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C:\Users\luzma\OneDrive\Escritorio\"/>
    </mc:Choice>
  </mc:AlternateContent>
  <xr:revisionPtr revIDLastSave="0" documentId="13_ncr:1_{4EAE4A8A-1AF3-4679-BDED-46C7DEC5D4C6}" xr6:coauthVersionLast="47" xr6:coauthVersionMax="47" xr10:uidLastSave="{00000000-0000-0000-0000-000000000000}"/>
  <bookViews>
    <workbookView xWindow="-120" yWindow="-120" windowWidth="21840" windowHeight="13140" tabRatio="658" firstSheet="2" activeTab="2"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N53" i="1"/>
  <c r="O53" i="1" s="1"/>
  <c r="N29" i="1"/>
  <c r="O29" i="1" s="1"/>
  <c r="N47" i="1"/>
  <c r="O47" i="1" s="1"/>
  <c r="N23" i="1"/>
  <c r="O23" i="1" s="1"/>
  <c r="N41" i="1"/>
  <c r="O41" i="1" s="1"/>
  <c r="N17" i="1"/>
  <c r="O17" i="1" s="1"/>
  <c r="N59" i="1"/>
  <c r="O59" i="1" s="1"/>
  <c r="N35" i="1"/>
  <c r="O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W44" i="24"/>
  <c r="W43" i="24"/>
  <c r="AL44" i="24" s="1"/>
  <c r="AK44" i="24" s="1"/>
  <c r="W42" i="24"/>
  <c r="W41" i="24"/>
  <c r="N41" i="24"/>
  <c r="O41" i="24" s="1"/>
  <c r="W40" i="24"/>
  <c r="W39" i="24"/>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W21" i="24"/>
  <c r="W20" i="24"/>
  <c r="AL21" i="24" s="1"/>
  <c r="AK21" i="24" s="1"/>
  <c r="W19" i="24"/>
  <c r="W18" i="24"/>
  <c r="W17" i="24"/>
  <c r="N17" i="24"/>
  <c r="O17" i="24" s="1"/>
  <c r="W16" i="24"/>
  <c r="W15" i="24"/>
  <c r="W14" i="24"/>
  <c r="W13" i="24"/>
  <c r="AH14" i="24" s="1"/>
  <c r="W12" i="24"/>
  <c r="W11" i="24"/>
  <c r="AL12" i="24" s="1"/>
  <c r="AK12" i="24" s="1"/>
  <c r="N11" i="24"/>
  <c r="O11" i="24" s="1"/>
  <c r="W10" i="24"/>
  <c r="W9" i="24"/>
  <c r="W8" i="24"/>
  <c r="W7" i="24"/>
  <c r="W6" i="24"/>
  <c r="W5" i="24"/>
  <c r="AL5" i="24" s="1"/>
  <c r="AK5" i="24" s="1"/>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A61" i="1"/>
  <c r="T61" i="1"/>
  <c r="AA60" i="1"/>
  <c r="T60" i="1"/>
  <c r="AA59" i="1"/>
  <c r="T59" i="1"/>
  <c r="K59" i="1"/>
  <c r="AA58" i="1"/>
  <c r="T58" i="1"/>
  <c r="AA57" i="1"/>
  <c r="T57" i="1"/>
  <c r="AA56" i="1"/>
  <c r="T56" i="1"/>
  <c r="AA55" i="1"/>
  <c r="T55" i="1"/>
  <c r="AA54" i="1"/>
  <c r="T54" i="1"/>
  <c r="AA53" i="1"/>
  <c r="T53" i="1"/>
  <c r="K53" i="1"/>
  <c r="Q53" i="1" s="1"/>
  <c r="AA52" i="1"/>
  <c r="T52" i="1"/>
  <c r="AA51" i="1"/>
  <c r="T51" i="1"/>
  <c r="AA50" i="1"/>
  <c r="T50" i="1"/>
  <c r="AA49" i="1"/>
  <c r="T49" i="1"/>
  <c r="AA48" i="1"/>
  <c r="T48" i="1"/>
  <c r="AA47" i="1"/>
  <c r="T47" i="1"/>
  <c r="AE47" i="1" s="1"/>
  <c r="K47" i="1"/>
  <c r="Q47" i="1" s="1"/>
  <c r="AA46" i="1"/>
  <c r="T46" i="1"/>
  <c r="AA45" i="1"/>
  <c r="T45" i="1"/>
  <c r="AA44" i="1"/>
  <c r="T44" i="1"/>
  <c r="AA43" i="1"/>
  <c r="T43" i="1"/>
  <c r="AA42" i="1"/>
  <c r="T42" i="1"/>
  <c r="AA41" i="1"/>
  <c r="T41" i="1"/>
  <c r="K41" i="1"/>
  <c r="Q41" i="1" s="1"/>
  <c r="AA40" i="1"/>
  <c r="T40" i="1"/>
  <c r="AA39" i="1"/>
  <c r="T39" i="1"/>
  <c r="AA38" i="1"/>
  <c r="T38" i="1"/>
  <c r="AA37" i="1"/>
  <c r="T37" i="1"/>
  <c r="AA36" i="1"/>
  <c r="T36" i="1"/>
  <c r="AA35" i="1"/>
  <c r="T35" i="1"/>
  <c r="K35" i="1"/>
  <c r="Q35" i="1" s="1"/>
  <c r="AA34" i="1"/>
  <c r="T34" i="1"/>
  <c r="AA33" i="1"/>
  <c r="T33" i="1"/>
  <c r="AA32" i="1"/>
  <c r="T32" i="1"/>
  <c r="AA31" i="1"/>
  <c r="T31" i="1"/>
  <c r="AA30" i="1"/>
  <c r="T30" i="1"/>
  <c r="AA29" i="1"/>
  <c r="T29" i="1"/>
  <c r="K29" i="1"/>
  <c r="Q29" i="1" s="1"/>
  <c r="AA28" i="1"/>
  <c r="T28" i="1"/>
  <c r="AA27" i="1"/>
  <c r="T27" i="1"/>
  <c r="AA26" i="1"/>
  <c r="T26" i="1"/>
  <c r="AA25" i="1"/>
  <c r="T25" i="1"/>
  <c r="AA24" i="1"/>
  <c r="T24" i="1"/>
  <c r="AA23" i="1"/>
  <c r="T23" i="1"/>
  <c r="AI23" i="1" s="1"/>
  <c r="AH23" i="1" s="1"/>
  <c r="K23" i="1"/>
  <c r="AA22" i="1"/>
  <c r="T22" i="1"/>
  <c r="AA21" i="1"/>
  <c r="T21" i="1"/>
  <c r="AA20" i="1"/>
  <c r="T20" i="1"/>
  <c r="AA19" i="1"/>
  <c r="T19" i="1"/>
  <c r="AA18" i="1"/>
  <c r="T18" i="1"/>
  <c r="AA17" i="1"/>
  <c r="T17" i="1"/>
  <c r="K17" i="1"/>
  <c r="AA16" i="1"/>
  <c r="T16" i="1"/>
  <c r="AA15" i="1"/>
  <c r="T15" i="1"/>
  <c r="AA14" i="1"/>
  <c r="T14" i="1"/>
  <c r="AA13" i="1"/>
  <c r="T13" i="1"/>
  <c r="AA12" i="1"/>
  <c r="T12" i="1"/>
  <c r="AA11" i="1"/>
  <c r="T11" i="1"/>
  <c r="K11" i="1"/>
  <c r="AA10" i="1"/>
  <c r="T10" i="1"/>
  <c r="AA9" i="1"/>
  <c r="T9" i="1"/>
  <c r="AA8" i="1"/>
  <c r="T8" i="1"/>
  <c r="AA7" i="1"/>
  <c r="T7" i="1"/>
  <c r="AA6" i="1"/>
  <c r="T6" i="1"/>
  <c r="AA5" i="1"/>
  <c r="K5" i="1"/>
  <c r="L5" i="1" s="1"/>
  <c r="AI37" i="1" l="1"/>
  <c r="AH37" i="1" s="1"/>
  <c r="AI61" i="1"/>
  <c r="AH61" i="1" s="1"/>
  <c r="AE63" i="1"/>
  <c r="AF63" i="1" s="1"/>
  <c r="AI26" i="1"/>
  <c r="AH26" i="1" s="1"/>
  <c r="AI28" i="1"/>
  <c r="AH28" i="1" s="1"/>
  <c r="AI10" i="1"/>
  <c r="AH10" i="1" s="1"/>
  <c r="AI21" i="1"/>
  <c r="AH21" i="1" s="1"/>
  <c r="AI32" i="1"/>
  <c r="AH32" i="1" s="1"/>
  <c r="AE34" i="1"/>
  <c r="AI43" i="1"/>
  <c r="AH43" i="1" s="1"/>
  <c r="AI45" i="1"/>
  <c r="AH45" i="1" s="1"/>
  <c r="AI54" i="1"/>
  <c r="AH54" i="1" s="1"/>
  <c r="AI56" i="1"/>
  <c r="AH56" i="1" s="1"/>
  <c r="AI58" i="1"/>
  <c r="AH58" i="1" s="1"/>
  <c r="AL42" i="24"/>
  <c r="AK42" i="24" s="1"/>
  <c r="AL46" i="24"/>
  <c r="AK46" i="24" s="1"/>
  <c r="L11" i="1"/>
  <c r="Q11" i="1"/>
  <c r="L17" i="1"/>
  <c r="Q17" i="1"/>
  <c r="L23" i="1"/>
  <c r="Q23" i="1"/>
  <c r="L59" i="1"/>
  <c r="Q59" i="1"/>
  <c r="AL15" i="24"/>
  <c r="AK15" i="24" s="1"/>
  <c r="AH22" i="24"/>
  <c r="AJ22" i="24" s="1"/>
  <c r="AH39" i="24"/>
  <c r="AJ39" i="24" s="1"/>
  <c r="AL63" i="24"/>
  <c r="AK63" i="24" s="1"/>
  <c r="AE13" i="1"/>
  <c r="AI15" i="1"/>
  <c r="AH15" i="1" s="1"/>
  <c r="AE17" i="1"/>
  <c r="AG17" i="1" s="1"/>
  <c r="AI25" i="1"/>
  <c r="AH25" i="1" s="1"/>
  <c r="AI38" i="1"/>
  <c r="AH38" i="1" s="1"/>
  <c r="AI49" i="1"/>
  <c r="AH49" i="1" s="1"/>
  <c r="AL9" i="24"/>
  <c r="AK9" i="24" s="1"/>
  <c r="AI16" i="1"/>
  <c r="AH16" i="1" s="1"/>
  <c r="AI27" i="1"/>
  <c r="AH27" i="1" s="1"/>
  <c r="AI36" i="1"/>
  <c r="AH36" i="1" s="1"/>
  <c r="AI40" i="1"/>
  <c r="AH40" i="1" s="1"/>
  <c r="AE51" i="1"/>
  <c r="AF51" i="1" s="1"/>
  <c r="AI60" i="1"/>
  <c r="AH60" i="1" s="1"/>
  <c r="AI62" i="1"/>
  <c r="AH62" i="1" s="1"/>
  <c r="AI20" i="1"/>
  <c r="AH20" i="1" s="1"/>
  <c r="AE31" i="1"/>
  <c r="AG31" i="1" s="1"/>
  <c r="AI42" i="1"/>
  <c r="AH42" i="1" s="1"/>
  <c r="AI44" i="1"/>
  <c r="AH44" i="1" s="1"/>
  <c r="AI46" i="1"/>
  <c r="AH46" i="1" s="1"/>
  <c r="AE5" i="1"/>
  <c r="AF5" i="1" s="1"/>
  <c r="AL18" i="24"/>
  <c r="AK18" i="24" s="1"/>
  <c r="AH49" i="24"/>
  <c r="AJ49" i="24" s="1"/>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J30" i="24" s="1"/>
  <c r="AL32" i="24"/>
  <c r="AK32" i="24" s="1"/>
  <c r="AL39" i="24"/>
  <c r="AK39" i="24" s="1"/>
  <c r="AL43" i="24"/>
  <c r="AK43" i="24" s="1"/>
  <c r="AL50" i="24"/>
  <c r="AK50" i="24" s="1"/>
  <c r="AL54" i="24"/>
  <c r="AK54" i="24" s="1"/>
  <c r="AH56" i="24"/>
  <c r="AJ56" i="24" s="1"/>
  <c r="AL58" i="24"/>
  <c r="AK58" i="24" s="1"/>
  <c r="AH63" i="24"/>
  <c r="AJ63" i="24" s="1"/>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AH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I9" i="1"/>
  <c r="AH9" i="1" s="1"/>
  <c r="AE10" i="1"/>
  <c r="AF10" i="1" s="1"/>
  <c r="AJ10" i="1" s="1"/>
  <c r="AE14" i="1"/>
  <c r="AG14" i="1" s="1"/>
  <c r="AE16" i="1"/>
  <c r="AG16" i="1" s="1"/>
  <c r="AI22" i="1"/>
  <c r="AH22" i="1" s="1"/>
  <c r="AE27" i="1"/>
  <c r="AF27" i="1" s="1"/>
  <c r="AE28" i="1"/>
  <c r="AG28" i="1" s="1"/>
  <c r="AE30" i="1"/>
  <c r="AG30" i="1" s="1"/>
  <c r="AI31" i="1"/>
  <c r="AH31" i="1" s="1"/>
  <c r="AI33" i="1"/>
  <c r="AH33" i="1" s="1"/>
  <c r="AI39" i="1"/>
  <c r="AH39" i="1" s="1"/>
  <c r="AE40" i="1"/>
  <c r="AE44" i="1"/>
  <c r="AG44" i="1" s="1"/>
  <c r="AE45" i="1"/>
  <c r="AG45" i="1" s="1"/>
  <c r="AE46" i="1"/>
  <c r="AG46" i="1" s="1"/>
  <c r="AI47" i="1"/>
  <c r="AH47" i="1" s="1"/>
  <c r="AI48" i="1"/>
  <c r="AH48" i="1" s="1"/>
  <c r="AI50" i="1"/>
  <c r="AH50" i="1" s="1"/>
  <c r="AE52" i="1"/>
  <c r="AF52" i="1" s="1"/>
  <c r="AE53" i="1"/>
  <c r="AI53" i="1"/>
  <c r="AH53" i="1" s="1"/>
  <c r="AI55" i="1"/>
  <c r="AH55" i="1" s="1"/>
  <c r="AE54" i="1"/>
  <c r="AE57" i="1"/>
  <c r="AG57" i="1" s="1"/>
  <c r="AE59" i="1"/>
  <c r="AG59" i="1" s="1"/>
  <c r="AI59" i="1"/>
  <c r="AH59" i="1" s="1"/>
  <c r="AE60" i="1"/>
  <c r="AG60" i="1" s="1"/>
  <c r="AE61" i="1"/>
  <c r="AG61" i="1" s="1"/>
  <c r="AE62" i="1"/>
  <c r="AG62" i="1" s="1"/>
  <c r="AI64" i="1"/>
  <c r="AH64" i="1" s="1"/>
  <c r="AI63" i="24"/>
  <c r="AI30" i="24"/>
  <c r="AJ14" i="24"/>
  <c r="AI14" i="24"/>
  <c r="AJ51" i="24"/>
  <c r="AI47" i="24"/>
  <c r="AJ47" i="24"/>
  <c r="AJ40" i="24"/>
  <c r="AI52" i="24"/>
  <c r="AI49" i="24"/>
  <c r="AM49" i="24" s="1"/>
  <c r="AI24" i="24"/>
  <c r="AI41" i="24"/>
  <c r="AM41" i="24" s="1"/>
  <c r="AI62" i="24"/>
  <c r="AM62" i="24" s="1"/>
  <c r="AH12" i="24"/>
  <c r="AH16" i="24"/>
  <c r="AL19" i="24"/>
  <c r="AK19" i="24" s="1"/>
  <c r="AI22" i="24"/>
  <c r="AH29" i="24"/>
  <c r="AH33" i="24"/>
  <c r="AI35" i="24"/>
  <c r="AM35" i="24" s="1"/>
  <c r="AL36" i="24"/>
  <c r="AK36" i="24" s="1"/>
  <c r="AL40" i="24"/>
  <c r="AK40" i="24" s="1"/>
  <c r="AH50" i="24"/>
  <c r="AL53" i="24"/>
  <c r="AK53" i="24" s="1"/>
  <c r="AI56" i="24"/>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H36" i="24"/>
  <c r="AH53" i="24"/>
  <c r="AH57" i="24"/>
  <c r="AI5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X48" i="22"/>
  <c r="Z48" i="22" s="1"/>
  <c r="AA48" i="22" s="1"/>
  <c r="AC47" i="22"/>
  <c r="AD47" i="22" s="1"/>
  <c r="X17" i="22"/>
  <c r="Z17" i="22" s="1"/>
  <c r="AA17" i="22" s="1"/>
  <c r="AC17" i="22"/>
  <c r="AD17" i="22" s="1"/>
  <c r="AF30" i="1"/>
  <c r="AG52" i="1"/>
  <c r="AG63" i="1"/>
  <c r="AF47" i="1"/>
  <c r="AG47" i="1"/>
  <c r="AF31" i="1"/>
  <c r="AF34" i="1"/>
  <c r="AG34" i="1"/>
  <c r="AF17" i="1"/>
  <c r="AF13" i="1"/>
  <c r="AG13" i="1"/>
  <c r="AE18" i="1"/>
  <c r="AE22" i="1"/>
  <c r="AF24" i="1"/>
  <c r="AE39" i="1"/>
  <c r="AE56" i="1"/>
  <c r="AI63" i="1"/>
  <c r="AH63" i="1" s="1"/>
  <c r="AI34" i="1"/>
  <c r="AH34" i="1" s="1"/>
  <c r="AI51" i="1"/>
  <c r="AH51" i="1" s="1"/>
  <c r="L53" i="1"/>
  <c r="AE33" i="1"/>
  <c r="AI24" i="1"/>
  <c r="AH24" i="1" s="1"/>
  <c r="AE38" i="1"/>
  <c r="L47" i="1"/>
  <c r="AE55" i="1"/>
  <c r="AF61" i="1"/>
  <c r="AJ61" i="1" s="1"/>
  <c r="AE21" i="1"/>
  <c r="AE11" i="1"/>
  <c r="AE15" i="1"/>
  <c r="AI18" i="1"/>
  <c r="AH18" i="1" s="1"/>
  <c r="AE32" i="1"/>
  <c r="L41" i="1"/>
  <c r="AE49" i="1"/>
  <c r="AI12" i="1"/>
  <c r="AH12" i="1" s="1"/>
  <c r="AE26" i="1"/>
  <c r="AI29" i="1"/>
  <c r="AH29" i="1" s="1"/>
  <c r="AE43" i="1"/>
  <c r="AE64" i="1"/>
  <c r="AE50" i="1"/>
  <c r="AI13" i="1"/>
  <c r="AH13" i="1" s="1"/>
  <c r="AE9" i="1"/>
  <c r="AE20" i="1"/>
  <c r="L29" i="1"/>
  <c r="AE37" i="1"/>
  <c r="AE58" i="1"/>
  <c r="AI30" i="1"/>
  <c r="AH30" i="1" s="1"/>
  <c r="AE48" i="1"/>
  <c r="AE12" i="1"/>
  <c r="AE29" i="1"/>
  <c r="AE19" i="1"/>
  <c r="AG11" i="22" l="1"/>
  <c r="AI25" i="24"/>
  <c r="AM25" i="24" s="1"/>
  <c r="AI18" i="24"/>
  <c r="AM18" i="24" s="1"/>
  <c r="AJ52" i="1"/>
  <c r="AJ7" i="24"/>
  <c r="AM63" i="24"/>
  <c r="AG51" i="1"/>
  <c r="AF57" i="1"/>
  <c r="AF16" i="1"/>
  <c r="AI46" i="24"/>
  <c r="AM46" i="24" s="1"/>
  <c r="AI39" i="24"/>
  <c r="AM39" i="24" s="1"/>
  <c r="AI45" i="24"/>
  <c r="AM45" i="24" s="1"/>
  <c r="AM56" i="24"/>
  <c r="AM52" i="24"/>
  <c r="AM59" i="24"/>
  <c r="AJ47" i="1"/>
  <c r="AM22" i="24"/>
  <c r="AJ57" i="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E6" i="1" s="1"/>
  <c r="AG6" i="1" s="1"/>
  <c r="AE7" i="1" s="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38" i="1"/>
  <c r="AF38" i="1"/>
  <c r="AJ38" i="1" s="1"/>
  <c r="AG7" i="1" l="1"/>
  <c r="AE8" i="1" s="1"/>
  <c r="AF7" i="1"/>
  <c r="AF6" i="1"/>
  <c r="D49" i="11"/>
  <c r="C49" i="11"/>
  <c r="D48" i="11"/>
  <c r="D47" i="11"/>
  <c r="C48" i="11"/>
  <c r="C47" i="11"/>
  <c r="AF8" i="1" l="1"/>
  <c r="AG8" i="1"/>
  <c r="N5" i="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Q5" i="1"/>
  <c r="AH5" i="1" l="1"/>
  <c r="AJ5" i="1" s="1"/>
  <c r="AI6" i="1"/>
  <c r="S5" i="24"/>
  <c r="T5" i="24"/>
  <c r="AH6" i="1" l="1"/>
  <c r="AJ6" i="1" s="1"/>
  <c r="AI7" i="1"/>
  <c r="AH7" i="1" l="1"/>
  <c r="AJ7" i="1" s="1"/>
  <c r="AI8" i="1"/>
  <c r="AH8" i="1" s="1"/>
  <c r="AJ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<sst xmlns="http://schemas.openxmlformats.org/spreadsheetml/2006/main" count="1157" uniqueCount="618">
  <si>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</si>
  <si>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</si>
  <si>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</si>
  <si>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</si>
  <si>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</si>
  <si>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</si>
  <si>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</si>
  <si>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</si>
  <si>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</si>
  <si>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</si>
  <si>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</si>
  <si>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</si>
  <si>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</si>
  <si>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</si>
  <si>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</si>
  <si>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</si>
  <si>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</si>
  <si>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</si>
  <si>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</si>
  <si>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</si>
  <si>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</si>
  <si>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</si>
  <si>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</si>
  <si>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</si>
  <si>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</si>
  <si>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</si>
  <si>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</si>
  <si>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</si>
  <si>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</si>
  <si>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</si>
  <si>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</si>
  <si>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</si>
  <si>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</si>
  <si>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</si>
  <si>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</si>
  <si>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</si>
  <si>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</si>
  <si>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</si>
  <si>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</si>
  <si>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</si>
  <si>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</si>
  <si>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</si>
  <si>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</si>
  <si>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</si>
  <si>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</si>
  <si>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</si>
  <si>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</si>
  <si>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</si>
  <si>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</si>
  <si>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</si>
  <si>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</si>
  <si>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</si>
  <si>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</si>
  <si>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</si>
  <si>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</si>
  <si>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</si>
  <si>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</si>
  <si>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</si>
  <si>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</si>
  <si>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</si>
  <si>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</si>
  <si>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</si>
  <si>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</si>
  <si>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</si>
  <si>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</si>
  <si>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</si>
  <si>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</si>
  <si>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</si>
  <si>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</si>
  <si>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</si>
  <si>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</si>
  <si>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</si>
  <si>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Gestión Documental</t>
  </si>
  <si>
    <t>FINANCIERO</t>
  </si>
  <si>
    <t>Presupuesto asignado para la gestión documental en la UAESP</t>
  </si>
  <si>
    <t>ECONOMICOS Y FINANCIEROS</t>
  </si>
  <si>
    <t>Recursos asignados para la contratación a traves de contratos de prestación de servicios, interadministrativos y de suministro, que respalden el desarrollo de la gestión documental</t>
  </si>
  <si>
    <t>INTERACCIONES CON OTROS PROCESOS</t>
  </si>
  <si>
    <t xml:space="preserve">Lineamientos establecidos para la operación y desarrollo de las actividades operativas y administrativas de la gestión documental al interior de a UAESP </t>
  </si>
  <si>
    <t>INFORMACION</t>
  </si>
  <si>
    <t xml:space="preserve">Información actualizada y disponible en las plataformas internas definidas para tal fin   </t>
  </si>
  <si>
    <t xml:space="preserve">Posibilidad de afectar la conservación y preservación de la información por fallas en la organización documental (clasificación, ordenación,descripción), por la debilidad en la aplicación de la normativa vigente, procesos y procedimientos 
</t>
  </si>
  <si>
    <t>Investigaciones de entes de control.
Sanciones disciplinarias.
Afectación a la imagen institucional.</t>
  </si>
  <si>
    <t>PERSONAL</t>
  </si>
  <si>
    <t>Equipo profesional  capacitado para dar cumplimiento al desarrollo de la gestión documental en la UAESP</t>
  </si>
  <si>
    <t>AMBIENTALES</t>
  </si>
  <si>
    <t>Certificado de recolección de material de residuos  aprovechables y disposición final emitido por asociaciones de recicladores.</t>
  </si>
  <si>
    <t>TRANSVERSALIDAD</t>
  </si>
  <si>
    <t>Proceso transversal que publica y difunde por medios internos de comunicación los instrumentos archivisticos que permiten el desarrollo de la gestión documental en cada una de las áreas de la UAESP</t>
  </si>
  <si>
    <t>HARDWARE</t>
  </si>
  <si>
    <t>Equipos tecnológicos disponibles para la ejecución de las actividades de gestión documental</t>
  </si>
  <si>
    <t xml:space="preserve">Capacidad administrativa y operativa para la elaboración, actualización y aplicación del proceso de gestion documental </t>
  </si>
  <si>
    <t>LEGALES Y REGLAMENTARIOS</t>
  </si>
  <si>
    <t>Aplicación de la normatividad existente para la ejecución de las actividades de gestión documental</t>
  </si>
  <si>
    <t>PROCEDIMIENTOS ASOCIADOS</t>
  </si>
  <si>
    <t>Procedimientos elaborados, actualizados y aplicados que permiten la gestión documental en la UAESP</t>
  </si>
  <si>
    <t xml:space="preserve">TECNOLOGÍA </t>
  </si>
  <si>
    <t>Recursos tecnológicos internos (Hardware y software)  para el desarrollo de la gestión documental</t>
  </si>
  <si>
    <t>RESPONSABLES DEL PROCESO</t>
  </si>
  <si>
    <t xml:space="preserve">Roles de responsabilidad definidas en los documentos normalizados en el SIG del proceso.
</t>
  </si>
  <si>
    <t>ESTRATÉGICOS</t>
  </si>
  <si>
    <t>Pólitica de gestión documental desactualizada</t>
  </si>
  <si>
    <t>COMUNICACIÓN ENTRE LOS PROCESOS</t>
  </si>
  <si>
    <t>Lineamientos de comunicación efectiva, trazabilidad y control de las comunicaciones generadas entre procesos</t>
  </si>
  <si>
    <t>Personal idoneo, con etica profesional para el desarrollo de las actividades de gestión documental en la UAESP</t>
  </si>
  <si>
    <t>SOCIALES Y CULTURALES</t>
  </si>
  <si>
    <t>Obligatoriedad e influencia de diversos sectores sociales y culturales.
Asonadas</t>
  </si>
  <si>
    <t xml:space="preserve">Responsabilidades definidas en el manual de funciones, obligaciones especificas y en documentos formalizados por el SGI 
</t>
  </si>
  <si>
    <t>APLICACIONES</t>
  </si>
  <si>
    <t xml:space="preserve">Vulnerabilidad de la aplicación ORFEO </t>
  </si>
  <si>
    <t xml:space="preserve">Posibilidad de favorecimiento propio o de un tercero por manipulación indevida de la información debido a la existencia de controles deficientes del proceso de gestión documental </t>
  </si>
  <si>
    <t>Garantia del software en la preservación de la información</t>
  </si>
  <si>
    <t>TECNOLÓGICOS</t>
  </si>
  <si>
    <t>Hackeo de la página o sistema de información electrónico interno de de la UAESP</t>
  </si>
  <si>
    <t xml:space="preserve">Desastres por incendios, inundaciones, sismos </t>
  </si>
  <si>
    <t>OBJETIVO DEL PROCESO</t>
  </si>
  <si>
    <t>DISEÑO DEL PROCESO</t>
  </si>
  <si>
    <t xml:space="preserve">POLÍTICOS </t>
  </si>
  <si>
    <t>COMUNICACIÓN INTERNA</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</si>
  <si>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</si>
  <si>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</si>
  <si>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</si>
  <si>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</si>
  <si>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</si>
  <si>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</si>
  <si>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</si>
  <si>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</si>
  <si>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</si>
  <si>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</si>
  <si>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</si>
  <si>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</si>
  <si>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</si>
  <si>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</si>
  <si>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</si>
  <si>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</si>
  <si>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</si>
  <si>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</si>
  <si>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</si>
  <si>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</si>
  <si>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</si>
  <si>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</si>
  <si>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</si>
  <si>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</si>
  <si>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</si>
  <si>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</si>
  <si>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</si>
  <si>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</si>
  <si>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</si>
  <si>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</si>
  <si>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</si>
  <si>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</si>
  <si>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</si>
  <si>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</si>
  <si>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</si>
  <si>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</si>
  <si>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</si>
  <si>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</si>
  <si>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</si>
  <si>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</si>
  <si>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</si>
  <si>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</si>
  <si>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</si>
  <si>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</si>
  <si>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</si>
  <si>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</si>
  <si>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</si>
  <si>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</si>
  <si>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</si>
  <si>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responsabe asignado?</t>
  </si>
  <si>
    <t>¿El responsable tiene la autoridad y es adecuada?</t>
  </si>
  <si>
    <t>¿La fuente de información que se utiliza   confiable?</t>
  </si>
  <si>
    <t>¿Las observaciones, desviaciones o diferencias identificadas  investigadas y resueltas de manera oportuna?</t>
  </si>
  <si>
    <t>Implementación</t>
  </si>
  <si>
    <t>Calificación</t>
  </si>
  <si>
    <t>Documentación</t>
  </si>
  <si>
    <t>Frecuencia</t>
  </si>
  <si>
    <t>Establecer lineamientos orientados a la planificación, organización, administración, control y disposición final de la documentación recibida o producida por la Unidad, que garantice el acceso y uso a los usuarios internos y externos.</t>
  </si>
  <si>
    <t xml:space="preserve">Planificar y Valorar la gestión documental desde su producción hasta su conservación, preservación y disposición final </t>
  </si>
  <si>
    <t xml:space="preserve">Posibilidad de afectar la conservación y preservación de la información por fallas en la organización documental (clasificación, ordenación,descripción), por la debilidad en la aplicación de la normativa vigente, procesos y procedimientos </t>
  </si>
  <si>
    <t>Económico y Reputacional</t>
  </si>
  <si>
    <t>Fallas en la organización documental (clasificación, ordenación,descripción)</t>
  </si>
  <si>
    <t xml:space="preserve">Debilidad en la aplicación de la normativa vigente, procesos y procedimientos </t>
  </si>
  <si>
    <t>Ejecucion y Administracion de procesos</t>
  </si>
  <si>
    <t xml:space="preserve">     El riesgo afecta la imagen de la entidad con efecto publicitario sostenido a nivel de sector administrativo, nivel departamental o municipal</t>
  </si>
  <si>
    <t>Control de calidad y seguimiento a la organización documental de la UAESP ( Verificación de clasificación, ordenación, foliación,  y  conformación de unidades de conservacón)</t>
  </si>
  <si>
    <t>Si</t>
  </si>
  <si>
    <t>Preventivo</t>
  </si>
  <si>
    <t>Manual</t>
  </si>
  <si>
    <t>Documentado</t>
  </si>
  <si>
    <t>Continua</t>
  </si>
  <si>
    <t>Con registro</t>
  </si>
  <si>
    <t>Reducir (mitigar)</t>
  </si>
  <si>
    <t>Capacitación y sensibilización a los funcionarios y contratistas de los lineamientos normativos de gestión documental  acuerdo a lo establecido en el PIC</t>
  </si>
  <si>
    <t>Subdirección Administrativa y Financiera - Gestión Documental</t>
  </si>
  <si>
    <t>20/02/2023
10/03/2023
12/04/2023</t>
  </si>
  <si>
    <r>
      <rPr>
        <b/>
        <sz val="11"/>
        <color rgb="FF000000"/>
        <rFont val="Arial Narrow"/>
        <family val="2"/>
      </rPr>
      <t>Enero:</t>
    </r>
    <r>
      <rPr>
        <sz val="11"/>
        <color rgb="FF000000"/>
        <rFont val="Arial Narrow"/>
        <family val="2"/>
      </rPr>
      <t xml:space="preserve"> Se artícula con gestión del Talento Humano el plan de capacitación para la vigecia 2023, el 19 de enero del 2023
</t>
    </r>
    <r>
      <rPr>
        <b/>
        <sz val="11"/>
        <color rgb="FF000000"/>
        <rFont val="Arial Narrow"/>
        <family val="2"/>
      </rPr>
      <t xml:space="preserve">Febrero: </t>
    </r>
    <r>
      <rPr>
        <sz val="11"/>
        <color rgb="FF000000"/>
        <rFont val="Arial Narrow"/>
        <family val="2"/>
      </rPr>
      <t xml:space="preserve">De acuerdo al cronograma de capacitación para el mes de febrero no se programaron capacitaciones, estas seran reaizadas en el mes de marzo del 2023
</t>
    </r>
    <r>
      <rPr>
        <b/>
        <sz val="11"/>
        <color rgb="FF000000"/>
        <rFont val="Arial Narrow"/>
        <family val="2"/>
      </rPr>
      <t>Marzo:</t>
    </r>
    <r>
      <rPr>
        <sz val="11"/>
        <color rgb="FF000000"/>
        <rFont val="Arial Narrow"/>
        <family val="2"/>
      </rPr>
      <t xml:space="preserve"> Se realizo la capacitacion a todos los funcionario y contratista sobre el procedimiento GDO-PC-17 V1 Gestión de correspondencia</t>
    </r>
  </si>
  <si>
    <t>10/05/2023
07/06/2023
07/07/2023</t>
  </si>
  <si>
    <r>
      <rPr>
        <b/>
        <sz val="11"/>
        <color rgb="FF000000"/>
        <rFont val="Arial Narrow"/>
        <family val="2"/>
      </rPr>
      <t xml:space="preserve">Abril: </t>
    </r>
    <r>
      <rPr>
        <sz val="11"/>
        <color rgb="FF000000"/>
        <rFont val="Arial Narrow"/>
        <family val="2"/>
      </rPr>
      <t xml:space="preserve">De acuerdo al cronograma de capacitación para el mes de abril, no se programaron capacitaciones, estas seràn reaizadas en el mes de mayo del 2023.
</t>
    </r>
    <r>
      <rPr>
        <b/>
        <sz val="11"/>
        <color rgb="FF000000"/>
        <rFont val="Arial Narrow"/>
        <family val="2"/>
      </rPr>
      <t xml:space="preserve">Mayo: </t>
    </r>
    <r>
      <rPr>
        <sz val="11"/>
        <color rgb="FF000000"/>
        <rFont val="Arial Narrow"/>
        <family val="2"/>
      </rPr>
      <t xml:space="preserve">De acuerdo al cronograma de capacitación se programó y realizó y presentó capacitación sobre organización de  archivos e inventarios el 24 de mayo del 2023
</t>
    </r>
    <r>
      <rPr>
        <b/>
        <sz val="11"/>
        <color rgb="FF000000"/>
        <rFont val="Arial Narrow"/>
        <family val="2"/>
      </rPr>
      <t xml:space="preserve">Junio: </t>
    </r>
    <r>
      <rPr>
        <sz val="11"/>
        <color rgb="FF000000"/>
        <rFont val="Arial Narrow"/>
        <family val="2"/>
      </rPr>
      <t>Se realiza sensibilización sobre Actos Administrativos a todo el personal de la Unidad el 15 de junio del 2023</t>
    </r>
  </si>
  <si>
    <t>04/08/2023
06/09/2023
09/10/2023</t>
  </si>
  <si>
    <r>
      <rPr>
        <b/>
        <sz val="11"/>
        <color rgb="FF000000"/>
        <rFont val="Arial Narrow"/>
      </rPr>
      <t xml:space="preserve">Julio: </t>
    </r>
    <r>
      <rPr>
        <sz val="11"/>
        <color rgb="FF000000"/>
        <rFont val="Arial Narrow"/>
      </rPr>
      <t xml:space="preserve">Se realiza sensibilización sobre el diligenciamiento del formato FUID a la Subdirección de Servicios Funerarios y Alumbrado Público
</t>
    </r>
    <r>
      <rPr>
        <b/>
        <sz val="11"/>
        <color rgb="FF000000"/>
        <rFont val="Arial Narrow"/>
      </rPr>
      <t xml:space="preserve">Agosto: </t>
    </r>
    <r>
      <rPr>
        <sz val="11"/>
        <color rgb="FF000000"/>
        <rFont val="Arial Narrow"/>
      </rPr>
      <t xml:space="preserve">De acuerdo con el cronograma de capacitación para el mes de agosto, no se registra programación de capacitaciones, estas se programarán para el cuarto trimestre.
</t>
    </r>
    <r>
      <rPr>
        <b/>
        <sz val="11"/>
        <color rgb="FF000000"/>
        <rFont val="Arial Narrow"/>
      </rPr>
      <t>Septiembre:</t>
    </r>
    <r>
      <rPr>
        <sz val="11"/>
        <color rgb="FF000000"/>
        <rFont val="Arial Narrow"/>
      </rPr>
      <t xml:space="preserve"> Se realiza sensibilización el día 28 de septiembre, sobre inducción y reinducción del proceso de gestión documental a funcionarios y contratista de la Unidad</t>
    </r>
  </si>
  <si>
    <t>10/11/2023
12/12/2023
09/01/2024</t>
  </si>
  <si>
    <r>
      <rPr>
        <b/>
        <sz val="11"/>
        <color rgb="FF000000"/>
        <rFont val="Arial Narrow"/>
      </rPr>
      <t>Octubre:</t>
    </r>
    <r>
      <rPr>
        <sz val="11"/>
        <color rgb="FF000000"/>
        <rFont val="Arial Narrow"/>
      </rPr>
      <t xml:space="preserve"> Se realizó capacitación el día 19 de octubre, solicitad en conjunto entre Gestión Documental y Talento Humano por parte del AGN sobre PINAR y PGD. 
Esta capacitación no estaba programada en el cronograma del PIC
</t>
    </r>
    <r>
      <rPr>
        <b/>
        <sz val="11"/>
        <color rgb="FF000000"/>
        <rFont val="Arial Narrow"/>
      </rPr>
      <t>Noviembre:</t>
    </r>
    <r>
      <rPr>
        <sz val="11"/>
        <color rgb="FF000000"/>
        <rFont val="Arial Narrow"/>
      </rPr>
      <t xml:space="preserve"> En atención al PIC, para este periodo no se tenian programadas capacitaciones del proceso
</t>
    </r>
    <r>
      <rPr>
        <b/>
        <sz val="11"/>
        <color rgb="FF000000"/>
        <rFont val="Arial Narrow"/>
      </rPr>
      <t>Diciembre</t>
    </r>
    <r>
      <rPr>
        <sz val="11"/>
        <color rgb="FF000000"/>
        <rFont val="Arial Narrow"/>
      </rPr>
      <t xml:space="preserve">: Para este periodo no se tenian programadas capacitaciones del proceso. En atención al PIC, se dio cumplimiento a las capacitaciones programadas para la vigecia 2023.
  </t>
    </r>
  </si>
  <si>
    <t>En curso</t>
  </si>
  <si>
    <r>
      <rPr>
        <b/>
        <sz val="11"/>
        <color rgb="FF000000"/>
        <rFont val="Arial Narrow"/>
        <family val="2"/>
      </rPr>
      <t>Enero:</t>
    </r>
    <r>
      <rPr>
        <sz val="11"/>
        <color rgb="FF000000"/>
        <rFont val="Arial Narrow"/>
        <family val="2"/>
      </rPr>
      <t xml:space="preserve"> Se continua con la organización de la información de fotometicos de alumbrado público, talento humano y gestión documental y se hace el control de calidad.
</t>
    </r>
    <r>
      <rPr>
        <b/>
        <sz val="11"/>
        <color rgb="FF000000"/>
        <rFont val="Arial Narrow"/>
        <family val="2"/>
      </rPr>
      <t xml:space="preserve">Febrero: </t>
    </r>
    <r>
      <rPr>
        <sz val="11"/>
        <color rgb="FF000000"/>
        <rFont val="Arial Narrow"/>
        <family val="2"/>
      </rPr>
      <t xml:space="preserve">Se continua con el proceso de organización (clasificación y ordenación) de la información correspondiente a las áreas de fotométricos de alumbrado público, talento humano, gestión documental. 
</t>
    </r>
    <r>
      <rPr>
        <b/>
        <sz val="11"/>
        <color rgb="FF000000"/>
        <rFont val="Arial Narrow"/>
        <family val="2"/>
      </rPr>
      <t xml:space="preserve">Marzo: </t>
    </r>
    <r>
      <rPr>
        <sz val="11"/>
        <color rgb="FF000000"/>
        <rFont val="Arial Narrow"/>
        <family val="2"/>
      </rPr>
      <t>Se continua con el apoyo en la organizacion de la documentacion de las dependencias</t>
    </r>
  </si>
  <si>
    <t>Actas de seguimiento y control de calidad</t>
  </si>
  <si>
    <t>Efectivo</t>
  </si>
  <si>
    <t>10/05/20223
07/06/2023
07/07/2023</t>
  </si>
  <si>
    <r>
      <rPr>
        <b/>
        <sz val="11"/>
        <color rgb="FF000000"/>
        <rFont val="Arial Narrow"/>
        <family val="2"/>
      </rPr>
      <t xml:space="preserve">Abril: </t>
    </r>
    <r>
      <rPr>
        <sz val="11"/>
        <color rgb="FF000000"/>
        <rFont val="Arial Narrow"/>
        <family val="2"/>
      </rPr>
      <t xml:space="preserve">Se continua con el proceso de apoyo en la organización (clasificación y ordenación) de la información correspondiente a la subdirecciòn de asuntos funerarios y alumbrado pùblico, talento humano, tesoreria y correspondencia.
</t>
    </r>
    <r>
      <rPr>
        <b/>
        <sz val="11"/>
        <color rgb="FF000000"/>
        <rFont val="Arial Narrow"/>
        <family val="2"/>
      </rPr>
      <t>Mayo:</t>
    </r>
    <r>
      <rPr>
        <sz val="11"/>
        <color rgb="FF000000"/>
        <rFont val="Arial Narrow"/>
        <family val="2"/>
      </rPr>
      <t xml:space="preserve"> Se continua con el proceso de apoyo en la organización (clasificación y ordenación) de la información correspondiente a la subdirecciòn de asuntos funerarios y alumbrado pùblico, talento humano, tesoreria y correspondencia.
</t>
    </r>
    <r>
      <rPr>
        <b/>
        <sz val="11"/>
        <color rgb="FF000000"/>
        <rFont val="Arial Narrow"/>
        <family val="2"/>
      </rPr>
      <t xml:space="preserve">Junio: </t>
    </r>
    <r>
      <rPr>
        <sz val="11"/>
        <color rgb="FF000000"/>
        <rFont val="Arial Narrow"/>
        <family val="2"/>
      </rPr>
      <t xml:space="preserve">Se continua con el proceso de apoyo en la organización (clasificación y ordenación) de la información correspondiente comunicaciones recibidas pertenecientes a Dirección General y la subdirecciòn Administrativa y Financiera y la Subdirección de Servicios Funerarios y Alumbrado Público, </t>
    </r>
  </si>
  <si>
    <r>
      <rPr>
        <b/>
        <sz val="11"/>
        <color rgb="FF000000"/>
        <rFont val="Arial Narrow"/>
      </rPr>
      <t xml:space="preserve">Julio: </t>
    </r>
    <r>
      <rPr>
        <sz val="11"/>
        <color rgb="FF000000"/>
        <rFont val="Arial Narrow"/>
      </rPr>
      <t xml:space="preserve">Por tratarse de una actividad periodica, se continua con el proceso de apoyo en la organización (clasificación y ordenanción) de la información correspondiente a las comunicaciones recibidas vigencia 2011-2020
de igual manera apoyo en la Subdirección de Servicios Funerarios y Alumbrado Público.
</t>
    </r>
    <r>
      <rPr>
        <b/>
        <sz val="11"/>
        <color rgb="FF000000"/>
        <rFont val="Arial Narrow"/>
      </rPr>
      <t xml:space="preserve">Agosto: </t>
    </r>
    <r>
      <rPr>
        <sz val="11"/>
        <color rgb="FF000000"/>
        <rFont val="Arial Narrow"/>
      </rPr>
      <t xml:space="preserve">Por tratarse de una actividad periodica, se continua con el proceso de apoyo en la  (clasificación y ordenanción) de la información correspondiente a las comunicaciones recibidas vigencia 2011-2020 que pertenecen a las diferentes series y subseries de la Subdirección Administrativa y Financiera. 
De igual manera apoyo en la Subdirección de Servicios Funerarios y Alumbrado Público y la Oficina de Control Disciplinario Interno.
</t>
    </r>
    <r>
      <rPr>
        <b/>
        <sz val="11"/>
        <color rgb="FF000000"/>
        <rFont val="Arial Narrow"/>
      </rPr>
      <t>Septiembre:</t>
    </r>
    <r>
      <rPr>
        <sz val="11"/>
        <color rgb="FF000000"/>
        <rFont val="Arial Narrow"/>
      </rPr>
      <t xml:space="preserve"> Por tratarse de una actividad periodica y compleja por el volumen de información, se continua con el proceso de apoyo en la  (clasificación y ordenanción) de la información correspondiente a las comunicaciones recibidas vigencia 2011-2020 que pertenecen a las diferentes series y subseries que hacen parte de los procesos de apoyo de la Subdirección Administrativa y Financiera.  
De igual manera apoyo en la Subdirección de Servicios Funerarios y Alumbrado Público y la Oficina de Control Disciplinario Interno.
</t>
    </r>
  </si>
  <si>
    <t>Fuid, Dases de datos, anexos OP en orfeo</t>
  </si>
  <si>
    <r>
      <rPr>
        <b/>
        <sz val="11"/>
        <color rgb="FF000000"/>
        <rFont val="Arial Narrow"/>
      </rPr>
      <t xml:space="preserve">Octubre:
</t>
    </r>
    <r>
      <rPr>
        <sz val="11"/>
        <color rgb="FF000000"/>
        <rFont val="Arial Narrow"/>
      </rPr>
      <t xml:space="preserve">1. Se continua y finaliza el proceso de clasificación en cada una de las Areas de la UAESP y de las areas de apoyo de la Subdirección Administrativa y Financiera de la documentación correspondiente a los consecutivos de correspondencia recibidos vigencias 2011-2022.
2. De igual manera se continua con la actividad de clasificación y ordenación de la documentación de las dependencias de la Subdirección de Servicios Funerarios y Alumbrado Público vigencia 2022. 
3. Se continua y finaliza el apoyo prestado en la Oficina de Control Interno Disciplinario en la revisión de la documentación y ajustes del FUID 
</t>
    </r>
    <r>
      <rPr>
        <b/>
        <sz val="11"/>
        <color rgb="FF000000"/>
        <rFont val="Arial Narrow"/>
      </rPr>
      <t xml:space="preserve">Noviembre: 
</t>
    </r>
    <r>
      <rPr>
        <sz val="11"/>
        <color rgb="FF000000"/>
        <rFont val="Arial Narrow"/>
      </rPr>
      <t xml:space="preserve">1. Se da inicio al proceso de clasificación en cada una de las Areas de la UAESP y de las areas de apoyo de la Subdirección Administrativa y Financiera de la documentación correspondiente a los consecutivos de correspondencia internos vigencias 2012-2022.
2. De igual manera se continua con la actividad de clasificación y ordenación de la documentación de las dependencias de la Subdirección de Servicios Funerarios y Alumbrado Público vigencia 2022. 
3. Se da inicio al apoyo en la ordenación de la documentación del proceso de Talento Humano vigencias 2012 - 2020 
</t>
    </r>
    <r>
      <rPr>
        <b/>
        <sz val="11"/>
        <color rgb="FF000000"/>
        <rFont val="Arial Narrow"/>
      </rPr>
      <t xml:space="preserve">Diciembre: 
</t>
    </r>
    <r>
      <rPr>
        <sz val="11"/>
        <color rgb="FF000000"/>
        <rFont val="Arial Narrow"/>
      </rPr>
      <t>1. Se culmina con el proceso de clasificación en cada una de las Areas de la UAESP y de las areas de apoyo de la Subdirección Administrativa y Financiera de la documentación correspondiente a los consecutivos de correspondencia internos vigencias 2012-2022.
2. De igual manera se continua con la actividad de clasificación y ordenación de la documentación de las dependencias de la Subdirección de Servicios Funerarios y Alumbrado Público vigencia 2022. 
3. Se continua con el apoyo en la ordenación de la documentación del proceso de Talento Humano vigencias 2012 - 2020.
4. Se culmina con el proceso de clasificación, ordenación y registro en el formato FUID de las PQRSD  vigencias 2012-2022.</t>
    </r>
  </si>
  <si>
    <t>FUID, Bases de datos, Op en orfeo.</t>
  </si>
  <si>
    <t>Iniciar la reconstrucción del expediente con apoyo del proceso involucrado, conforme al Acuerdo 07 de 15 de octubre del 2014</t>
  </si>
  <si>
    <t>22/05/2023
22/09/2023</t>
  </si>
  <si>
    <r>
      <rPr>
        <b/>
        <sz val="11"/>
        <color theme="1"/>
        <rFont val="Arial Narrow"/>
        <family val="2"/>
      </rPr>
      <t xml:space="preserve">JAG: </t>
    </r>
    <r>
      <rPr>
        <sz val="11"/>
        <color theme="1"/>
        <rFont val="Arial Narrow"/>
        <family val="2"/>
      </rPr>
      <t xml:space="preserve">El proceso realiza el reporte de la aplicación del control, pero no se puede evidenciar el cumplimiento por falta de documentos que soporten la ejecución.
</t>
    </r>
    <r>
      <rPr>
        <b/>
        <sz val="11"/>
        <color theme="1"/>
        <rFont val="Arial Narrow"/>
        <family val="2"/>
      </rPr>
      <t>21/09/2023 - OCL</t>
    </r>
    <r>
      <rPr>
        <sz val="11"/>
        <color theme="1"/>
        <rFont val="Arial Narrow"/>
        <family val="2"/>
      </rPr>
      <t>: Con base en el seguimiento del proceso y la revisión de las evidencias correspondientes a los meses de: 
Julio:
- Base 2011, BASE DE EXCEL. DIEGO, CLASIFICACION   ORFEO DIEGO-julio, EVIDENCIAS JULIO (1), FUID SOLICITUD SUBENCIONES AÑO 2022, plan de actividades julio, SAF, Talento Humano (1)
Agosto:
- EVIDENCIAS (6), Evidencias 1, EVIDENCIAS AGOSTO, EVIDENCIAS GISE, FUID CONTRATOS (2), Hoja de control Agosto, plan de actividades agosto, Registro base de datos SAF (1)
 La OCI, verificó el cumplimiento del control  de acuerdo con lo establecido.</t>
    </r>
  </si>
  <si>
    <r>
      <rPr>
        <b/>
        <sz val="11"/>
        <color theme="1"/>
        <rFont val="Arial Narrow"/>
        <family val="2"/>
      </rPr>
      <t xml:space="preserve">JAG: </t>
    </r>
    <r>
      <rPr>
        <sz val="11"/>
        <color theme="1"/>
        <rFont val="Arial Narrow"/>
        <family val="2"/>
      </rPr>
      <t xml:space="preserve">No es posible evaluar la efectividad del control por falta de evidencias.
</t>
    </r>
    <r>
      <rPr>
        <b/>
        <sz val="11"/>
        <color theme="1"/>
        <rFont val="Arial Narrow"/>
        <family val="2"/>
      </rPr>
      <t>22/09/2023 - OCL</t>
    </r>
    <r>
      <rPr>
        <sz val="11"/>
        <color theme="1"/>
        <rFont val="Arial Narrow"/>
        <family val="2"/>
      </rPr>
      <t>: Con base en la verificación de las evidencias y la no materialización del riesgo, la OCI verificó la efectividad del control.</t>
    </r>
  </si>
  <si>
    <r>
      <t xml:space="preserve">JAG: </t>
    </r>
    <r>
      <rPr>
        <sz val="11"/>
        <color theme="1"/>
        <rFont val="Arial Narrow"/>
        <family val="2"/>
      </rPr>
      <t xml:space="preserve">El proceso reporta avances en la acción, pero no se puede verificar porque no hay evidencia. Se debe fortalecer el reporte de la acción, con evidencia de cumplimiento (presentación, listado de asistencia, grabación, piezas graficas, etc.)
</t>
    </r>
    <r>
      <rPr>
        <b/>
        <sz val="11"/>
        <color theme="1"/>
        <rFont val="Arial Narrow"/>
        <family val="2"/>
      </rPr>
      <t>21/09/2023 - OCL</t>
    </r>
    <r>
      <rPr>
        <sz val="11"/>
        <color theme="1"/>
        <rFont val="Arial Narrow"/>
        <family val="2"/>
      </rPr>
      <t>: Con base en el seguimiento del proceso y la revisión de la siguiente evidencia: 
Julio: Sensibilización FUID SSFAP 07-11-2023
La OCI, verificó la ejecución de la acción</t>
    </r>
    <r>
      <rPr>
        <b/>
        <sz val="11"/>
        <color theme="1"/>
        <rFont val="Arial Narrow"/>
        <family val="2"/>
      </rPr>
      <t xml:space="preserve">
</t>
    </r>
  </si>
  <si>
    <t>Control de atención de consultas en archivo de gestión centralizado y archivo central</t>
  </si>
  <si>
    <t>Realizar mesa de trabajo con cada dependencia, con el fin de realizar seguimiento al proceso de organización de archivos.</t>
  </si>
  <si>
    <r>
      <rPr>
        <b/>
        <sz val="11"/>
        <color rgb="FF000000"/>
        <rFont val="Arial Narrow"/>
        <family val="2"/>
      </rPr>
      <t>Enero:</t>
    </r>
    <r>
      <rPr>
        <sz val="11"/>
        <color rgb="FF000000"/>
        <rFont val="Arial Narrow"/>
        <family val="2"/>
      </rPr>
      <t xml:space="preserve"> No se realizó mesa de trabajo con las dependencias en el mes de enero en razón que varios funcionarios se encontraban en período de vacaciones, además de la contingencia por cambio del representante legal de la Unidad
</t>
    </r>
    <r>
      <rPr>
        <b/>
        <sz val="11"/>
        <color rgb="FF000000"/>
        <rFont val="Arial Narrow"/>
        <family val="2"/>
      </rPr>
      <t xml:space="preserve">Febrero: </t>
    </r>
    <r>
      <rPr>
        <sz val="11"/>
        <color rgb="FF000000"/>
        <rFont val="Arial Narrow"/>
        <family val="2"/>
      </rPr>
      <t xml:space="preserve">Se realiza mesa de trabajo con el grupo de gestión documental para defnir plan de trabajo 
</t>
    </r>
    <r>
      <rPr>
        <b/>
        <sz val="11"/>
        <color rgb="FF000000"/>
        <rFont val="Arial Narrow"/>
        <family val="2"/>
      </rPr>
      <t xml:space="preserve">Marzo: </t>
    </r>
    <r>
      <rPr>
        <sz val="11"/>
        <color rgb="FF000000"/>
        <rFont val="Arial Narrow"/>
        <family val="2"/>
      </rPr>
      <t xml:space="preserve">Se continua con el apoyo en la organizacion de la documentacion de las dependencias, del mismo modo, se continua atendiendo las solicitudes de consultas y prestamos en el AGC y A Central </t>
    </r>
  </si>
  <si>
    <r>
      <rPr>
        <b/>
        <sz val="11"/>
        <color rgb="FF000000"/>
        <rFont val="Arial Narrow"/>
        <family val="2"/>
      </rPr>
      <t xml:space="preserve">Abril: </t>
    </r>
    <r>
      <rPr>
        <sz val="11"/>
        <color rgb="FF000000"/>
        <rFont val="Arial Narrow"/>
        <family val="2"/>
      </rPr>
      <t xml:space="preserve">Se continua con el apoyo en la organizacion de la documentacion de las dependencias, del mismo modo, se continua atendiendo las solicitudes de consultas y prestamos en el AGC y A Central 
</t>
    </r>
    <r>
      <rPr>
        <b/>
        <sz val="11"/>
        <color rgb="FF000000"/>
        <rFont val="Arial Narrow"/>
        <family val="2"/>
      </rPr>
      <t>Mayo:</t>
    </r>
    <r>
      <rPr>
        <sz val="11"/>
        <color rgb="FF000000"/>
        <rFont val="Arial Narrow"/>
        <family val="2"/>
      </rPr>
      <t xml:space="preserve"> Se continua con el apoyo en la organizacion de la documentacion de las dependencias, del mismo modo, se continua atendiendo las solicitudes de consultas y prestamos en el Archivo de Gestión Centralizado y Archivo Central 
</t>
    </r>
    <r>
      <rPr>
        <b/>
        <sz val="11"/>
        <color rgb="FF000000"/>
        <rFont val="Arial Narrow"/>
        <family val="2"/>
      </rPr>
      <t>Junio:</t>
    </r>
    <r>
      <rPr>
        <sz val="11"/>
        <color rgb="FF000000"/>
        <rFont val="Arial Narrow"/>
        <family val="2"/>
      </rPr>
      <t xml:space="preserve"> Se continua con el apoyo en la organizacion de la documentacion de las dependencias, del mismo modo, se continua atendiendo las solicitudes de consultas y prestamos en el Archivo de Gestión Centralizado y Archivo Central </t>
    </r>
  </si>
  <si>
    <r>
      <rPr>
        <b/>
        <sz val="11"/>
        <color rgb="FF000000"/>
        <rFont val="Arial Narrow"/>
      </rPr>
      <t>Julio:</t>
    </r>
    <r>
      <rPr>
        <sz val="11"/>
        <color rgb="FF000000"/>
        <rFont val="Arial Narrow"/>
      </rPr>
      <t xml:space="preserve"> Por ser una actividad dinámica y periódica, se continua con el apoyo en la orgaización de la documentación de las dependecias de la Subdirección de Servicios Funerarios y Alumbrado Público, Administrativa.
</t>
    </r>
    <r>
      <rPr>
        <b/>
        <sz val="11"/>
        <color rgb="FF000000"/>
        <rFont val="Arial Narrow"/>
      </rPr>
      <t xml:space="preserve">Agosto: </t>
    </r>
    <r>
      <rPr>
        <sz val="11"/>
        <color rgb="FF000000"/>
        <rFont val="Arial Narrow"/>
      </rPr>
      <t xml:space="preserve">Por ser una actividad dinámica y periódica, se continua con el apoyo en la orgaización de la documentación de las dependecias de la Subdirección de Servicios Funerarios y Alumbrado Público, Subdirección Administrativa y Conrol discilinario Interno.
</t>
    </r>
    <r>
      <rPr>
        <b/>
        <sz val="11"/>
        <color rgb="FF000000"/>
        <rFont val="Arial Narrow"/>
      </rPr>
      <t>Septiembre:</t>
    </r>
    <r>
      <rPr>
        <sz val="11"/>
        <color rgb="FF000000"/>
        <rFont val="Arial Narrow"/>
      </rPr>
      <t xml:space="preserve">  Por ser una actividad dinámica periódica y compleja por el volumen de información, se continua con el apoyo en la orgaización de la documentación de las dependecias de la Subdirección de Servicios Funerarios y Alumbrado Público, Subdirección Administrativa y Control discilinario Interno
</t>
    </r>
  </si>
  <si>
    <r>
      <rPr>
        <b/>
        <sz val="11"/>
        <color rgb="FF000000"/>
        <rFont val="Arial Narrow"/>
      </rPr>
      <t xml:space="preserve">Octubre:
 </t>
    </r>
    <r>
      <rPr>
        <sz val="11"/>
        <color rgb="FF000000"/>
        <rFont val="Arial Narrow"/>
      </rPr>
      <t>1</t>
    </r>
    <r>
      <rPr>
        <b/>
        <sz val="11"/>
        <color rgb="FF000000"/>
        <rFont val="Arial Narrow"/>
      </rPr>
      <t xml:space="preserve">. </t>
    </r>
    <r>
      <rPr>
        <sz val="11"/>
        <color rgb="FF000000"/>
        <rFont val="Arial Narrow"/>
      </rPr>
      <t xml:space="preserve">Se continua con la actividad de clasificación y ordenación de la documentación de las dependencias de la Subdirección de Servicios Funerarios y Alumbrado Público vigencia 2022. 
2. Se continua con la clasificación y ordenación de los consecutivos de correspondencia de entrada vigencias 2012 -2022
3. Se continua y finaliza el apoyo prestado en la Oficina de Control Interno Disciplinario en la revisión de la documentación y ajustes del FUID    
</t>
    </r>
    <r>
      <rPr>
        <b/>
        <sz val="11"/>
        <color rgb="FF000000"/>
        <rFont val="Arial Narrow"/>
      </rPr>
      <t>Noviembre:</t>
    </r>
    <r>
      <rPr>
        <sz val="11"/>
        <color rgb="FF000000"/>
        <rFont val="Arial Narrow"/>
      </rPr>
      <t xml:space="preserve"> 
1. Se continua con la actividad de clasificación y ordenación de la documentación de las dependencias de la Subdirección de Servicios Funerarios y Alumbrado Público vigencia 2022. 
2. Se realiza la clasificación y ordenación de los consecutivos de correspondencia internos vigencias 2012 -2022
3. Se da inicio al apoyo en la ordenación de la documentación del proceso de Talento Humano vigencias 2012 - 2020    
</t>
    </r>
    <r>
      <rPr>
        <b/>
        <sz val="11"/>
        <color rgb="FF000000"/>
        <rFont val="Arial Narrow"/>
      </rPr>
      <t>Diciembre:</t>
    </r>
    <r>
      <rPr>
        <sz val="11"/>
        <color rgb="FF000000"/>
        <rFont val="Arial Narrow"/>
      </rPr>
      <t xml:space="preserve"> 
1. Se continua con la actividad de clasificación y ordenación de la documentación de las dependencias de la Subdirección de Servicios Funerarios y Alumbrado Público vigencia 2022. 
2. Se realiza la clasificación y ordenación de los consecutivos de correspondencia internos vigencias 2012 -2022
3. Se realiza la clasificación y ordenación de las PQRSD y registro en el FUID 2012 -2022
4. Se da inicio al apoyo en la ordenación de la documentación del proceso de Talento Humano vigencias 2012 - 2020
5. Se realizan mesas de trabajo con las dependecias donde se establecieron acuerdos para la actualización y registro de la información en el formato FUID. 
</t>
    </r>
  </si>
  <si>
    <r>
      <rPr>
        <b/>
        <sz val="11"/>
        <color rgb="FF000000"/>
        <rFont val="Arial Narrow"/>
        <family val="2"/>
      </rPr>
      <t>Enero:</t>
    </r>
    <r>
      <rPr>
        <sz val="11"/>
        <color rgb="FF000000"/>
        <rFont val="Arial Narrow"/>
        <family val="2"/>
      </rPr>
      <t xml:space="preserve"> Se atienden las solicitudes de consulta que se generaron durante el mes en los archivos central y de gestión centralizado.
</t>
    </r>
    <r>
      <rPr>
        <b/>
        <sz val="11"/>
        <color rgb="FF000000"/>
        <rFont val="Arial Narrow"/>
        <family val="2"/>
      </rPr>
      <t>Febrero:</t>
    </r>
    <r>
      <rPr>
        <sz val="11"/>
        <color rgb="FF000000"/>
        <rFont val="Arial Narrow"/>
        <family val="2"/>
      </rPr>
      <t xml:space="preserve"> Se atienden las solicitudes de consulta que se generaron durante el mes en los archivos central y de gestión centralizado
</t>
    </r>
    <r>
      <rPr>
        <b/>
        <sz val="11"/>
        <color rgb="FF000000"/>
        <rFont val="Arial Narrow"/>
        <family val="2"/>
      </rPr>
      <t xml:space="preserve">Marzo: </t>
    </r>
    <r>
      <rPr>
        <sz val="11"/>
        <color rgb="FF000000"/>
        <rFont val="Arial Narrow"/>
        <family val="2"/>
      </rPr>
      <t xml:space="preserve">Se continua con el apoyo en la organizacion de la documentacion de las dependencias, del mismo modo, se continua atendiendo las solicitudes de consultas y prestamos en el AGC y A Central </t>
    </r>
  </si>
  <si>
    <t>Archivo en Excel con el regitro de solicitudes de consulta</t>
  </si>
  <si>
    <r>
      <rPr>
        <b/>
        <sz val="11"/>
        <color rgb="FF000000"/>
        <rFont val="Arial Narrow"/>
        <family val="2"/>
      </rPr>
      <t>Abril:</t>
    </r>
    <r>
      <rPr>
        <sz val="11"/>
        <color rgb="FF000000"/>
        <rFont val="Arial Narrow"/>
        <family val="2"/>
      </rPr>
      <t xml:space="preserve"> Se continua con la atención de las solicitudes de consulta que se generaron durante el mes, en los archivos central y de gestión centralizado
</t>
    </r>
    <r>
      <rPr>
        <b/>
        <sz val="11"/>
        <color rgb="FF000000"/>
        <rFont val="Arial Narrow"/>
        <family val="2"/>
      </rPr>
      <t>Mayo</t>
    </r>
    <r>
      <rPr>
        <sz val="11"/>
        <color rgb="FF000000"/>
        <rFont val="Arial Narrow"/>
        <family val="2"/>
      </rPr>
      <t xml:space="preserve">: Se continua con la atención de las solicitudes de consulta que se generaron durante el mes, en los archivos central y de gestión centralizado.
</t>
    </r>
    <r>
      <rPr>
        <b/>
        <sz val="11"/>
        <color rgb="FF000000"/>
        <rFont val="Arial Narrow"/>
        <family val="2"/>
      </rPr>
      <t xml:space="preserve">Junio: </t>
    </r>
    <r>
      <rPr>
        <sz val="11"/>
        <color rgb="FF000000"/>
        <rFont val="Arial Narrow"/>
        <family val="2"/>
      </rPr>
      <t xml:space="preserve">En razón que es un proceso periodico, se continua con la atención de las solicitudes de consulta que se generaron durante el mes, en las sedes de los archivos central y de gestión centralizado.
</t>
    </r>
  </si>
  <si>
    <r>
      <rPr>
        <b/>
        <sz val="11"/>
        <color rgb="FF000000"/>
        <rFont val="Arial Narrow"/>
      </rPr>
      <t>Julio:</t>
    </r>
    <r>
      <rPr>
        <sz val="11"/>
        <color rgb="FF000000"/>
        <rFont val="Arial Narrow"/>
      </rPr>
      <t xml:space="preserve"> Por tratarse de una actividad periódica, se continua con el proceso de atención de las solicitudes de consulta que se generaron durante el mes, en las sedes de los archivos central y de gestión centralizado.
</t>
    </r>
    <r>
      <rPr>
        <b/>
        <sz val="11"/>
        <color rgb="FF000000"/>
        <rFont val="Arial Narrow"/>
      </rPr>
      <t xml:space="preserve">Agosto: </t>
    </r>
    <r>
      <rPr>
        <sz val="11"/>
        <color rgb="FF000000"/>
        <rFont val="Arial Narrow"/>
      </rPr>
      <t xml:space="preserve">Por tratarse de una actividad periódica, se continua con el proceso de atención de las solicitudes de consulta que se generaron durante el mes, en las sedes de los archivos central y de gestión centralizado.
</t>
    </r>
    <r>
      <rPr>
        <b/>
        <sz val="11"/>
        <color rgb="FF000000"/>
        <rFont val="Arial Narrow"/>
      </rPr>
      <t>Septiembre:</t>
    </r>
    <r>
      <rPr>
        <sz val="11"/>
        <color rgb="FF000000"/>
        <rFont val="Arial Narrow"/>
      </rPr>
      <t xml:space="preserve">  Por tratarse de una actividad periódica, se continua con el proceso de atención de las solicitudes de consulta que se generaron durante el mes de acuerdo a las necesidades de la unidad, en las sedes de los archivos central y de gestión centralizado.</t>
    </r>
  </si>
  <si>
    <t>Archivo en Excel con el registro de las solicitudes de consulta</t>
  </si>
  <si>
    <r>
      <rPr>
        <b/>
        <sz val="11"/>
        <color rgb="FF000000"/>
        <rFont val="Arial Narrow"/>
      </rPr>
      <t xml:space="preserve">Octubre: </t>
    </r>
    <r>
      <rPr>
        <sz val="11"/>
        <color rgb="FF000000"/>
        <rFont val="Arial Narrow"/>
      </rPr>
      <t xml:space="preserve"> En razón de ser una actividad periódica, se da continuidad en la atención de solicitudes de consultas de acuerdo a las necesidades de la entidad que se generaron durante el mes, en las sedes del larchivo de gestión centralizado y el archivo central
</t>
    </r>
    <r>
      <rPr>
        <b/>
        <sz val="11"/>
        <color rgb="FF000000"/>
        <rFont val="Arial Narrow"/>
      </rPr>
      <t>Noviembre:</t>
    </r>
    <r>
      <rPr>
        <sz val="11"/>
        <color rgb="FF000000"/>
        <rFont val="Arial Narrow"/>
      </rPr>
      <t xml:space="preserve">  En razón de ser una actividad periódica, se da continuidad en la atención de solicitudes de consultas de acuerdo a las necesidades de la entidad que se generaron durante el mes, en las sedes del larchivo de gestión centralizado y el archivo central
</t>
    </r>
    <r>
      <rPr>
        <b/>
        <sz val="11"/>
        <color rgb="FF000000"/>
        <rFont val="Arial Narrow"/>
      </rPr>
      <t>Diciembre:</t>
    </r>
    <r>
      <rPr>
        <sz val="11"/>
        <color rgb="FF000000"/>
        <rFont val="Arial Narrow"/>
      </rPr>
      <t xml:space="preserve">  En razón de ser una actividad periódica, se da continuidad en la atención de solicitudes de consultas de acuerdo a las necesidades de la entidad que se generaron durante el mes, en las sedes del archivo de gestión centralizado y el archivo central</t>
    </r>
  </si>
  <si>
    <t xml:space="preserve">Archivos en Excel con el registro de las solicitudes de consulta </t>
  </si>
  <si>
    <r>
      <rPr>
        <b/>
        <sz val="11"/>
        <color theme="1"/>
        <rFont val="Arial Narrow"/>
        <family val="2"/>
      </rPr>
      <t xml:space="preserve">JAG: </t>
    </r>
    <r>
      <rPr>
        <sz val="11"/>
        <color theme="1"/>
        <rFont val="Arial Narrow"/>
        <family val="2"/>
      </rPr>
      <t xml:space="preserve">El proceso realiza el reporte de la aplicación del control, pero no se puede evidenciar el cumplimiento por falta de documentos que soporten la ejecución.
</t>
    </r>
    <r>
      <rPr>
        <b/>
        <sz val="11"/>
        <color theme="1"/>
        <rFont val="Arial Narrow"/>
        <family val="2"/>
      </rPr>
      <t xml:space="preserve">21/09/2023 - OCL: </t>
    </r>
    <r>
      <rPr>
        <sz val="11"/>
        <color theme="1"/>
        <rFont val="Arial Narrow"/>
        <family val="2"/>
      </rPr>
      <t>Con base en el seguimiento del proceso y la revisión de las evidencias correspondientes a los meses de: 
Julio:
- REPORTE CONSULTAS Y PRESTAMOS AGC Y AC-2023
Agosto:
- C-022E de 2011 HECTOR JULIAN PARRA, ESCRITURA 3803 BOVEDA 275 MIGUEL MALAGON, PLANILLAS SEGURIDAD SOCIAL 1995 OSWALDO PRIETO DIAZ, REPORTE CONSULTAS Y PRESTAMOS AGC Y AC-2022 (1), RESOLUCION 212-2010 y solicitudes consultas
 La OCI, verificó el cumplimiento del control  de acuerdo con lo establecido.</t>
    </r>
  </si>
  <si>
    <r>
      <rPr>
        <b/>
        <sz val="11"/>
        <color rgb="FF000000"/>
        <rFont val="Arial Narrow"/>
      </rPr>
      <t xml:space="preserve">JAG: </t>
    </r>
    <r>
      <rPr>
        <sz val="11"/>
        <color rgb="FF000000"/>
        <rFont val="Arial Narrow"/>
      </rPr>
      <t xml:space="preserve">El proceso reporta avances en la acción, pero no se puede verificar porque no hay evidencia. 
</t>
    </r>
    <r>
      <rPr>
        <b/>
        <sz val="11"/>
        <color rgb="FF000000"/>
        <rFont val="Arial Narrow"/>
      </rPr>
      <t xml:space="preserve">22/09/2023 - OCL: </t>
    </r>
    <r>
      <rPr>
        <sz val="11"/>
        <color rgb="FF000000"/>
        <rFont val="Arial Narrow"/>
      </rPr>
      <t xml:space="preserve">De acuerdo con la revisión de las evidencias aportadas por el proceso, la OCI no puede verificar la ejecución de la acción, debido a que estas no corresponden con la redacción de la acción.
Nota: La OCI recomienda aportar las evidencias correspondientes a la ejecución de la acción.
</t>
    </r>
  </si>
  <si>
    <t xml:space="preserve">Revisión periodica a los espacios asignados al archivo de gestión centralizado y archivo central </t>
  </si>
  <si>
    <r>
      <rPr>
        <b/>
        <sz val="11"/>
        <color rgb="FF000000"/>
        <rFont val="Arial Narrow"/>
        <family val="2"/>
      </rPr>
      <t>Enero:</t>
    </r>
    <r>
      <rPr>
        <sz val="11"/>
        <color rgb="FF000000"/>
        <rFont val="Arial Narrow"/>
        <family val="2"/>
      </rPr>
      <t xml:space="preserve"> Para el presente mes no fue necesario el movimiento de cajas en los archivos central y de gestión centralizado.
</t>
    </r>
    <r>
      <rPr>
        <b/>
        <sz val="11"/>
        <color rgb="FF000000"/>
        <rFont val="Arial Narrow"/>
        <family val="2"/>
      </rPr>
      <t xml:space="preserve">Febrero: </t>
    </r>
    <r>
      <rPr>
        <sz val="11"/>
        <color rgb="FF000000"/>
        <rFont val="Arial Narrow"/>
        <family val="2"/>
      </rPr>
      <t xml:space="preserve">Se realiza movimiento de cajas de las areas de Talento Humano, gestión documental, Alumbrado Publico, Gestión Documental, RBL
</t>
    </r>
    <r>
      <rPr>
        <b/>
        <sz val="11"/>
        <color rgb="FF000000"/>
        <rFont val="Arial Narrow"/>
        <family val="2"/>
      </rPr>
      <t xml:space="preserve">Marzo: </t>
    </r>
    <r>
      <rPr>
        <sz val="11"/>
        <color rgb="FF000000"/>
        <rFont val="Arial Narrow"/>
        <family val="2"/>
      </rPr>
      <t xml:space="preserve">Se continua con la reubicacion de las cajas tanto en el AGC como en el central, con el fin de abrir espacios para la documentacion que va llegando. </t>
    </r>
  </si>
  <si>
    <t>Actas de movimiento de cajas</t>
  </si>
  <si>
    <r>
      <rPr>
        <b/>
        <sz val="11"/>
        <color rgb="FF000000"/>
        <rFont val="Arial Narrow"/>
        <family val="2"/>
      </rPr>
      <t xml:space="preserve">Abril: </t>
    </r>
    <r>
      <rPr>
        <sz val="11"/>
        <color rgb="FF000000"/>
        <rFont val="Arial Narrow"/>
        <family val="2"/>
      </rPr>
      <t xml:space="preserve">Se realiza traslado de cajas pertenecientes a las PQRSD de los operadores de aseo vigencia 2017 hacia atras liberando espacio en el archivo central, para optimizar la reubicaciòn de la información de asuntos legales (Contratos) del mismo modo se continua con la reubicacion de las cajas de consecutivos de correspondencia en el archivo de gestión.
</t>
    </r>
    <r>
      <rPr>
        <b/>
        <sz val="11"/>
        <color rgb="FF000000"/>
        <rFont val="Arial Narrow"/>
        <family val="2"/>
      </rPr>
      <t>Mayo:</t>
    </r>
    <r>
      <rPr>
        <sz val="11"/>
        <color rgb="FF000000"/>
        <rFont val="Arial Narrow"/>
        <family val="2"/>
      </rPr>
      <t xml:space="preserve"> Se realiza movimiento y traslado de cajas de gestión documental (Consecutivos de correspondencia de los años 2014 - 2018
</t>
    </r>
    <r>
      <rPr>
        <b/>
        <sz val="11"/>
        <color rgb="FF000000"/>
        <rFont val="Arial Narrow"/>
        <family val="2"/>
      </rPr>
      <t>Junio:</t>
    </r>
    <r>
      <rPr>
        <sz val="11"/>
        <color rgb="FF000000"/>
        <rFont val="Arial Narrow"/>
        <family val="2"/>
      </rPr>
      <t xml:space="preserve"> Se realiza movimiento y traslado de cajas en Archivo de Gestión Centralzado (Consecutivos de correspondencia de entrada de los años 2018 -2023) y correspondencia interna y enviada 2011 - 2020 
Se realiza movimiento y traslado de cajas en Archivo Central de cada fondo ubicados en el primer, segundo y tercer piso con el fin de optimizar espacios, para futuro traslado de información.</t>
    </r>
  </si>
  <si>
    <r>
      <rPr>
        <b/>
        <sz val="11"/>
        <color rgb="FF000000"/>
        <rFont val="Arial Narrow"/>
      </rPr>
      <t xml:space="preserve">Julio: </t>
    </r>
    <r>
      <rPr>
        <sz val="11"/>
        <color rgb="FF000000"/>
        <rFont val="Arial Narrow"/>
      </rPr>
      <t xml:space="preserve">Se realiza el movimiento y traslado de cajas en el archivo de gestión centralizado (Consecutivos de correspondencia de entrada de las vigencias 2018-2023)
Se realiza movimiento y traslado de cajas en la sede del Archivo Central de cada fondo ubicadso en el primer, segundo y tercer piso, con el fin de optimizar espacios para los traslados de información entre sedes.
</t>
    </r>
    <r>
      <rPr>
        <b/>
        <sz val="11"/>
        <color rgb="FF000000"/>
        <rFont val="Arial Narrow"/>
      </rPr>
      <t>Agosto:</t>
    </r>
    <r>
      <rPr>
        <sz val="11"/>
        <color rgb="FF000000"/>
        <rFont val="Arial Narrow"/>
      </rPr>
      <t xml:space="preserve"> Se realiza el movimiento y traslado de cajas en el archivo de gestión centralizado (Consecutivos de correspondencia de entrada de las vigencias 2018-2023)
Se realiza movimiento y traslado de cajas en la sede del Archivo Central de cada fondo ubicados en el primer, segundo y tercer piso, con el fin de optimizar espacios para los traslados de información entre sedes.
</t>
    </r>
    <r>
      <rPr>
        <b/>
        <sz val="11"/>
        <color rgb="FF000000"/>
        <rFont val="Arial Narrow"/>
      </rPr>
      <t>Septiembre:</t>
    </r>
    <r>
      <rPr>
        <sz val="11"/>
        <color rgb="FF000000"/>
        <rFont val="Arial Narrow"/>
      </rPr>
      <t xml:space="preserve"> Se realiza el movimiento y traslado de cajas en el archivo de gestión centralizado (Consecutivos de correspondencia de entrada de las vigencias 2018-2023, documentación de Talento Humano, PQRSD)
Se realiza movimiento y traslado de 1.150 cajas X200, con información contractual correspondientes a la Subdirección de Asuntos Legales el día 5 de sep de la sede del archivo de gestión centralizado, al primer piso del archivo central, con el fin de optimizar espaciós en cumplimiento de la orden perentoria # 1 emitida por el AGN.  </t>
    </r>
  </si>
  <si>
    <r>
      <rPr>
        <b/>
        <sz val="11"/>
        <color rgb="FF000000"/>
        <rFont val="Arial Narrow"/>
      </rPr>
      <t xml:space="preserve">Octubre: </t>
    </r>
    <r>
      <rPr>
        <sz val="11"/>
        <color rgb="FF000000"/>
        <rFont val="Arial Narrow"/>
      </rPr>
      <t xml:space="preserve"> 
1. Se realiza movimiento de cajas del cuarto piso al primero, de la documentación  correspondiente a la Subdirección de Aprovechamiento, por contingencia en caida de techo en la sede del archivo de gestión centralizado. 
2. Se realiza movimiento de cajas del segundo piso al primero, y del cuarto cuarto piso al segundo de la documentación  correspondiente a la Subdirección de Asuntos legales, por contingencia en caida de techo en la sede del archivo de gestión centralizado.
3. Se realiza movimiento de cajas de la Subdirección se Servicios Funerarios y Alumbrado Público y de la Subdirección Administrativa y Financiera
</t>
    </r>
    <r>
      <rPr>
        <b/>
        <sz val="11"/>
        <color rgb="FF000000"/>
        <rFont val="Arial Narrow"/>
      </rPr>
      <t>Noviembre:</t>
    </r>
    <r>
      <rPr>
        <sz val="11"/>
        <color rgb="FF000000"/>
        <rFont val="Arial Narrow"/>
      </rPr>
      <t xml:space="preserve">  
1. Se realiza movimiento de cajas del tercer al segundo piso de la documentación  correspondiente a la Subdirección Administrativa y Financiera consecutivos de correspondecia internos vigencias 2012-2020 y de la Subdirección de Asuntos Legales 
 2, Se realiza movimiento del segundo piso al tercero de documentación correspondiente a la subdirección de  Aprovechamiento, por contingencia en caida de techo en la sede del archivo de gestión centralizado. 
3. Se realiza movimiento de cajas de la Subdirección se Servicios Funerarios y Alumbrado Público y de la Subdirección Administrativa y Financiera
</t>
    </r>
    <r>
      <rPr>
        <b/>
        <sz val="11"/>
        <color rgb="FF000000"/>
        <rFont val="Arial Narrow"/>
      </rPr>
      <t xml:space="preserve">Diciembre: </t>
    </r>
    <r>
      <rPr>
        <sz val="11"/>
        <color rgb="FF000000"/>
        <rFont val="Arial Narrow"/>
      </rPr>
      <t xml:space="preserve"> 
1. Se realiza movimiento de cajas del tercer al segundo piso de la documentación  correspondiente a la Subdirección Administrativa y Financiera consecutivos de correspondecia internos vigencias 2012-2020 y de la Subdirección de Asuntos Legales 
2. Se realiza movimiento de cajas de la Subdirección se Servicios Funerarios y Alumbrado Público y de la Subdirección Administrativa y Financiera
</t>
    </r>
  </si>
  <si>
    <t>22/05/2023
21/09/2023</t>
  </si>
  <si>
    <r>
      <rPr>
        <b/>
        <sz val="11"/>
        <color theme="1"/>
        <rFont val="Arial Narrow"/>
        <family val="2"/>
      </rPr>
      <t xml:space="preserve">JAG: </t>
    </r>
    <r>
      <rPr>
        <sz val="11"/>
        <color theme="1"/>
        <rFont val="Arial Narrow"/>
        <family val="2"/>
      </rPr>
      <t xml:space="preserve">El proceso realiza el reporte de la aplicación del control, pero no se puede evidenciar el cumplimiento por falta de documentos que soporten la ejecución.
</t>
    </r>
    <r>
      <rPr>
        <b/>
        <sz val="11"/>
        <color theme="1"/>
        <rFont val="Arial Narrow"/>
        <family val="2"/>
      </rPr>
      <t>21/09/2023 - OCL</t>
    </r>
    <r>
      <rPr>
        <sz val="11"/>
        <color theme="1"/>
        <rFont val="Arial Narrow"/>
        <family val="2"/>
      </rPr>
      <t>: Con base en el seguimiento del proceso y la revisión de las evidencias correspondientes a los meses de: 
Julio:
- 1.Acta de Movimiento de Cajas JULIO, Acta de Movimiento de Cajas JULIO (1), Acta de Movimiento de Cajas julio diego, Acta de Movimiento de Cajas JULIO, Acta movimientos de cajas Gisella, Acta_de_reunion archivo de gestion, Acta_de_reunion_Archivo Central (1)
Agosto:
- acta agosto (1), acta agosto, ACTA DE MOVIMIENTO DE CAJAS AGOSTO 058, ACTA DE MOVIMINTO DE CAJAS agosto 053, Acta_de_reunion_movimiento de cajas 
 La OCI, verificó el cumplimiento del control  de acuerdo con lo establecido</t>
    </r>
  </si>
  <si>
    <r>
      <rPr>
        <b/>
        <sz val="11"/>
        <color theme="1"/>
        <rFont val="Arial Narrow"/>
        <family val="2"/>
      </rPr>
      <t xml:space="preserve">JAG: </t>
    </r>
    <r>
      <rPr>
        <sz val="11"/>
        <color theme="1"/>
        <rFont val="Arial Narrow"/>
        <family val="2"/>
      </rPr>
      <t xml:space="preserve">No es posible evaluar la efectividad del control por falta de evidencias.
</t>
    </r>
    <r>
      <rPr>
        <b/>
        <sz val="11"/>
        <color theme="1"/>
        <rFont val="Arial Narrow"/>
        <family val="2"/>
      </rPr>
      <t xml:space="preserve">22/09/2023 - OCL: </t>
    </r>
    <r>
      <rPr>
        <sz val="11"/>
        <color theme="1"/>
        <rFont val="Arial Narrow"/>
        <family val="2"/>
      </rPr>
      <t>Con base en la verificación de las evidencias y la no materialización del riesgo, la OCI verificó la efectividad del control.</t>
    </r>
  </si>
  <si>
    <r>
      <rPr>
        <b/>
        <sz val="11"/>
        <color theme="1"/>
        <rFont val="Arial Narrow"/>
        <family val="2"/>
      </rPr>
      <t xml:space="preserve">JAG: </t>
    </r>
    <r>
      <rPr>
        <sz val="11"/>
        <color theme="1"/>
        <rFont val="Arial Narrow"/>
        <family val="2"/>
      </rPr>
      <t xml:space="preserve">N/A
</t>
    </r>
    <r>
      <rPr>
        <b/>
        <sz val="11"/>
        <color theme="1"/>
        <rFont val="Arial Narrow"/>
        <family val="2"/>
      </rPr>
      <t>22/09/2023 - OCL: N/A</t>
    </r>
  </si>
  <si>
    <t xml:space="preserve">Verificación y unificación del Formato Único de Inventarios FUID  </t>
  </si>
  <si>
    <r>
      <rPr>
        <b/>
        <sz val="11"/>
        <color rgb="FF000000"/>
        <rFont val="Arial Narrow"/>
        <family val="2"/>
      </rPr>
      <t xml:space="preserve">Enero: </t>
    </r>
    <r>
      <rPr>
        <sz val="11"/>
        <color rgb="FF000000"/>
        <rFont val="Arial Narrow"/>
        <family val="2"/>
      </rPr>
      <t xml:space="preserve">No se hizo esta actividad para el presente mes, en razón que se esta realizando proceso de clasificación y ordenación de la información de historias laborales de retirados de talento humano, RBL, y fotometricos de alumbrado público.
</t>
    </r>
    <r>
      <rPr>
        <b/>
        <sz val="11"/>
        <color rgb="FF000000"/>
        <rFont val="Arial Narrow"/>
        <family val="2"/>
      </rPr>
      <t xml:space="preserve">Febrereo: </t>
    </r>
    <r>
      <rPr>
        <sz val="11"/>
        <color rgb="FF000000"/>
        <rFont val="Arial Narrow"/>
        <family val="2"/>
      </rPr>
      <t xml:space="preserve">No se hizo esta actividad para el presente mes, en razón que se está realizando proceso de clasificación y ordenación de la información de historias laborales de retirados de talento humano, RBL, y fotométricos de alumbrado público.
</t>
    </r>
    <r>
      <rPr>
        <b/>
        <sz val="11"/>
        <color rgb="FF000000"/>
        <rFont val="Arial Narrow"/>
        <family val="2"/>
      </rPr>
      <t xml:space="preserve">Marzo: </t>
    </r>
    <r>
      <rPr>
        <sz val="11"/>
        <color rgb="FF000000"/>
        <rFont val="Arial Narrow"/>
        <family val="2"/>
      </rPr>
      <t>Se continua con el apoyo en la organizacion de la documentacion de las dependencias, con el fin de diligenciar el FUID por cada dependecia</t>
    </r>
  </si>
  <si>
    <t>N/A</t>
  </si>
  <si>
    <t>No efectivo</t>
  </si>
  <si>
    <r>
      <rPr>
        <b/>
        <sz val="11"/>
        <color rgb="FF000000"/>
        <rFont val="Arial Narrow"/>
        <family val="2"/>
      </rPr>
      <t xml:space="preserve">Abril: </t>
    </r>
    <r>
      <rPr>
        <sz val="11"/>
        <color rgb="FF000000"/>
        <rFont val="Arial Narrow"/>
        <family val="2"/>
      </rPr>
      <t xml:space="preserve">Se continua con el apoyo en la organización de la documentacion de las dependencias con el fin de diligenciar el FUID por cada dependecia
</t>
    </r>
    <r>
      <rPr>
        <b/>
        <sz val="11"/>
        <color rgb="FF000000"/>
        <rFont val="Arial Narrow"/>
        <family val="2"/>
      </rPr>
      <t>Mayo:</t>
    </r>
    <r>
      <rPr>
        <sz val="11"/>
        <color rgb="FF000000"/>
        <rFont val="Arial Narrow"/>
        <family val="2"/>
      </rPr>
      <t xml:space="preserve"> Se continua con el apoyo en la organización de la documentación de las dependencias, de Tesoreria, Subdirección de Servicios Funerarios y Alumbrado Público, Tesorería y la Subdirección Administrativa y Financiera con el fin de diligenciar el FUID por cada dependecia
</t>
    </r>
    <r>
      <rPr>
        <b/>
        <sz val="11"/>
        <color rgb="FF000000"/>
        <rFont val="Arial Narrow"/>
        <family val="2"/>
      </rPr>
      <t xml:space="preserve">Junio: </t>
    </r>
    <r>
      <rPr>
        <sz val="11"/>
        <color rgb="FF000000"/>
        <rFont val="Arial Narrow"/>
        <family val="2"/>
      </rPr>
      <t>Se continua con el apoyo en la organización de la documentación de las dependencias, de Tesoreria, Subdirección de Servicios Funerarios y Alumbrado Público, Tesorería y la Subdirección Administrativa y Financiera con el fin de diligenciar el FUID por cada dependecia</t>
    </r>
  </si>
  <si>
    <t>FUID</t>
  </si>
  <si>
    <r>
      <rPr>
        <b/>
        <sz val="11"/>
        <color rgb="FF000000"/>
        <rFont val="Arial Narrow"/>
      </rPr>
      <t xml:space="preserve">Julio: </t>
    </r>
    <r>
      <rPr>
        <sz val="11"/>
        <color rgb="FF000000"/>
        <rFont val="Arial Narrow"/>
      </rPr>
      <t xml:space="preserve">Se continua con el apoyo en la organización de la documentación de las dependencias, Subdirección de Servicios Funerarios y Alumbrado Público. Subdirección Administrativa y Financiera.
</t>
    </r>
    <r>
      <rPr>
        <b/>
        <sz val="11"/>
        <color rgb="FF000000"/>
        <rFont val="Arial Narrow"/>
      </rPr>
      <t>Agosto:</t>
    </r>
    <r>
      <rPr>
        <sz val="11"/>
        <color rgb="FF000000"/>
        <rFont val="Arial Narrow"/>
      </rPr>
      <t xml:space="preserve"> Se continua con el apoyo en la organización de la documentación de las dependencias, Subdirección de Servicios Funerarios y Alumbrado Público. Subdirección Administrativa y Financiera, Control Disciplinario Interno
</t>
    </r>
    <r>
      <rPr>
        <b/>
        <sz val="11"/>
        <color rgb="FF000000"/>
        <rFont val="Arial Narrow"/>
      </rPr>
      <t>Septiembre:</t>
    </r>
    <r>
      <rPr>
        <sz val="11"/>
        <color rgb="FF000000"/>
        <rFont val="Arial Narrow"/>
      </rPr>
      <t xml:space="preserve"> Por tratarse de una actividad periodica y compleja por el volumen de información, se continua con el proceso de apoyo en la  (clasificación y ordenanción) de la información correspondiente a las comunicaciones recibidas vigencia 2011-2020 que pertenecen a las diferentes series y subseries que hacen parte de los proceso de apoyo de la Subdirección Administrativa y Financiera.  
De igual manera apoyo en la Subdirección de Servicios Funerarios y Alumbrado Público y la Oficina de Control Disciplinario Interno.
</t>
    </r>
  </si>
  <si>
    <r>
      <rPr>
        <b/>
        <sz val="11"/>
        <color rgb="FF000000"/>
        <rFont val="Arial Narrow"/>
      </rPr>
      <t xml:space="preserve">Octubre:
</t>
    </r>
    <r>
      <rPr>
        <sz val="11"/>
        <color rgb="FF000000"/>
        <rFont val="Arial Narrow"/>
      </rPr>
      <t xml:space="preserve">1. Se continua y finaliza el proceso de clasificación en cada una de las Areas de la UAESP y de las areas de apoyo de la Subdirección Administrativa y Financiera de la documentación correspondiente a los consecutivos de correspondencia recibidos vigencias 2011-2022.
2. De igual manera se continua con la actividad de clasificación y ordenación de la documentación de las dependencias de la Subdirección de Servicios Funerarios y Alumbrado Público vigencia 2022. 
3. Se continua y finaliza el apoyo prestado en la Oficina de Control Interno Disciplinario en la revisión de la documentación y ajustes del FUID 
</t>
    </r>
    <r>
      <rPr>
        <b/>
        <sz val="11"/>
        <color rgb="FF000000"/>
        <rFont val="Arial Narrow"/>
      </rPr>
      <t>Noviembre:</t>
    </r>
    <r>
      <rPr>
        <sz val="11"/>
        <color rgb="FF000000"/>
        <rFont val="Arial Narrow"/>
      </rPr>
      <t xml:space="preserve"> 
1. Se da inicio al proceso de clasificación en cada una de las Areas de la UAESP y de las areas de apoyo de la Subdirección Administrativa y Financiera de la documentación correspondiente a los consecutivos de correspondencia internos vigencias 2012-2022.
2. De igual manera se continua con la actividad de clasificación y ordenación de la documentación de las dependencias de la Subdirección de Servicios Funerarios y Alumbrado Público vigencia 2022. 
</t>
    </r>
    <r>
      <rPr>
        <b/>
        <sz val="11"/>
        <color rgb="FF000000"/>
        <rFont val="Arial Narrow"/>
      </rPr>
      <t xml:space="preserve">Diciembre: 
</t>
    </r>
    <r>
      <rPr>
        <sz val="11"/>
        <color rgb="FF000000"/>
        <rFont val="Arial Narrow"/>
      </rPr>
      <t xml:space="preserve">1. Se culmina con el proceso de clasificación en cada una de las Areas de la UAESP y de las areas de apoyo de la Subdirección Administrativa y Financiera de la documentación correspondiente a los consecutivos de correspondencia internos vigencias 2012-2022.
2. De igual manera se continua con la actividad de clasificación y ordenación de la documentación de las dependencias de la Subdirección de Servicios Funerarios y Alumbrado Público vigencia 2022. 
3. Se continua con el apoyo en la ordenación de la documentación del proceso de Talento Humano vigencias 2012 - 2020.
4. Se culmina con el proceso de clasificación, ordenación y registro en el formato FUID de las PQRSD  vigencias 2012-2022.
5. Se realizan mesas de trabajo con las dependecias donde se establecieron acuerdos para la actualización y registro de la información en el formato FUID.
</t>
    </r>
  </si>
  <si>
    <r>
      <rPr>
        <b/>
        <sz val="11"/>
        <color theme="1"/>
        <rFont val="Arial Narrow"/>
        <family val="2"/>
      </rPr>
      <t xml:space="preserve">JAG: </t>
    </r>
    <r>
      <rPr>
        <sz val="11"/>
        <color theme="1"/>
        <rFont val="Arial Narrow"/>
        <family val="2"/>
      </rPr>
      <t xml:space="preserve">El proceso realiza el reporte de la aplicación del control, pero no se puede evidenciar el cumplimiento por falta de documentos que soporten la ejecución.
</t>
    </r>
    <r>
      <rPr>
        <b/>
        <sz val="11"/>
        <color theme="1"/>
        <rFont val="Arial Narrow"/>
        <family val="2"/>
      </rPr>
      <t>21/09/2023 - OCL</t>
    </r>
    <r>
      <rPr>
        <sz val="11"/>
        <color theme="1"/>
        <rFont val="Arial Narrow"/>
        <family val="2"/>
      </rPr>
      <t>: Con base en el seguimiento del proceso y la revisión de las evidencias correspondientes a los meses de: 
Julio:
-  fUID NUEVO , FUID SOLICITUD SUBENCIONES AÑO 2022 y fuid uaesp
Agosto:
- fUID AGOSTO ACTUALIZADO, FUID CONTRATOS (2), fUID NUEVO  (1), Hoja de control Agosto y Registro base de datos SAF (1) 
 La OCI, verificó el cumplimiento del control  de acuerdo con lo establecido</t>
    </r>
  </si>
  <si>
    <r>
      <rPr>
        <b/>
        <sz val="11"/>
        <color theme="1"/>
        <rFont val="Arial Narrow"/>
        <family val="2"/>
      </rPr>
      <t xml:space="preserve">JAG: </t>
    </r>
    <r>
      <rPr>
        <sz val="11"/>
        <color theme="1"/>
        <rFont val="Arial Narrow"/>
        <family val="2"/>
      </rPr>
      <t>No es posible evaluar la efectividad del control por falta de evidencias.
22/09/2023 - OCL:</t>
    </r>
    <r>
      <rPr>
        <b/>
        <sz val="11"/>
        <color theme="1"/>
        <rFont val="Arial Narrow"/>
        <family val="2"/>
      </rPr>
      <t xml:space="preserve"> Con base en la verificación de </t>
    </r>
    <r>
      <rPr>
        <sz val="11"/>
        <color theme="1"/>
        <rFont val="Arial Narrow"/>
        <family val="2"/>
      </rPr>
      <t>las evidencias y la no materialización del riesgo, la OCI verificó la efectividad del control.</t>
    </r>
  </si>
  <si>
    <t>Análisis del riesgo residual</t>
  </si>
  <si>
    <t>Probabilidad</t>
  </si>
  <si>
    <t>Perfin del Riesgo</t>
  </si>
  <si>
    <t>Proposito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</si>
  <si>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</si>
  <si>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</si>
  <si>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</si>
  <si>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</si>
  <si>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</si>
  <si>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</si>
  <si>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</si>
  <si>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</si>
  <si>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</si>
  <si>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Accion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</si>
  <si>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</si>
  <si>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</si>
  <si>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</si>
  <si>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</si>
  <si>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</si>
  <si>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</si>
  <si>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</si>
  <si>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</si>
  <si>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 xml:space="preserve">Manipulación indevida de la información  </t>
  </si>
  <si>
    <t xml:space="preserve">Existencia de controles deficientes del proceso de gestión documental </t>
  </si>
  <si>
    <t>Fraude Interno</t>
  </si>
  <si>
    <t>Control de calidad y seguimiento a la organización documental de la UAESP</t>
  </si>
  <si>
    <t>FUERTE</t>
  </si>
  <si>
    <t>NA</t>
  </si>
  <si>
    <t>INDIRECTAMENTE</t>
  </si>
  <si>
    <t>DIRECTAMENTE</t>
  </si>
  <si>
    <t>Reducir</t>
  </si>
  <si>
    <t xml:space="preserve">Capacitación y sensibilización trimestral a los funcionarios y contratistas de los lineamientos normativos de gestión documental refrerentes a manipulacion adecuada de archivos e informacion </t>
  </si>
  <si>
    <r>
      <rPr>
        <b/>
        <sz val="11"/>
        <color rgb="FF000000"/>
        <rFont val="Arial Narrow"/>
        <family val="2"/>
      </rPr>
      <t>Enero:</t>
    </r>
    <r>
      <rPr>
        <sz val="11"/>
        <color rgb="FF000000"/>
        <rFont val="Arial Narrow"/>
        <family val="2"/>
      </rPr>
      <t xml:space="preserve"> Se artícula con gestión del Talento Humano el plan de capacitación para la vigecia 2023, el 19 de enero del 2023
</t>
    </r>
    <r>
      <rPr>
        <b/>
        <sz val="11"/>
        <color rgb="FF000000"/>
        <rFont val="Arial Narrow"/>
        <family val="2"/>
      </rPr>
      <t xml:space="preserve">Febrero: </t>
    </r>
    <r>
      <rPr>
        <sz val="11"/>
        <color rgb="FF000000"/>
        <rFont val="Arial Narrow"/>
        <family val="2"/>
      </rPr>
      <t xml:space="preserve">De acuerdo al cronograma de capacitación para el mes de febrero no se programaron capacitaciones, estas seran reaizadas en el mes de marzo del 2023
</t>
    </r>
    <r>
      <rPr>
        <b/>
        <sz val="11"/>
        <color rgb="FF000000"/>
        <rFont val="Arial Narrow"/>
        <family val="2"/>
      </rPr>
      <t>Marzo</t>
    </r>
    <r>
      <rPr>
        <sz val="11"/>
        <color rgb="FF000000"/>
        <rFont val="Arial Narrow"/>
        <family val="2"/>
      </rPr>
      <t>: Se  realizo la capacitacion a todos los funcionario y contratista sobre el procedimiento GDO-PC-17 V1 Gestión de correspondencia</t>
    </r>
  </si>
  <si>
    <r>
      <rPr>
        <b/>
        <sz val="11"/>
        <color rgb="FF000000"/>
        <rFont val="Arial Narrow"/>
        <family val="2"/>
      </rPr>
      <t xml:space="preserve">Abril: </t>
    </r>
    <r>
      <rPr>
        <sz val="11"/>
        <color rgb="FF000000"/>
        <rFont val="Arial Narrow"/>
        <family val="2"/>
      </rPr>
      <t xml:space="preserve">De acuerdo al cronograma de capacitación para el mes de abril, no se programaron capacitaciones, estas seràn reaizadas en el mes de mayo del 2023
</t>
    </r>
    <r>
      <rPr>
        <b/>
        <sz val="11"/>
        <color rgb="FF000000"/>
        <rFont val="Arial Narrow"/>
        <family val="2"/>
      </rPr>
      <t>Mayo:</t>
    </r>
    <r>
      <rPr>
        <sz val="11"/>
        <color rgb="FF000000"/>
        <rFont val="Arial Narrow"/>
        <family val="2"/>
      </rPr>
      <t xml:space="preserve"> De acuerdo al cronograma de capacitación se programó y realizó y presentó capacitación sobre organización de  archivos e inventarios el 24 de mayo del 2023
</t>
    </r>
    <r>
      <rPr>
        <b/>
        <sz val="11"/>
        <color rgb="FF000000"/>
        <rFont val="Arial Narrow"/>
        <family val="2"/>
      </rPr>
      <t>Junio:</t>
    </r>
    <r>
      <rPr>
        <sz val="11"/>
        <color rgb="FF000000"/>
        <rFont val="Arial Narrow"/>
        <family val="2"/>
      </rPr>
      <t xml:space="preserve"> Se realiza sensibilización sobre Actos Administrativos a todo el personal de la Unidad el 15 de junio del 2023</t>
    </r>
  </si>
  <si>
    <r>
      <rPr>
        <b/>
        <sz val="11"/>
        <color rgb="FF000000"/>
        <rFont val="Arial Narrow"/>
      </rPr>
      <t xml:space="preserve">Julio: </t>
    </r>
    <r>
      <rPr>
        <sz val="11"/>
        <color rgb="FF000000"/>
        <rFont val="Arial Narrow"/>
      </rPr>
      <t xml:space="preserve">Se realiza sensibilización sobre el diligenciamiento del formato FUID a la Subdirección de Servicios Funerarios y Alumbrado Público
</t>
    </r>
    <r>
      <rPr>
        <b/>
        <sz val="11"/>
        <color rgb="FF000000"/>
        <rFont val="Arial Narrow"/>
      </rPr>
      <t>Agosto:</t>
    </r>
    <r>
      <rPr>
        <sz val="11"/>
        <color rgb="FF000000"/>
        <rFont val="Arial Narrow"/>
      </rPr>
      <t xml:space="preserve"> De acuerdo con el cronograma de capacitación para el mes de agosto, no se registra programación de capacitaciones, estas se programarán para el cuarto trimestre
</t>
    </r>
    <r>
      <rPr>
        <b/>
        <sz val="11"/>
        <color rgb="FF000000"/>
        <rFont val="Arial Narrow"/>
      </rPr>
      <t>Septiembre:</t>
    </r>
    <r>
      <rPr>
        <sz val="11"/>
        <color rgb="FF000000"/>
        <rFont val="Arial Narrow"/>
      </rPr>
      <t xml:space="preserve"> Se realiza sensibilización el día 28 de septiembre, sobre inducción y reinducción del proceso de gestión documental a funcionarios y contratista de la Unidad</t>
    </r>
  </si>
  <si>
    <t>10/11/2023
12/12/2023</t>
  </si>
  <si>
    <r>
      <rPr>
        <b/>
        <sz val="11"/>
        <color rgb="FF000000"/>
        <rFont val="Arial Narrow"/>
      </rPr>
      <t xml:space="preserve">Octubre: </t>
    </r>
    <r>
      <rPr>
        <sz val="11"/>
        <color rgb="FF000000"/>
        <rFont val="Arial Narrow"/>
      </rPr>
      <t xml:space="preserve">Se realizó capacitación el día 19 de octubre, solicitad en conjunto entre Gestión Documental y Talento Humano por parte del AGN sobre PINAR y PGD. 
Esta capacitación no estaba programada en el cronograma del PIC
</t>
    </r>
    <r>
      <rPr>
        <b/>
        <sz val="11"/>
        <color rgb="FF000000"/>
        <rFont val="Arial Narrow"/>
      </rPr>
      <t>Noviembre:</t>
    </r>
    <r>
      <rPr>
        <sz val="11"/>
        <color rgb="FF000000"/>
        <rFont val="Arial Narrow"/>
      </rPr>
      <t xml:space="preserve"> En atención al PIC, para este periodo no se tenian programadas capacitaciones del proceso</t>
    </r>
  </si>
  <si>
    <r>
      <rPr>
        <b/>
        <sz val="11"/>
        <color rgb="FF000000"/>
        <rFont val="Arial Narrow"/>
        <family val="2"/>
      </rPr>
      <t>Enero:</t>
    </r>
    <r>
      <rPr>
        <sz val="11"/>
        <color rgb="FF000000"/>
        <rFont val="Arial Narrow"/>
        <family val="2"/>
      </rPr>
      <t xml:space="preserve"> Se continua con la organización de la información de fotometicos de alumbrado público, talento humano y gestión documental y se hace el control de calidad.
</t>
    </r>
    <r>
      <rPr>
        <b/>
        <sz val="11"/>
        <color rgb="FF000000"/>
        <rFont val="Arial Narrow"/>
        <family val="2"/>
      </rPr>
      <t xml:space="preserve">Febrero: </t>
    </r>
    <r>
      <rPr>
        <sz val="11"/>
        <color rgb="FF000000"/>
        <rFont val="Arial Narrow"/>
        <family val="2"/>
      </rPr>
      <t xml:space="preserve">Se continua con el proceso de organización (clasificación y ordenación) de la información correspondiente a las áreas de fotométricos de alumbrado público, talento humano, gestión documental. 
</t>
    </r>
    <r>
      <rPr>
        <b/>
        <sz val="11"/>
        <color rgb="FF000000"/>
        <rFont val="Arial Narrow"/>
        <family val="2"/>
      </rPr>
      <t>Marzo</t>
    </r>
    <r>
      <rPr>
        <sz val="11"/>
        <color rgb="FF000000"/>
        <rFont val="Arial Narrow"/>
        <family val="2"/>
      </rPr>
      <t>: Se continua con el apoyo en la organizacion de la documentacion de las dependencias</t>
    </r>
  </si>
  <si>
    <t>05/10/2023
07/06/2023
07/07/2023</t>
  </si>
  <si>
    <r>
      <rPr>
        <b/>
        <sz val="11"/>
        <color rgb="FF000000"/>
        <rFont val="Arial Narrow"/>
        <family val="2"/>
      </rPr>
      <t xml:space="preserve">Abril: </t>
    </r>
    <r>
      <rPr>
        <sz val="11"/>
        <color rgb="FF000000"/>
        <rFont val="Arial Narrow"/>
        <family val="2"/>
      </rPr>
      <t xml:space="preserve">Se continua con el proceso de apoyo en la organización (clasificación y ordenación) de la información correspondiente a la subdirecciòn de asuntos funerarios y alumbrado pùblico, talento humano, tesoreria y correspondencia.
</t>
    </r>
    <r>
      <rPr>
        <b/>
        <sz val="11"/>
        <color rgb="FF000000"/>
        <rFont val="Arial Narrow"/>
        <family val="2"/>
      </rPr>
      <t>Mayo:</t>
    </r>
    <r>
      <rPr>
        <sz val="11"/>
        <color rgb="FF000000"/>
        <rFont val="Arial Narrow"/>
        <family val="2"/>
      </rPr>
      <t xml:space="preserve"> Se continua con el proceso de apoyo en la organización (clasificación y ordenación) de la información correspondiente a la subdirecciòn de asuntos funerarios y alumbrado pùblico, talento humano, tesoreria y correspondencia.
</t>
    </r>
    <r>
      <rPr>
        <b/>
        <sz val="11"/>
        <color rgb="FF000000"/>
        <rFont val="Arial Narrow"/>
        <family val="2"/>
      </rPr>
      <t xml:space="preserve">Junio: </t>
    </r>
    <r>
      <rPr>
        <sz val="11"/>
        <color rgb="FF000000"/>
        <rFont val="Arial Narrow"/>
        <family val="2"/>
      </rPr>
      <t xml:space="preserve">Se continua con el proceso de apoyo en la organización (clasificación y ordenación) de la información correspondiente comunicaciones recibidas pertenecientes a Dirección General y la subdirecciòn Administrativa y Financiera y la Subdirección de Servicios Funerarios y Alumbrado Público.
</t>
    </r>
  </si>
  <si>
    <r>
      <rPr>
        <b/>
        <sz val="11"/>
        <color rgb="FF000000"/>
        <rFont val="Arial Narrow"/>
      </rPr>
      <t xml:space="preserve">Julio: </t>
    </r>
    <r>
      <rPr>
        <sz val="11"/>
        <color rgb="FF000000"/>
        <rFont val="Arial Narrow"/>
      </rPr>
      <t xml:space="preserve">Por tratarse de una actividad periodica, se continua con el proceso de apoyo en la organización (clasificación y ordenanción) de la información correspondiente a las comunicaciones recibidas vigencia 2011-2020
de igual manera apoyo en la Subdirección de Servicios Funerarios y Alumbrado Público
</t>
    </r>
    <r>
      <rPr>
        <b/>
        <sz val="11"/>
        <color rgb="FF000000"/>
        <rFont val="Arial Narrow"/>
      </rPr>
      <t>Agosto:</t>
    </r>
    <r>
      <rPr>
        <sz val="11"/>
        <color rgb="FF000000"/>
        <rFont val="Arial Narrow"/>
      </rPr>
      <t xml:space="preserve"> Por tratarse de una actividad periodica, se continua con el proceso de apoyo en la  (clasificación y ordenanción) de la información correspondiente a las comunicaciones recibidas vigencia 2011-2020 que pertenecen a las diferentes series y subseries de la Subdirección Administrativa y Financiera. 
De igual manera apoyo en la Subdirección de Servicios Funerarios y Alumbrado Público y la Oficina de Control Disciplinario Interno.
</t>
    </r>
    <r>
      <rPr>
        <b/>
        <sz val="11"/>
        <color rgb="FF000000"/>
        <rFont val="Arial Narrow"/>
      </rPr>
      <t>Septiembre:</t>
    </r>
    <r>
      <rPr>
        <sz val="11"/>
        <color rgb="FF000000"/>
        <rFont val="Arial Narrow"/>
      </rPr>
      <t xml:space="preserve"> Por tratarse de una actividad periodica y compleja por el volumen de información, se continua con el proceso de apoyo en la  (clasificación y ordenanción) de la información correspondiente a las comunicaciones recibidas vigencia 2011-2020 que pertenecen a las diferentes series y subseries que hacen parte de los proceso de apoyo de la Subdirección Administrativa y Financiera.  
De igual manera apoyo en la Subdirección de Servicios Funerarios y Alumbrado Público y la Oficina de Control Disciplinario Interno.</t>
    </r>
  </si>
  <si>
    <r>
      <rPr>
        <b/>
        <sz val="11"/>
        <color rgb="FF000000"/>
        <rFont val="Arial Narrow"/>
      </rPr>
      <t xml:space="preserve">Octubre:
</t>
    </r>
    <r>
      <rPr>
        <sz val="11"/>
        <color rgb="FF000000"/>
        <rFont val="Arial Narrow"/>
      </rPr>
      <t xml:space="preserve">1. Se continua y finaliza el proceso de clasificación en cada una de las Areas de la UAESP y de las areas de apoyo de la Subdirección Administrativa y Financiera de la documentación correspondiente a los consecutivos de correspondencia recibidos vigencias 2011-2022.
2. De igual manera se continua con la actividad de clasificación y ordenación de la documentación de las dependencias de la Subdirección de Servicios Funerarios y Alumbrado Público vigencia 2022. 
3. Se continua y finaliza el apoyo prestado en la Oficina de Control Interno Disciplinario en la revisión de la documentación y ajustes del FUID 
</t>
    </r>
    <r>
      <rPr>
        <b/>
        <sz val="11"/>
        <color rgb="FF000000"/>
        <rFont val="Arial Narrow"/>
      </rPr>
      <t>Noviembre:</t>
    </r>
    <r>
      <rPr>
        <sz val="11"/>
        <color rgb="FF000000"/>
        <rFont val="Arial Narrow"/>
      </rPr>
      <t xml:space="preserve"> 
1. Se da inicio al proceso de clasificación en cada una de las Areas de la UAESP y de las areas de apoyo de la Subdirección Administrativa y Financiera de la documentación correspondiente a los consecutivos de correspondencia internos vigencias 2012-2022.
2. De igual manera se continua con la actividad de clasificación y ordenación de la documentación de las dependencias de la Subdirección de Servicios Funerarios y Alumbrado Público vigencia 2022. 
3. Se da inicio al apoyo en la ordenación de la documentación del proceso de Talento Humano vigencias 2012 - 2020 
</t>
    </r>
  </si>
  <si>
    <t>Iniciar la reconstrucción del expediente o documento por parte de la dependencia involucrada</t>
  </si>
  <si>
    <t xml:space="preserve">11/05/2023
13/09/2023
11/01/2024 </t>
  </si>
  <si>
    <r>
      <rPr>
        <b/>
        <sz val="12"/>
        <color rgb="FF000000"/>
        <rFont val="Arial Narrow"/>
      </rPr>
      <t xml:space="preserve">JAG: </t>
    </r>
    <r>
      <rPr>
        <sz val="12"/>
        <color rgb="FF000000"/>
        <rFont val="Arial Narrow"/>
      </rPr>
      <t xml:space="preserve">El proceso realiza el reporte de la aplicación de los controles, pero no se puede evidenciar el cumplimiento des estos controles por falta de documentos que soporten la ejecución.
</t>
    </r>
    <r>
      <rPr>
        <b/>
        <sz val="12"/>
        <color rgb="FF000000"/>
        <rFont val="Arial Narrow"/>
      </rPr>
      <t xml:space="preserve">13/09/2023 - OCL Segundo Trimestre: </t>
    </r>
    <r>
      <rPr>
        <sz val="12"/>
        <color rgb="FF000000"/>
        <rFont val="Arial Narrow"/>
      </rPr>
      <t xml:space="preserve">El proceso no adjuntó las evidencias correspondientes, por lo que la OCI no pudo verificar la ejecución del control.
Nota: la OCI recomienda al proceso realizar el cargue de las evidencias de acuerdo con los criterios de calidad y oportunidad esperados.
</t>
    </r>
    <r>
      <rPr>
        <b/>
        <sz val="12"/>
        <color rgb="FF000000"/>
        <rFont val="Arial Narrow"/>
      </rPr>
      <t xml:space="preserve">13/09/2023 - OCL Tercer Trimestre: </t>
    </r>
    <r>
      <rPr>
        <sz val="12"/>
        <color rgb="FF000000"/>
        <rFont val="Arial Narrow"/>
      </rPr>
      <t xml:space="preserve">De acuerdo con la revisión de las siguientes evidencias aportadas por el proceso:
Base 2011, BASE DE EXCEL. DIEGO, CLASIFICACION   ORFEO DIEGO-julio, EVIDENCIAS JULIO (1), FUID SOLICITUD SUBENCIONES AÑO 2022, plan de actividades julio, SAF, Talento Humano (1). La OCI verificó la ejecución del control. 
</t>
    </r>
    <r>
      <rPr>
        <b/>
        <sz val="12"/>
        <color rgb="FF000000"/>
        <rFont val="Arial Narrow"/>
      </rPr>
      <t xml:space="preserve">11/01/2024 SLF: </t>
    </r>
    <r>
      <rPr>
        <sz val="12"/>
        <color rgb="FF000000"/>
        <rFont val="Arial Narrow"/>
      </rPr>
      <t xml:space="preserve">De acuerdo a la revisión de las evidencias suministradas por el proceso, se verificó el cumplimiento del control. </t>
    </r>
  </si>
  <si>
    <r>
      <rPr>
        <b/>
        <sz val="12"/>
        <color rgb="FF000000"/>
        <rFont val="Arial Narrow"/>
      </rPr>
      <t xml:space="preserve">JAG: </t>
    </r>
    <r>
      <rPr>
        <sz val="12"/>
        <color rgb="FF000000"/>
        <rFont val="Arial Narrow"/>
      </rPr>
      <t xml:space="preserve">No es posible evaluar la efectividad de los controles por falta de evidencias.
</t>
    </r>
    <r>
      <rPr>
        <b/>
        <sz val="12"/>
        <color rgb="FF000000"/>
        <rFont val="Arial Narrow"/>
      </rPr>
      <t>13/09/2023 - OCL Segundo Trimestre</t>
    </r>
    <r>
      <rPr>
        <sz val="12"/>
        <color rgb="FF000000"/>
        <rFont val="Arial Narrow"/>
      </rPr>
      <t xml:space="preserve">: A la fecha de revisión, el proceso no realizó el cargue de las evidencias, por esta razón la OCI no pudo verificar la ejecución del control.
</t>
    </r>
    <r>
      <rPr>
        <b/>
        <sz val="12"/>
        <color rgb="FF000000"/>
        <rFont val="Arial Narrow"/>
      </rPr>
      <t>13/09/2023 - OCL Tercer Trimestre</t>
    </r>
    <r>
      <rPr>
        <sz val="12"/>
        <color rgb="FF000000"/>
        <rFont val="Arial Narrow"/>
      </rPr>
      <t xml:space="preserve">: Con base en la verificación de las evidencias y la no materialización del riesgo, la OCI verificó la efectividad del control.
</t>
    </r>
    <r>
      <rPr>
        <b/>
        <sz val="12"/>
        <color rgb="FF000000"/>
        <rFont val="Arial Narrow"/>
      </rPr>
      <t>11/01/2024 SLF:</t>
    </r>
    <r>
      <rPr>
        <sz val="12"/>
        <color rgb="FF000000"/>
        <rFont val="Arial Narrow"/>
      </rPr>
      <t xml:space="preserve">  Se verificó la efectividad del control, toda vez que no se materializó el riesgo. </t>
    </r>
  </si>
  <si>
    <r>
      <rPr>
        <b/>
        <sz val="12"/>
        <color rgb="FF000000"/>
        <rFont val="Arial Narrow"/>
      </rPr>
      <t xml:space="preserve">JAG: </t>
    </r>
    <r>
      <rPr>
        <sz val="12"/>
        <color rgb="FF000000"/>
        <rFont val="Arial Narrow"/>
      </rPr>
      <t xml:space="preserve">El proceso reporta avances en la acción, pero no se puede verificar porque no hay evidencia. Se debe fortalecer el reporte de la acción, con evidencia de cumplimiento (presentación, listado de asistencia, grabación, piezas graficas, etc.)
</t>
    </r>
    <r>
      <rPr>
        <b/>
        <sz val="12"/>
        <color rgb="FF000000"/>
        <rFont val="Arial Narrow"/>
      </rPr>
      <t xml:space="preserve">13/09/2023 - OCL Segundo trimestre: De acuerdo con las evidencias aportadas por el proceso, la OCI verificó la ejecución de la acción.
</t>
    </r>
    <r>
      <rPr>
        <sz val="12"/>
        <color rgb="FF000000"/>
        <rFont val="Arial Narrow"/>
      </rPr>
      <t xml:space="preserve">
</t>
    </r>
    <r>
      <rPr>
        <b/>
        <sz val="12"/>
        <color rgb="FF000000"/>
        <rFont val="Arial Narrow"/>
      </rPr>
      <t xml:space="preserve">13/09/2023 - OCL </t>
    </r>
    <r>
      <rPr>
        <sz val="12"/>
        <color rgb="FF000000"/>
        <rFont val="Arial Narrow"/>
      </rPr>
      <t xml:space="preserve">Tercer Trimestre: De acuerdo con las evidencias aportadas por el proceso, la OCI verificó la ejecución de la acción.
</t>
    </r>
    <r>
      <rPr>
        <b/>
        <sz val="12"/>
        <color rgb="FF000000"/>
        <rFont val="Arial Narrow"/>
      </rPr>
      <t xml:space="preserve">11/01/2024 SLF: </t>
    </r>
    <r>
      <rPr>
        <sz val="12"/>
        <color rgb="FF000000"/>
        <rFont val="Arial Narrow"/>
      </rPr>
      <t xml:space="preserve">De acuerdo a las evidencias suministradas por el proceso, desde la OCI se verificó el cumplimiento de la acción mediante las capacitaciones realizadas. . </t>
    </r>
  </si>
  <si>
    <r>
      <rPr>
        <b/>
        <sz val="11"/>
        <color rgb="FF000000"/>
        <rFont val="Arial Narrow"/>
        <family val="2"/>
      </rPr>
      <t>Enero:</t>
    </r>
    <r>
      <rPr>
        <sz val="11"/>
        <color rgb="FF000000"/>
        <rFont val="Arial Narrow"/>
        <family val="2"/>
      </rPr>
      <t xml:space="preserve"> Se atienden las solicitudes de consulta que se generaron durante el mes en los archivos central y de gestión centralizado.
</t>
    </r>
    <r>
      <rPr>
        <b/>
        <sz val="11"/>
        <color rgb="FF000000"/>
        <rFont val="Arial Narrow"/>
        <family val="2"/>
      </rPr>
      <t>Febrero:</t>
    </r>
    <r>
      <rPr>
        <sz val="11"/>
        <color rgb="FF000000"/>
        <rFont val="Arial Narrow"/>
        <family val="2"/>
      </rPr>
      <t xml:space="preserve"> Se atienden las solicitudes de consulta que se generaron durante el mes en los archivos central y de gestión centralizado
</t>
    </r>
    <r>
      <rPr>
        <b/>
        <sz val="11"/>
        <color rgb="FF000000"/>
        <rFont val="Arial Narrow"/>
        <family val="2"/>
      </rPr>
      <t>Marzo</t>
    </r>
    <r>
      <rPr>
        <sz val="11"/>
        <color rgb="FF000000"/>
        <rFont val="Arial Narrow"/>
        <family val="2"/>
      </rPr>
      <t xml:space="preserve">: Se continua con el apoyo en la organizacion de la documentacion de las dependencias, del mismo modo, se continua atendiendo las solicitudes de consultas y prestamos en el AGC y A Central </t>
    </r>
  </si>
  <si>
    <r>
      <rPr>
        <b/>
        <sz val="11"/>
        <color rgb="FF000000"/>
        <rFont val="Arial Narrow"/>
        <family val="2"/>
      </rPr>
      <t>Abril:</t>
    </r>
    <r>
      <rPr>
        <sz val="11"/>
        <color rgb="FF000000"/>
        <rFont val="Arial Narrow"/>
        <family val="2"/>
      </rPr>
      <t xml:space="preserve"> Se continua con la atención de las solicitudes de consulta que se generaron durante el mes, en los archivos central y de gestión centralizado
</t>
    </r>
    <r>
      <rPr>
        <b/>
        <sz val="11"/>
        <color rgb="FF000000"/>
        <rFont val="Arial Narrow"/>
        <family val="2"/>
      </rPr>
      <t>Mayo:</t>
    </r>
    <r>
      <rPr>
        <sz val="11"/>
        <color rgb="FF000000"/>
        <rFont val="Arial Narrow"/>
        <family val="2"/>
      </rPr>
      <t xml:space="preserve"> Se continua con la atención de las solicitudes de consulta que se generaron durante el mes, en los archivos central y de gestión centralizado
</t>
    </r>
    <r>
      <rPr>
        <b/>
        <sz val="11"/>
        <color rgb="FF000000"/>
        <rFont val="Arial Narrow"/>
        <family val="2"/>
      </rPr>
      <t>Junio:</t>
    </r>
    <r>
      <rPr>
        <sz val="11"/>
        <color rgb="FF000000"/>
        <rFont val="Arial Narrow"/>
        <family val="2"/>
      </rPr>
      <t xml:space="preserve"> En razón que es un proceso periodico, se continua con la atención de las solicitudes de consulta que se generaron durante el mes, en las sedes de los archivos central y de gestión centralizado.</t>
    </r>
  </si>
  <si>
    <r>
      <rPr>
        <b/>
        <sz val="11"/>
        <color rgb="FF000000"/>
        <rFont val="Arial Narrow"/>
      </rPr>
      <t>Julio:</t>
    </r>
    <r>
      <rPr>
        <sz val="11"/>
        <color rgb="FF000000"/>
        <rFont val="Arial Narrow"/>
      </rPr>
      <t xml:space="preserve"> Por tratarse de una actividad periódica, se continua con el proceso de atención de las solicitudes de consulta que se generaron durante el mes, en las sedes de los archivos central y de gestión centralizado.
</t>
    </r>
    <r>
      <rPr>
        <b/>
        <sz val="11"/>
        <color rgb="FF000000"/>
        <rFont val="Arial Narrow"/>
      </rPr>
      <t>Agosto:</t>
    </r>
    <r>
      <rPr>
        <sz val="11"/>
        <color rgb="FF000000"/>
        <rFont val="Arial Narrow"/>
      </rPr>
      <t xml:space="preserve"> Por tratarse de una actividad periódica, se continua con el proceso de atención de las solicitudes de consulta que se generaron durante el mes, en las sedes de los archivos central y de gestión centralizado.
</t>
    </r>
    <r>
      <rPr>
        <b/>
        <sz val="11"/>
        <color rgb="FF000000"/>
        <rFont val="Arial Narrow"/>
      </rPr>
      <t xml:space="preserve">Septiembre: </t>
    </r>
    <r>
      <rPr>
        <sz val="11"/>
        <color rgb="FF000000"/>
        <rFont val="Arial Narrow"/>
      </rPr>
      <t xml:space="preserve"> Por tratarse de una actividad periódica, se continua con el proceso de atención de las solicitudes de consulta que se generaron durante el mes de acuerdo a las necesidades de la unidad, en las sedes de los archivos central y de gestión centralizado.</t>
    </r>
  </si>
  <si>
    <r>
      <rPr>
        <b/>
        <sz val="11"/>
        <color rgb="FF000000"/>
        <rFont val="Arial Narrow"/>
      </rPr>
      <t xml:space="preserve">Octubre: </t>
    </r>
    <r>
      <rPr>
        <sz val="11"/>
        <color rgb="FF000000"/>
        <rFont val="Arial Narrow"/>
      </rPr>
      <t xml:space="preserve"> En razón de ser una actividad periódica, se da continuidad en la atención de solicitudes de consultas de acuerdo a las necesidades de la entidad que se generaron durante el mes, en las sedes del larchivo de gestión centralizado y el archivo central
</t>
    </r>
    <r>
      <rPr>
        <b/>
        <sz val="11"/>
        <color rgb="FF000000"/>
        <rFont val="Arial Narrow"/>
      </rPr>
      <t>Noviembre:</t>
    </r>
    <r>
      <rPr>
        <sz val="11"/>
        <color rgb="FF000000"/>
        <rFont val="Arial Narrow"/>
      </rPr>
      <t xml:space="preserve">  En razón de ser una actividad periódica, se da continuidad en la atención de solicitudes de consultas de acuerdo a las necesidades de la entidad que se generaron durante el mes, en las sedes del larchivo de gestión centralizado y el archivo central</t>
    </r>
  </si>
  <si>
    <t>Validadción de originalidad y autencidad documental por parte de la dependencia involucrada</t>
  </si>
  <si>
    <t xml:space="preserve">13/09/2023
11/01/2024 </t>
  </si>
  <si>
    <r>
      <rPr>
        <b/>
        <sz val="12"/>
        <color rgb="FF000000"/>
        <rFont val="Arial Narrow"/>
      </rPr>
      <t>13/09/2023 - OCL Segundo Trimestre</t>
    </r>
    <r>
      <rPr>
        <sz val="12"/>
        <color rgb="FF000000"/>
        <rFont val="Arial Narrow"/>
      </rPr>
      <t xml:space="preserve">: El proceso no adjuntó las evidencias correspondientes, por lo que la OCI no pudo verificar la ejecución del control.
Nota: la OCI recomienda al proceso realizar el cargue de las evidencias de acuerdo con los criterios de calidad y oportunidad esperados.
</t>
    </r>
    <r>
      <rPr>
        <b/>
        <sz val="12"/>
        <color rgb="FF000000"/>
        <rFont val="Arial Narrow"/>
      </rPr>
      <t>13/09/2023 - OCL Tercer Trimestre:</t>
    </r>
    <r>
      <rPr>
        <sz val="12"/>
        <color rgb="FF000000"/>
        <rFont val="Arial Narrow"/>
      </rPr>
      <t xml:space="preserve"> De acuerdo con la revisión de las siguientes evidencias aportadas por el proceso:
REPORTE CONSULTAS Y PRESTAMOS AGC Y AC-2023. La OCI verificó la ejecución del control. 
</t>
    </r>
    <r>
      <rPr>
        <b/>
        <sz val="12"/>
        <color rgb="FF000000"/>
        <rFont val="Arial Narrow"/>
      </rPr>
      <t>11/01/2024 SLF:</t>
    </r>
    <r>
      <rPr>
        <sz val="12"/>
        <color rgb="FF000000"/>
        <rFont val="Arial Narrow"/>
      </rPr>
      <t xml:space="preserve"> De acuerdo a la revisión realizada desde la OCI se evidenció el cumplimiento del control, mediante los soportes de reporte de consultas de archivo central y archivo de gestión</t>
    </r>
  </si>
  <si>
    <r>
      <rPr>
        <b/>
        <sz val="12"/>
        <color rgb="FF000000"/>
        <rFont val="Arial Narrow"/>
      </rPr>
      <t>13/09/2023 - OCL Segundo Trimestre:</t>
    </r>
    <r>
      <rPr>
        <sz val="12"/>
        <color rgb="FF000000"/>
        <rFont val="Arial Narrow"/>
      </rPr>
      <t xml:space="preserve"> A la fecha de revisión, el proceso no realizó el cargue de las evidencias, por esta razón la OCI no pudo verificar la ejecución del control.
</t>
    </r>
    <r>
      <rPr>
        <b/>
        <sz val="12"/>
        <color rgb="FF000000"/>
        <rFont val="Arial Narrow"/>
      </rPr>
      <t>13/09/2023 - OCL Tercer Trimestre:</t>
    </r>
    <r>
      <rPr>
        <sz val="12"/>
        <color rgb="FF000000"/>
        <rFont val="Arial Narrow"/>
      </rPr>
      <t xml:space="preserve"> Con base en la verificación de las evidencias y la no materialización del riesgo, la OCI verificó la efectividad del control.
</t>
    </r>
    <r>
      <rPr>
        <b/>
        <sz val="12"/>
        <color rgb="FF000000"/>
        <rFont val="Arial Narrow"/>
      </rPr>
      <t>11/01/2024 SLF:</t>
    </r>
    <r>
      <rPr>
        <sz val="12"/>
        <color rgb="FF000000"/>
        <rFont val="Arial Narrow"/>
      </rPr>
      <t xml:space="preserve"> Cuarto Trimestre: Basado en la verificación realizada por la OCI, se evidencia la efectividad del control, toda vez que no se materializó ningú riesgo. </t>
    </r>
  </si>
  <si>
    <t>13/09/2023: N/A</t>
  </si>
  <si>
    <t xml:space="preserve">Verificación y unificación del Formato Único de Inventarios FUID </t>
  </si>
  <si>
    <r>
      <rPr>
        <b/>
        <sz val="11"/>
        <color rgb="FF000000"/>
        <rFont val="Arial Narrow"/>
        <family val="2"/>
      </rPr>
      <t>Enero:</t>
    </r>
    <r>
      <rPr>
        <sz val="11"/>
        <color rgb="FF000000"/>
        <rFont val="Arial Narrow"/>
        <family val="2"/>
      </rPr>
      <t xml:space="preserve"> Para el presente mes no fue necesario el movimiento de cajas en los archivos central y de gestión centralizado.
</t>
    </r>
    <r>
      <rPr>
        <b/>
        <sz val="11"/>
        <color rgb="FF000000"/>
        <rFont val="Arial Narrow"/>
        <family val="2"/>
      </rPr>
      <t xml:space="preserve">Febrero: </t>
    </r>
    <r>
      <rPr>
        <sz val="11"/>
        <color rgb="FF000000"/>
        <rFont val="Arial Narrow"/>
        <family val="2"/>
      </rPr>
      <t xml:space="preserve">Se realiza movimiento de cajas de las areas de Talento Humano, gestión documental, Alumbrado Publico, Gestión Documental, RBL
</t>
    </r>
    <r>
      <rPr>
        <b/>
        <sz val="11"/>
        <color rgb="FF000000"/>
        <rFont val="Arial Narrow"/>
        <family val="2"/>
      </rPr>
      <t>Marzo</t>
    </r>
    <r>
      <rPr>
        <sz val="11"/>
        <color rgb="FF000000"/>
        <rFont val="Arial Narrow"/>
        <family val="2"/>
      </rPr>
      <t xml:space="preserve">: Se continua con la reubicacion de las cajas tanto en el AGC como en el central, con el fin de abrir espacios para la documentacion que va llegando. </t>
    </r>
  </si>
  <si>
    <r>
      <rPr>
        <b/>
        <sz val="11"/>
        <color rgb="FF000000"/>
        <rFont val="Arial Narrow"/>
        <family val="2"/>
      </rPr>
      <t xml:space="preserve">Abril: </t>
    </r>
    <r>
      <rPr>
        <sz val="11"/>
        <color rgb="FF000000"/>
        <rFont val="Arial Narrow"/>
        <family val="2"/>
      </rPr>
      <t xml:space="preserve">Se realiza traslado de cajas pertenecientes a las PQRSD de los operadores de aseo vigencia 2017 hacia atras liberando espacio en el archivo central, para optimizar la reubicación de la información de asuntos legales (Contratos) del mismo modo se continua con la reubicación de las cajas de consecutivos de correspondencia en el archivo de gestión.
</t>
    </r>
    <r>
      <rPr>
        <b/>
        <sz val="11"/>
        <color rgb="FF000000"/>
        <rFont val="Arial Narrow"/>
        <family val="2"/>
      </rPr>
      <t>Mayo:</t>
    </r>
    <r>
      <rPr>
        <sz val="11"/>
        <color rgb="FF000000"/>
        <rFont val="Arial Narrow"/>
        <family val="2"/>
      </rPr>
      <t xml:space="preserve"> Se realiza movimiento y traslado de cajas de gestión documental (Consecutivos de correspondencia de los años 2014 - 2018
</t>
    </r>
    <r>
      <rPr>
        <b/>
        <sz val="11"/>
        <color rgb="FF000000"/>
        <rFont val="Arial Narrow"/>
        <family val="2"/>
      </rPr>
      <t>Junio:</t>
    </r>
    <r>
      <rPr>
        <sz val="11"/>
        <color rgb="FF000000"/>
        <rFont val="Arial Narrow"/>
        <family val="2"/>
      </rPr>
      <t xml:space="preserve"> Se realiza movimiento y traslado de cajas en Archivo de Gestión Centralzado (Consecutivos de correspondencia de entrada de los años 2018 -2023) y correspondencia interna y enviada 2011 - 2020 
Se realiza movimiento y traslado de cajas en Archivo Central de cada fondo ubicados en el primer, segundo y tercer piso con el fin de optimizar espacios, para futuro traslado de información.</t>
    </r>
  </si>
  <si>
    <r>
      <rPr>
        <b/>
        <sz val="11"/>
        <color rgb="FF000000"/>
        <rFont val="Arial Narrow"/>
      </rPr>
      <t xml:space="preserve">Julio: </t>
    </r>
    <r>
      <rPr>
        <sz val="11"/>
        <color rgb="FF000000"/>
        <rFont val="Arial Narrow"/>
      </rPr>
      <t xml:space="preserve">Se continua con el apoyo en la organización de la documentación de las dependencias, Subdirección de Servicios Funerarios y Alumbrado Público. Subdirección Administrativa y Financiera.
</t>
    </r>
    <r>
      <rPr>
        <b/>
        <sz val="11"/>
        <color rgb="FF000000"/>
        <rFont val="Arial Narrow"/>
      </rPr>
      <t>Agosto:</t>
    </r>
    <r>
      <rPr>
        <sz val="11"/>
        <color rgb="FF000000"/>
        <rFont val="Arial Narrow"/>
      </rPr>
      <t xml:space="preserve"> Se continua con el apoyo en la organización de la documentación de las dependencias, Subdirección de Servicios Funerarios y Alumbrado Público. Subdirección Administrativa y Financiera, Control Disciplinario Interno
</t>
    </r>
    <r>
      <rPr>
        <b/>
        <sz val="11"/>
        <color rgb="FF000000"/>
        <rFont val="Arial Narrow"/>
      </rPr>
      <t>Septiembre:</t>
    </r>
    <r>
      <rPr>
        <sz val="11"/>
        <color rgb="FF000000"/>
        <rFont val="Arial Narrow"/>
      </rPr>
      <t xml:space="preserve"> Por tratarse de una actividad periodica y compleja por el volumen de información, se continua con el proceso de apoyo en la  (clasificación y ordenanción) de la información correspondiente a las comunicaciones recibidas vigencia 2011-2020 que pertenecen a las diferentes series y subseries que hacen parte de los proceso de apoyo de la Subdirección Administrativa y Financiera.  
De igual manera apoyo en la Subdirección de Servicios Funerarios y Alumbrado Público y la Oficina de Control Disciplinario Interno.</t>
    </r>
  </si>
  <si>
    <r>
      <rPr>
        <b/>
        <sz val="11"/>
        <color rgb="FF000000"/>
        <rFont val="Arial Narrow"/>
      </rPr>
      <t xml:space="preserve">Octubre:
</t>
    </r>
    <r>
      <rPr>
        <sz val="11"/>
        <color rgb="FF000000"/>
        <rFont val="Arial Narrow"/>
      </rPr>
      <t xml:space="preserve">1. Se continua y finaliza el proceso de clasificación en cada una de las Areas de la UAESP y de las areas de apoyo de la Subdirección Administrativa y Financiera de la documentación correspondiente a los consecutivos de correspondencia recibidos vigencias 2011-2022.
2. De igual manera se continua con la actividad de clasificación y ordenación de la documentación de las dependencias de la Subdirección de Servicios Funerarios y Alumbrado Público vigencia 2022. 
3. Se continua y finaliza el apoyo prestado en la Oficina de Control Interno Disciplinario en la revisión de la documentación y ajustes del FUID 
</t>
    </r>
    <r>
      <rPr>
        <b/>
        <sz val="11"/>
        <color rgb="FF000000"/>
        <rFont val="Arial Narrow"/>
      </rPr>
      <t>Noviembre:</t>
    </r>
    <r>
      <rPr>
        <sz val="11"/>
        <color rgb="FF000000"/>
        <rFont val="Arial Narrow"/>
      </rPr>
      <t xml:space="preserve"> 
1. Se da inicio al proceso de clasificación en cada una de las Areas de la UAESP y de las areas de apoyo de la Subdirección Administrativa y Financiera de la documentación correspondiente a los consecutivos de correspondencia internos vigencias 2012-2022.
2. De igual manera se continua con la actividad de clasificación y ordenación de la documentación de las dependencias de la Subdirección de Servicios Funerarios y Alumbrado Público vigencia 2022. </t>
    </r>
  </si>
  <si>
    <t>Poner en conocimiento de las autoridades que correspondan para las investigaciones que halla lugar</t>
  </si>
  <si>
    <r>
      <rPr>
        <b/>
        <sz val="12"/>
        <color rgb="FF000000"/>
        <rFont val="Arial Narrow"/>
      </rPr>
      <t>13/09/2023 - OCL Segundo Trimestre:</t>
    </r>
    <r>
      <rPr>
        <sz val="12"/>
        <color rgb="FF000000"/>
        <rFont val="Arial Narrow"/>
      </rPr>
      <t xml:space="preserve"> El proceso no adjuntó las evidencias correspondientes, por lo que la OCI no pudo verificar la ejecución del control.
Nota: la OCI recomienda al proceso realizar el cargue de las evidencias de acuerdo con los criterios de calidad y oportunidad esperados.
</t>
    </r>
    <r>
      <rPr>
        <b/>
        <sz val="12"/>
        <color rgb="FF000000"/>
        <rFont val="Arial Narrow"/>
      </rPr>
      <t>13/09/2023 - OCL Tercer Trimestre:</t>
    </r>
    <r>
      <rPr>
        <sz val="12"/>
        <color rgb="FF000000"/>
        <rFont val="Arial Narrow"/>
      </rPr>
      <t xml:space="preserve"> De acuerdo con la revisión de las siguientes evidencias aportadas por el proceso:
1.Acta de Movimiento de Cajas JULIO, Acta de Movimiento de Cajas JULIO (1), 
REPORTE CONSULTAS Y PRESTAMOS AGC Y AC-2023, Acta de Movimiento de Cajas julio diego, Acta de Movimiento de Cajas JULIO, Acta movimientos de cajas Gisella
La OCI no pudo verificar el cumplimiento del control, toda vez que el este establece: "</t>
    </r>
    <r>
      <rPr>
        <b/>
        <i/>
        <sz val="12"/>
        <color rgb="FF000000"/>
        <rFont val="Arial Narrow"/>
      </rPr>
      <t>Verificación y unificación del Formato Único de Inventarios FUID</t>
    </r>
    <r>
      <rPr>
        <sz val="12"/>
        <color rgb="FF000000"/>
        <rFont val="Arial Narrow"/>
      </rPr>
      <t xml:space="preserve"> " y las evidencias aportadas son actas de movimiento de cajas y actas de reunión en las cuales no se  tienen relación con lo descrito en el control.
Nota: La OCI, recomienda al proceso aportar las evidencias que correspondan a lo establecido en el control.
</t>
    </r>
    <r>
      <rPr>
        <b/>
        <sz val="12"/>
        <color rgb="FF000000"/>
        <rFont val="Arial Narrow"/>
      </rPr>
      <t>11/01/2024 SLF:</t>
    </r>
    <r>
      <rPr>
        <sz val="12"/>
        <color rgb="FF000000"/>
        <rFont val="Arial Narrow"/>
      </rPr>
      <t xml:space="preserve">De acuerdo a la revisión realizada por la OCI, se verificó el cumplimiento del control, mediante las matices de inventarios FUID </t>
    </r>
  </si>
  <si>
    <r>
      <rPr>
        <b/>
        <sz val="12"/>
        <color rgb="FF000000"/>
        <rFont val="Arial Narrow"/>
      </rPr>
      <t>13/09/2023 - OCL Segundo Trimestre:</t>
    </r>
    <r>
      <rPr>
        <sz val="12"/>
        <color rgb="FF000000"/>
        <rFont val="Arial Narrow"/>
      </rPr>
      <t xml:space="preserve"> A la fecha de revisión, el proceso no realizó el cargue de las evidencias, por esta razón la OCI no pudo verificar la ejecución del control.
</t>
    </r>
    <r>
      <rPr>
        <b/>
        <sz val="12"/>
        <color rgb="FF000000"/>
        <rFont val="Arial Narrow"/>
      </rPr>
      <t xml:space="preserve">13/09/2023 - OCL Tercer Trimestre: </t>
    </r>
    <r>
      <rPr>
        <sz val="12"/>
        <color rgb="FF000000"/>
        <rFont val="Arial Narrow"/>
      </rPr>
      <t xml:space="preserve">De acuerdo con la revisión de las evidencias aportadas por el proceso, la OCI no pudo verificar la ejecución del control, toda vez que las evidencias no corresponden con lo enunciado en el control.
</t>
    </r>
    <r>
      <rPr>
        <b/>
        <sz val="12"/>
        <color rgb="FF000000"/>
        <rFont val="Arial Narrow"/>
      </rPr>
      <t xml:space="preserve">11/01/2024 SLF: </t>
    </r>
    <r>
      <rPr>
        <sz val="12"/>
        <color rgb="FF000000"/>
        <rFont val="Arial Narrow"/>
      </rPr>
      <t xml:space="preserve">Se logró verificar la efectividad del control, toda vez que se materializó el riesgo. </t>
    </r>
  </si>
  <si>
    <t xml:space="preserve">13/09/2023: N/A
13/09/2023: N/A
11/01/2024 SLF: N/A </t>
  </si>
  <si>
    <t>Descripción Activos de Información</t>
  </si>
  <si>
    <t>Tipo de Activos / Grupo de Activos</t>
  </si>
  <si>
    <t>Amenaza</t>
  </si>
  <si>
    <t>Vulnerabilidad</t>
  </si>
  <si>
    <t>Tipo de Riesgo Digital</t>
  </si>
  <si>
    <t>¿Tiene responsabe asignbado?</t>
  </si>
  <si>
    <t>¿El responsable tiene la autoridad y adecuada?</t>
  </si>
  <si>
    <t>21/09/2023 OCL: N/A</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</si>
  <si>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</si>
  <si>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</si>
  <si>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</si>
  <si>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</si>
  <si>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</si>
  <si>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</si>
  <si>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</si>
  <si>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</si>
  <si>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</si>
  <si>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</si>
  <si>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</si>
  <si>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</si>
  <si>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</si>
  <si>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</si>
  <si>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</si>
  <si>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</si>
  <si>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</si>
  <si>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</si>
  <si>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</si>
  <si>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</si>
  <si>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</si>
  <si>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</si>
  <si>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</si>
  <si>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</si>
  <si>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</si>
  <si>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</si>
  <si>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</si>
  <si>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</si>
  <si>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</si>
  <si>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</si>
  <si>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</si>
  <si>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</si>
  <si>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</si>
  <si>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</si>
  <si>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</si>
  <si>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</si>
  <si>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</si>
  <si>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</si>
  <si>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</si>
  <si>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</si>
  <si>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</si>
  <si>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</si>
  <si>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</si>
  <si>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</si>
  <si>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</si>
  <si>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</si>
  <si>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</si>
  <si>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</si>
  <si>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</si>
  <si>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</si>
  <si>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</si>
  <si>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</si>
  <si>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</si>
  <si>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</si>
  <si>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</si>
  <si>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</si>
  <si>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</si>
  <si>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</si>
  <si>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</si>
  <si>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</si>
  <si>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</si>
  <si>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</si>
  <si>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</si>
  <si>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</si>
  <si>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</si>
  <si>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</si>
  <si>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</si>
  <si>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</si>
  <si>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</si>
  <si>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</si>
  <si>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</si>
  <si>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</si>
  <si>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</si>
  <si>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</si>
  <si>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</si>
  <si>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</si>
  <si>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</si>
  <si>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</si>
  <si>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</si>
  <si>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</si>
  <si>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</si>
  <si>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</si>
  <si>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</si>
  <si>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</si>
  <si>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</si>
  <si>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</si>
  <si>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</si>
  <si>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</si>
  <si>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</si>
  <si>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</si>
  <si>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</si>
  <si>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</si>
  <si>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</si>
  <si>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</si>
  <si>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</si>
  <si>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</si>
  <si>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</si>
  <si>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</si>
  <si>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</si>
  <si>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</si>
  <si>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</si>
  <si>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</si>
  <si>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</si>
  <si>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</si>
  <si>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</si>
  <si>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</si>
  <si>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</si>
  <si>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</si>
  <si>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</si>
  <si>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</si>
  <si>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</si>
  <si>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</si>
  <si>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</si>
  <si>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</si>
  <si>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</si>
  <si>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</si>
  <si>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</si>
  <si>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</si>
  <si>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</si>
  <si>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</si>
  <si>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</si>
  <si>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</si>
  <si>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</si>
  <si>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</si>
  <si>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</si>
  <si>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</si>
  <si>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</si>
  <si>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</si>
  <si>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</si>
  <si>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</si>
  <si>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</si>
  <si>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</si>
  <si>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</si>
  <si>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</si>
  <si>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</si>
  <si>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</si>
  <si>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</si>
  <si>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</si>
  <si>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</si>
  <si>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</si>
  <si>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</si>
  <si>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</si>
  <si>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</si>
  <si>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</si>
  <si>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</si>
  <si>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</si>
  <si>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</si>
  <si>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</si>
  <si>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</si>
  <si>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</si>
  <si>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</si>
  <si>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</si>
  <si>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</si>
  <si>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</si>
  <si>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</si>
  <si>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</si>
  <si>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</si>
  <si>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</si>
  <si>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</si>
  <si>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</si>
  <si>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</si>
  <si>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</si>
  <si>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</si>
  <si>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</si>
  <si>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</si>
  <si>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</si>
  <si>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</si>
  <si>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</si>
  <si>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</si>
  <si>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</si>
  <si>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</si>
  <si>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</si>
  <si>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</si>
  <si>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</si>
  <si>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</si>
  <si>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</si>
  <si>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</si>
  <si>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</si>
  <si>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</si>
  <si>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</si>
  <si>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</si>
  <si>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</si>
  <si>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</si>
  <si>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</si>
  <si>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</si>
  <si>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</si>
  <si>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</si>
  <si>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</si>
  <si>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</si>
  <si>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</si>
  <si>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</si>
  <si>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</si>
  <si>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</si>
  <si>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</si>
  <si>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</si>
  <si>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</si>
  <si>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</si>
  <si>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</si>
  <si>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</si>
  <si>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</si>
  <si>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</si>
  <si>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</si>
  <si>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</si>
  <si>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</si>
  <si>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</si>
  <si>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</si>
  <si>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</si>
  <si>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</si>
  <si>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</si>
  <si>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</si>
  <si>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</si>
  <si>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</si>
  <si>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</si>
  <si>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</si>
  <si>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</si>
  <si>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</si>
  <si>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</si>
  <si>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</si>
  <si>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</si>
  <si>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</si>
  <si>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</si>
  <si>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</si>
  <si>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</si>
  <si>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</si>
  <si>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</si>
  <si>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</si>
  <si>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</si>
  <si>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</si>
  <si>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</si>
  <si>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</si>
  <si>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</si>
  <si>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</si>
  <si>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</si>
  <si>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</si>
  <si>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 de Confidencialidad</t>
  </si>
  <si>
    <t>Perdidad de Integridad</t>
  </si>
  <si>
    <t>Aceptar</t>
  </si>
  <si>
    <t>Económico</t>
  </si>
  <si>
    <t>Evitar</t>
  </si>
  <si>
    <t>Reputacional</t>
  </si>
  <si>
    <t>Reducir (compartir)</t>
  </si>
  <si>
    <t>Plan de accion (solo para la opción reducir)</t>
  </si>
  <si>
    <t>Finalizado</t>
  </si>
  <si>
    <t>Daños Activos Fisicos</t>
  </si>
  <si>
    <t>Fallas Tecnologicas</t>
  </si>
  <si>
    <t>Relaciones Laborales</t>
  </si>
  <si>
    <t>Usuarios, productos y practicas , organizacionales</t>
  </si>
  <si>
    <t>Solicitud de cierre</t>
  </si>
  <si>
    <t>Solicitud de ajuste</t>
  </si>
  <si>
    <t>Fraude Externo</t>
  </si>
  <si>
    <t>Lavado de Activos</t>
  </si>
  <si>
    <t>Financiación del terrorismo</t>
  </si>
  <si>
    <t>No</t>
  </si>
  <si>
    <t>Sin registro</t>
  </si>
  <si>
    <t xml:space="preserve">Direccionamiento Estratégico </t>
  </si>
  <si>
    <t>Definir los lineamientos estratégicos y el modelo de operación a corto, mediano y largo plazo acorde a las necesidades y espectativas de los grupos de interés.</t>
  </si>
  <si>
    <t xml:space="preserve">Gestión de las Comunicaciones </t>
  </si>
  <si>
    <t>Lograr el posisionamiento y reconocimiento de la Entidad en función de los diferentes grupos de interés por medio del desarrollo de acciones y estrategias de comunicación.</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</si>
  <si>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</si>
  <si>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</si>
  <si>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Gestión Integral de Residuos Sólidos </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</si>
  <si>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</si>
  <si>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</si>
  <si>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</si>
  <si>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</si>
  <si>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</si>
  <si>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</si>
  <si>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</si>
  <si>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 xml:space="preserve">Gestión Financiera </t>
  </si>
  <si>
    <t>Administrar los recursos financieros asignados al presupuesto de la UAESP.</t>
  </si>
  <si>
    <t xml:space="preserve">Gestión de Apoyo Logístico </t>
  </si>
  <si>
    <t>Suministrar y controlar los recursos físicos y servicios de apoyo logístico de la UAESP</t>
  </si>
  <si>
    <t xml:space="preserve">Servicio al Ciudadano </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</si>
  <si>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</si>
  <si>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Gestión Tecnológica y de la Información </t>
  </si>
  <si>
    <t>Administrar y brindar soluciones tecnológicas asegurando la integridad, disponibilidad y confiabilidad de la información.</t>
  </si>
  <si>
    <t xml:space="preserve">Gestión Asuntos Legales </t>
  </si>
  <si>
    <t>Prestar asesoría jurídica a la UAESP para su adecuado funcionamiento.</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</si>
  <si>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</si>
  <si>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</si>
  <si>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MODERADO</t>
  </si>
  <si>
    <t>DEBIL</t>
  </si>
  <si>
    <t>NO DISMINUYE</t>
  </si>
  <si>
    <t>Compartir</t>
  </si>
  <si>
    <t>26/04/2023
18/07/2023
20/10/2023
16/01/2024</t>
  </si>
  <si>
    <t>Se realiza seguimiento al control sin embargo no se adjunta evidencia de su ejecución por lo que no se puede establecer su cumplimiento y efectividad
Se realiza seguimiento al control sin embargo la evidencia que se adjunta no da cuenta de la organizacion realizada por lo que no se puede establecer su cumplimiento y efectividad
Se realiza el seguimiento y entrega de evidencias del control por lo que el mismo es efectivo
Se realiza el seguimiento y entrega de evidencias del control por lo que el mismo es efectivo</t>
  </si>
  <si>
    <t xml:space="preserve">Se realiza seguimiento a la acción sin embargo no se adjunta evidencia de su ejecución por lo que no se puede establecer su cumplimiento 
Se realiza el seguimiento a la acción y se aportan las evidencias que dan cuenta de su ejecución 
Se realiza el seguimiento a la acción y se aportan las evidencias que dan cuenta de su ejecución 
Se realiza el seguimiento a la acción y se aportan las evidencias que dan cuenta de su ejecución </t>
  </si>
  <si>
    <t>Se realiza seguimiento al control sin embargo no se adjunta evidencia de su ejecución por lo que no se puede establecer su cumplimiento y efectividad
Se realiza seguimiento al control sin embargo no se adjunta evidencia de su ejecución por lo que no se puede establecer su cumplimiento y efectividad
Se realiza el seguimiento y entrega de evidencias del control por lo que el mismo es efectivo
Se realiza el seguimiento y entrega de evidencias del control por lo que el mismo es efectivo</t>
  </si>
  <si>
    <t xml:space="preserve">Se realiza seguimiento a la acción sin embargo no se adjunta evidencia de su ejecución por lo que no se puede establecer su cumplimiento 
Se realiza seguimiento a la acción sin embargo la evidencia que se adjunta no da cuenta de su ejecución por lo que no se puede establecer su cumplimiento 
Se realiza el seguimiento a la acción y se aportan las evidencias que dan cuenta de su ejecución 
Se realiza el seguimiento a la acción y se aportan las evidencias que dan cuenta de su ejecución </t>
  </si>
  <si>
    <t>Se realiza seguimiento al control sin embargo no se adjunta evidencia de su ejecución por lo que no se puede establecer su cumplimiento y efectividad
Se realiza el seguimiento y entrega de evidencias del control por lo que el mismo es efectivo
Se realiza el seguimiento y entrega de evidencias del control por lo que el mismo es efectivo
Se realiza el seguimiento y entrega de evidencias del control por lo que el mismo es efectivo</t>
  </si>
  <si>
    <t xml:space="preserve">Se realiza seguimiento al control sin embargose establece que el mismo no fue ejecutado en el trimestre
Se realiza el seguimiento y entrega de evidencias del control por lo que el mismo es efectivo 
Se realiza el seguimiento y entrega de evidencias del control por lo que el mismo es efectivo 
Se realiza el seguimiento y entrega de evidencias del control por lo que el mismo es efectivo </t>
  </si>
  <si>
    <t>Se realiza seguimiento al control sin embargo no se adjunta evidencia de su ejecución por lo que no se puede establecer su cumplimiento y efectividad
Se realiza seguimiento al control sin embargo no se adjunta evidencia de su ejecución por lo que no se puede establecer su cumplimiento y efectividad
Se realiza el seguimiento y entrega de evidencias del control por lo que el mismo es efectivo
Sin embargo no se realizó el reporte del mes de diciembre aun cuando se adjuntaron las evidencias</t>
  </si>
  <si>
    <t>Se realiza seguimiento a la acción sin embargo no se adjunta evidencia de su ejecución por lo que no se puede establecer su cumplimiento 
Se realiza seguimiento a la acción sin embargo no se adjuntan el total de evidencias reportadas por lo que no se puede establecer su cumplimiento 
Se realiza el seguimiento a la acción y se aportan las evidencias que dan cuenta de su ejecución
Se realiza el seguimiento a la acción y se aportan las evidencias que dan cuenta de su ejecución Sin embargo no se realizó el reporte del mes de diciembre aun cuando se adjuntaron las evidencias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</si>
</sst>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8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
      <b/>
      <sz val="11"/>
      <color rgb="FF000000"/>
      <name val="Arial Narrow"/>
      <family val="2"/>
    </font>
    <font>
      <b/>
      <sz val="12"/>
      <color theme="1"/>
      <name val="Arial Narrow"/>
      <family val="2"/>
    </font>
    <font>
      <b/>
      <sz val="11"/>
      <color rgb="FF000000"/>
      <name val="Arial Narrow"/>
    </font>
    <font>
      <sz val="11"/>
      <color rgb="FF000000"/>
      <name val="Arial Narrow"/>
    </font>
    <font>
      <b/>
      <sz val="12"/>
      <color rgb="FF000000"/>
      <name val="Arial Narrow"/>
    </font>
    <font>
      <sz val="12"/>
      <color rgb="FF000000"/>
      <name val="Arial Narrow"/>
    </font>
    <font>
      <b/>
      <i/>
      <sz val="12"/>
      <color rgb="FF000000"/>
      <name val="Arial Narrow"/>
    </font>
    <font>
      <sz val="11"/>
      <color theme="1"/>
      <name val="Arial Narrow"/>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s>
  <borders count="84">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578">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xf numFmtId="0" fontId="45" fillId="3" borderId="38" xfId="2" applyFont="1" applyFill="1" applyBorder="1"/>
    <xf numFmtId="0" fontId="45" fillId="3" borderId="39"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xf numFmtId="0" fontId="50" fillId="3" borderId="0" xfId="0" applyFont="1" applyFill="1" applyAlignment="1">
      <alignment horizontal="left" vertical="center" wrapText="1"/>
    </xf>
    <xf numFmtId="0" fontId="51" fillId="3" borderId="0" xfId="0" applyFont="1" applyFill="1" applyAlignment="1">
      <alignment horizontal="left" vertical="top" wrapText="1"/>
    </xf>
    <xf numFmtId="0" fontId="45" fillId="3" borderId="0" xfId="2" applyFont="1" applyFill="1"/>
    <xf numFmtId="0" fontId="45" fillId="3" borderId="6" xfId="2" applyFont="1" applyFill="1" applyBorder="1"/>
    <xf numFmtId="0" fontId="45" fillId="3" borderId="7" xfId="2" applyFont="1" applyFill="1" applyBorder="1"/>
    <xf numFmtId="0" fontId="45" fillId="3" borderId="9" xfId="2" applyFont="1" applyFill="1" applyBorder="1"/>
    <xf numFmtId="0" fontId="45" fillId="3" borderId="8" xfId="2" applyFont="1" applyFill="1" applyBorder="1"/>
    <xf numFmtId="0" fontId="49" fillId="3" borderId="0" xfId="2" applyFont="1" applyFill="1" applyAlignment="1">
      <alignment horizontal="left" vertical="center" wrapText="1"/>
    </xf>
    <xf numFmtId="0" fontId="45" fillId="3" borderId="0" xfId="2" applyFont="1" applyFill="1" applyAlignment="1">
      <alignment horizontal="left" vertical="center" wrapText="1"/>
    </xf>
    <xf numFmtId="0" fontId="45" fillId="3" borderId="0" xfId="2" quotePrefix="1" applyFont="1" applyFill="1" applyAlignment="1">
      <alignment horizontal="left" vertical="center" wrapText="1"/>
    </xf>
    <xf numFmtId="0" fontId="47" fillId="3" borderId="5"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6" xfId="2" quotePrefix="1" applyFont="1" applyFill="1" applyBorder="1" applyAlignment="1">
      <alignment horizontal="left" vertical="top" wrapText="1"/>
    </xf>
    <xf numFmtId="0" fontId="1" fillId="0" borderId="0" xfId="0" applyFont="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xf numFmtId="0" fontId="6" fillId="0" borderId="19" xfId="0" applyFont="1" applyBorder="1" applyAlignment="1" applyProtection="1">
      <alignment horizontal="justify" vertical="center" wrapText="1"/>
      <protection locked="0"/>
    </xf>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1" fillId="0" borderId="19" xfId="0" applyFont="1" applyBorder="1" applyAlignment="1" applyProtection="1">
      <alignment horizontal="justify" vertical="center"/>
      <protection locked="0"/>
    </xf>
    <xf numFmtId="0" fontId="64" fillId="0" borderId="0" xfId="0" applyFont="1"/>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1" fillId="0" borderId="19" xfId="0" applyFont="1" applyBorder="1" applyAlignment="1" applyProtection="1">
      <alignment horizontal="center" vertical="center" textRotation="90"/>
      <protection locked="0"/>
    </xf>
    <xf numFmtId="0" fontId="1" fillId="0" borderId="19" xfId="0" applyFont="1" applyBorder="1" applyAlignment="1" applyProtection="1">
      <alignment horizontal="center" vertical="center"/>
      <protection locked="0"/>
    </xf>
    <xf numFmtId="14" fontId="71" fillId="0" borderId="19" xfId="0" applyNumberFormat="1"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0" borderId="19" xfId="0" applyFont="1" applyBorder="1" applyAlignment="1" applyProtection="1">
      <alignment horizontal="center" vertical="center"/>
      <protection locked="0" hidden="1"/>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2" fillId="3" borderId="0" xfId="0" applyFont="1" applyFill="1" applyProtection="1">
      <protection locked="0"/>
    </xf>
    <xf numFmtId="0" fontId="2" fillId="0" borderId="0" xfId="0" applyFont="1" applyProtection="1">
      <protection locked="0"/>
    </xf>
    <xf numFmtId="0" fontId="48" fillId="3"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hidden="1"/>
    </xf>
    <xf numFmtId="14" fontId="2" fillId="0" borderId="19" xfId="0" applyNumberFormat="1" applyFont="1" applyBorder="1" applyAlignment="1" applyProtection="1">
      <alignment horizontal="center" vertical="center" wrapText="1"/>
      <protection locked="0"/>
    </xf>
    <xf numFmtId="0" fontId="4" fillId="19" borderId="19" xfId="0"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xf>
    <xf numFmtId="0" fontId="1" fillId="3" borderId="0" xfId="0" applyFont="1" applyFill="1" applyAlignment="1">
      <alignment horizontal="center"/>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6" fillId="0" borderId="19" xfId="0" applyFont="1" applyBorder="1" applyAlignment="1">
      <alignment horizontal="justify" vertical="center" wrapText="1"/>
    </xf>
    <xf numFmtId="0" fontId="1" fillId="0" borderId="19" xfId="0" applyFont="1" applyBorder="1" applyAlignment="1">
      <alignment horizontal="center" vertical="center" textRotation="90"/>
    </xf>
    <xf numFmtId="0" fontId="2" fillId="0" borderId="78" xfId="0" applyFont="1" applyBorder="1" applyAlignment="1">
      <alignment horizontal="center" vertical="center"/>
    </xf>
    <xf numFmtId="0" fontId="1" fillId="0" borderId="19" xfId="0" applyFont="1" applyBorder="1" applyAlignment="1">
      <alignment horizontal="justify" vertical="center" wrapText="1"/>
    </xf>
    <xf numFmtId="0" fontId="1" fillId="0" borderId="0" xfId="0" applyFont="1" applyAlignment="1">
      <alignment horizontal="center"/>
    </xf>
    <xf numFmtId="14" fontId="1" fillId="0" borderId="19" xfId="0" applyNumberFormat="1" applyFont="1" applyBorder="1" applyAlignment="1">
      <alignment horizontal="center" vertical="center"/>
    </xf>
    <xf numFmtId="0" fontId="2" fillId="0" borderId="78" xfId="0" applyFont="1" applyBorder="1" applyAlignment="1">
      <alignment horizontal="center" vertical="center" wrapText="1"/>
    </xf>
    <xf numFmtId="14" fontId="2" fillId="0" borderId="78" xfId="0" applyNumberFormat="1" applyFont="1" applyBorder="1" applyAlignment="1">
      <alignment horizontal="center" vertical="center"/>
    </xf>
    <xf numFmtId="14" fontId="1" fillId="0" borderId="19" xfId="0" applyNumberFormat="1" applyFont="1" applyBorder="1" applyAlignment="1">
      <alignment horizontal="center" vertical="center" wrapText="1"/>
    </xf>
    <xf numFmtId="0" fontId="4" fillId="0" borderId="0" xfId="0" applyFont="1"/>
    <xf numFmtId="0" fontId="48" fillId="0" borderId="0" xfId="0" applyFont="1"/>
    <xf numFmtId="0" fontId="56" fillId="3" borderId="19" xfId="0" applyFont="1" applyFill="1" applyBorder="1" applyAlignment="1">
      <alignment horizontal="center" vertical="center" wrapText="1"/>
    </xf>
    <xf numFmtId="14" fontId="57" fillId="3" borderId="19" xfId="0" applyNumberFormat="1" applyFont="1" applyFill="1" applyBorder="1" applyAlignment="1">
      <alignment horizontal="center" vertical="center"/>
    </xf>
    <xf numFmtId="0" fontId="43" fillId="3" borderId="38" xfId="0" applyFont="1" applyFill="1" applyBorder="1"/>
    <xf numFmtId="0" fontId="43" fillId="0" borderId="0" xfId="0" applyFont="1"/>
    <xf numFmtId="0" fontId="56" fillId="18" borderId="19" xfId="0" applyFont="1" applyFill="1" applyBorder="1" applyAlignment="1">
      <alignment horizontal="center" vertical="center"/>
    </xf>
    <xf numFmtId="0" fontId="56" fillId="18" borderId="19" xfId="0" applyFont="1" applyFill="1" applyBorder="1" applyAlignment="1">
      <alignment horizontal="center" vertical="center" wrapText="1"/>
    </xf>
    <xf numFmtId="0" fontId="43" fillId="0" borderId="0" xfId="0" applyFont="1" applyAlignment="1">
      <alignment horizontal="center"/>
    </xf>
    <xf numFmtId="0" fontId="43" fillId="0" borderId="19" xfId="0" applyFont="1" applyBorder="1" applyAlignment="1">
      <alignment horizontal="center" vertical="center" wrapText="1"/>
    </xf>
    <xf numFmtId="0" fontId="43" fillId="0" borderId="19" xfId="0" applyFont="1" applyBorder="1" applyAlignment="1">
      <alignment vertical="center" wrapText="1"/>
    </xf>
    <xf numFmtId="0" fontId="43" fillId="0" borderId="19" xfId="0" quotePrefix="1" applyFont="1" applyBorder="1" applyAlignment="1">
      <alignment horizontal="justify" vertical="top" wrapText="1"/>
    </xf>
    <xf numFmtId="0" fontId="43" fillId="0" borderId="62" xfId="0" quotePrefix="1" applyFont="1" applyBorder="1" applyAlignment="1">
      <alignment vertical="center" wrapText="1"/>
    </xf>
    <xf numFmtId="0" fontId="43" fillId="3" borderId="0" xfId="0" applyFont="1" applyFill="1"/>
    <xf numFmtId="0" fontId="43" fillId="0" borderId="62" xfId="0" applyFont="1" applyBorder="1" applyAlignment="1">
      <alignment vertical="center" wrapText="1"/>
    </xf>
    <xf numFmtId="0" fontId="43" fillId="0" borderId="19" xfId="0" applyFont="1" applyBorder="1" applyAlignment="1">
      <alignment horizontal="justify" vertical="center" wrapText="1"/>
    </xf>
    <xf numFmtId="0" fontId="43" fillId="0" borderId="64" xfId="0" applyFont="1" applyBorder="1" applyAlignment="1">
      <alignment vertical="center" wrapText="1"/>
    </xf>
    <xf numFmtId="0" fontId="43" fillId="0" borderId="62" xfId="0" applyFont="1" applyBorder="1" applyAlignment="1">
      <alignment wrapText="1"/>
    </xf>
    <xf numFmtId="0" fontId="43" fillId="0" borderId="78" xfId="0" applyFont="1" applyBorder="1" applyAlignment="1">
      <alignment vertical="center" wrapText="1"/>
    </xf>
    <xf numFmtId="0" fontId="43" fillId="0" borderId="82" xfId="0" applyFont="1" applyBorder="1" applyAlignment="1">
      <alignment vertical="center" wrapText="1"/>
    </xf>
    <xf numFmtId="0" fontId="43" fillId="0" borderId="83" xfId="0" applyFont="1" applyBorder="1" applyAlignment="1">
      <alignment vertical="center" wrapText="1"/>
    </xf>
    <xf numFmtId="0" fontId="43" fillId="0" borderId="78" xfId="0" applyFont="1" applyBorder="1" applyAlignment="1">
      <alignment horizontal="center" vertical="center" wrapText="1"/>
    </xf>
    <xf numFmtId="0" fontId="43" fillId="0" borderId="82" xfId="0" applyFont="1" applyBorder="1" applyAlignment="1">
      <alignment wrapText="1"/>
    </xf>
    <xf numFmtId="0" fontId="43" fillId="0" borderId="19" xfId="4" applyFont="1" applyBorder="1" applyAlignment="1">
      <alignment vertical="center" wrapText="1"/>
    </xf>
    <xf numFmtId="0" fontId="43" fillId="0" borderId="78" xfId="0" applyFont="1" applyBorder="1" applyAlignment="1">
      <alignment wrapText="1"/>
    </xf>
    <xf numFmtId="0" fontId="43" fillId="0" borderId="78" xfId="0" applyFont="1" applyBorder="1" applyAlignment="1">
      <alignment horizontal="left" vertical="center" wrapText="1"/>
    </xf>
    <xf numFmtId="0" fontId="43" fillId="0" borderId="19" xfId="0" applyFont="1" applyBorder="1" applyAlignment="1">
      <alignment horizontal="left" vertical="center" wrapText="1"/>
    </xf>
    <xf numFmtId="0" fontId="43" fillId="0" borderId="19" xfId="0" quotePrefix="1" applyFont="1" applyBorder="1" applyAlignment="1">
      <alignment vertical="center" wrapText="1"/>
    </xf>
    <xf numFmtId="0" fontId="43" fillId="0" borderId="19" xfId="0" applyFont="1" applyBorder="1" applyAlignment="1">
      <alignment wrapText="1"/>
    </xf>
    <xf numFmtId="0" fontId="43" fillId="0" borderId="19" xfId="0" applyFont="1" applyBorder="1" applyAlignment="1">
      <alignment horizontal="center" vertical="center"/>
    </xf>
    <xf numFmtId="0" fontId="0" fillId="0" borderId="19" xfId="0" applyBorder="1" applyAlignment="1">
      <alignment vertical="center" wrapText="1"/>
    </xf>
    <xf numFmtId="0" fontId="43" fillId="0" borderId="19" xfId="0" applyFont="1" applyBorder="1" applyAlignment="1">
      <alignment vertical="center"/>
    </xf>
    <xf numFmtId="0" fontId="43" fillId="0" borderId="19" xfId="0" applyFont="1" applyBorder="1"/>
    <xf numFmtId="0" fontId="43" fillId="0" borderId="62" xfId="0" applyFont="1" applyBorder="1"/>
    <xf numFmtId="0" fontId="43" fillId="0" borderId="62" xfId="0" applyFont="1" applyBorder="1" applyAlignment="1">
      <alignment vertical="center"/>
    </xf>
    <xf numFmtId="0" fontId="43" fillId="0" borderId="19" xfId="0" quotePrefix="1" applyFont="1" applyBorder="1" applyAlignment="1">
      <alignment horizontal="justify" vertical="center" wrapText="1"/>
    </xf>
    <xf numFmtId="0" fontId="43" fillId="0" borderId="19" xfId="4" applyFont="1" applyBorder="1" applyAlignment="1">
      <alignment horizontal="justify" vertical="center" wrapText="1"/>
    </xf>
    <xf numFmtId="0" fontId="57" fillId="0" borderId="19" xfId="0" applyFont="1" applyBorder="1" applyAlignment="1">
      <alignment horizontal="center" vertical="center" wrapText="1"/>
    </xf>
    <xf numFmtId="0" fontId="68" fillId="3" borderId="0" xfId="0" applyFont="1" applyFill="1"/>
    <xf numFmtId="0" fontId="69" fillId="3" borderId="0" xfId="0" applyFont="1" applyFill="1"/>
    <xf numFmtId="0" fontId="68" fillId="3" borderId="0" xfId="0" applyFont="1" applyFill="1" applyAlignment="1">
      <alignment horizontal="left" vertical="center" wrapText="1"/>
    </xf>
    <xf numFmtId="0" fontId="70" fillId="3" borderId="0" xfId="0" applyFont="1" applyFill="1" applyAlignment="1">
      <alignment vertical="center" wrapText="1"/>
    </xf>
    <xf numFmtId="0" fontId="68" fillId="3" borderId="0" xfId="0" applyFont="1" applyFill="1" applyAlignment="1">
      <alignment wrapText="1"/>
    </xf>
    <xf numFmtId="0" fontId="43" fillId="3" borderId="0" xfId="0" applyFont="1" applyFill="1" applyAlignment="1">
      <alignment horizontal="left" vertical="center" wrapText="1"/>
    </xf>
    <xf numFmtId="0" fontId="59" fillId="3" borderId="0" xfId="0" applyFont="1" applyFill="1" applyAlignment="1">
      <alignment vertical="center" wrapText="1"/>
    </xf>
    <xf numFmtId="0" fontId="43" fillId="3" borderId="0" xfId="0" applyFont="1" applyFill="1" applyAlignment="1">
      <alignment wrapText="1"/>
    </xf>
    <xf numFmtId="0" fontId="59" fillId="3" borderId="0" xfId="0" applyFont="1" applyFill="1"/>
    <xf numFmtId="0" fontId="67"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1" fillId="3" borderId="19" xfId="0" applyFont="1" applyFill="1" applyBorder="1" applyAlignment="1">
      <alignment horizontal="center" vertical="center" wrapText="1"/>
    </xf>
    <xf numFmtId="14" fontId="67" fillId="0" borderId="19" xfId="0" applyNumberFormat="1" applyFont="1" applyBorder="1" applyAlignment="1">
      <alignment horizontal="center" vertical="center" wrapText="1"/>
    </xf>
    <xf numFmtId="0" fontId="67" fillId="0" borderId="0" xfId="0" applyFont="1" applyAlignment="1">
      <alignment vertical="center" wrapText="1"/>
    </xf>
    <xf numFmtId="0" fontId="67" fillId="0" borderId="19" xfId="0" applyFont="1" applyBorder="1" applyAlignment="1">
      <alignment horizontal="left" vertical="center" wrapText="1"/>
    </xf>
    <xf numFmtId="14" fontId="71" fillId="0" borderId="19" xfId="0" applyNumberFormat="1" applyFont="1" applyBorder="1" applyAlignment="1">
      <alignment horizontal="center" vertical="center" wrapText="1"/>
    </xf>
    <xf numFmtId="0" fontId="6" fillId="3" borderId="19" xfId="0" applyFont="1" applyFill="1" applyBorder="1" applyAlignment="1">
      <alignment horizontal="justify" vertical="center" wrapText="1"/>
    </xf>
    <xf numFmtId="14" fontId="1" fillId="3" borderId="19" xfId="0" applyNumberFormat="1" applyFont="1" applyFill="1" applyBorder="1" applyAlignment="1">
      <alignment horizontal="center" vertical="center"/>
    </xf>
    <xf numFmtId="0" fontId="45" fillId="0" borderId="78" xfId="0" applyFont="1" applyBorder="1" applyAlignment="1">
      <alignment horizontal="left" vertical="center" wrapText="1"/>
    </xf>
    <xf numFmtId="0" fontId="2" fillId="0" borderId="78" xfId="0" applyFont="1" applyBorder="1" applyAlignment="1">
      <alignment horizontal="center" vertical="center" textRotation="90"/>
    </xf>
    <xf numFmtId="0" fontId="1" fillId="0" borderId="19" xfId="0" applyFont="1" applyBorder="1" applyAlignment="1">
      <alignment horizontal="justify" vertical="center"/>
    </xf>
    <xf numFmtId="0" fontId="6" fillId="0" borderId="19" xfId="0" applyFont="1" applyBorder="1" applyAlignment="1">
      <alignment horizontal="center" vertical="center" wrapText="1"/>
    </xf>
    <xf numFmtId="0" fontId="65" fillId="0" borderId="19" xfId="0" applyFont="1" applyBorder="1" applyAlignment="1">
      <alignment horizontal="center" vertical="center" wrapText="1"/>
    </xf>
    <xf numFmtId="0" fontId="4" fillId="3" borderId="0" xfId="0" applyFont="1" applyFill="1" applyProtection="1">
      <protection locked="0"/>
    </xf>
    <xf numFmtId="14" fontId="4" fillId="0" borderId="19" xfId="0" applyNumberFormat="1" applyFont="1" applyBorder="1" applyAlignment="1" applyProtection="1">
      <alignment horizontal="center" vertical="center"/>
      <protection locked="0"/>
    </xf>
    <xf numFmtId="14" fontId="48" fillId="0" borderId="78" xfId="0" applyNumberFormat="1" applyFont="1" applyBorder="1" applyAlignment="1" applyProtection="1">
      <alignment horizontal="center" vertical="center"/>
      <protection locked="0"/>
    </xf>
    <xf numFmtId="14" fontId="4" fillId="0" borderId="19" xfId="0" applyNumberFormat="1" applyFont="1" applyBorder="1" applyAlignment="1" applyProtection="1">
      <alignment horizontal="center" vertical="center" wrapText="1"/>
      <protection locked="0"/>
    </xf>
    <xf numFmtId="0" fontId="4" fillId="0" borderId="0" xfId="0" applyFont="1" applyProtection="1">
      <protection locked="0"/>
    </xf>
    <xf numFmtId="0" fontId="1" fillId="0" borderId="19"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 fillId="0" borderId="19" xfId="0" applyFont="1" applyBorder="1" applyAlignment="1" applyProtection="1">
      <alignment horizontal="left" vertical="top"/>
      <protection locked="0"/>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14" fontId="75" fillId="0" borderId="19" xfId="0" applyNumberFormat="1" applyFont="1" applyBorder="1" applyAlignment="1" applyProtection="1">
      <alignment horizontal="center" vertical="center" wrapText="1"/>
      <protection locked="0"/>
    </xf>
    <xf numFmtId="0" fontId="32" fillId="0" borderId="19" xfId="0" applyFont="1" applyBorder="1" applyAlignment="1" applyProtection="1">
      <alignment horizontal="left" vertical="top" wrapText="1"/>
      <protection locked="0"/>
    </xf>
    <xf numFmtId="0" fontId="75" fillId="0" borderId="19" xfId="0" applyFont="1" applyBorder="1" applyAlignment="1" applyProtection="1">
      <alignment horizontal="left" vertical="top" wrapText="1"/>
      <protection locked="0"/>
    </xf>
    <xf numFmtId="14" fontId="75" fillId="0" borderId="19" xfId="0" applyNumberFormat="1" applyFont="1" applyBorder="1" applyAlignment="1" applyProtection="1">
      <alignment horizontal="center" vertical="center"/>
      <protection locked="0"/>
    </xf>
    <xf numFmtId="0" fontId="32" fillId="0" borderId="19" xfId="0" applyFont="1" applyBorder="1" applyAlignment="1" applyProtection="1">
      <alignment horizontal="left" vertical="top"/>
      <protection locked="0"/>
    </xf>
    <xf numFmtId="0" fontId="76" fillId="0" borderId="19" xfId="0" applyFont="1" applyBorder="1" applyAlignment="1" applyProtection="1">
      <alignment horizontal="left" vertical="top" wrapText="1"/>
      <protection locked="0"/>
    </xf>
    <xf numFmtId="0" fontId="79" fillId="0" borderId="19" xfId="0" applyFont="1" applyBorder="1" applyAlignment="1" applyProtection="1">
      <alignment horizontal="left" vertical="top" wrapText="1"/>
      <protection locked="0"/>
    </xf>
    <xf numFmtId="0" fontId="77" fillId="0" borderId="19" xfId="0" applyFont="1" applyBorder="1" applyAlignment="1">
      <alignment horizontal="center" vertical="center" wrapText="1"/>
    </xf>
    <xf numFmtId="0" fontId="76" fillId="0" borderId="19" xfId="0" applyFont="1" applyBorder="1" applyAlignment="1">
      <alignment horizontal="center" vertical="center" wrapText="1"/>
    </xf>
    <xf numFmtId="14" fontId="77" fillId="0" borderId="19" xfId="0" applyNumberFormat="1" applyFont="1" applyBorder="1" applyAlignment="1">
      <alignment horizontal="center" vertical="center" wrapText="1"/>
    </xf>
    <xf numFmtId="0" fontId="77" fillId="0" borderId="19" xfId="0" applyFont="1" applyBorder="1" applyAlignment="1" applyProtection="1">
      <alignment horizontal="center" vertical="center" wrapText="1"/>
      <protection locked="0"/>
    </xf>
    <xf numFmtId="0" fontId="67" fillId="0" borderId="19" xfId="0" applyFont="1" applyBorder="1" applyAlignment="1" applyProtection="1">
      <alignment horizontal="center" vertical="center" wrapText="1"/>
      <protection locked="0"/>
    </xf>
    <xf numFmtId="0" fontId="81" fillId="0" borderId="19" xfId="0" applyFont="1" applyBorder="1" applyAlignment="1" applyProtection="1">
      <alignment horizontal="center" vertical="center" wrapText="1"/>
      <protection locked="0"/>
    </xf>
    <xf numFmtId="14" fontId="81" fillId="0" borderId="19" xfId="0" applyNumberFormat="1" applyFont="1" applyBorder="1" applyAlignment="1" applyProtection="1">
      <alignment horizontal="center" vertical="center" wrapText="1"/>
      <protection locked="0"/>
    </xf>
    <xf numFmtId="0" fontId="78" fillId="0" borderId="19" xfId="0" applyFont="1" applyBorder="1" applyAlignment="1" applyProtection="1">
      <alignment horizontal="left" vertical="top" wrapText="1"/>
      <protection locked="0"/>
    </xf>
    <xf numFmtId="0" fontId="51" fillId="3" borderId="50" xfId="2" applyFont="1" applyFill="1" applyBorder="1" applyAlignment="1">
      <alignment horizontal="justify" vertical="center" wrapText="1"/>
    </xf>
    <xf numFmtId="0" fontId="51" fillId="3" borderId="51" xfId="2" applyFont="1" applyFill="1" applyBorder="1" applyAlignment="1">
      <alignment horizontal="justify" vertical="center" wrapText="1"/>
    </xf>
    <xf numFmtId="0" fontId="50" fillId="3" borderId="57" xfId="0" applyFont="1" applyFill="1" applyBorder="1" applyAlignment="1">
      <alignment horizontal="left" vertical="center" wrapText="1"/>
    </xf>
    <xf numFmtId="0" fontId="50" fillId="3" borderId="58" xfId="0" applyFont="1" applyFill="1" applyBorder="1" applyAlignment="1">
      <alignment horizontal="left" vertical="center" wrapText="1"/>
    </xf>
    <xf numFmtId="0" fontId="50" fillId="3" borderId="44" xfId="3" applyFont="1" applyFill="1" applyBorder="1" applyAlignment="1">
      <alignment horizontal="left" vertical="top" wrapText="1" readingOrder="1"/>
    </xf>
    <xf numFmtId="0" fontId="50" fillId="3" borderId="45" xfId="3" applyFont="1" applyFill="1" applyBorder="1" applyAlignment="1">
      <alignment horizontal="left" vertical="top" wrapText="1" readingOrder="1"/>
    </xf>
    <xf numFmtId="0" fontId="51" fillId="3" borderId="46" xfId="2" applyFont="1" applyFill="1" applyBorder="1" applyAlignment="1">
      <alignment horizontal="justify" vertical="center" wrapText="1"/>
    </xf>
    <xf numFmtId="0" fontId="51" fillId="3" borderId="47" xfId="2" applyFont="1" applyFill="1" applyBorder="1" applyAlignment="1">
      <alignment horizontal="justify" vertical="center" wrapText="1"/>
    </xf>
    <xf numFmtId="0" fontId="50" fillId="3" borderId="48" xfId="0" applyFont="1" applyFill="1" applyBorder="1" applyAlignment="1">
      <alignment horizontal="left" vertical="center" wrapText="1"/>
    </xf>
    <xf numFmtId="0" fontId="50" fillId="3" borderId="49" xfId="0" applyFont="1" applyFill="1" applyBorder="1" applyAlignment="1">
      <alignment horizontal="left" vertical="center" wrapText="1"/>
    </xf>
    <xf numFmtId="0" fontId="45" fillId="3" borderId="5" xfId="2" applyFont="1" applyFill="1" applyBorder="1" applyAlignment="1">
      <alignment horizontal="left" vertical="top" wrapText="1"/>
    </xf>
    <xf numFmtId="0" fontId="45" fillId="3" borderId="0" xfId="2" applyFont="1" applyFill="1" applyAlignment="1">
      <alignment horizontal="left" vertical="top" wrapText="1"/>
    </xf>
    <xf numFmtId="0" fontId="45" fillId="3" borderId="6" xfId="2" applyFont="1" applyFill="1" applyBorder="1" applyAlignment="1">
      <alignment horizontal="left" vertical="top" wrapText="1"/>
    </xf>
    <xf numFmtId="0" fontId="50" fillId="3" borderId="59" xfId="0" applyFont="1" applyFill="1" applyBorder="1" applyAlignment="1">
      <alignment horizontal="left" vertical="center" wrapText="1"/>
    </xf>
    <xf numFmtId="0" fontId="50" fillId="3" borderId="60" xfId="0" applyFont="1" applyFill="1" applyBorder="1" applyAlignment="1">
      <alignment horizontal="left" vertical="center" wrapText="1"/>
    </xf>
    <xf numFmtId="0" fontId="51" fillId="3" borderId="52" xfId="0" applyFont="1" applyFill="1" applyBorder="1" applyAlignment="1">
      <alignment horizontal="justify" vertical="center" wrapText="1"/>
    </xf>
    <xf numFmtId="0" fontId="51" fillId="3" borderId="53" xfId="0" applyFont="1" applyFill="1" applyBorder="1" applyAlignment="1">
      <alignment horizontal="justify" vertical="center" wrapText="1"/>
    </xf>
    <xf numFmtId="0" fontId="46" fillId="14" borderId="34" xfId="2" applyFont="1" applyFill="1" applyBorder="1" applyAlignment="1">
      <alignment horizontal="center" vertical="center" wrapText="1"/>
    </xf>
    <xf numFmtId="0" fontId="46" fillId="14" borderId="35" xfId="2" applyFont="1" applyFill="1" applyBorder="1" applyAlignment="1">
      <alignment horizontal="center" vertical="center" wrapText="1"/>
    </xf>
    <xf numFmtId="0" fontId="46" fillId="14" borderId="36" xfId="2" applyFont="1" applyFill="1" applyBorder="1" applyAlignment="1">
      <alignment horizontal="center" vertical="center" wrapText="1"/>
    </xf>
    <xf numFmtId="0" fontId="45" fillId="0" borderId="5"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6" xfId="2" quotePrefix="1" applyFont="1" applyBorder="1" applyAlignment="1">
      <alignment horizontal="left" vertical="center" wrapText="1"/>
    </xf>
    <xf numFmtId="0" fontId="45" fillId="0" borderId="54" xfId="2" quotePrefix="1" applyFont="1" applyBorder="1" applyAlignment="1">
      <alignment horizontal="left" vertical="center" wrapText="1"/>
    </xf>
    <xf numFmtId="0" fontId="45" fillId="0" borderId="55" xfId="2" quotePrefix="1" applyFont="1" applyBorder="1" applyAlignment="1">
      <alignment horizontal="left" vertical="center" wrapText="1"/>
    </xf>
    <xf numFmtId="0" fontId="45" fillId="0" borderId="56" xfId="2" quotePrefix="1" applyFont="1" applyBorder="1" applyAlignment="1">
      <alignment horizontal="left" vertical="center" wrapText="1"/>
    </xf>
    <xf numFmtId="0" fontId="47" fillId="3" borderId="37" xfId="2" quotePrefix="1" applyFont="1" applyFill="1" applyBorder="1" applyAlignment="1">
      <alignment horizontal="left" vertical="top" wrapText="1"/>
    </xf>
    <xf numFmtId="0" fontId="48" fillId="3" borderId="38" xfId="2" quotePrefix="1" applyFont="1" applyFill="1" applyBorder="1" applyAlignment="1">
      <alignment horizontal="left" vertical="top" wrapText="1"/>
    </xf>
    <xf numFmtId="0" fontId="48" fillId="3" borderId="39" xfId="2" quotePrefix="1" applyFont="1" applyFill="1" applyBorder="1" applyAlignment="1">
      <alignment horizontal="left" vertical="top" wrapText="1"/>
    </xf>
    <xf numFmtId="0" fontId="45" fillId="0" borderId="5" xfId="2" quotePrefix="1" applyFont="1" applyBorder="1" applyAlignment="1">
      <alignment horizontal="left" vertical="top" wrapText="1"/>
    </xf>
    <xf numFmtId="0" fontId="45" fillId="0" borderId="0" xfId="2" quotePrefix="1" applyFont="1" applyAlignment="1">
      <alignment horizontal="left" vertical="top" wrapText="1"/>
    </xf>
    <xf numFmtId="0" fontId="45" fillId="0" borderId="6" xfId="2" quotePrefix="1" applyFont="1" applyBorder="1" applyAlignment="1">
      <alignment horizontal="left" vertical="top" wrapText="1"/>
    </xf>
    <xf numFmtId="0" fontId="50" fillId="14" borderId="40" xfId="3" applyFont="1" applyFill="1" applyBorder="1" applyAlignment="1">
      <alignment horizontal="center" vertical="center" wrapText="1"/>
    </xf>
    <xf numFmtId="0" fontId="50" fillId="14" borderId="41" xfId="3" applyFont="1" applyFill="1" applyBorder="1" applyAlignment="1">
      <alignment horizontal="center" vertical="center" wrapText="1"/>
    </xf>
    <xf numFmtId="0" fontId="50" fillId="14" borderId="42" xfId="2" applyFont="1" applyFill="1" applyBorder="1" applyAlignment="1">
      <alignment horizontal="center" vertical="center"/>
    </xf>
    <xf numFmtId="0" fontId="50"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6" fillId="0" borderId="19" xfId="0" applyFont="1" applyBorder="1" applyAlignment="1">
      <alignment horizontal="justify" vertical="center" wrapText="1"/>
    </xf>
    <xf numFmtId="0" fontId="56" fillId="16" borderId="61" xfId="0" applyFont="1" applyFill="1" applyBorder="1" applyAlignment="1">
      <alignment horizontal="center" vertical="center" wrapText="1"/>
    </xf>
    <xf numFmtId="0" fontId="56" fillId="16" borderId="65" xfId="0" applyFont="1" applyFill="1" applyBorder="1" applyAlignment="1">
      <alignment horizontal="center" vertical="center" wrapText="1"/>
    </xf>
    <xf numFmtId="0" fontId="56" fillId="16" borderId="20" xfId="0" applyFont="1" applyFill="1" applyBorder="1" applyAlignment="1">
      <alignment horizontal="center" vertical="center" wrapText="1"/>
    </xf>
    <xf numFmtId="14" fontId="58" fillId="3" borderId="19" xfId="0" applyNumberFormat="1" applyFont="1" applyFill="1" applyBorder="1" applyAlignment="1">
      <alignment horizontal="center" vertical="center"/>
    </xf>
    <xf numFmtId="0" fontId="56" fillId="16" borderId="62" xfId="0" applyFont="1" applyFill="1" applyBorder="1" applyAlignment="1">
      <alignment horizontal="center" vertical="center" wrapText="1"/>
    </xf>
    <xf numFmtId="0" fontId="56" fillId="16" borderId="63" xfId="0" applyFont="1" applyFill="1" applyBorder="1" applyAlignment="1">
      <alignment horizontal="center" vertical="center" wrapText="1"/>
    </xf>
    <xf numFmtId="0" fontId="56" fillId="16" borderId="64" xfId="0" applyFont="1" applyFill="1" applyBorder="1" applyAlignment="1">
      <alignment horizontal="center" vertical="center" wrapText="1"/>
    </xf>
    <xf numFmtId="0" fontId="56" fillId="17" borderId="19" xfId="0" applyFont="1" applyFill="1" applyBorder="1" applyAlignment="1">
      <alignment horizontal="center" vertical="center" wrapText="1"/>
    </xf>
    <xf numFmtId="0" fontId="43" fillId="0" borderId="61" xfId="4" applyFont="1" applyBorder="1" applyAlignment="1">
      <alignment horizontal="center" vertical="center" wrapText="1"/>
    </xf>
    <xf numFmtId="0" fontId="43" fillId="0" borderId="65" xfId="4" applyFont="1" applyBorder="1" applyAlignment="1">
      <alignment horizontal="center" vertical="center" wrapText="1"/>
    </xf>
    <xf numFmtId="0" fontId="43" fillId="0" borderId="20" xfId="4" applyFont="1" applyBorder="1" applyAlignment="1">
      <alignment horizontal="center" vertical="center" wrapText="1"/>
    </xf>
    <xf numFmtId="0" fontId="43" fillId="0" borderId="61" xfId="0" quotePrefix="1" applyFont="1" applyBorder="1" applyAlignment="1">
      <alignment horizontal="center" vertical="center" wrapText="1"/>
    </xf>
    <xf numFmtId="0" fontId="43" fillId="0" borderId="65" xfId="0" quotePrefix="1" applyFont="1" applyBorder="1" applyAlignment="1">
      <alignment horizontal="center" vertical="center" wrapText="1"/>
    </xf>
    <xf numFmtId="0" fontId="43" fillId="0" borderId="20" xfId="0" quotePrefix="1" applyFont="1" applyBorder="1" applyAlignment="1">
      <alignment horizontal="center" vertical="center" wrapText="1"/>
    </xf>
    <xf numFmtId="0" fontId="4" fillId="20" borderId="19" xfId="0" applyFont="1" applyFill="1" applyBorder="1" applyAlignment="1">
      <alignment horizontal="center" vertical="center"/>
    </xf>
    <xf numFmtId="0" fontId="4" fillId="20"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0" borderId="79" xfId="0" applyFont="1" applyBorder="1" applyAlignment="1">
      <alignment horizontal="center" vertical="center" textRotation="90"/>
    </xf>
    <xf numFmtId="0" fontId="59" fillId="0" borderId="80" xfId="0" applyFont="1" applyBorder="1"/>
    <xf numFmtId="0" fontId="59" fillId="0" borderId="81" xfId="0" applyFont="1" applyBorder="1"/>
    <xf numFmtId="0" fontId="1" fillId="0" borderId="61" xfId="0" applyFont="1" applyBorder="1" applyAlignment="1">
      <alignment horizontal="center" vertical="center" textRotation="90" wrapText="1"/>
    </xf>
    <xf numFmtId="0" fontId="1" fillId="0" borderId="65"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4" fillId="21" borderId="19"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9" fontId="2" fillId="0" borderId="79" xfId="0" applyNumberFormat="1" applyFont="1" applyBorder="1" applyAlignment="1">
      <alignment horizontal="center" vertical="center" wrapText="1"/>
    </xf>
    <xf numFmtId="0" fontId="48" fillId="0" borderId="79" xfId="0" applyFont="1" applyBorder="1" applyAlignment="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0" borderId="19" xfId="0" applyFont="1" applyBorder="1" applyAlignment="1" applyProtection="1">
      <alignment horizontal="center" vertical="center"/>
      <protection hidden="1"/>
    </xf>
    <xf numFmtId="0" fontId="2" fillId="0" borderId="19" xfId="0" applyFont="1" applyBorder="1" applyAlignment="1">
      <alignment horizontal="center" vertical="center" wrapText="1"/>
    </xf>
    <xf numFmtId="0" fontId="4" fillId="0" borderId="19" xfId="0" applyFont="1" applyBorder="1" applyAlignment="1" applyProtection="1">
      <alignment horizontal="center" vertical="center" wrapText="1"/>
      <protection hidden="1"/>
    </xf>
    <xf numFmtId="0" fontId="2" fillId="0" borderId="79" xfId="0" applyFont="1" applyBorder="1" applyAlignment="1">
      <alignment horizontal="center" vertical="center" wrapText="1"/>
    </xf>
    <xf numFmtId="0" fontId="25" fillId="19" borderId="19" xfId="0" applyFont="1" applyFill="1" applyBorder="1" applyAlignment="1">
      <alignment horizontal="center" vertical="center" textRotation="90"/>
    </xf>
    <xf numFmtId="0" fontId="4" fillId="19" borderId="19" xfId="0" applyFont="1" applyFill="1" applyBorder="1" applyAlignment="1">
      <alignment horizontal="center" vertical="center" wrapText="1"/>
    </xf>
    <xf numFmtId="0" fontId="48"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19" borderId="19" xfId="0" applyFont="1" applyFill="1" applyBorder="1" applyAlignment="1">
      <alignment horizontal="center" vertical="center"/>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19" xfId="0" quotePrefix="1" applyFont="1" applyBorder="1" applyAlignment="1">
      <alignment horizontal="center" vertical="center" wrapText="1"/>
    </xf>
    <xf numFmtId="0" fontId="1" fillId="3" borderId="19" xfId="0" applyFont="1" applyFill="1" applyBorder="1" applyAlignment="1">
      <alignment horizontal="center" vertical="center" wrapText="1"/>
    </xf>
    <xf numFmtId="0" fontId="4" fillId="17" borderId="19" xfId="0" applyFont="1" applyFill="1" applyBorder="1" applyAlignment="1">
      <alignment horizontal="center" vertical="center"/>
    </xf>
    <xf numFmtId="0" fontId="4" fillId="17" borderId="19" xfId="0" applyFont="1" applyFill="1" applyBorder="1" applyAlignment="1">
      <alignment horizontal="center" vertical="center" wrapText="1"/>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63" fillId="19" borderId="66" xfId="0" applyFont="1" applyFill="1" applyBorder="1" applyAlignment="1">
      <alignment horizontal="center" vertical="center"/>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lignment horizontal="center" vertical="center" textRotation="90" wrapText="1"/>
    </xf>
    <xf numFmtId="0" fontId="62" fillId="22" borderId="66" xfId="0" applyFont="1" applyFill="1" applyBorder="1" applyAlignment="1" applyProtection="1">
      <alignment horizontal="center" vertical="center" wrapText="1"/>
      <protection hidden="1"/>
    </xf>
    <xf numFmtId="0" fontId="6" fillId="0" borderId="6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0" xfId="0" applyFont="1" applyBorder="1" applyAlignment="1">
      <alignment horizontal="center" vertical="center" wrapText="1"/>
    </xf>
    <xf numFmtId="0" fontId="48" fillId="19" borderId="61"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48" fillId="17" borderId="19" xfId="0" applyFont="1" applyFill="1" applyBorder="1" applyAlignment="1">
      <alignment horizontal="center" vertical="center" wrapText="1"/>
    </xf>
    <xf numFmtId="0" fontId="48" fillId="19" borderId="19" xfId="0" applyFont="1" applyFill="1" applyBorder="1" applyAlignment="1">
      <alignment horizontal="center" vertical="center" textRotation="90" wrapText="1"/>
    </xf>
    <xf numFmtId="0" fontId="48" fillId="19" borderId="68" xfId="0" applyFont="1" applyFill="1" applyBorder="1" applyAlignment="1">
      <alignment horizontal="center" vertical="center" wrapText="1"/>
    </xf>
    <xf numFmtId="0" fontId="48" fillId="19" borderId="69" xfId="0" applyFont="1" applyFill="1" applyBorder="1" applyAlignment="1">
      <alignment horizontal="center" vertical="center" wrapText="1"/>
    </xf>
    <xf numFmtId="0" fontId="48" fillId="19" borderId="70" xfId="0" applyFont="1" applyFill="1" applyBorder="1" applyAlignment="1">
      <alignment horizontal="center" vertical="center" wrapText="1"/>
    </xf>
    <xf numFmtId="0" fontId="48" fillId="19" borderId="71" xfId="0" applyFont="1" applyFill="1" applyBorder="1" applyAlignment="1">
      <alignment horizontal="center" vertical="center" wrapText="1"/>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textRotation="90"/>
      <protection locked="0"/>
    </xf>
    <xf numFmtId="0" fontId="1" fillId="0" borderId="65" xfId="0" applyFont="1" applyBorder="1" applyAlignment="1" applyProtection="1">
      <alignment horizontal="center" vertical="center" textRotation="90"/>
      <protection locked="0"/>
    </xf>
    <xf numFmtId="0" fontId="1" fillId="0" borderId="20" xfId="0" applyFont="1" applyBorder="1" applyAlignment="1" applyProtection="1">
      <alignment horizontal="center" vertical="center" textRotation="90"/>
      <protection locked="0"/>
    </xf>
    <xf numFmtId="9" fontId="1" fillId="0" borderId="19" xfId="0" applyNumberFormat="1"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4" fillId="15" borderId="19" xfId="0" applyFont="1" applyFill="1" applyBorder="1" applyAlignment="1">
      <alignment horizontal="center" vertical="center"/>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Alignment="1">
      <alignment horizontal="center" vertical="center"/>
    </xf>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204">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203"/>
      <tableStyleElement type="firstRowStripe" dxfId="202"/>
      <tableStyleElement type="secondRowStripe" dxfId="201"/>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tratégico"/>
      <sheetName val="IDENTIFICACIÓN"/>
      <sheetName val="VALORACIÓN"/>
      <sheetName val="CONTROLES"/>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x14ac:dyDescent="0.25"/>
  <cols>
    <col min="1" max="1" width="2.85546875" style="57" customWidth="1"/>
    <col min="2" max="3" width="24.7109375" style="57" customWidth="1"/>
    <col min="4" max="4" width="16" style="57" customWidth="1"/>
    <col min="5" max="5" width="24.7109375" style="57" customWidth="1"/>
    <col min="6" max="6" width="27.7109375" style="57" customWidth="1"/>
    <col min="7" max="8" width="24.7109375" style="57" customWidth="1"/>
    <col min="9" max="16384" width="11.42578125" style="57"/>
  </cols>
  <sheetData>
    <row r="1" spans="2:8" ht="15.75" thickBot="1" x14ac:dyDescent="0.3"/>
    <row r="2" spans="2:8" ht="18" x14ac:dyDescent="0.25">
      <c r="B2" s="302" t="s">
        <v>0</v>
      </c>
      <c r="C2" s="303"/>
      <c r="D2" s="303"/>
      <c r="E2" s="303"/>
      <c r="F2" s="303"/>
      <c r="G2" s="303"/>
      <c r="H2" s="304"/>
    </row>
    <row r="3" spans="2:8" x14ac:dyDescent="0.25">
      <c r="B3" s="58"/>
      <c r="C3" s="59"/>
      <c r="D3" s="59"/>
      <c r="E3" s="59"/>
      <c r="F3" s="59"/>
      <c r="G3" s="59"/>
      <c r="H3" s="60"/>
    </row>
    <row r="4" spans="2:8" ht="63" customHeight="1" x14ac:dyDescent="0.25">
      <c r="B4" s="305" t="s">
        <v>1</v>
      </c>
      <c r="C4" s="306"/>
      <c r="D4" s="306"/>
      <c r="E4" s="306"/>
      <c r="F4" s="306"/>
      <c r="G4" s="306"/>
      <c r="H4" s="307"/>
    </row>
    <row r="5" spans="2:8" ht="63" customHeight="1" x14ac:dyDescent="0.25">
      <c r="B5" s="308"/>
      <c r="C5" s="309"/>
      <c r="D5" s="309"/>
      <c r="E5" s="309"/>
      <c r="F5" s="309"/>
      <c r="G5" s="309"/>
      <c r="H5" s="310"/>
    </row>
    <row r="6" spans="2:8" ht="16.5" x14ac:dyDescent="0.25">
      <c r="B6" s="311" t="s">
        <v>2</v>
      </c>
      <c r="C6" s="312"/>
      <c r="D6" s="312"/>
      <c r="E6" s="312"/>
      <c r="F6" s="312"/>
      <c r="G6" s="312"/>
      <c r="H6" s="313"/>
    </row>
    <row r="7" spans="2:8" ht="95.25" customHeight="1" x14ac:dyDescent="0.25">
      <c r="B7" s="321" t="s">
        <v>3</v>
      </c>
      <c r="C7" s="322"/>
      <c r="D7" s="322"/>
      <c r="E7" s="322"/>
      <c r="F7" s="322"/>
      <c r="G7" s="322"/>
      <c r="H7" s="323"/>
    </row>
    <row r="8" spans="2:8" ht="16.5" x14ac:dyDescent="0.25">
      <c r="B8" s="90"/>
      <c r="C8" s="91"/>
      <c r="D8" s="91"/>
      <c r="E8" s="91"/>
      <c r="F8" s="91"/>
      <c r="G8" s="91"/>
      <c r="H8" s="92"/>
    </row>
    <row r="9" spans="2:8" ht="16.5" customHeight="1" x14ac:dyDescent="0.25">
      <c r="B9" s="314" t="s">
        <v>4</v>
      </c>
      <c r="C9" s="315"/>
      <c r="D9" s="315"/>
      <c r="E9" s="315"/>
      <c r="F9" s="315"/>
      <c r="G9" s="315"/>
      <c r="H9" s="316"/>
    </row>
    <row r="10" spans="2:8" ht="44.25" customHeight="1" x14ac:dyDescent="0.25">
      <c r="B10" s="314"/>
      <c r="C10" s="315"/>
      <c r="D10" s="315"/>
      <c r="E10" s="315"/>
      <c r="F10" s="315"/>
      <c r="G10" s="315"/>
      <c r="H10" s="316"/>
    </row>
    <row r="11" spans="2:8" ht="15.75" thickBot="1" x14ac:dyDescent="0.3">
      <c r="B11" s="79"/>
      <c r="C11" s="82"/>
      <c r="D11" s="87"/>
      <c r="E11" s="88"/>
      <c r="F11" s="88"/>
      <c r="G11" s="89"/>
      <c r="H11" s="83"/>
    </row>
    <row r="12" spans="2:8" ht="15.75" thickTop="1" x14ac:dyDescent="0.25">
      <c r="B12" s="79"/>
      <c r="C12" s="317" t="s">
        <v>5</v>
      </c>
      <c r="D12" s="318"/>
      <c r="E12" s="319" t="s">
        <v>6</v>
      </c>
      <c r="F12" s="320"/>
      <c r="G12" s="82"/>
      <c r="H12" s="83"/>
    </row>
    <row r="13" spans="2:8" ht="35.25" customHeight="1" x14ac:dyDescent="0.25">
      <c r="B13" s="79"/>
      <c r="C13" s="289" t="s">
        <v>7</v>
      </c>
      <c r="D13" s="290"/>
      <c r="E13" s="291" t="s">
        <v>8</v>
      </c>
      <c r="F13" s="292"/>
      <c r="G13" s="82"/>
      <c r="H13" s="83"/>
    </row>
    <row r="14" spans="2:8" ht="17.25" customHeight="1" x14ac:dyDescent="0.25">
      <c r="B14" s="79"/>
      <c r="C14" s="289" t="s">
        <v>9</v>
      </c>
      <c r="D14" s="290"/>
      <c r="E14" s="291" t="s">
        <v>10</v>
      </c>
      <c r="F14" s="292"/>
      <c r="G14" s="82"/>
      <c r="H14" s="83"/>
    </row>
    <row r="15" spans="2:8" ht="19.5" customHeight="1" x14ac:dyDescent="0.25">
      <c r="B15" s="79"/>
      <c r="C15" s="289" t="s">
        <v>11</v>
      </c>
      <c r="D15" s="290"/>
      <c r="E15" s="291" t="s">
        <v>12</v>
      </c>
      <c r="F15" s="292"/>
      <c r="G15" s="82"/>
      <c r="H15" s="83"/>
    </row>
    <row r="16" spans="2:8" ht="69.75" customHeight="1" x14ac:dyDescent="0.25">
      <c r="B16" s="79"/>
      <c r="C16" s="289" t="s">
        <v>13</v>
      </c>
      <c r="D16" s="290"/>
      <c r="E16" s="291" t="s">
        <v>14</v>
      </c>
      <c r="F16" s="292"/>
      <c r="G16" s="82"/>
      <c r="H16" s="83"/>
    </row>
    <row r="17" spans="2:8" ht="34.5" customHeight="1" x14ac:dyDescent="0.25">
      <c r="B17" s="79"/>
      <c r="C17" s="293" t="s">
        <v>15</v>
      </c>
      <c r="D17" s="294"/>
      <c r="E17" s="285" t="s">
        <v>16</v>
      </c>
      <c r="F17" s="286"/>
      <c r="G17" s="82"/>
      <c r="H17" s="83"/>
    </row>
    <row r="18" spans="2:8" ht="27.75" customHeight="1" x14ac:dyDescent="0.25">
      <c r="B18" s="79"/>
      <c r="C18" s="293" t="s">
        <v>17</v>
      </c>
      <c r="D18" s="294"/>
      <c r="E18" s="285" t="s">
        <v>18</v>
      </c>
      <c r="F18" s="286"/>
      <c r="G18" s="82"/>
      <c r="H18" s="83"/>
    </row>
    <row r="19" spans="2:8" ht="28.5" customHeight="1" x14ac:dyDescent="0.25">
      <c r="B19" s="79"/>
      <c r="C19" s="293" t="s">
        <v>19</v>
      </c>
      <c r="D19" s="294"/>
      <c r="E19" s="285" t="s">
        <v>20</v>
      </c>
      <c r="F19" s="286"/>
      <c r="G19" s="82"/>
      <c r="H19" s="83"/>
    </row>
    <row r="20" spans="2:8" ht="72.75" customHeight="1" x14ac:dyDescent="0.25">
      <c r="B20" s="79"/>
      <c r="C20" s="293" t="s">
        <v>21</v>
      </c>
      <c r="D20" s="294"/>
      <c r="E20" s="285" t="s">
        <v>22</v>
      </c>
      <c r="F20" s="286"/>
      <c r="G20" s="82"/>
      <c r="H20" s="83"/>
    </row>
    <row r="21" spans="2:8" ht="64.5" customHeight="1" x14ac:dyDescent="0.25">
      <c r="B21" s="79"/>
      <c r="C21" s="293" t="s">
        <v>23</v>
      </c>
      <c r="D21" s="294"/>
      <c r="E21" s="285" t="s">
        <v>24</v>
      </c>
      <c r="F21" s="286"/>
      <c r="G21" s="82"/>
      <c r="H21" s="83"/>
    </row>
    <row r="22" spans="2:8" ht="71.25" customHeight="1" x14ac:dyDescent="0.25">
      <c r="B22" s="79"/>
      <c r="C22" s="293" t="s">
        <v>25</v>
      </c>
      <c r="D22" s="294"/>
      <c r="E22" s="285" t="s">
        <v>26</v>
      </c>
      <c r="F22" s="286"/>
      <c r="G22" s="82"/>
      <c r="H22" s="83"/>
    </row>
    <row r="23" spans="2:8" ht="55.5" customHeight="1" x14ac:dyDescent="0.25">
      <c r="B23" s="79"/>
      <c r="C23" s="287" t="s">
        <v>27</v>
      </c>
      <c r="D23" s="288"/>
      <c r="E23" s="285" t="s">
        <v>28</v>
      </c>
      <c r="F23" s="286"/>
      <c r="G23" s="82"/>
      <c r="H23" s="83"/>
    </row>
    <row r="24" spans="2:8" ht="42" customHeight="1" x14ac:dyDescent="0.25">
      <c r="B24" s="79"/>
      <c r="C24" s="287" t="s">
        <v>29</v>
      </c>
      <c r="D24" s="288"/>
      <c r="E24" s="285" t="s">
        <v>30</v>
      </c>
      <c r="F24" s="286"/>
      <c r="G24" s="82"/>
      <c r="H24" s="83"/>
    </row>
    <row r="25" spans="2:8" ht="59.25" customHeight="1" x14ac:dyDescent="0.25">
      <c r="B25" s="79"/>
      <c r="C25" s="287" t="s">
        <v>31</v>
      </c>
      <c r="D25" s="288"/>
      <c r="E25" s="285" t="s">
        <v>32</v>
      </c>
      <c r="F25" s="286"/>
      <c r="G25" s="82"/>
      <c r="H25" s="83"/>
    </row>
    <row r="26" spans="2:8" ht="23.25" customHeight="1" x14ac:dyDescent="0.25">
      <c r="B26" s="79"/>
      <c r="C26" s="287" t="s">
        <v>33</v>
      </c>
      <c r="D26" s="288"/>
      <c r="E26" s="285" t="s">
        <v>34</v>
      </c>
      <c r="F26" s="286"/>
      <c r="G26" s="82"/>
      <c r="H26" s="83"/>
    </row>
    <row r="27" spans="2:8" ht="30.75" customHeight="1" x14ac:dyDescent="0.25">
      <c r="B27" s="79"/>
      <c r="C27" s="287" t="s">
        <v>35</v>
      </c>
      <c r="D27" s="288"/>
      <c r="E27" s="285" t="s">
        <v>36</v>
      </c>
      <c r="F27" s="286"/>
      <c r="G27" s="82"/>
      <c r="H27" s="83"/>
    </row>
    <row r="28" spans="2:8" ht="35.25" customHeight="1" x14ac:dyDescent="0.25">
      <c r="B28" s="79"/>
      <c r="C28" s="287" t="s">
        <v>37</v>
      </c>
      <c r="D28" s="288"/>
      <c r="E28" s="285" t="s">
        <v>38</v>
      </c>
      <c r="F28" s="286"/>
      <c r="G28" s="82"/>
      <c r="H28" s="83"/>
    </row>
    <row r="29" spans="2:8" ht="33" customHeight="1" x14ac:dyDescent="0.25">
      <c r="B29" s="79"/>
      <c r="C29" s="287" t="s">
        <v>37</v>
      </c>
      <c r="D29" s="288"/>
      <c r="E29" s="285" t="s">
        <v>38</v>
      </c>
      <c r="F29" s="286"/>
      <c r="G29" s="82"/>
      <c r="H29" s="83"/>
    </row>
    <row r="30" spans="2:8" ht="30" customHeight="1" x14ac:dyDescent="0.25">
      <c r="B30" s="79"/>
      <c r="C30" s="287" t="s">
        <v>39</v>
      </c>
      <c r="D30" s="288"/>
      <c r="E30" s="285" t="s">
        <v>40</v>
      </c>
      <c r="F30" s="286"/>
      <c r="G30" s="82"/>
      <c r="H30" s="83"/>
    </row>
    <row r="31" spans="2:8" ht="35.25" customHeight="1" x14ac:dyDescent="0.25">
      <c r="B31" s="79"/>
      <c r="C31" s="287" t="s">
        <v>41</v>
      </c>
      <c r="D31" s="288"/>
      <c r="E31" s="285" t="s">
        <v>42</v>
      </c>
      <c r="F31" s="286"/>
      <c r="G31" s="82"/>
      <c r="H31" s="83"/>
    </row>
    <row r="32" spans="2:8" ht="31.5" customHeight="1" x14ac:dyDescent="0.25">
      <c r="B32" s="79"/>
      <c r="C32" s="287" t="s">
        <v>43</v>
      </c>
      <c r="D32" s="288"/>
      <c r="E32" s="285" t="s">
        <v>44</v>
      </c>
      <c r="F32" s="286"/>
      <c r="G32" s="82"/>
      <c r="H32" s="83"/>
    </row>
    <row r="33" spans="2:8" ht="35.25" customHeight="1" x14ac:dyDescent="0.25">
      <c r="B33" s="79"/>
      <c r="C33" s="287" t="s">
        <v>45</v>
      </c>
      <c r="D33" s="288"/>
      <c r="E33" s="285" t="s">
        <v>46</v>
      </c>
      <c r="F33" s="286"/>
      <c r="G33" s="82"/>
      <c r="H33" s="83"/>
    </row>
    <row r="34" spans="2:8" ht="59.25" customHeight="1" x14ac:dyDescent="0.25">
      <c r="B34" s="79"/>
      <c r="C34" s="287" t="s">
        <v>47</v>
      </c>
      <c r="D34" s="288"/>
      <c r="E34" s="285" t="s">
        <v>48</v>
      </c>
      <c r="F34" s="286"/>
      <c r="G34" s="82"/>
      <c r="H34" s="83"/>
    </row>
    <row r="35" spans="2:8" ht="29.25" customHeight="1" x14ac:dyDescent="0.25">
      <c r="B35" s="79"/>
      <c r="C35" s="287" t="s">
        <v>49</v>
      </c>
      <c r="D35" s="288"/>
      <c r="E35" s="285" t="s">
        <v>50</v>
      </c>
      <c r="F35" s="286"/>
      <c r="G35" s="82"/>
      <c r="H35" s="83"/>
    </row>
    <row r="36" spans="2:8" ht="82.5" customHeight="1" x14ac:dyDescent="0.25">
      <c r="B36" s="79"/>
      <c r="C36" s="287" t="s">
        <v>51</v>
      </c>
      <c r="D36" s="288"/>
      <c r="E36" s="285" t="s">
        <v>52</v>
      </c>
      <c r="F36" s="286"/>
      <c r="G36" s="82"/>
      <c r="H36" s="83"/>
    </row>
    <row r="37" spans="2:8" ht="46.5" customHeight="1" x14ac:dyDescent="0.25">
      <c r="B37" s="79"/>
      <c r="C37" s="287" t="s">
        <v>53</v>
      </c>
      <c r="D37" s="288"/>
      <c r="E37" s="285" t="s">
        <v>54</v>
      </c>
      <c r="F37" s="286"/>
      <c r="G37" s="82"/>
      <c r="H37" s="83"/>
    </row>
    <row r="38" spans="2:8" ht="6.75" customHeight="1" thickBot="1" x14ac:dyDescent="0.3">
      <c r="B38" s="79"/>
      <c r="C38" s="298"/>
      <c r="D38" s="299"/>
      <c r="E38" s="300"/>
      <c r="F38" s="301"/>
      <c r="G38" s="82"/>
      <c r="H38" s="83"/>
    </row>
    <row r="39" spans="2:8" ht="15.75" thickTop="1" x14ac:dyDescent="0.25">
      <c r="B39" s="79"/>
      <c r="C39" s="80"/>
      <c r="D39" s="80"/>
      <c r="E39" s="81"/>
      <c r="F39" s="81"/>
      <c r="G39" s="82"/>
      <c r="H39" s="83"/>
    </row>
    <row r="40" spans="2:8" ht="21" customHeight="1" x14ac:dyDescent="0.25">
      <c r="B40" s="295" t="s">
        <v>55</v>
      </c>
      <c r="C40" s="296"/>
      <c r="D40" s="296"/>
      <c r="E40" s="296"/>
      <c r="F40" s="296"/>
      <c r="G40" s="296"/>
      <c r="H40" s="297"/>
    </row>
    <row r="41" spans="2:8" ht="20.25" customHeight="1" x14ac:dyDescent="0.25">
      <c r="B41" s="295" t="s">
        <v>56</v>
      </c>
      <c r="C41" s="296"/>
      <c r="D41" s="296"/>
      <c r="E41" s="296"/>
      <c r="F41" s="296"/>
      <c r="G41" s="296"/>
      <c r="H41" s="297"/>
    </row>
    <row r="42" spans="2:8" ht="20.25" customHeight="1" x14ac:dyDescent="0.25">
      <c r="B42" s="295" t="s">
        <v>57</v>
      </c>
      <c r="C42" s="296"/>
      <c r="D42" s="296"/>
      <c r="E42" s="296"/>
      <c r="F42" s="296"/>
      <c r="G42" s="296"/>
      <c r="H42" s="297"/>
    </row>
    <row r="43" spans="2:8" ht="20.25" customHeight="1" x14ac:dyDescent="0.25">
      <c r="B43" s="295" t="s">
        <v>58</v>
      </c>
      <c r="C43" s="296"/>
      <c r="D43" s="296"/>
      <c r="E43" s="296"/>
      <c r="F43" s="296"/>
      <c r="G43" s="296"/>
      <c r="H43" s="297"/>
    </row>
    <row r="44" spans="2:8" x14ac:dyDescent="0.25">
      <c r="B44" s="295" t="s">
        <v>59</v>
      </c>
      <c r="C44" s="296"/>
      <c r="D44" s="296"/>
      <c r="E44" s="296"/>
      <c r="F44" s="296"/>
      <c r="G44" s="296"/>
      <c r="H44" s="297"/>
    </row>
    <row r="45" spans="2:8" ht="15.75" thickBot="1" x14ac:dyDescent="0.3">
      <c r="B45" s="84"/>
      <c r="C45" s="85"/>
      <c r="D45" s="85"/>
      <c r="E45" s="85"/>
      <c r="F45" s="85"/>
      <c r="G45" s="85"/>
      <c r="H45" s="8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165"/>
      <c r="B1" s="552" t="s">
        <v>360</v>
      </c>
      <c r="C1" s="553"/>
      <c r="D1" s="553"/>
      <c r="E1" s="165"/>
      <c r="F1" s="165"/>
      <c r="G1" s="165"/>
      <c r="H1" s="165"/>
      <c r="I1" s="165"/>
      <c r="J1" s="165"/>
      <c r="K1" s="165"/>
      <c r="L1" s="165"/>
      <c r="M1" s="165"/>
      <c r="N1" s="165"/>
      <c r="O1" s="165"/>
      <c r="P1" s="165"/>
      <c r="Q1" s="165"/>
      <c r="R1" s="165"/>
      <c r="S1" s="165"/>
      <c r="T1" s="165"/>
      <c r="U1" s="165"/>
    </row>
    <row r="2" spans="1:21" x14ac:dyDescent="0.25">
      <c r="A2" s="165"/>
      <c r="B2" s="165"/>
      <c r="C2" s="165"/>
      <c r="D2" s="165"/>
      <c r="E2" s="165"/>
      <c r="F2" s="165"/>
      <c r="G2" s="165"/>
      <c r="H2" s="165"/>
      <c r="I2" s="165"/>
      <c r="J2" s="165"/>
      <c r="K2" s="165"/>
      <c r="L2" s="165"/>
      <c r="M2" s="165"/>
      <c r="N2" s="165"/>
      <c r="O2" s="165"/>
      <c r="P2" s="165"/>
      <c r="Q2" s="165"/>
      <c r="R2" s="165"/>
      <c r="S2" s="165"/>
      <c r="T2" s="165"/>
      <c r="U2" s="165"/>
    </row>
    <row r="3" spans="1:21" ht="30" x14ac:dyDescent="0.25">
      <c r="A3" s="165"/>
      <c r="B3" s="166"/>
      <c r="C3" s="167" t="s">
        <v>361</v>
      </c>
      <c r="D3" s="167" t="s">
        <v>362</v>
      </c>
      <c r="E3" s="165"/>
      <c r="F3" s="165"/>
      <c r="G3" s="165"/>
      <c r="H3" s="165"/>
      <c r="I3" s="165"/>
      <c r="J3" s="165"/>
      <c r="K3" s="165"/>
      <c r="L3" s="165"/>
      <c r="M3" s="165"/>
      <c r="N3" s="165"/>
      <c r="O3" s="165"/>
      <c r="P3" s="165"/>
      <c r="Q3" s="165"/>
      <c r="R3" s="165"/>
      <c r="S3" s="165"/>
      <c r="T3" s="165"/>
      <c r="U3" s="165"/>
    </row>
    <row r="4" spans="1:21" ht="33.75" x14ac:dyDescent="0.25">
      <c r="A4" s="165" t="s">
        <v>363</v>
      </c>
      <c r="B4" s="168" t="s">
        <v>364</v>
      </c>
      <c r="C4" s="18" t="s">
        <v>365</v>
      </c>
      <c r="D4" s="169" t="s">
        <v>366</v>
      </c>
      <c r="E4" s="165"/>
      <c r="F4" s="165"/>
      <c r="G4" s="165"/>
      <c r="H4" s="165"/>
      <c r="I4" s="165"/>
      <c r="J4" s="165"/>
      <c r="K4" s="165"/>
      <c r="L4" s="165"/>
      <c r="M4" s="165"/>
      <c r="N4" s="165"/>
      <c r="O4" s="165"/>
      <c r="P4" s="165"/>
      <c r="Q4" s="165"/>
      <c r="R4" s="165"/>
      <c r="S4" s="165"/>
      <c r="T4" s="165"/>
      <c r="U4" s="165"/>
    </row>
    <row r="5" spans="1:21" ht="67.5" x14ac:dyDescent="0.25">
      <c r="A5" s="165" t="s">
        <v>367</v>
      </c>
      <c r="B5" s="170" t="s">
        <v>368</v>
      </c>
      <c r="C5" s="19" t="s">
        <v>369</v>
      </c>
      <c r="D5" s="171" t="s">
        <v>370</v>
      </c>
      <c r="E5" s="165"/>
      <c r="F5" s="165"/>
      <c r="G5" s="165"/>
      <c r="H5" s="165"/>
      <c r="I5" s="165"/>
      <c r="J5" s="165"/>
      <c r="K5" s="165"/>
      <c r="L5" s="165"/>
      <c r="M5" s="165"/>
      <c r="N5" s="165"/>
      <c r="O5" s="165"/>
      <c r="P5" s="165"/>
      <c r="Q5" s="165"/>
      <c r="R5" s="165"/>
      <c r="S5" s="165"/>
      <c r="T5" s="165"/>
      <c r="U5" s="165"/>
    </row>
    <row r="6" spans="1:21" ht="67.5" x14ac:dyDescent="0.25">
      <c r="A6" s="165" t="s">
        <v>338</v>
      </c>
      <c r="B6" s="172" t="s">
        <v>371</v>
      </c>
      <c r="C6" s="19" t="s">
        <v>372</v>
      </c>
      <c r="D6" s="171" t="s">
        <v>373</v>
      </c>
      <c r="E6" s="165"/>
      <c r="F6" s="165"/>
      <c r="G6" s="165"/>
      <c r="H6" s="165"/>
      <c r="I6" s="165"/>
      <c r="J6" s="165"/>
      <c r="K6" s="165"/>
      <c r="L6" s="165"/>
      <c r="M6" s="165"/>
      <c r="N6" s="165"/>
      <c r="O6" s="165"/>
      <c r="P6" s="165"/>
      <c r="Q6" s="165"/>
      <c r="R6" s="165"/>
      <c r="S6" s="165"/>
      <c r="T6" s="165"/>
      <c r="U6" s="165"/>
    </row>
    <row r="7" spans="1:21" ht="67.5" x14ac:dyDescent="0.25">
      <c r="A7" s="165" t="s">
        <v>374</v>
      </c>
      <c r="B7" s="173" t="s">
        <v>375</v>
      </c>
      <c r="C7" s="19" t="s">
        <v>376</v>
      </c>
      <c r="D7" s="171" t="s">
        <v>377</v>
      </c>
      <c r="E7" s="165"/>
      <c r="F7" s="165"/>
      <c r="G7" s="165"/>
      <c r="H7" s="165"/>
      <c r="I7" s="165"/>
      <c r="J7" s="165"/>
      <c r="K7" s="165"/>
      <c r="L7" s="165"/>
      <c r="M7" s="165"/>
      <c r="N7" s="165"/>
      <c r="O7" s="165"/>
      <c r="P7" s="165"/>
      <c r="Q7" s="165"/>
      <c r="R7" s="165"/>
      <c r="S7" s="165"/>
      <c r="T7" s="165"/>
      <c r="U7" s="165"/>
    </row>
    <row r="8" spans="1:21" ht="67.5" x14ac:dyDescent="0.25">
      <c r="A8" s="165" t="s">
        <v>378</v>
      </c>
      <c r="B8" s="174" t="s">
        <v>379</v>
      </c>
      <c r="C8" s="19" t="s">
        <v>380</v>
      </c>
      <c r="D8" s="171" t="s">
        <v>381</v>
      </c>
      <c r="E8" s="165"/>
      <c r="F8" s="165"/>
      <c r="G8" s="165"/>
      <c r="H8" s="165"/>
      <c r="I8" s="165"/>
      <c r="J8" s="165"/>
      <c r="K8" s="165"/>
      <c r="L8" s="165"/>
      <c r="M8" s="165"/>
      <c r="N8" s="165"/>
      <c r="O8" s="165"/>
      <c r="P8" s="165"/>
      <c r="Q8" s="165"/>
      <c r="R8" s="165"/>
      <c r="S8" s="165"/>
      <c r="T8" s="165"/>
      <c r="U8" s="165"/>
    </row>
    <row r="9" spans="1:21" ht="20.25" x14ac:dyDescent="0.25">
      <c r="A9" s="165"/>
      <c r="B9" s="165"/>
      <c r="C9" s="175"/>
      <c r="D9" s="175"/>
      <c r="E9" s="165"/>
      <c r="F9" s="165"/>
      <c r="G9" s="165"/>
      <c r="H9" s="165"/>
      <c r="I9" s="165"/>
      <c r="J9" s="165"/>
      <c r="K9" s="165"/>
      <c r="L9" s="165"/>
      <c r="M9" s="165"/>
      <c r="N9" s="165"/>
      <c r="O9" s="165"/>
      <c r="P9" s="165"/>
      <c r="Q9" s="165"/>
      <c r="R9" s="165"/>
      <c r="S9" s="165"/>
      <c r="T9" s="165"/>
      <c r="U9" s="165"/>
    </row>
    <row r="10" spans="1:21" ht="16.5" x14ac:dyDescent="0.25">
      <c r="A10" s="165"/>
      <c r="B10" s="176"/>
      <c r="C10" s="176"/>
      <c r="D10" s="176"/>
      <c r="E10" s="165"/>
      <c r="F10" s="165"/>
      <c r="G10" s="165"/>
      <c r="H10" s="165"/>
      <c r="I10" s="165"/>
      <c r="J10" s="165"/>
      <c r="K10" s="165"/>
      <c r="L10" s="165"/>
      <c r="M10" s="165"/>
      <c r="N10" s="165"/>
      <c r="O10" s="165"/>
      <c r="P10" s="165"/>
      <c r="Q10" s="165"/>
      <c r="R10" s="165"/>
      <c r="S10" s="165"/>
      <c r="T10" s="165"/>
      <c r="U10" s="165"/>
    </row>
    <row r="11" spans="1:21" x14ac:dyDescent="0.25">
      <c r="A11" s="165"/>
      <c r="B11" s="165" t="s">
        <v>382</v>
      </c>
      <c r="C11" s="165" t="s">
        <v>383</v>
      </c>
      <c r="D11" s="165" t="s">
        <v>384</v>
      </c>
      <c r="E11" s="165"/>
      <c r="F11" s="165"/>
      <c r="G11" s="165"/>
      <c r="H11" s="165"/>
      <c r="I11" s="165"/>
      <c r="J11" s="165"/>
      <c r="K11" s="165"/>
      <c r="L11" s="165"/>
      <c r="M11" s="165"/>
      <c r="N11" s="165"/>
      <c r="O11" s="165"/>
      <c r="P11" s="165"/>
      <c r="Q11" s="165"/>
      <c r="R11" s="165"/>
      <c r="S11" s="165"/>
      <c r="T11" s="165"/>
      <c r="U11" s="165"/>
    </row>
    <row r="12" spans="1:21" x14ac:dyDescent="0.25">
      <c r="A12" s="165"/>
      <c r="B12" s="165" t="s">
        <v>385</v>
      </c>
      <c r="C12" s="165" t="s">
        <v>386</v>
      </c>
      <c r="D12" s="165" t="s">
        <v>387</v>
      </c>
      <c r="E12" s="165"/>
      <c r="F12" s="165"/>
      <c r="G12" s="165"/>
      <c r="H12" s="165"/>
      <c r="I12" s="165"/>
      <c r="J12" s="165"/>
      <c r="K12" s="165"/>
      <c r="L12" s="165"/>
      <c r="M12" s="165"/>
      <c r="N12" s="165"/>
      <c r="O12" s="165"/>
      <c r="P12" s="165"/>
      <c r="Q12" s="165"/>
      <c r="R12" s="165"/>
      <c r="S12" s="165"/>
      <c r="T12" s="165"/>
      <c r="U12" s="165"/>
    </row>
    <row r="13" spans="1:21" x14ac:dyDescent="0.25">
      <c r="A13" s="165"/>
      <c r="B13" s="165"/>
      <c r="C13" s="165" t="s">
        <v>388</v>
      </c>
      <c r="D13" s="165" t="s">
        <v>389</v>
      </c>
      <c r="E13" s="165"/>
      <c r="F13" s="165"/>
      <c r="G13" s="165"/>
      <c r="H13" s="165"/>
      <c r="I13" s="165"/>
      <c r="J13" s="165"/>
      <c r="K13" s="165"/>
      <c r="L13" s="165"/>
      <c r="M13" s="165"/>
      <c r="N13" s="165"/>
      <c r="O13" s="165"/>
      <c r="P13" s="165"/>
      <c r="Q13" s="165"/>
      <c r="R13" s="165"/>
      <c r="S13" s="165"/>
      <c r="T13" s="165"/>
      <c r="U13" s="165"/>
    </row>
    <row r="14" spans="1:21" x14ac:dyDescent="0.25">
      <c r="A14" s="165"/>
      <c r="B14" s="165"/>
      <c r="C14" s="165" t="s">
        <v>390</v>
      </c>
      <c r="D14" s="165" t="s">
        <v>183</v>
      </c>
      <c r="E14" s="165"/>
      <c r="F14" s="165"/>
      <c r="G14" s="165"/>
      <c r="H14" s="165"/>
      <c r="I14" s="165"/>
      <c r="J14" s="165"/>
      <c r="K14" s="165"/>
      <c r="L14" s="165"/>
      <c r="M14" s="165"/>
      <c r="N14" s="165"/>
      <c r="O14" s="165"/>
      <c r="P14" s="165"/>
      <c r="Q14" s="165"/>
      <c r="R14" s="165"/>
      <c r="S14" s="165"/>
      <c r="T14" s="165"/>
      <c r="U14" s="165"/>
    </row>
    <row r="15" spans="1:21" x14ac:dyDescent="0.25">
      <c r="A15" s="165"/>
      <c r="B15" s="165"/>
      <c r="C15" s="165" t="s">
        <v>391</v>
      </c>
      <c r="D15" s="165" t="s">
        <v>392</v>
      </c>
      <c r="E15" s="165"/>
      <c r="F15" s="165"/>
      <c r="G15" s="165"/>
      <c r="H15" s="165"/>
      <c r="I15" s="165"/>
      <c r="J15" s="165"/>
      <c r="K15" s="165"/>
      <c r="L15" s="165"/>
      <c r="M15" s="165"/>
      <c r="N15" s="165"/>
      <c r="O15" s="165"/>
      <c r="P15" s="165"/>
      <c r="Q15" s="165"/>
      <c r="R15" s="165"/>
      <c r="S15" s="165"/>
      <c r="T15" s="165"/>
      <c r="U15" s="165"/>
    </row>
    <row r="16" spans="1:21" x14ac:dyDescent="0.25">
      <c r="A16" s="165"/>
      <c r="B16" s="165"/>
      <c r="C16" s="165"/>
      <c r="D16" s="165"/>
      <c r="E16" s="165"/>
      <c r="F16" s="165"/>
      <c r="G16" s="165"/>
      <c r="H16" s="165"/>
      <c r="I16" s="165"/>
      <c r="J16" s="165"/>
      <c r="K16" s="165"/>
      <c r="L16" s="165"/>
      <c r="M16" s="165"/>
      <c r="N16" s="165"/>
      <c r="O16" s="165"/>
    </row>
    <row r="17" spans="1:15" x14ac:dyDescent="0.25">
      <c r="A17" s="165"/>
      <c r="B17" s="165"/>
      <c r="C17" s="165"/>
      <c r="D17" s="165"/>
      <c r="E17" s="165"/>
      <c r="F17" s="165"/>
      <c r="G17" s="165"/>
      <c r="H17" s="165"/>
      <c r="I17" s="165"/>
      <c r="J17" s="165"/>
      <c r="K17" s="165"/>
      <c r="L17" s="165"/>
      <c r="M17" s="165"/>
      <c r="N17" s="165"/>
      <c r="O17" s="165"/>
    </row>
    <row r="18" spans="1:15" x14ac:dyDescent="0.25">
      <c r="A18" s="165"/>
      <c r="B18" s="165"/>
      <c r="C18" s="165"/>
      <c r="D18" s="165"/>
      <c r="E18" s="165"/>
      <c r="F18" s="165"/>
      <c r="G18" s="165"/>
      <c r="H18" s="165"/>
      <c r="I18" s="165"/>
      <c r="J18" s="165"/>
      <c r="K18" s="165"/>
      <c r="L18" s="165"/>
      <c r="M18" s="165"/>
      <c r="N18" s="165"/>
      <c r="O18" s="165"/>
    </row>
    <row r="19" spans="1:15" x14ac:dyDescent="0.25">
      <c r="A19" s="165"/>
      <c r="B19" s="165"/>
      <c r="C19" s="165"/>
      <c r="D19" s="165"/>
      <c r="E19" s="165"/>
      <c r="F19" s="165"/>
      <c r="G19" s="165"/>
      <c r="H19" s="165"/>
      <c r="I19" s="165"/>
      <c r="J19" s="165"/>
      <c r="K19" s="165"/>
      <c r="L19" s="165"/>
      <c r="M19" s="165"/>
      <c r="N19" s="165"/>
      <c r="O19" s="165"/>
    </row>
    <row r="20" spans="1:15" x14ac:dyDescent="0.25">
      <c r="A20" s="165"/>
      <c r="B20" s="165"/>
      <c r="C20" s="165"/>
      <c r="D20" s="165"/>
      <c r="E20" s="165"/>
      <c r="F20" s="165"/>
      <c r="G20" s="165"/>
      <c r="H20" s="165"/>
      <c r="I20" s="165"/>
      <c r="J20" s="165"/>
      <c r="K20" s="165"/>
      <c r="L20" s="165"/>
      <c r="M20" s="165"/>
      <c r="N20" s="165"/>
      <c r="O20" s="165"/>
    </row>
    <row r="21" spans="1:15" ht="15.75" customHeight="1" x14ac:dyDescent="0.25">
      <c r="A21" s="165"/>
      <c r="B21" s="165"/>
      <c r="C21" s="165"/>
      <c r="D21" s="165"/>
      <c r="E21" s="165"/>
      <c r="F21" s="165"/>
      <c r="G21" s="165"/>
      <c r="H21" s="165"/>
      <c r="I21" s="165"/>
      <c r="J21" s="165"/>
      <c r="K21" s="165"/>
      <c r="L21" s="165"/>
      <c r="M21" s="165"/>
      <c r="N21" s="165"/>
      <c r="O21" s="165"/>
    </row>
    <row r="22" spans="1:15" ht="15.75" customHeight="1" x14ac:dyDescent="0.25">
      <c r="A22" s="165"/>
      <c r="B22" s="165"/>
      <c r="C22" s="175"/>
      <c r="D22" s="175"/>
      <c r="E22" s="165"/>
      <c r="F22" s="165"/>
      <c r="G22" s="165"/>
      <c r="H22" s="165"/>
      <c r="I22" s="165"/>
      <c r="J22" s="165"/>
      <c r="K22" s="165"/>
      <c r="L22" s="165"/>
      <c r="M22" s="165"/>
      <c r="N22" s="165"/>
      <c r="O22" s="165"/>
    </row>
    <row r="23" spans="1:15" ht="15.75" customHeight="1" x14ac:dyDescent="0.25">
      <c r="A23" s="165"/>
      <c r="B23" s="165"/>
      <c r="C23" s="175"/>
      <c r="D23" s="175"/>
      <c r="E23" s="165"/>
      <c r="F23" s="165"/>
      <c r="G23" s="165"/>
      <c r="H23" s="165"/>
      <c r="I23" s="165"/>
      <c r="J23" s="165"/>
      <c r="K23" s="165"/>
      <c r="L23" s="165"/>
      <c r="M23" s="165"/>
      <c r="N23" s="165"/>
      <c r="O23" s="165"/>
    </row>
    <row r="24" spans="1:15" ht="15.75" customHeight="1" x14ac:dyDescent="0.25">
      <c r="A24" s="165"/>
      <c r="B24" s="165"/>
      <c r="C24" s="175"/>
      <c r="D24" s="175"/>
      <c r="E24" s="165"/>
      <c r="F24" s="165"/>
      <c r="G24" s="165"/>
      <c r="H24" s="165"/>
      <c r="I24" s="165"/>
      <c r="J24" s="165"/>
      <c r="K24" s="165"/>
      <c r="L24" s="165"/>
      <c r="M24" s="165"/>
      <c r="N24" s="165"/>
      <c r="O24" s="165"/>
    </row>
    <row r="25" spans="1:15" ht="15.75" customHeight="1" x14ac:dyDescent="0.25">
      <c r="A25" s="165"/>
      <c r="B25" s="165"/>
      <c r="C25" s="175"/>
      <c r="D25" s="175"/>
      <c r="E25" s="165"/>
      <c r="F25" s="165"/>
      <c r="G25" s="165"/>
      <c r="H25" s="165"/>
      <c r="I25" s="165"/>
      <c r="J25" s="165"/>
      <c r="K25" s="165"/>
      <c r="L25" s="165"/>
      <c r="M25" s="165"/>
      <c r="N25" s="165"/>
      <c r="O25" s="165"/>
    </row>
    <row r="26" spans="1:15" ht="15.75" customHeight="1" x14ac:dyDescent="0.25">
      <c r="A26" s="165"/>
      <c r="B26" s="165"/>
      <c r="C26" s="175"/>
      <c r="D26" s="175"/>
      <c r="E26" s="165"/>
      <c r="F26" s="165"/>
      <c r="G26" s="165"/>
      <c r="H26" s="165"/>
      <c r="I26" s="165"/>
      <c r="J26" s="165"/>
      <c r="K26" s="165"/>
      <c r="L26" s="165"/>
      <c r="M26" s="165"/>
      <c r="N26" s="165"/>
      <c r="O26" s="165"/>
    </row>
    <row r="27" spans="1:15" ht="15.75" customHeight="1" x14ac:dyDescent="0.25">
      <c r="A27" s="165"/>
      <c r="B27" s="165"/>
      <c r="C27" s="175"/>
      <c r="D27" s="175"/>
      <c r="E27" s="165"/>
      <c r="F27" s="165"/>
      <c r="G27" s="165"/>
      <c r="H27" s="165"/>
      <c r="I27" s="165"/>
      <c r="J27" s="165"/>
      <c r="K27" s="165"/>
      <c r="L27" s="165"/>
      <c r="M27" s="165"/>
      <c r="N27" s="165"/>
      <c r="O27" s="165"/>
    </row>
    <row r="28" spans="1:15" ht="15.75" customHeight="1" x14ac:dyDescent="0.25">
      <c r="A28" s="165"/>
      <c r="B28" s="165"/>
      <c r="C28" s="175"/>
      <c r="D28" s="175"/>
      <c r="E28" s="165"/>
      <c r="F28" s="165"/>
      <c r="G28" s="165"/>
      <c r="H28" s="165"/>
      <c r="I28" s="165"/>
      <c r="J28" s="165"/>
      <c r="K28" s="165"/>
      <c r="L28" s="165"/>
      <c r="M28" s="165"/>
      <c r="N28" s="165"/>
      <c r="O28" s="165"/>
    </row>
    <row r="29" spans="1:15" ht="15.75" customHeight="1" x14ac:dyDescent="0.25">
      <c r="A29" s="165"/>
      <c r="B29" s="165"/>
      <c r="C29" s="175"/>
      <c r="D29" s="175"/>
      <c r="E29" s="165"/>
      <c r="F29" s="165"/>
      <c r="G29" s="165"/>
      <c r="H29" s="165"/>
      <c r="I29" s="165"/>
      <c r="J29" s="165"/>
      <c r="K29" s="165"/>
      <c r="L29" s="165"/>
      <c r="M29" s="165"/>
      <c r="N29" s="165"/>
      <c r="O29" s="165"/>
    </row>
    <row r="30" spans="1:15" ht="15.75" customHeight="1" x14ac:dyDescent="0.25">
      <c r="A30" s="165"/>
      <c r="B30" s="165"/>
      <c r="C30" s="175"/>
      <c r="D30" s="175"/>
      <c r="E30" s="165"/>
      <c r="F30" s="165"/>
      <c r="G30" s="165"/>
      <c r="H30" s="165"/>
      <c r="I30" s="165"/>
      <c r="J30" s="165"/>
      <c r="K30" s="165"/>
      <c r="L30" s="165"/>
      <c r="M30" s="165"/>
      <c r="N30" s="165"/>
      <c r="O30" s="165"/>
    </row>
    <row r="31" spans="1:15" ht="15.75" customHeight="1" x14ac:dyDescent="0.25">
      <c r="A31" s="165"/>
      <c r="B31" s="165"/>
      <c r="C31" s="175"/>
      <c r="D31" s="175"/>
      <c r="E31" s="165"/>
      <c r="F31" s="165"/>
      <c r="G31" s="165"/>
      <c r="H31" s="165"/>
      <c r="I31" s="165"/>
      <c r="J31" s="165"/>
      <c r="K31" s="165"/>
      <c r="L31" s="165"/>
      <c r="M31" s="165"/>
      <c r="N31" s="165"/>
      <c r="O31" s="165"/>
    </row>
    <row r="32" spans="1:15" ht="15.75" customHeight="1" x14ac:dyDescent="0.25">
      <c r="A32" s="165"/>
      <c r="B32" s="165"/>
      <c r="C32" s="175"/>
      <c r="D32" s="175"/>
      <c r="E32" s="165"/>
      <c r="F32" s="165"/>
      <c r="G32" s="165"/>
      <c r="H32" s="165"/>
      <c r="I32" s="165"/>
      <c r="J32" s="165"/>
      <c r="K32" s="165"/>
      <c r="L32" s="165"/>
      <c r="M32" s="165"/>
      <c r="N32" s="165"/>
      <c r="O32" s="165"/>
    </row>
    <row r="33" spans="1:15" ht="15.75" customHeight="1" x14ac:dyDescent="0.25">
      <c r="A33" s="165"/>
      <c r="B33" s="165"/>
      <c r="C33" s="175"/>
      <c r="D33" s="175"/>
      <c r="E33" s="165"/>
      <c r="F33" s="165"/>
      <c r="G33" s="165"/>
      <c r="H33" s="165"/>
      <c r="I33" s="165"/>
      <c r="J33" s="165"/>
      <c r="K33" s="165"/>
      <c r="L33" s="165"/>
      <c r="M33" s="165"/>
      <c r="N33" s="165"/>
      <c r="O33" s="165"/>
    </row>
    <row r="34" spans="1:15" ht="15.75" customHeight="1" x14ac:dyDescent="0.25">
      <c r="A34" s="165"/>
      <c r="B34" s="165"/>
      <c r="C34" s="175"/>
      <c r="D34" s="175"/>
      <c r="E34" s="165"/>
      <c r="F34" s="165"/>
      <c r="G34" s="165"/>
      <c r="H34" s="165"/>
      <c r="I34" s="165"/>
      <c r="J34" s="165"/>
      <c r="K34" s="165"/>
      <c r="L34" s="165"/>
      <c r="M34" s="165"/>
      <c r="N34" s="165"/>
      <c r="O34" s="165"/>
    </row>
    <row r="35" spans="1:15" ht="15.75" customHeight="1" x14ac:dyDescent="0.25">
      <c r="A35" s="165"/>
      <c r="B35" s="165"/>
      <c r="C35" s="175"/>
      <c r="D35" s="175"/>
      <c r="E35" s="165"/>
      <c r="F35" s="165"/>
      <c r="G35" s="165"/>
      <c r="H35" s="165"/>
      <c r="I35" s="165"/>
      <c r="J35" s="165"/>
      <c r="K35" s="165"/>
      <c r="L35" s="165"/>
      <c r="M35" s="165"/>
      <c r="N35" s="165"/>
      <c r="O35" s="165"/>
    </row>
    <row r="36" spans="1:15" ht="15.75" customHeight="1" x14ac:dyDescent="0.25">
      <c r="A36" s="165"/>
      <c r="B36" s="165"/>
      <c r="C36" s="175"/>
      <c r="D36" s="175"/>
      <c r="E36" s="165"/>
      <c r="F36" s="165"/>
      <c r="G36" s="165"/>
      <c r="H36" s="165"/>
      <c r="I36" s="165"/>
      <c r="J36" s="165"/>
      <c r="K36" s="165"/>
      <c r="L36" s="165"/>
      <c r="M36" s="165"/>
      <c r="N36" s="165"/>
      <c r="O36" s="165"/>
    </row>
    <row r="37" spans="1:15" ht="15.75" customHeight="1" x14ac:dyDescent="0.25">
      <c r="A37" s="165"/>
      <c r="B37" s="165"/>
      <c r="C37" s="175"/>
      <c r="D37" s="175"/>
      <c r="E37" s="165"/>
      <c r="F37" s="165"/>
      <c r="G37" s="165"/>
      <c r="H37" s="165"/>
      <c r="I37" s="165"/>
      <c r="J37" s="165"/>
      <c r="K37" s="165"/>
      <c r="L37" s="165"/>
      <c r="M37" s="165"/>
      <c r="N37" s="165"/>
      <c r="O37" s="165"/>
    </row>
    <row r="38" spans="1:15" ht="15.75" customHeight="1" x14ac:dyDescent="0.25">
      <c r="A38" s="165"/>
      <c r="B38" s="165"/>
      <c r="C38" s="175"/>
      <c r="D38" s="175"/>
      <c r="E38" s="165"/>
      <c r="F38" s="165"/>
      <c r="G38" s="165"/>
      <c r="H38" s="165"/>
      <c r="I38" s="165"/>
      <c r="J38" s="165"/>
      <c r="K38" s="165"/>
      <c r="L38" s="165"/>
      <c r="M38" s="165"/>
      <c r="N38" s="165"/>
      <c r="O38" s="165"/>
    </row>
    <row r="39" spans="1:15" ht="15.75" customHeight="1" x14ac:dyDescent="0.25">
      <c r="A39" s="165"/>
      <c r="B39" s="165"/>
      <c r="C39" s="175"/>
      <c r="D39" s="175"/>
      <c r="E39" s="165"/>
      <c r="F39" s="165"/>
      <c r="G39" s="165"/>
      <c r="H39" s="165"/>
      <c r="I39" s="165"/>
      <c r="J39" s="165"/>
      <c r="K39" s="165"/>
      <c r="L39" s="165"/>
      <c r="M39" s="165"/>
      <c r="N39" s="165"/>
      <c r="O39" s="165"/>
    </row>
    <row r="40" spans="1:15" ht="15.75" customHeight="1" x14ac:dyDescent="0.25">
      <c r="A40" s="165"/>
      <c r="B40" s="165"/>
      <c r="C40" s="175"/>
      <c r="D40" s="175"/>
      <c r="E40" s="165"/>
      <c r="F40" s="165"/>
      <c r="G40" s="165"/>
      <c r="H40" s="165"/>
      <c r="I40" s="165"/>
      <c r="J40" s="165"/>
      <c r="K40" s="165"/>
      <c r="L40" s="165"/>
      <c r="M40" s="165"/>
      <c r="N40" s="165"/>
      <c r="O40" s="165"/>
    </row>
    <row r="41" spans="1:15" ht="15.75" customHeight="1" x14ac:dyDescent="0.25">
      <c r="A41" s="165"/>
      <c r="B41" s="165"/>
      <c r="C41" s="175"/>
      <c r="D41" s="175"/>
      <c r="E41" s="165"/>
      <c r="F41" s="165"/>
      <c r="G41" s="165"/>
      <c r="H41" s="165"/>
      <c r="I41" s="165"/>
      <c r="J41" s="165"/>
      <c r="K41" s="165"/>
      <c r="L41" s="165"/>
      <c r="M41" s="165"/>
      <c r="N41" s="165"/>
      <c r="O41" s="165"/>
    </row>
    <row r="42" spans="1:15" ht="15.75" customHeight="1" x14ac:dyDescent="0.25">
      <c r="A42" s="165"/>
      <c r="B42" s="165"/>
      <c r="C42" s="175"/>
      <c r="D42" s="175"/>
      <c r="E42" s="165"/>
      <c r="F42" s="165"/>
      <c r="G42" s="165"/>
      <c r="H42" s="165"/>
      <c r="I42" s="165"/>
      <c r="J42" s="165"/>
      <c r="K42" s="165"/>
      <c r="L42" s="165"/>
      <c r="M42" s="165"/>
      <c r="N42" s="165"/>
      <c r="O42" s="165"/>
    </row>
    <row r="43" spans="1:15" ht="15.75" customHeight="1" x14ac:dyDescent="0.25">
      <c r="A43" s="165"/>
      <c r="B43" s="165"/>
      <c r="C43" s="175"/>
      <c r="D43" s="175"/>
      <c r="E43" s="165"/>
      <c r="F43" s="165"/>
      <c r="G43" s="165"/>
      <c r="H43" s="165"/>
      <c r="I43" s="165"/>
      <c r="J43" s="165"/>
      <c r="K43" s="165"/>
      <c r="L43" s="165"/>
      <c r="M43" s="165"/>
      <c r="N43" s="165"/>
      <c r="O43" s="165"/>
    </row>
    <row r="44" spans="1:15" ht="15.75" customHeight="1" x14ac:dyDescent="0.25">
      <c r="A44" s="165"/>
      <c r="B44" s="165"/>
      <c r="C44" s="175"/>
      <c r="D44" s="175"/>
      <c r="E44" s="165"/>
      <c r="F44" s="165"/>
      <c r="G44" s="165"/>
      <c r="H44" s="165"/>
      <c r="I44" s="165"/>
      <c r="J44" s="165"/>
      <c r="K44" s="165"/>
      <c r="L44" s="165"/>
      <c r="M44" s="165"/>
      <c r="N44" s="165"/>
      <c r="O44" s="165"/>
    </row>
    <row r="45" spans="1:15" ht="15.75" customHeight="1" x14ac:dyDescent="0.25">
      <c r="A45" s="165"/>
      <c r="B45" s="165"/>
      <c r="C45" s="175"/>
      <c r="D45" s="175"/>
      <c r="E45" s="165"/>
      <c r="F45" s="165"/>
      <c r="G45" s="165"/>
      <c r="H45" s="165"/>
      <c r="I45" s="165"/>
      <c r="J45" s="165"/>
      <c r="K45" s="165"/>
      <c r="L45" s="165"/>
      <c r="M45" s="165"/>
      <c r="N45" s="165"/>
      <c r="O45" s="165"/>
    </row>
    <row r="46" spans="1:15" ht="15.75" customHeight="1" x14ac:dyDescent="0.25">
      <c r="A46" s="165"/>
      <c r="B46" s="165"/>
      <c r="C46" s="175"/>
      <c r="D46" s="175"/>
      <c r="E46" s="165"/>
      <c r="F46" s="165"/>
      <c r="G46" s="165"/>
      <c r="H46" s="165"/>
      <c r="I46" s="165"/>
      <c r="J46" s="165"/>
      <c r="K46" s="165"/>
      <c r="L46" s="165"/>
      <c r="M46" s="165"/>
      <c r="N46" s="165"/>
      <c r="O46" s="165"/>
    </row>
    <row r="47" spans="1:15" ht="15.75" customHeight="1" x14ac:dyDescent="0.25">
      <c r="A47" s="165"/>
      <c r="B47" s="165"/>
      <c r="C47" s="175"/>
      <c r="D47" s="175"/>
      <c r="E47" s="165"/>
      <c r="F47" s="165"/>
      <c r="G47" s="165"/>
      <c r="H47" s="165"/>
      <c r="I47" s="165"/>
      <c r="J47" s="165"/>
      <c r="K47" s="165"/>
      <c r="L47" s="165"/>
      <c r="M47" s="165"/>
      <c r="N47" s="165"/>
      <c r="O47" s="165"/>
    </row>
    <row r="48" spans="1:15" ht="15.75" customHeight="1" x14ac:dyDescent="0.25">
      <c r="A48" s="165"/>
      <c r="B48" s="165"/>
      <c r="C48" s="175"/>
      <c r="D48" s="175"/>
      <c r="E48" s="165"/>
      <c r="F48" s="165"/>
      <c r="G48" s="165"/>
      <c r="H48" s="165"/>
      <c r="I48" s="165"/>
      <c r="J48" s="165"/>
      <c r="K48" s="165"/>
      <c r="L48" s="165"/>
      <c r="M48" s="165"/>
      <c r="N48" s="165"/>
      <c r="O48" s="165"/>
    </row>
    <row r="49" spans="1:15" ht="15.75" customHeight="1" x14ac:dyDescent="0.25">
      <c r="A49" s="165"/>
      <c r="B49" s="165"/>
      <c r="C49" s="175"/>
      <c r="D49" s="175"/>
      <c r="E49" s="165"/>
      <c r="F49" s="165"/>
      <c r="G49" s="165"/>
      <c r="H49" s="165"/>
      <c r="I49" s="165"/>
      <c r="J49" s="165"/>
      <c r="K49" s="165"/>
      <c r="L49" s="165"/>
      <c r="M49" s="165"/>
      <c r="N49" s="165"/>
      <c r="O49" s="165"/>
    </row>
    <row r="50" spans="1:15" ht="15.75" customHeight="1" x14ac:dyDescent="0.25">
      <c r="A50" s="165"/>
      <c r="B50" s="165"/>
      <c r="C50" s="175"/>
      <c r="D50" s="175"/>
      <c r="E50" s="165"/>
      <c r="F50" s="165"/>
      <c r="G50" s="165"/>
      <c r="H50" s="165"/>
      <c r="I50" s="165"/>
      <c r="J50" s="165"/>
      <c r="K50" s="165"/>
      <c r="L50" s="165"/>
      <c r="M50" s="165"/>
      <c r="N50" s="165"/>
      <c r="O50" s="165"/>
    </row>
    <row r="51" spans="1:15" ht="15.75" customHeight="1" x14ac:dyDescent="0.25">
      <c r="A51" s="165"/>
      <c r="B51" s="165"/>
      <c r="C51" s="175"/>
      <c r="D51" s="175"/>
      <c r="E51" s="165"/>
      <c r="F51" s="165"/>
      <c r="G51" s="165"/>
      <c r="H51" s="165"/>
      <c r="I51" s="165"/>
      <c r="J51" s="165"/>
      <c r="K51" s="165"/>
      <c r="L51" s="165"/>
      <c r="M51" s="165"/>
      <c r="N51" s="165"/>
      <c r="O51" s="165"/>
    </row>
    <row r="52" spans="1:15" ht="15.75" customHeight="1" x14ac:dyDescent="0.25">
      <c r="A52" s="165"/>
      <c r="B52" s="165"/>
      <c r="C52" s="175"/>
      <c r="D52" s="175"/>
    </row>
    <row r="53" spans="1:15" ht="15.75" customHeight="1" x14ac:dyDescent="0.25">
      <c r="A53" s="165"/>
      <c r="B53" s="165"/>
      <c r="C53" s="175"/>
      <c r="D53" s="175"/>
    </row>
    <row r="54" spans="1:15" ht="15.75" customHeight="1" x14ac:dyDescent="0.25">
      <c r="A54" s="165"/>
      <c r="B54" s="165"/>
      <c r="C54" s="175"/>
      <c r="D54" s="175"/>
    </row>
    <row r="55" spans="1:15" ht="15.75" customHeight="1" x14ac:dyDescent="0.25">
      <c r="A55" s="165"/>
      <c r="B55" s="165"/>
      <c r="C55" s="175"/>
      <c r="D55" s="175"/>
    </row>
    <row r="56" spans="1:15" ht="15.75" customHeight="1" x14ac:dyDescent="0.25">
      <c r="A56" s="165"/>
      <c r="B56" s="165"/>
      <c r="C56" s="175"/>
      <c r="D56" s="175"/>
    </row>
    <row r="57" spans="1:15" ht="15.75" customHeight="1" x14ac:dyDescent="0.25">
      <c r="A57" s="165"/>
      <c r="B57" s="165"/>
      <c r="C57" s="175"/>
      <c r="D57" s="175"/>
    </row>
    <row r="58" spans="1:15" ht="15.75" customHeight="1" x14ac:dyDescent="0.25">
      <c r="A58" s="165"/>
      <c r="B58" s="165"/>
      <c r="C58" s="175"/>
      <c r="D58" s="175"/>
    </row>
    <row r="59" spans="1:15" ht="15.75" customHeight="1" x14ac:dyDescent="0.25">
      <c r="A59" s="165"/>
      <c r="B59" s="165"/>
      <c r="C59" s="175"/>
      <c r="D59" s="175"/>
    </row>
    <row r="60" spans="1:15" ht="15.75" customHeight="1" x14ac:dyDescent="0.25">
      <c r="A60" s="165"/>
      <c r="B60" s="165"/>
      <c r="C60" s="175"/>
      <c r="D60" s="175"/>
    </row>
    <row r="61" spans="1:15" ht="15.75" customHeight="1" x14ac:dyDescent="0.25">
      <c r="A61" s="165"/>
      <c r="B61" s="165"/>
      <c r="C61" s="175"/>
      <c r="D61" s="175"/>
    </row>
    <row r="62" spans="1:15" ht="15.75" customHeight="1" x14ac:dyDescent="0.25">
      <c r="A62" s="165"/>
      <c r="B62" s="165"/>
      <c r="C62" s="175"/>
      <c r="D62" s="175"/>
    </row>
    <row r="63" spans="1:15" ht="15.75" customHeight="1" x14ac:dyDescent="0.25">
      <c r="A63" s="165"/>
      <c r="B63" s="165"/>
      <c r="C63" s="175"/>
      <c r="D63" s="175"/>
    </row>
    <row r="64" spans="1:15" ht="15.75" customHeight="1" x14ac:dyDescent="0.25">
      <c r="A64" s="165"/>
      <c r="B64" s="165"/>
      <c r="C64" s="175"/>
      <c r="D64" s="175"/>
    </row>
    <row r="65" spans="1:4" ht="15.75" customHeight="1" x14ac:dyDescent="0.25">
      <c r="A65" s="165"/>
      <c r="B65" s="165"/>
      <c r="C65" s="175"/>
      <c r="D65" s="175"/>
    </row>
    <row r="66" spans="1:4" ht="15.75" customHeight="1" x14ac:dyDescent="0.25">
      <c r="A66" s="165"/>
      <c r="B66" s="165"/>
      <c r="C66" s="175"/>
      <c r="D66" s="175"/>
    </row>
    <row r="67" spans="1:4" ht="15.75" customHeight="1" x14ac:dyDescent="0.25">
      <c r="A67" s="165"/>
      <c r="B67" s="165"/>
      <c r="C67" s="175"/>
      <c r="D67" s="175"/>
    </row>
    <row r="68" spans="1:4" ht="15.75" customHeight="1" x14ac:dyDescent="0.25">
      <c r="A68" s="165"/>
      <c r="B68" s="165"/>
      <c r="C68" s="175"/>
      <c r="D68" s="175"/>
    </row>
    <row r="69" spans="1:4" ht="15.75" customHeight="1" x14ac:dyDescent="0.25">
      <c r="A69" s="165"/>
      <c r="B69" s="165"/>
      <c r="C69" s="175"/>
      <c r="D69" s="175"/>
    </row>
    <row r="70" spans="1:4" ht="15.75" customHeight="1" x14ac:dyDescent="0.25">
      <c r="A70" s="165"/>
      <c r="B70" s="165"/>
      <c r="C70" s="175"/>
      <c r="D70" s="175"/>
    </row>
    <row r="71" spans="1:4" ht="15.75" customHeight="1" x14ac:dyDescent="0.25">
      <c r="A71" s="165"/>
      <c r="B71" s="165"/>
      <c r="C71" s="175"/>
      <c r="D71" s="175"/>
    </row>
    <row r="72" spans="1:4" ht="15.75" customHeight="1" x14ac:dyDescent="0.25">
      <c r="A72" s="165"/>
      <c r="B72" s="165"/>
      <c r="C72" s="175"/>
      <c r="D72" s="175"/>
    </row>
    <row r="73" spans="1:4" ht="15.75" customHeight="1" x14ac:dyDescent="0.25">
      <c r="A73" s="165"/>
      <c r="B73" s="165"/>
      <c r="C73" s="175"/>
      <c r="D73" s="175"/>
    </row>
    <row r="74" spans="1:4" ht="15.75" customHeight="1" x14ac:dyDescent="0.25">
      <c r="A74" s="165"/>
      <c r="B74" s="165"/>
      <c r="C74" s="175"/>
      <c r="D74" s="175"/>
    </row>
    <row r="75" spans="1:4" ht="15.75" customHeight="1" x14ac:dyDescent="0.25">
      <c r="A75" s="165"/>
      <c r="B75" s="165"/>
      <c r="C75" s="175"/>
      <c r="D75" s="175"/>
    </row>
    <row r="76" spans="1:4" ht="15.75" customHeight="1" x14ac:dyDescent="0.25">
      <c r="A76" s="165"/>
      <c r="B76" s="165"/>
      <c r="C76" s="175"/>
      <c r="D76" s="175"/>
    </row>
    <row r="77" spans="1:4" ht="15.75" customHeight="1" x14ac:dyDescent="0.25">
      <c r="A77" s="165"/>
      <c r="B77" s="165"/>
      <c r="C77" s="175"/>
      <c r="D77" s="175"/>
    </row>
    <row r="78" spans="1:4" ht="15.75" customHeight="1" x14ac:dyDescent="0.25">
      <c r="A78" s="165"/>
      <c r="B78" s="165"/>
      <c r="C78" s="175"/>
      <c r="D78" s="175"/>
    </row>
    <row r="79" spans="1:4" ht="15.75" customHeight="1" x14ac:dyDescent="0.25">
      <c r="A79" s="165"/>
      <c r="B79" s="165"/>
      <c r="C79" s="175"/>
      <c r="D79" s="175"/>
    </row>
    <row r="80" spans="1:4" ht="15.75" customHeight="1" x14ac:dyDescent="0.25">
      <c r="A80" s="165"/>
      <c r="B80" s="165"/>
      <c r="C80" s="175"/>
      <c r="D80" s="175"/>
    </row>
    <row r="81" spans="1:4" ht="15.75" customHeight="1" x14ac:dyDescent="0.25">
      <c r="A81" s="165"/>
      <c r="B81" s="165"/>
      <c r="C81" s="175"/>
      <c r="D81" s="175"/>
    </row>
    <row r="82" spans="1:4" ht="15.75" customHeight="1" x14ac:dyDescent="0.25">
      <c r="A82" s="165"/>
      <c r="B82" s="165"/>
      <c r="C82" s="175"/>
      <c r="D82" s="175"/>
    </row>
    <row r="83" spans="1:4" ht="15.75" customHeight="1" x14ac:dyDescent="0.25">
      <c r="A83" s="165"/>
      <c r="B83" s="165"/>
      <c r="C83" s="175"/>
      <c r="D83" s="175"/>
    </row>
    <row r="84" spans="1:4" ht="15.75" customHeight="1" x14ac:dyDescent="0.25">
      <c r="A84" s="165"/>
      <c r="B84" s="165"/>
      <c r="C84" s="175"/>
      <c r="D84" s="175"/>
    </row>
    <row r="85" spans="1:4" ht="15.75" customHeight="1" x14ac:dyDescent="0.25">
      <c r="A85" s="165"/>
      <c r="B85" s="165"/>
      <c r="C85" s="175"/>
      <c r="D85" s="175"/>
    </row>
    <row r="86" spans="1:4" ht="15.75" customHeight="1" x14ac:dyDescent="0.25">
      <c r="A86" s="165"/>
      <c r="B86" s="165"/>
      <c r="C86" s="175"/>
      <c r="D86" s="175"/>
    </row>
    <row r="87" spans="1:4" ht="15.75" customHeight="1" x14ac:dyDescent="0.25">
      <c r="A87" s="165"/>
      <c r="B87" s="165"/>
      <c r="C87" s="175"/>
      <c r="D87" s="175"/>
    </row>
    <row r="88" spans="1:4" ht="15.75" customHeight="1" x14ac:dyDescent="0.25">
      <c r="A88" s="165"/>
      <c r="B88" s="165"/>
      <c r="C88" s="175"/>
      <c r="D88" s="175"/>
    </row>
    <row r="89" spans="1:4" ht="15.75" customHeight="1" x14ac:dyDescent="0.25">
      <c r="A89" s="165"/>
      <c r="B89" s="165"/>
      <c r="C89" s="175"/>
      <c r="D89" s="175"/>
    </row>
    <row r="90" spans="1:4" ht="15.75" customHeight="1" x14ac:dyDescent="0.25">
      <c r="A90" s="165"/>
      <c r="B90" s="165"/>
      <c r="C90" s="175"/>
      <c r="D90" s="175"/>
    </row>
    <row r="91" spans="1:4" ht="15.75" customHeight="1" x14ac:dyDescent="0.25">
      <c r="A91" s="165"/>
      <c r="B91" s="165"/>
      <c r="C91" s="175"/>
      <c r="D91" s="175"/>
    </row>
    <row r="92" spans="1:4" ht="15.75" customHeight="1" x14ac:dyDescent="0.25">
      <c r="A92" s="165"/>
      <c r="B92" s="165"/>
      <c r="C92" s="175"/>
      <c r="D92" s="175"/>
    </row>
    <row r="93" spans="1:4" ht="15.75" customHeight="1" x14ac:dyDescent="0.25">
      <c r="A93" s="165"/>
      <c r="B93" s="165"/>
      <c r="C93" s="175"/>
      <c r="D93" s="175"/>
    </row>
    <row r="94" spans="1:4" ht="15.75" customHeight="1" x14ac:dyDescent="0.25">
      <c r="A94" s="165"/>
      <c r="B94" s="165"/>
      <c r="C94" s="175"/>
      <c r="D94" s="175"/>
    </row>
    <row r="95" spans="1:4" ht="15.75" customHeight="1" x14ac:dyDescent="0.25">
      <c r="A95" s="165"/>
      <c r="B95" s="165"/>
      <c r="C95" s="175"/>
      <c r="D95" s="175"/>
    </row>
    <row r="96" spans="1:4" ht="15.75" customHeight="1" x14ac:dyDescent="0.25">
      <c r="A96" s="165"/>
      <c r="B96" s="165"/>
      <c r="C96" s="175"/>
      <c r="D96" s="175"/>
    </row>
    <row r="97" spans="1:4" ht="15.75" customHeight="1" x14ac:dyDescent="0.25">
      <c r="A97" s="165"/>
      <c r="B97" s="165"/>
      <c r="C97" s="175"/>
      <c r="D97" s="175"/>
    </row>
    <row r="98" spans="1:4" ht="15.75" customHeight="1" x14ac:dyDescent="0.25">
      <c r="A98" s="165"/>
      <c r="B98" s="165"/>
      <c r="C98" s="175"/>
      <c r="D98" s="175"/>
    </row>
    <row r="99" spans="1:4" ht="15.75" customHeight="1" x14ac:dyDescent="0.25">
      <c r="A99" s="165"/>
      <c r="B99" s="165"/>
      <c r="C99" s="175"/>
      <c r="D99" s="175"/>
    </row>
    <row r="100" spans="1:4" ht="15.75" customHeight="1" x14ac:dyDescent="0.25">
      <c r="A100" s="165"/>
      <c r="B100" s="165"/>
      <c r="C100" s="175"/>
      <c r="D100" s="175"/>
    </row>
    <row r="101" spans="1:4" ht="15.75" customHeight="1" x14ac:dyDescent="0.25">
      <c r="A101" s="165"/>
      <c r="B101" s="165"/>
      <c r="C101" s="175"/>
      <c r="D101" s="175"/>
    </row>
    <row r="102" spans="1:4" ht="15.75" customHeight="1" x14ac:dyDescent="0.25">
      <c r="A102" s="165"/>
      <c r="B102" s="165"/>
      <c r="C102" s="175"/>
      <c r="D102" s="175"/>
    </row>
    <row r="103" spans="1:4" ht="15.75" customHeight="1" x14ac:dyDescent="0.25">
      <c r="A103" s="165"/>
      <c r="B103" s="165"/>
      <c r="C103" s="175"/>
      <c r="D103" s="175"/>
    </row>
    <row r="104" spans="1:4" ht="15.75" customHeight="1" x14ac:dyDescent="0.25">
      <c r="A104" s="165"/>
      <c r="B104" s="165"/>
      <c r="C104" s="175"/>
      <c r="D104" s="175"/>
    </row>
    <row r="105" spans="1:4" ht="15.75" customHeight="1" x14ac:dyDescent="0.25">
      <c r="A105" s="165"/>
      <c r="B105" s="165"/>
      <c r="C105" s="175"/>
      <c r="D105" s="175"/>
    </row>
    <row r="106" spans="1:4" ht="15.75" customHeight="1" x14ac:dyDescent="0.25">
      <c r="A106" s="165"/>
      <c r="B106" s="165"/>
      <c r="C106" s="175"/>
      <c r="D106" s="175"/>
    </row>
    <row r="107" spans="1:4" ht="15.75" customHeight="1" x14ac:dyDescent="0.25">
      <c r="A107" s="165"/>
      <c r="B107" s="165"/>
      <c r="C107" s="175"/>
      <c r="D107" s="175"/>
    </row>
    <row r="108" spans="1:4" ht="15.75" customHeight="1" x14ac:dyDescent="0.25">
      <c r="A108" s="165"/>
      <c r="B108" s="165"/>
      <c r="C108" s="175"/>
      <c r="D108" s="175"/>
    </row>
    <row r="109" spans="1:4" ht="15.75" customHeight="1" x14ac:dyDescent="0.25">
      <c r="A109" s="165"/>
      <c r="B109" s="165"/>
      <c r="C109" s="175"/>
      <c r="D109" s="175"/>
    </row>
    <row r="110" spans="1:4" ht="15.75" customHeight="1" x14ac:dyDescent="0.25">
      <c r="A110" s="165"/>
      <c r="B110" s="165"/>
      <c r="C110" s="175"/>
      <c r="D110" s="175"/>
    </row>
    <row r="111" spans="1:4" ht="15.75" customHeight="1" x14ac:dyDescent="0.25">
      <c r="A111" s="165"/>
      <c r="B111" s="165"/>
      <c r="C111" s="175"/>
      <c r="D111" s="175"/>
    </row>
    <row r="112" spans="1:4" ht="15.75" customHeight="1" x14ac:dyDescent="0.25">
      <c r="A112" s="165"/>
      <c r="B112" s="165"/>
      <c r="C112" s="175"/>
      <c r="D112" s="175"/>
    </row>
    <row r="113" spans="1:4" ht="15.75" customHeight="1" x14ac:dyDescent="0.25">
      <c r="A113" s="165"/>
      <c r="B113" s="165"/>
      <c r="C113" s="175"/>
      <c r="D113" s="175"/>
    </row>
    <row r="114" spans="1:4" ht="15.75" customHeight="1" x14ac:dyDescent="0.25">
      <c r="A114" s="165"/>
      <c r="B114" s="165"/>
      <c r="C114" s="175"/>
      <c r="D114" s="175"/>
    </row>
    <row r="115" spans="1:4" ht="15.75" customHeight="1" x14ac:dyDescent="0.25">
      <c r="A115" s="165"/>
      <c r="B115" s="165"/>
      <c r="C115" s="175"/>
      <c r="D115" s="175"/>
    </row>
    <row r="116" spans="1:4" ht="15.75" customHeight="1" x14ac:dyDescent="0.25">
      <c r="A116" s="165"/>
      <c r="B116" s="165"/>
      <c r="C116" s="175"/>
      <c r="D116" s="175"/>
    </row>
    <row r="117" spans="1:4" ht="15.75" customHeight="1" x14ac:dyDescent="0.25">
      <c r="A117" s="165"/>
      <c r="B117" s="165"/>
      <c r="C117" s="175"/>
      <c r="D117" s="175"/>
    </row>
    <row r="118" spans="1:4" ht="15.75" customHeight="1" x14ac:dyDescent="0.25">
      <c r="A118" s="165"/>
      <c r="B118" s="165"/>
      <c r="C118" s="175"/>
      <c r="D118" s="175"/>
    </row>
    <row r="119" spans="1:4" ht="15.75" customHeight="1" x14ac:dyDescent="0.25">
      <c r="A119" s="165"/>
      <c r="B119" s="165"/>
      <c r="C119" s="175"/>
      <c r="D119" s="175"/>
    </row>
    <row r="120" spans="1:4" ht="15.75" customHeight="1" x14ac:dyDescent="0.25">
      <c r="A120" s="165"/>
      <c r="B120" s="165"/>
      <c r="C120" s="175"/>
      <c r="D120" s="175"/>
    </row>
    <row r="121" spans="1:4" ht="15.75" customHeight="1" x14ac:dyDescent="0.25">
      <c r="A121" s="165"/>
      <c r="B121" s="165"/>
      <c r="C121" s="175"/>
      <c r="D121" s="175"/>
    </row>
    <row r="122" spans="1:4" ht="15.75" customHeight="1" x14ac:dyDescent="0.25">
      <c r="A122" s="165"/>
      <c r="B122" s="165"/>
      <c r="C122" s="175"/>
      <c r="D122" s="175"/>
    </row>
    <row r="123" spans="1:4" ht="15.75" customHeight="1" x14ac:dyDescent="0.25">
      <c r="A123" s="165"/>
      <c r="B123" s="165"/>
      <c r="C123" s="175"/>
      <c r="D123" s="175"/>
    </row>
    <row r="124" spans="1:4" ht="15.75" customHeight="1" x14ac:dyDescent="0.25">
      <c r="A124" s="165"/>
      <c r="B124" s="165"/>
      <c r="C124" s="175"/>
      <c r="D124" s="175"/>
    </row>
    <row r="125" spans="1:4" ht="15.75" customHeight="1" x14ac:dyDescent="0.25">
      <c r="A125" s="165"/>
      <c r="B125" s="165"/>
      <c r="C125" s="175"/>
      <c r="D125" s="175"/>
    </row>
    <row r="126" spans="1:4" ht="15.75" customHeight="1" x14ac:dyDescent="0.25">
      <c r="A126" s="165"/>
      <c r="B126" s="165"/>
      <c r="C126" s="175"/>
      <c r="D126" s="175"/>
    </row>
    <row r="127" spans="1:4" ht="15.75" customHeight="1" x14ac:dyDescent="0.25">
      <c r="A127" s="165"/>
      <c r="B127" s="165"/>
      <c r="C127" s="175"/>
      <c r="D127" s="175"/>
    </row>
    <row r="128" spans="1:4" ht="15.75" customHeight="1" x14ac:dyDescent="0.25">
      <c r="A128" s="165"/>
      <c r="B128" s="165"/>
      <c r="C128" s="175"/>
      <c r="D128" s="175"/>
    </row>
    <row r="129" spans="1:4" ht="15.75" customHeight="1" x14ac:dyDescent="0.25">
      <c r="A129" s="165"/>
      <c r="B129" s="165"/>
      <c r="C129" s="175"/>
      <c r="D129" s="175"/>
    </row>
    <row r="130" spans="1:4" ht="15.75" customHeight="1" x14ac:dyDescent="0.25">
      <c r="A130" s="165"/>
      <c r="B130" s="165"/>
      <c r="C130" s="175"/>
      <c r="D130" s="175"/>
    </row>
    <row r="131" spans="1:4" ht="15.75" customHeight="1" x14ac:dyDescent="0.25">
      <c r="A131" s="165"/>
      <c r="B131" s="165"/>
      <c r="C131" s="175"/>
      <c r="D131" s="175"/>
    </row>
    <row r="132" spans="1:4" ht="15.75" customHeight="1" x14ac:dyDescent="0.25">
      <c r="A132" s="165"/>
      <c r="B132" s="165"/>
      <c r="C132" s="175"/>
      <c r="D132" s="175"/>
    </row>
    <row r="133" spans="1:4" ht="15.75" customHeight="1" x14ac:dyDescent="0.25">
      <c r="A133" s="165"/>
      <c r="B133" s="165"/>
      <c r="C133" s="175"/>
      <c r="D133" s="175"/>
    </row>
    <row r="134" spans="1:4" ht="15.75" customHeight="1" x14ac:dyDescent="0.25">
      <c r="A134" s="165"/>
      <c r="B134" s="165"/>
      <c r="C134" s="175"/>
      <c r="D134" s="175"/>
    </row>
    <row r="135" spans="1:4" ht="15.75" customHeight="1" x14ac:dyDescent="0.25">
      <c r="A135" s="165"/>
      <c r="B135" s="165"/>
      <c r="C135" s="175"/>
      <c r="D135" s="175"/>
    </row>
    <row r="136" spans="1:4" ht="15.75" customHeight="1" x14ac:dyDescent="0.25">
      <c r="A136" s="165"/>
      <c r="B136" s="165"/>
      <c r="C136" s="175"/>
      <c r="D136" s="175"/>
    </row>
    <row r="137" spans="1:4" ht="15.75" customHeight="1" x14ac:dyDescent="0.25">
      <c r="A137" s="165"/>
      <c r="B137" s="165"/>
      <c r="C137" s="175"/>
      <c r="D137" s="175"/>
    </row>
    <row r="138" spans="1:4" ht="15.75" customHeight="1" x14ac:dyDescent="0.25">
      <c r="A138" s="165"/>
      <c r="B138" s="165"/>
      <c r="C138" s="175"/>
      <c r="D138" s="175"/>
    </row>
    <row r="139" spans="1:4" ht="15.75" customHeight="1" x14ac:dyDescent="0.25">
      <c r="A139" s="165"/>
      <c r="B139" s="165"/>
      <c r="C139" s="175"/>
      <c r="D139" s="175"/>
    </row>
    <row r="140" spans="1:4" ht="15.75" customHeight="1" x14ac:dyDescent="0.25">
      <c r="A140" s="165"/>
      <c r="B140" s="165"/>
      <c r="C140" s="175"/>
      <c r="D140" s="175"/>
    </row>
    <row r="141" spans="1:4" ht="15.75" customHeight="1" x14ac:dyDescent="0.25">
      <c r="A141" s="165"/>
      <c r="B141" s="165"/>
      <c r="C141" s="175"/>
      <c r="D141" s="175"/>
    </row>
    <row r="142" spans="1:4" ht="15.75" customHeight="1" x14ac:dyDescent="0.25">
      <c r="A142" s="165"/>
      <c r="B142" s="165"/>
      <c r="C142" s="175"/>
      <c r="D142" s="175"/>
    </row>
    <row r="143" spans="1:4" ht="15.75" customHeight="1" x14ac:dyDescent="0.25">
      <c r="A143" s="165"/>
      <c r="B143" s="165"/>
      <c r="C143" s="175"/>
      <c r="D143" s="175"/>
    </row>
    <row r="144" spans="1:4" ht="15.75" customHeight="1" x14ac:dyDescent="0.25">
      <c r="A144" s="165"/>
      <c r="B144" s="165"/>
      <c r="C144" s="175"/>
      <c r="D144" s="175"/>
    </row>
    <row r="145" spans="1:4" ht="15.75" customHeight="1" x14ac:dyDescent="0.25">
      <c r="A145" s="165"/>
      <c r="B145" s="165"/>
      <c r="C145" s="175"/>
      <c r="D145" s="175"/>
    </row>
    <row r="146" spans="1:4" ht="15.75" customHeight="1" x14ac:dyDescent="0.25">
      <c r="A146" s="165"/>
      <c r="B146" s="165"/>
      <c r="C146" s="175"/>
      <c r="D146" s="175"/>
    </row>
    <row r="147" spans="1:4" ht="15.75" customHeight="1" x14ac:dyDescent="0.25">
      <c r="A147" s="165"/>
      <c r="B147" s="165"/>
      <c r="C147" s="175"/>
      <c r="D147" s="175"/>
    </row>
    <row r="148" spans="1:4" ht="15.75" customHeight="1" x14ac:dyDescent="0.25">
      <c r="A148" s="165"/>
      <c r="B148" s="165"/>
      <c r="C148" s="175"/>
      <c r="D148" s="175"/>
    </row>
    <row r="149" spans="1:4" ht="15.75" customHeight="1" x14ac:dyDescent="0.25">
      <c r="A149" s="165"/>
      <c r="B149" s="165"/>
      <c r="C149" s="175"/>
      <c r="D149" s="175"/>
    </row>
    <row r="150" spans="1:4" ht="15.75" customHeight="1" x14ac:dyDescent="0.25">
      <c r="A150" s="165"/>
      <c r="B150" s="165"/>
      <c r="C150" s="175"/>
      <c r="D150" s="175"/>
    </row>
    <row r="151" spans="1:4" ht="15.75" customHeight="1" x14ac:dyDescent="0.25">
      <c r="A151" s="165"/>
      <c r="B151" s="165"/>
      <c r="C151" s="175"/>
      <c r="D151" s="175"/>
    </row>
    <row r="152" spans="1:4" ht="15.75" customHeight="1" x14ac:dyDescent="0.25">
      <c r="A152" s="165"/>
      <c r="B152" s="165"/>
      <c r="C152" s="175"/>
      <c r="D152" s="175"/>
    </row>
    <row r="153" spans="1:4" ht="15.75" customHeight="1" x14ac:dyDescent="0.25">
      <c r="A153" s="165"/>
      <c r="B153" s="165"/>
      <c r="C153" s="175"/>
      <c r="D153" s="175"/>
    </row>
    <row r="154" spans="1:4" ht="15.75" customHeight="1" x14ac:dyDescent="0.25">
      <c r="A154" s="165"/>
      <c r="B154" s="165"/>
      <c r="C154" s="175"/>
      <c r="D154" s="175"/>
    </row>
    <row r="155" spans="1:4" ht="15.75" customHeight="1" x14ac:dyDescent="0.25">
      <c r="A155" s="165"/>
      <c r="B155" s="165"/>
      <c r="C155" s="175"/>
      <c r="D155" s="175"/>
    </row>
    <row r="156" spans="1:4" ht="15.75" customHeight="1" x14ac:dyDescent="0.25">
      <c r="A156" s="165"/>
      <c r="B156" s="165"/>
      <c r="C156" s="175"/>
      <c r="D156" s="175"/>
    </row>
    <row r="157" spans="1:4" ht="15.75" customHeight="1" x14ac:dyDescent="0.25">
      <c r="A157" s="165"/>
      <c r="B157" s="165"/>
      <c r="C157" s="175"/>
      <c r="D157" s="175"/>
    </row>
    <row r="158" spans="1:4" ht="15.75" customHeight="1" x14ac:dyDescent="0.25">
      <c r="A158" s="165"/>
      <c r="B158" s="165"/>
      <c r="C158" s="175"/>
      <c r="D158" s="175"/>
    </row>
    <row r="159" spans="1:4" ht="15.75" customHeight="1" x14ac:dyDescent="0.25">
      <c r="A159" s="165"/>
      <c r="B159" s="165"/>
      <c r="C159" s="175"/>
      <c r="D159" s="175"/>
    </row>
    <row r="160" spans="1:4" ht="15.75" customHeight="1" x14ac:dyDescent="0.25">
      <c r="A160" s="165"/>
      <c r="B160" s="165"/>
      <c r="C160" s="175"/>
      <c r="D160" s="175"/>
    </row>
    <row r="161" spans="1:4" ht="15.75" customHeight="1" x14ac:dyDescent="0.25">
      <c r="A161" s="165"/>
      <c r="B161" s="165"/>
      <c r="C161" s="175"/>
      <c r="D161" s="175"/>
    </row>
    <row r="162" spans="1:4" ht="15.75" customHeight="1" x14ac:dyDescent="0.25">
      <c r="A162" s="165"/>
      <c r="B162" s="165"/>
      <c r="C162" s="175"/>
      <c r="D162" s="175"/>
    </row>
    <row r="163" spans="1:4" ht="15.75" customHeight="1" x14ac:dyDescent="0.25">
      <c r="A163" s="165"/>
      <c r="B163" s="165"/>
      <c r="C163" s="175"/>
      <c r="D163" s="175"/>
    </row>
    <row r="164" spans="1:4" ht="15.75" customHeight="1" x14ac:dyDescent="0.25">
      <c r="A164" s="165"/>
      <c r="B164" s="165"/>
      <c r="C164" s="175"/>
      <c r="D164" s="175"/>
    </row>
    <row r="165" spans="1:4" ht="15.75" customHeight="1" x14ac:dyDescent="0.25">
      <c r="A165" s="165"/>
      <c r="B165" s="165"/>
      <c r="C165" s="175"/>
      <c r="D165" s="175"/>
    </row>
    <row r="166" spans="1:4" ht="15.75" customHeight="1" x14ac:dyDescent="0.25">
      <c r="A166" s="165"/>
      <c r="B166" s="165"/>
      <c r="C166" s="175"/>
      <c r="D166" s="175"/>
    </row>
    <row r="167" spans="1:4" ht="15.75" customHeight="1" x14ac:dyDescent="0.25">
      <c r="A167" s="165"/>
      <c r="B167" s="165"/>
      <c r="C167" s="175"/>
      <c r="D167" s="175"/>
    </row>
    <row r="168" spans="1:4" ht="15.75" customHeight="1" x14ac:dyDescent="0.25">
      <c r="A168" s="165"/>
      <c r="B168" s="165"/>
      <c r="C168" s="175"/>
      <c r="D168" s="175"/>
    </row>
    <row r="169" spans="1:4" ht="15.75" customHeight="1" x14ac:dyDescent="0.25">
      <c r="A169" s="165"/>
      <c r="B169" s="165"/>
      <c r="C169" s="175"/>
      <c r="D169" s="175"/>
    </row>
    <row r="170" spans="1:4" ht="15.75" customHeight="1" x14ac:dyDescent="0.25">
      <c r="A170" s="165"/>
      <c r="B170" s="165"/>
      <c r="C170" s="175"/>
      <c r="D170" s="175"/>
    </row>
    <row r="171" spans="1:4" ht="15.75" customHeight="1" x14ac:dyDescent="0.25">
      <c r="A171" s="165"/>
      <c r="B171" s="165"/>
      <c r="C171" s="175"/>
      <c r="D171" s="175"/>
    </row>
    <row r="172" spans="1:4" ht="15.75" customHeight="1" x14ac:dyDescent="0.25">
      <c r="A172" s="165"/>
      <c r="B172" s="165"/>
      <c r="C172" s="175"/>
      <c r="D172" s="175"/>
    </row>
    <row r="173" spans="1:4" ht="15.75" customHeight="1" x14ac:dyDescent="0.25">
      <c r="A173" s="165"/>
      <c r="B173" s="165"/>
      <c r="C173" s="175"/>
      <c r="D173" s="175"/>
    </row>
    <row r="174" spans="1:4" ht="15.75" customHeight="1" x14ac:dyDescent="0.25">
      <c r="A174" s="165"/>
      <c r="B174" s="165"/>
      <c r="C174" s="175"/>
      <c r="D174" s="175"/>
    </row>
    <row r="175" spans="1:4" ht="15.75" customHeight="1" x14ac:dyDescent="0.25">
      <c r="A175" s="165"/>
      <c r="B175" s="165"/>
      <c r="C175" s="175"/>
      <c r="D175" s="175"/>
    </row>
    <row r="176" spans="1:4" ht="15.75" customHeight="1" x14ac:dyDescent="0.25">
      <c r="A176" s="165"/>
      <c r="B176" s="165"/>
      <c r="C176" s="175"/>
      <c r="D176" s="175"/>
    </row>
    <row r="177" spans="1:4" ht="15.75" customHeight="1" x14ac:dyDescent="0.25">
      <c r="A177" s="165"/>
      <c r="B177" s="165"/>
      <c r="C177" s="175"/>
      <c r="D177" s="175"/>
    </row>
    <row r="178" spans="1:4" ht="15.75" customHeight="1" x14ac:dyDescent="0.25">
      <c r="A178" s="165"/>
      <c r="B178" s="165"/>
      <c r="C178" s="175"/>
      <c r="D178" s="175"/>
    </row>
    <row r="179" spans="1:4" ht="15.75" customHeight="1" x14ac:dyDescent="0.25">
      <c r="A179" s="165"/>
      <c r="B179" s="165"/>
      <c r="C179" s="175"/>
      <c r="D179" s="175"/>
    </row>
    <row r="180" spans="1:4" ht="20.25" x14ac:dyDescent="0.25">
      <c r="A180" s="165"/>
      <c r="B180" s="165"/>
      <c r="C180" s="175"/>
      <c r="D180" s="175"/>
    </row>
    <row r="181" spans="1:4" ht="20.25" x14ac:dyDescent="0.25">
      <c r="A181" s="165"/>
      <c r="B181" s="165"/>
      <c r="C181" s="175"/>
      <c r="D181" s="175"/>
    </row>
    <row r="182" spans="1:4" ht="20.25" x14ac:dyDescent="0.25">
      <c r="A182" s="165"/>
      <c r="B182" s="165"/>
      <c r="C182" s="175"/>
      <c r="D182" s="175"/>
    </row>
    <row r="183" spans="1:4" ht="20.25" x14ac:dyDescent="0.25">
      <c r="A183" s="165"/>
      <c r="B183" s="165"/>
      <c r="C183" s="175"/>
      <c r="D183" s="175"/>
    </row>
    <row r="184" spans="1:4" ht="20.25" x14ac:dyDescent="0.25">
      <c r="A184" s="165"/>
      <c r="B184" s="165"/>
      <c r="C184" s="175"/>
      <c r="D184" s="175"/>
    </row>
    <row r="185" spans="1:4" ht="20.25" x14ac:dyDescent="0.25">
      <c r="A185" s="165"/>
      <c r="B185" s="165"/>
      <c r="C185" s="175"/>
      <c r="D185" s="175"/>
    </row>
    <row r="186" spans="1:4" ht="20.25" x14ac:dyDescent="0.25">
      <c r="A186" s="165"/>
      <c r="B186" s="165"/>
      <c r="C186" s="175"/>
      <c r="D186" s="175"/>
    </row>
    <row r="187" spans="1:4" ht="20.25" x14ac:dyDescent="0.25">
      <c r="A187" s="165"/>
      <c r="B187" s="165"/>
      <c r="C187" s="175"/>
      <c r="D187" s="175"/>
    </row>
    <row r="188" spans="1:4" ht="20.25" x14ac:dyDescent="0.25">
      <c r="A188" s="165"/>
      <c r="B188" s="165"/>
      <c r="C188" s="175"/>
      <c r="D188" s="175"/>
    </row>
    <row r="189" spans="1:4" ht="20.25" x14ac:dyDescent="0.25">
      <c r="A189" s="165"/>
      <c r="B189" s="165"/>
      <c r="C189" s="175"/>
      <c r="D189" s="175"/>
    </row>
    <row r="190" spans="1:4" ht="20.25" x14ac:dyDescent="0.25">
      <c r="A190" s="165"/>
      <c r="B190" s="165"/>
      <c r="C190" s="175"/>
      <c r="D190" s="175"/>
    </row>
    <row r="191" spans="1:4" ht="20.25" x14ac:dyDescent="0.25">
      <c r="A191" s="165"/>
      <c r="B191" s="165"/>
      <c r="C191" s="175"/>
      <c r="D191" s="175"/>
    </row>
    <row r="192" spans="1:4" ht="20.25" x14ac:dyDescent="0.25">
      <c r="A192" s="165"/>
      <c r="B192" s="165"/>
      <c r="C192" s="175"/>
      <c r="D192" s="175"/>
    </row>
    <row r="193" spans="1:4" ht="20.25" x14ac:dyDescent="0.25">
      <c r="A193" s="165"/>
      <c r="B193" s="165"/>
      <c r="C193" s="175"/>
      <c r="D193" s="175"/>
    </row>
    <row r="194" spans="1:4" ht="20.25" x14ac:dyDescent="0.25">
      <c r="A194" s="165"/>
      <c r="B194" s="165"/>
      <c r="C194" s="175"/>
      <c r="D194" s="175"/>
    </row>
    <row r="195" spans="1:4" ht="20.25" x14ac:dyDescent="0.25">
      <c r="A195" s="165"/>
      <c r="B195" s="165"/>
      <c r="C195" s="175"/>
      <c r="D195" s="175"/>
    </row>
    <row r="196" spans="1:4" ht="20.25" x14ac:dyDescent="0.25">
      <c r="A196" s="165"/>
      <c r="B196" s="165"/>
      <c r="C196" s="175"/>
      <c r="D196" s="175"/>
    </row>
    <row r="197" spans="1:4" ht="20.25" x14ac:dyDescent="0.25">
      <c r="A197" s="165"/>
      <c r="B197" s="165"/>
      <c r="C197" s="175"/>
      <c r="D197" s="175"/>
    </row>
    <row r="198" spans="1:4" ht="20.25" x14ac:dyDescent="0.25">
      <c r="A198" s="165"/>
      <c r="B198" s="165"/>
      <c r="C198" s="175"/>
      <c r="D198" s="175"/>
    </row>
    <row r="199" spans="1:4" ht="20.25" x14ac:dyDescent="0.25">
      <c r="A199" s="165"/>
      <c r="B199" s="165"/>
      <c r="C199" s="175"/>
      <c r="D199" s="175"/>
    </row>
    <row r="200" spans="1:4" ht="20.25" x14ac:dyDescent="0.25">
      <c r="A200" s="165"/>
      <c r="B200" s="165"/>
      <c r="C200" s="175"/>
      <c r="D200" s="175"/>
    </row>
    <row r="201" spans="1:4" ht="20.25" x14ac:dyDescent="0.25">
      <c r="A201" s="165"/>
      <c r="B201" s="165"/>
      <c r="C201" s="175"/>
      <c r="D201" s="175"/>
    </row>
    <row r="202" spans="1:4" ht="20.25" x14ac:dyDescent="0.25">
      <c r="A202" s="165"/>
      <c r="B202" s="165"/>
      <c r="C202" s="175"/>
      <c r="D202" s="175"/>
    </row>
    <row r="203" spans="1:4" ht="20.25" x14ac:dyDescent="0.25">
      <c r="A203" s="165"/>
      <c r="B203" s="165"/>
      <c r="C203" s="175"/>
      <c r="D203" s="175"/>
    </row>
    <row r="204" spans="1:4" ht="20.25" x14ac:dyDescent="0.25">
      <c r="A204" s="165"/>
      <c r="B204" s="165"/>
      <c r="C204" s="175"/>
      <c r="D204" s="175"/>
    </row>
    <row r="205" spans="1:4" ht="20.25" x14ac:dyDescent="0.25">
      <c r="A205" s="165"/>
      <c r="B205" s="165"/>
      <c r="C205" s="175"/>
      <c r="D205" s="175"/>
    </row>
    <row r="206" spans="1:4" ht="20.25" x14ac:dyDescent="0.25">
      <c r="A206" s="165"/>
      <c r="B206" s="165"/>
      <c r="C206" s="175"/>
      <c r="D206" s="175"/>
    </row>
    <row r="207" spans="1:4" ht="20.25" x14ac:dyDescent="0.25">
      <c r="A207" s="165"/>
      <c r="B207" s="165"/>
      <c r="C207" s="175"/>
      <c r="D207" s="175"/>
    </row>
    <row r="208" spans="1:4" x14ac:dyDescent="0.25">
      <c r="A208" s="165"/>
      <c r="B208" s="165"/>
      <c r="C208" s="165"/>
      <c r="D208" s="165"/>
    </row>
    <row r="209" spans="1:8" ht="20.25" x14ac:dyDescent="0.25">
      <c r="A209" s="165"/>
      <c r="B209" s="177" t="s">
        <v>393</v>
      </c>
      <c r="C209" s="177" t="s">
        <v>394</v>
      </c>
      <c r="D209" s="165" t="s">
        <v>393</v>
      </c>
      <c r="E209" s="165" t="s">
        <v>394</v>
      </c>
    </row>
    <row r="210" spans="1:8" ht="20.25" x14ac:dyDescent="0.3">
      <c r="A210" s="165"/>
      <c r="B210" s="178" t="s">
        <v>395</v>
      </c>
      <c r="C210" s="178" t="s">
        <v>396</v>
      </c>
      <c r="D210" t="s">
        <v>395</v>
      </c>
      <c r="F210" t="str">
        <f t="shared" ref="F210:F221" si="0">IF(NOT(ISBLANK(D210)),D210,IF(NOT(ISBLANK(E210)),"     "&amp;E210,FALSE))</f>
        <v>Afectación Económica o presupuestal</v>
      </c>
      <c r="G210" t="s">
        <v>395</v>
      </c>
      <c r="H210" t="str">
        <f ca="1">IF(NOT(ISERROR(MATCH(G210,ANCHORARRAY(B221),0))),F223&amp;"Por favor no seleccionar los criterios de impacto",G210)</f>
        <v>Afectación Económica o presupuestal</v>
      </c>
    </row>
    <row r="211" spans="1:8" ht="20.25" x14ac:dyDescent="0.3">
      <c r="A211" s="165"/>
      <c r="B211" s="178" t="s">
        <v>395</v>
      </c>
      <c r="C211" s="178" t="s">
        <v>369</v>
      </c>
      <c r="E211" t="s">
        <v>396</v>
      </c>
      <c r="F211" t="str">
        <f t="shared" si="0"/>
        <v xml:space="preserve">     Afectación menor a 10 SMLMV .</v>
      </c>
    </row>
    <row r="212" spans="1:8" ht="20.25" x14ac:dyDescent="0.3">
      <c r="A212" s="165"/>
      <c r="B212" s="178" t="s">
        <v>395</v>
      </c>
      <c r="C212" s="178" t="s">
        <v>372</v>
      </c>
      <c r="E212" t="s">
        <v>369</v>
      </c>
      <c r="F212" t="str">
        <f t="shared" si="0"/>
        <v xml:space="preserve">     Entre 10 y 50 SMLMV </v>
      </c>
    </row>
    <row r="213" spans="1:8" ht="20.25" x14ac:dyDescent="0.3">
      <c r="A213" s="165"/>
      <c r="B213" s="178" t="s">
        <v>395</v>
      </c>
      <c r="C213" s="178" t="s">
        <v>376</v>
      </c>
      <c r="E213" t="s">
        <v>372</v>
      </c>
      <c r="F213" t="str">
        <f t="shared" si="0"/>
        <v xml:space="preserve">     Entre 50 y 100 SMLMV </v>
      </c>
    </row>
    <row r="214" spans="1:8" ht="20.25" x14ac:dyDescent="0.3">
      <c r="A214" s="165"/>
      <c r="B214" s="178" t="s">
        <v>395</v>
      </c>
      <c r="C214" s="178" t="s">
        <v>380</v>
      </c>
      <c r="E214" t="s">
        <v>376</v>
      </c>
      <c r="F214" t="str">
        <f t="shared" si="0"/>
        <v xml:space="preserve">     Entre 100 y 500 SMLMV </v>
      </c>
    </row>
    <row r="215" spans="1:8" ht="20.25" x14ac:dyDescent="0.3">
      <c r="A215" s="165"/>
      <c r="B215" s="178" t="s">
        <v>362</v>
      </c>
      <c r="C215" s="178" t="s">
        <v>366</v>
      </c>
      <c r="E215" t="s">
        <v>380</v>
      </c>
      <c r="F215" t="str">
        <f t="shared" si="0"/>
        <v xml:space="preserve">     Mayor a 500 SMLMV </v>
      </c>
    </row>
    <row r="216" spans="1:8" ht="20.25" x14ac:dyDescent="0.3">
      <c r="A216" s="165"/>
      <c r="B216" s="178" t="s">
        <v>362</v>
      </c>
      <c r="C216" s="178" t="s">
        <v>370</v>
      </c>
      <c r="D216" t="s">
        <v>362</v>
      </c>
      <c r="F216" t="str">
        <f t="shared" si="0"/>
        <v>Pérdida Reputacional</v>
      </c>
    </row>
    <row r="217" spans="1:8" ht="20.25" x14ac:dyDescent="0.3">
      <c r="A217" s="165"/>
      <c r="B217" s="178" t="s">
        <v>362</v>
      </c>
      <c r="C217" s="178" t="s">
        <v>373</v>
      </c>
      <c r="E217" t="s">
        <v>366</v>
      </c>
      <c r="F217" t="str">
        <f t="shared" si="0"/>
        <v xml:space="preserve">     El riesgo afecta la imagen de alguna área de la organización</v>
      </c>
    </row>
    <row r="218" spans="1:8" ht="20.25" x14ac:dyDescent="0.3">
      <c r="A218" s="165"/>
      <c r="B218" s="178" t="s">
        <v>362</v>
      </c>
      <c r="C218" s="178" t="s">
        <v>377</v>
      </c>
      <c r="E218" t="s">
        <v>370</v>
      </c>
      <c r="F218" t="str">
        <f t="shared" si="0"/>
        <v xml:space="preserve">     El riesgo afecta la imagen de la entidad internamente, de conocimiento general, nivel interno, de junta dircetiva y accionistas y/o de provedores</v>
      </c>
    </row>
    <row r="219" spans="1:8" ht="20.25" x14ac:dyDescent="0.3">
      <c r="A219" s="165"/>
      <c r="B219" s="178" t="s">
        <v>362</v>
      </c>
      <c r="C219" s="178" t="s">
        <v>381</v>
      </c>
      <c r="E219" t="s">
        <v>373</v>
      </c>
      <c r="F219" t="str">
        <f t="shared" si="0"/>
        <v xml:space="preserve">     El riesgo afecta la imagen de la entidad con algunos usuarios de relevancia frente al logro de los objetivos</v>
      </c>
    </row>
    <row r="220" spans="1:8" x14ac:dyDescent="0.25">
      <c r="A220" s="165"/>
      <c r="B220" s="179"/>
      <c r="C220" s="179"/>
      <c r="E220" t="s">
        <v>397</v>
      </c>
      <c r="F220" t="str">
        <f t="shared" si="0"/>
        <v xml:space="preserve">     El riesgo afecta la imagen de la entidad con efecto publicitario sostenido a nivel de sector administrativo, nivel departamental o municipal</v>
      </c>
    </row>
    <row r="221" spans="1:8" x14ac:dyDescent="0.25">
      <c r="A221" s="165"/>
      <c r="B221" s="179" t="str">
        <f ca="1">IFERROR(__xludf.DUMMYFUNCTION("ARRAY_CONSTRAIN(ARRAYFORMULA(UNIQUE('Tabla Impacto'!$B$209:$B$219)), 3, 1)"),"Criterios")</f>
        <v>Criterios</v>
      </c>
      <c r="C221" s="179"/>
      <c r="E221" t="s">
        <v>381</v>
      </c>
      <c r="F221" t="str">
        <f t="shared" si="0"/>
        <v xml:space="preserve">     El riesgo afecta la imagen de la entidad a nivel nacional, con efecto publicitarios sostenible a nivel país</v>
      </c>
    </row>
    <row r="222" spans="1:8" x14ac:dyDescent="0.25">
      <c r="A222" s="165"/>
      <c r="B222" s="179" t="str">
        <f ca="1">IFERROR(__xludf.DUMMYFUNCTION("""COMPUTED_VALUE"""),"Afectación Económica o presupuestal")</f>
        <v>Afectación Económica o presupuestal</v>
      </c>
      <c r="C222" s="179"/>
    </row>
    <row r="223" spans="1:8" x14ac:dyDescent="0.25">
      <c r="B223" s="179" t="str">
        <f ca="1">IFERROR(__xludf.DUMMYFUNCTION("""COMPUTED_VALUE"""),"Pérdida Reputacional")</f>
        <v>Pérdida Reputacional</v>
      </c>
      <c r="C223" s="179"/>
      <c r="F223" s="17" t="s">
        <v>398</v>
      </c>
    </row>
    <row r="224" spans="1:8" x14ac:dyDescent="0.25">
      <c r="B224" s="165"/>
      <c r="C224" s="165"/>
      <c r="F224" s="17" t="s">
        <v>399</v>
      </c>
    </row>
    <row r="225" spans="2:4" x14ac:dyDescent="0.25">
      <c r="B225" s="165"/>
      <c r="C225" s="165"/>
    </row>
    <row r="226" spans="2:4" x14ac:dyDescent="0.25">
      <c r="B226" s="165"/>
      <c r="C226" s="165"/>
    </row>
    <row r="227" spans="2:4" x14ac:dyDescent="0.25">
      <c r="B227" s="165"/>
      <c r="C227" s="165"/>
      <c r="D227" s="165"/>
    </row>
    <row r="228" spans="2:4" x14ac:dyDescent="0.25">
      <c r="B228" s="165"/>
      <c r="C228" s="165"/>
      <c r="D228" s="165"/>
    </row>
    <row r="229" spans="2:4" x14ac:dyDescent="0.25">
      <c r="B229" s="165"/>
      <c r="C229" s="165"/>
      <c r="D229" s="165"/>
    </row>
    <row r="230" spans="2:4" x14ac:dyDescent="0.25">
      <c r="B230" s="165"/>
      <c r="C230" s="165"/>
      <c r="D230" s="165"/>
    </row>
    <row r="231" spans="2:4" x14ac:dyDescent="0.25">
      <c r="B231" s="165"/>
      <c r="C231" s="165"/>
      <c r="D231" s="165"/>
    </row>
    <row r="232" spans="2:4" x14ac:dyDescent="0.25">
      <c r="B232" s="165"/>
      <c r="C232" s="165"/>
      <c r="D232" s="165"/>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2"/>
    <col min="3" max="3" width="17" style="62" customWidth="1"/>
    <col min="4" max="4" width="14.28515625" style="62"/>
    <col min="5" max="5" width="46" style="62" customWidth="1"/>
    <col min="6" max="16384" width="14.28515625" style="62"/>
  </cols>
  <sheetData>
    <row r="1" spans="2:6" ht="24" customHeight="1" thickBot="1" x14ac:dyDescent="0.25">
      <c r="B1" s="554" t="s">
        <v>400</v>
      </c>
      <c r="C1" s="555"/>
      <c r="D1" s="555"/>
      <c r="E1" s="555"/>
      <c r="F1" s="556"/>
    </row>
    <row r="2" spans="2:6" ht="16.5" thickBot="1" x14ac:dyDescent="0.3">
      <c r="B2" s="63"/>
      <c r="C2" s="63"/>
      <c r="D2" s="63"/>
      <c r="E2" s="63"/>
      <c r="F2" s="63"/>
    </row>
    <row r="3" spans="2:6" ht="16.5" thickBot="1" x14ac:dyDescent="0.25">
      <c r="B3" s="558" t="s">
        <v>401</v>
      </c>
      <c r="C3" s="559"/>
      <c r="D3" s="559"/>
      <c r="E3" s="75" t="s">
        <v>402</v>
      </c>
      <c r="F3" s="76" t="s">
        <v>403</v>
      </c>
    </row>
    <row r="4" spans="2:6" ht="31.5" x14ac:dyDescent="0.2">
      <c r="B4" s="560" t="s">
        <v>404</v>
      </c>
      <c r="C4" s="562" t="s">
        <v>70</v>
      </c>
      <c r="D4" s="64" t="s">
        <v>186</v>
      </c>
      <c r="E4" s="65" t="s">
        <v>405</v>
      </c>
      <c r="F4" s="66">
        <v>0.25</v>
      </c>
    </row>
    <row r="5" spans="2:6" ht="47.25" x14ac:dyDescent="0.2">
      <c r="B5" s="561"/>
      <c r="C5" s="563"/>
      <c r="D5" s="67" t="s">
        <v>406</v>
      </c>
      <c r="E5" s="68" t="s">
        <v>407</v>
      </c>
      <c r="F5" s="69">
        <v>0.15</v>
      </c>
    </row>
    <row r="6" spans="2:6" ht="47.25" x14ac:dyDescent="0.2">
      <c r="B6" s="561"/>
      <c r="C6" s="563"/>
      <c r="D6" s="67" t="s">
        <v>408</v>
      </c>
      <c r="E6" s="68" t="s">
        <v>409</v>
      </c>
      <c r="F6" s="69">
        <v>0.1</v>
      </c>
    </row>
    <row r="7" spans="2:6" ht="63" x14ac:dyDescent="0.2">
      <c r="B7" s="561"/>
      <c r="C7" s="563" t="s">
        <v>172</v>
      </c>
      <c r="D7" s="67" t="s">
        <v>410</v>
      </c>
      <c r="E7" s="68" t="s">
        <v>411</v>
      </c>
      <c r="F7" s="69">
        <v>0.25</v>
      </c>
    </row>
    <row r="8" spans="2:6" ht="31.5" x14ac:dyDescent="0.2">
      <c r="B8" s="561"/>
      <c r="C8" s="563"/>
      <c r="D8" s="67" t="s">
        <v>187</v>
      </c>
      <c r="E8" s="68" t="s">
        <v>412</v>
      </c>
      <c r="F8" s="69">
        <v>0.15</v>
      </c>
    </row>
    <row r="9" spans="2:6" ht="47.25" x14ac:dyDescent="0.2">
      <c r="B9" s="561" t="s">
        <v>413</v>
      </c>
      <c r="C9" s="563" t="s">
        <v>174</v>
      </c>
      <c r="D9" s="67" t="s">
        <v>188</v>
      </c>
      <c r="E9" s="68" t="s">
        <v>414</v>
      </c>
      <c r="F9" s="70" t="s">
        <v>415</v>
      </c>
    </row>
    <row r="10" spans="2:6" ht="63" x14ac:dyDescent="0.2">
      <c r="B10" s="561"/>
      <c r="C10" s="563"/>
      <c r="D10" s="67" t="s">
        <v>416</v>
      </c>
      <c r="E10" s="68" t="s">
        <v>417</v>
      </c>
      <c r="F10" s="70" t="s">
        <v>415</v>
      </c>
    </row>
    <row r="11" spans="2:6" ht="47.25" x14ac:dyDescent="0.2">
      <c r="B11" s="561"/>
      <c r="C11" s="563" t="s">
        <v>175</v>
      </c>
      <c r="D11" s="67" t="s">
        <v>189</v>
      </c>
      <c r="E11" s="68" t="s">
        <v>418</v>
      </c>
      <c r="F11" s="70" t="s">
        <v>415</v>
      </c>
    </row>
    <row r="12" spans="2:6" ht="47.25" x14ac:dyDescent="0.2">
      <c r="B12" s="561"/>
      <c r="C12" s="563"/>
      <c r="D12" s="67" t="s">
        <v>419</v>
      </c>
      <c r="E12" s="68" t="s">
        <v>420</v>
      </c>
      <c r="F12" s="70" t="s">
        <v>415</v>
      </c>
    </row>
    <row r="13" spans="2:6" ht="31.5" x14ac:dyDescent="0.2">
      <c r="B13" s="561"/>
      <c r="C13" s="563" t="s">
        <v>157</v>
      </c>
      <c r="D13" s="67" t="s">
        <v>421</v>
      </c>
      <c r="E13" s="68" t="s">
        <v>422</v>
      </c>
      <c r="F13" s="70" t="s">
        <v>415</v>
      </c>
    </row>
    <row r="14" spans="2:6" ht="32.25" thickBot="1" x14ac:dyDescent="0.25">
      <c r="B14" s="564"/>
      <c r="C14" s="565"/>
      <c r="D14" s="71" t="s">
        <v>423</v>
      </c>
      <c r="E14" s="72" t="s">
        <v>424</v>
      </c>
      <c r="F14" s="73" t="s">
        <v>415</v>
      </c>
    </row>
    <row r="15" spans="2:6" ht="49.5" customHeight="1" x14ac:dyDescent="0.2">
      <c r="B15" s="557" t="s">
        <v>425</v>
      </c>
      <c r="C15" s="557"/>
      <c r="D15" s="557"/>
      <c r="E15" s="557"/>
      <c r="F15" s="557"/>
    </row>
    <row r="16" spans="2:6" ht="27" customHeight="1" x14ac:dyDescent="0.25">
      <c r="B16" s="7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x14ac:dyDescent="0.3"/>
  <cols>
    <col min="1" max="1" width="36.42578125" style="108" customWidth="1"/>
    <col min="2" max="2" width="155.5703125" style="108" customWidth="1"/>
    <col min="3" max="16384" width="11.42578125" style="108"/>
  </cols>
  <sheetData>
    <row r="1" spans="1:2" ht="17.25" thickBot="1" x14ac:dyDescent="0.35">
      <c r="A1" s="106" t="s">
        <v>426</v>
      </c>
      <c r="B1" s="107" t="s">
        <v>427</v>
      </c>
    </row>
    <row r="2" spans="1:2" ht="41.25" customHeight="1" x14ac:dyDescent="0.3">
      <c r="A2" s="109" t="s">
        <v>428</v>
      </c>
      <c r="B2" s="110" t="s">
        <v>429</v>
      </c>
    </row>
    <row r="3" spans="1:2" x14ac:dyDescent="0.3">
      <c r="A3" s="111" t="s">
        <v>430</v>
      </c>
      <c r="B3" s="112" t="s">
        <v>431</v>
      </c>
    </row>
    <row r="4" spans="1:2" x14ac:dyDescent="0.3">
      <c r="A4" s="111" t="s">
        <v>432</v>
      </c>
      <c r="B4" s="113" t="s">
        <v>433</v>
      </c>
    </row>
    <row r="5" spans="1:2" ht="31.5" customHeight="1" x14ac:dyDescent="0.3">
      <c r="A5" s="111" t="s">
        <v>434</v>
      </c>
      <c r="B5" s="112" t="s">
        <v>435</v>
      </c>
    </row>
    <row r="6" spans="1:2" ht="25.5" x14ac:dyDescent="0.3">
      <c r="A6" s="111" t="s">
        <v>436</v>
      </c>
      <c r="B6" s="112" t="s">
        <v>437</v>
      </c>
    </row>
    <row r="7" spans="1:2" ht="33.75" customHeight="1" x14ac:dyDescent="0.3">
      <c r="A7" s="111" t="s">
        <v>438</v>
      </c>
      <c r="B7" s="112" t="s">
        <v>439</v>
      </c>
    </row>
    <row r="8" spans="1:2" ht="25.5" x14ac:dyDescent="0.3">
      <c r="A8" s="111" t="s">
        <v>440</v>
      </c>
      <c r="B8" s="112" t="s">
        <v>441</v>
      </c>
    </row>
    <row r="9" spans="1:2" ht="17.25" thickBot="1" x14ac:dyDescent="0.35">
      <c r="A9" s="114" t="s">
        <v>442</v>
      </c>
      <c r="B9" s="115" t="s">
        <v>443</v>
      </c>
    </row>
    <row r="10" spans="1:2" ht="17.25" thickBot="1" x14ac:dyDescent="0.35"/>
    <row r="11" spans="1:2" x14ac:dyDescent="0.3">
      <c r="A11" s="569" t="s">
        <v>444</v>
      </c>
      <c r="B11" s="570"/>
    </row>
    <row r="12" spans="1:2" ht="17.25" thickBot="1" x14ac:dyDescent="0.35">
      <c r="A12" s="116" t="s">
        <v>445</v>
      </c>
      <c r="B12" s="117" t="s">
        <v>446</v>
      </c>
    </row>
    <row r="13" spans="1:2" x14ac:dyDescent="0.3">
      <c r="A13" s="571" t="s">
        <v>447</v>
      </c>
      <c r="B13" s="118" t="s">
        <v>448</v>
      </c>
    </row>
    <row r="14" spans="1:2" ht="17.25" thickBot="1" x14ac:dyDescent="0.35">
      <c r="A14" s="572"/>
      <c r="B14" s="119" t="s">
        <v>449</v>
      </c>
    </row>
    <row r="15" spans="1:2" x14ac:dyDescent="0.3">
      <c r="A15" s="573" t="s">
        <v>450</v>
      </c>
      <c r="B15" s="118" t="s">
        <v>451</v>
      </c>
    </row>
    <row r="16" spans="1:2" ht="17.25" thickBot="1" x14ac:dyDescent="0.35">
      <c r="A16" s="574"/>
      <c r="B16" s="119" t="s">
        <v>452</v>
      </c>
    </row>
    <row r="17" spans="1:2" x14ac:dyDescent="0.3">
      <c r="A17" s="566" t="s">
        <v>453</v>
      </c>
      <c r="B17" s="118" t="s">
        <v>454</v>
      </c>
    </row>
    <row r="18" spans="1:2" x14ac:dyDescent="0.3">
      <c r="A18" s="567"/>
      <c r="B18" s="120" t="s">
        <v>455</v>
      </c>
    </row>
    <row r="19" spans="1:2" ht="17.25" thickBot="1" x14ac:dyDescent="0.35">
      <c r="A19" s="568"/>
      <c r="B19" s="119" t="s">
        <v>456</v>
      </c>
    </row>
    <row r="20" spans="1:2" x14ac:dyDescent="0.3">
      <c r="A20" s="573" t="s">
        <v>457</v>
      </c>
      <c r="B20" s="118" t="s">
        <v>458</v>
      </c>
    </row>
    <row r="21" spans="1:2" x14ac:dyDescent="0.3">
      <c r="A21" s="575"/>
      <c r="B21" s="120" t="s">
        <v>459</v>
      </c>
    </row>
    <row r="22" spans="1:2" x14ac:dyDescent="0.3">
      <c r="A22" s="575"/>
      <c r="B22" s="120" t="s">
        <v>460</v>
      </c>
    </row>
    <row r="23" spans="1:2" x14ac:dyDescent="0.3">
      <c r="A23" s="575"/>
      <c r="B23" s="120" t="s">
        <v>461</v>
      </c>
    </row>
    <row r="24" spans="1:2" x14ac:dyDescent="0.3">
      <c r="A24" s="575"/>
      <c r="B24" s="120" t="s">
        <v>462</v>
      </c>
    </row>
    <row r="25" spans="1:2" x14ac:dyDescent="0.3">
      <c r="A25" s="575"/>
      <c r="B25" s="120" t="s">
        <v>463</v>
      </c>
    </row>
    <row r="26" spans="1:2" x14ac:dyDescent="0.3">
      <c r="A26" s="575"/>
      <c r="B26" s="120" t="s">
        <v>464</v>
      </c>
    </row>
    <row r="27" spans="1:2" x14ac:dyDescent="0.3">
      <c r="A27" s="575"/>
      <c r="B27" s="120" t="s">
        <v>465</v>
      </c>
    </row>
    <row r="28" spans="1:2" x14ac:dyDescent="0.3">
      <c r="A28" s="575"/>
      <c r="B28" s="120" t="s">
        <v>466</v>
      </c>
    </row>
    <row r="29" spans="1:2" x14ac:dyDescent="0.3">
      <c r="A29" s="575"/>
      <c r="B29" s="120" t="s">
        <v>467</v>
      </c>
    </row>
    <row r="30" spans="1:2" ht="17.25" thickBot="1" x14ac:dyDescent="0.35">
      <c r="A30" s="574"/>
      <c r="B30" s="119" t="s">
        <v>468</v>
      </c>
    </row>
    <row r="31" spans="1:2" x14ac:dyDescent="0.3">
      <c r="A31" s="566" t="s">
        <v>469</v>
      </c>
      <c r="B31" s="118" t="s">
        <v>470</v>
      </c>
    </row>
    <row r="32" spans="1:2" x14ac:dyDescent="0.3">
      <c r="A32" s="567"/>
      <c r="B32" s="120" t="s">
        <v>471</v>
      </c>
    </row>
    <row r="33" spans="1:2" x14ac:dyDescent="0.3">
      <c r="A33" s="567"/>
      <c r="B33" s="120" t="s">
        <v>472</v>
      </c>
    </row>
    <row r="34" spans="1:2" x14ac:dyDescent="0.3">
      <c r="A34" s="567"/>
      <c r="B34" s="120" t="s">
        <v>473</v>
      </c>
    </row>
    <row r="35" spans="1:2" x14ac:dyDescent="0.3">
      <c r="A35" s="567"/>
      <c r="B35" s="120" t="s">
        <v>474</v>
      </c>
    </row>
    <row r="36" spans="1:2" x14ac:dyDescent="0.3">
      <c r="A36" s="567"/>
      <c r="B36" s="120" t="s">
        <v>475</v>
      </c>
    </row>
    <row r="37" spans="1:2" x14ac:dyDescent="0.3">
      <c r="A37" s="567"/>
      <c r="B37" s="120" t="s">
        <v>476</v>
      </c>
    </row>
    <row r="38" spans="1:2" x14ac:dyDescent="0.3">
      <c r="A38" s="567"/>
      <c r="B38" s="120" t="s">
        <v>477</v>
      </c>
    </row>
    <row r="39" spans="1:2" x14ac:dyDescent="0.3">
      <c r="A39" s="567"/>
      <c r="B39" s="120" t="s">
        <v>478</v>
      </c>
    </row>
    <row r="40" spans="1:2" x14ac:dyDescent="0.3">
      <c r="A40" s="567"/>
      <c r="B40" s="120" t="s">
        <v>479</v>
      </c>
    </row>
    <row r="41" spans="1:2" x14ac:dyDescent="0.3">
      <c r="A41" s="567"/>
      <c r="B41" s="120" t="s">
        <v>480</v>
      </c>
    </row>
    <row r="42" spans="1:2" x14ac:dyDescent="0.3">
      <c r="A42" s="567"/>
      <c r="B42" s="120" t="s">
        <v>481</v>
      </c>
    </row>
    <row r="43" spans="1:2" x14ac:dyDescent="0.3">
      <c r="A43" s="567"/>
      <c r="B43" s="120" t="s">
        <v>482</v>
      </c>
    </row>
    <row r="44" spans="1:2" x14ac:dyDescent="0.3">
      <c r="A44" s="567"/>
      <c r="B44" s="120" t="s">
        <v>483</v>
      </c>
    </row>
    <row r="45" spans="1:2" ht="17.25" thickBot="1" x14ac:dyDescent="0.35">
      <c r="A45" s="568"/>
      <c r="B45" s="119" t="s">
        <v>484</v>
      </c>
    </row>
    <row r="46" spans="1:2" x14ac:dyDescent="0.3">
      <c r="A46" s="566" t="s">
        <v>485</v>
      </c>
      <c r="B46" s="118" t="s">
        <v>486</v>
      </c>
    </row>
    <row r="47" spans="1:2" ht="17.25" thickBot="1" x14ac:dyDescent="0.35">
      <c r="A47" s="568"/>
      <c r="B47" s="119" t="s">
        <v>487</v>
      </c>
    </row>
    <row r="48" spans="1:2" x14ac:dyDescent="0.3">
      <c r="A48" s="571" t="s">
        <v>488</v>
      </c>
      <c r="B48" s="121" t="s">
        <v>489</v>
      </c>
    </row>
    <row r="49" spans="1:2" ht="17.25" thickBot="1" x14ac:dyDescent="0.35">
      <c r="A49" s="572"/>
      <c r="B49" s="122" t="s">
        <v>490</v>
      </c>
    </row>
    <row r="50" spans="1:2" x14ac:dyDescent="0.3">
      <c r="A50" s="576" t="s">
        <v>491</v>
      </c>
      <c r="B50" s="121" t="s">
        <v>492</v>
      </c>
    </row>
    <row r="51" spans="1:2" ht="17.25" thickBot="1" x14ac:dyDescent="0.35">
      <c r="A51" s="577"/>
      <c r="B51" s="122" t="s">
        <v>493</v>
      </c>
    </row>
    <row r="52" spans="1:2" ht="17.25" thickBot="1" x14ac:dyDescent="0.35"/>
    <row r="53" spans="1:2" x14ac:dyDescent="0.3">
      <c r="A53" s="569" t="s">
        <v>494</v>
      </c>
      <c r="B53" s="570"/>
    </row>
    <row r="54" spans="1:2" ht="17.25" thickBot="1" x14ac:dyDescent="0.35">
      <c r="A54" s="116" t="s">
        <v>445</v>
      </c>
      <c r="B54" s="123" t="s">
        <v>495</v>
      </c>
    </row>
    <row r="55" spans="1:2" x14ac:dyDescent="0.3">
      <c r="A55" s="573" t="s">
        <v>89</v>
      </c>
      <c r="B55" s="121" t="s">
        <v>496</v>
      </c>
    </row>
    <row r="56" spans="1:2" x14ac:dyDescent="0.3">
      <c r="A56" s="575"/>
      <c r="B56" s="124" t="s">
        <v>497</v>
      </c>
    </row>
    <row r="57" spans="1:2" x14ac:dyDescent="0.3">
      <c r="A57" s="575"/>
      <c r="B57" s="124" t="s">
        <v>498</v>
      </c>
    </row>
    <row r="58" spans="1:2" x14ac:dyDescent="0.3">
      <c r="A58" s="575"/>
      <c r="B58" s="124" t="s">
        <v>499</v>
      </c>
    </row>
    <row r="59" spans="1:2" x14ac:dyDescent="0.3">
      <c r="A59" s="575"/>
      <c r="B59" s="124" t="s">
        <v>500</v>
      </c>
    </row>
    <row r="60" spans="1:2" x14ac:dyDescent="0.3">
      <c r="A60" s="575"/>
      <c r="B60" s="124" t="s">
        <v>501</v>
      </c>
    </row>
    <row r="61" spans="1:2" x14ac:dyDescent="0.3">
      <c r="A61" s="575"/>
      <c r="B61" s="124" t="s">
        <v>502</v>
      </c>
    </row>
    <row r="62" spans="1:2" x14ac:dyDescent="0.3">
      <c r="A62" s="575"/>
      <c r="B62" s="124" t="s">
        <v>503</v>
      </c>
    </row>
    <row r="63" spans="1:2" x14ac:dyDescent="0.3">
      <c r="A63" s="575"/>
      <c r="B63" s="124" t="s">
        <v>504</v>
      </c>
    </row>
    <row r="64" spans="1:2" x14ac:dyDescent="0.3">
      <c r="A64" s="575"/>
      <c r="B64" s="124" t="s">
        <v>505</v>
      </c>
    </row>
    <row r="65" spans="1:2" x14ac:dyDescent="0.3">
      <c r="A65" s="575"/>
      <c r="B65" s="124" t="s">
        <v>506</v>
      </c>
    </row>
    <row r="66" spans="1:2" x14ac:dyDescent="0.3">
      <c r="A66" s="575"/>
      <c r="B66" s="124" t="s">
        <v>507</v>
      </c>
    </row>
    <row r="67" spans="1:2" x14ac:dyDescent="0.3">
      <c r="A67" s="575"/>
      <c r="B67" s="124" t="s">
        <v>508</v>
      </c>
    </row>
    <row r="68" spans="1:2" ht="17.25" thickBot="1" x14ac:dyDescent="0.35">
      <c r="A68" s="574"/>
      <c r="B68" s="122" t="s">
        <v>509</v>
      </c>
    </row>
    <row r="69" spans="1:2" x14ac:dyDescent="0.3">
      <c r="A69" s="573" t="s">
        <v>510</v>
      </c>
      <c r="B69" s="121" t="s">
        <v>511</v>
      </c>
    </row>
    <row r="70" spans="1:2" x14ac:dyDescent="0.3">
      <c r="A70" s="575"/>
      <c r="B70" s="124" t="s">
        <v>512</v>
      </c>
    </row>
    <row r="71" spans="1:2" x14ac:dyDescent="0.3">
      <c r="A71" s="575"/>
      <c r="B71" s="124" t="s">
        <v>513</v>
      </c>
    </row>
    <row r="72" spans="1:2" x14ac:dyDescent="0.3">
      <c r="A72" s="575"/>
      <c r="B72" s="124" t="s">
        <v>514</v>
      </c>
    </row>
    <row r="73" spans="1:2" x14ac:dyDescent="0.3">
      <c r="A73" s="575"/>
      <c r="B73" s="124" t="s">
        <v>515</v>
      </c>
    </row>
    <row r="74" spans="1:2" x14ac:dyDescent="0.3">
      <c r="A74" s="575"/>
      <c r="B74" s="124" t="s">
        <v>516</v>
      </c>
    </row>
    <row r="75" spans="1:2" x14ac:dyDescent="0.3">
      <c r="A75" s="575"/>
      <c r="B75" s="124" t="s">
        <v>517</v>
      </c>
    </row>
    <row r="76" spans="1:2" x14ac:dyDescent="0.3">
      <c r="A76" s="575"/>
      <c r="B76" s="124" t="s">
        <v>518</v>
      </c>
    </row>
    <row r="77" spans="1:2" x14ac:dyDescent="0.3">
      <c r="A77" s="575"/>
      <c r="B77" s="124" t="s">
        <v>519</v>
      </c>
    </row>
    <row r="78" spans="1:2" x14ac:dyDescent="0.3">
      <c r="A78" s="575"/>
      <c r="B78" s="124" t="s">
        <v>520</v>
      </c>
    </row>
    <row r="79" spans="1:2" x14ac:dyDescent="0.3">
      <c r="A79" s="575"/>
      <c r="B79" s="124" t="s">
        <v>521</v>
      </c>
    </row>
    <row r="80" spans="1:2" x14ac:dyDescent="0.3">
      <c r="A80" s="575"/>
      <c r="B80" s="124" t="s">
        <v>522</v>
      </c>
    </row>
    <row r="81" spans="1:2" x14ac:dyDescent="0.3">
      <c r="A81" s="575"/>
      <c r="B81" s="124" t="s">
        <v>523</v>
      </c>
    </row>
    <row r="82" spans="1:2" x14ac:dyDescent="0.3">
      <c r="A82" s="575"/>
      <c r="B82" s="124" t="s">
        <v>524</v>
      </c>
    </row>
    <row r="83" spans="1:2" x14ac:dyDescent="0.3">
      <c r="A83" s="575"/>
      <c r="B83" s="124" t="s">
        <v>525</v>
      </c>
    </row>
    <row r="84" spans="1:2" ht="17.25" thickBot="1" x14ac:dyDescent="0.35">
      <c r="A84" s="574"/>
      <c r="B84" s="122" t="s">
        <v>526</v>
      </c>
    </row>
    <row r="85" spans="1:2" x14ac:dyDescent="0.3">
      <c r="A85" s="573" t="s">
        <v>527</v>
      </c>
      <c r="B85" s="121" t="s">
        <v>528</v>
      </c>
    </row>
    <row r="86" spans="1:2" x14ac:dyDescent="0.3">
      <c r="A86" s="575"/>
      <c r="B86" s="124" t="s">
        <v>529</v>
      </c>
    </row>
    <row r="87" spans="1:2" x14ac:dyDescent="0.3">
      <c r="A87" s="575"/>
      <c r="B87" s="124" t="s">
        <v>530</v>
      </c>
    </row>
    <row r="88" spans="1:2" x14ac:dyDescent="0.3">
      <c r="A88" s="575"/>
      <c r="B88" s="124" t="s">
        <v>531</v>
      </c>
    </row>
    <row r="89" spans="1:2" x14ac:dyDescent="0.3">
      <c r="A89" s="575"/>
      <c r="B89" s="124" t="s">
        <v>532</v>
      </c>
    </row>
    <row r="90" spans="1:2" ht="16.5" customHeight="1" x14ac:dyDescent="0.3">
      <c r="A90" s="575"/>
      <c r="B90" s="125" t="s">
        <v>533</v>
      </c>
    </row>
    <row r="91" spans="1:2" ht="17.25" thickBot="1" x14ac:dyDescent="0.35">
      <c r="A91" s="574"/>
      <c r="B91" s="122" t="s">
        <v>534</v>
      </c>
    </row>
    <row r="92" spans="1:2" x14ac:dyDescent="0.3">
      <c r="A92" s="573" t="s">
        <v>83</v>
      </c>
      <c r="B92" s="121" t="s">
        <v>535</v>
      </c>
    </row>
    <row r="93" spans="1:2" ht="15" customHeight="1" x14ac:dyDescent="0.3">
      <c r="A93" s="575"/>
      <c r="B93" s="125" t="s">
        <v>536</v>
      </c>
    </row>
    <row r="94" spans="1:2" ht="16.5" customHeight="1" x14ac:dyDescent="0.3">
      <c r="A94" s="575"/>
      <c r="B94" s="125" t="s">
        <v>537</v>
      </c>
    </row>
    <row r="95" spans="1:2" x14ac:dyDescent="0.3">
      <c r="A95" s="575"/>
      <c r="B95" s="124" t="s">
        <v>538</v>
      </c>
    </row>
    <row r="96" spans="1:2" x14ac:dyDescent="0.3">
      <c r="A96" s="575"/>
      <c r="B96" s="124" t="s">
        <v>539</v>
      </c>
    </row>
    <row r="97" spans="1:2" ht="17.25" thickBot="1" x14ac:dyDescent="0.35">
      <c r="A97" s="574"/>
      <c r="B97" s="122" t="s">
        <v>540</v>
      </c>
    </row>
    <row r="98" spans="1:2" x14ac:dyDescent="0.3">
      <c r="A98" s="573" t="s">
        <v>541</v>
      </c>
      <c r="B98" s="126" t="s">
        <v>542</v>
      </c>
    </row>
    <row r="99" spans="1:2" x14ac:dyDescent="0.3">
      <c r="A99" s="575"/>
      <c r="B99" s="124" t="s">
        <v>543</v>
      </c>
    </row>
    <row r="100" spans="1:2" x14ac:dyDescent="0.3">
      <c r="A100" s="575"/>
      <c r="B100" s="124" t="s">
        <v>544</v>
      </c>
    </row>
    <row r="101" spans="1:2" x14ac:dyDescent="0.3">
      <c r="A101" s="575"/>
      <c r="B101" s="124" t="s">
        <v>545</v>
      </c>
    </row>
    <row r="102" spans="1:2" x14ac:dyDescent="0.3">
      <c r="A102" s="575"/>
      <c r="B102" s="124" t="s">
        <v>546</v>
      </c>
    </row>
    <row r="103" spans="1:2" ht="17.25" thickBot="1" x14ac:dyDescent="0.35">
      <c r="A103" s="574"/>
      <c r="B103" s="127" t="s">
        <v>547</v>
      </c>
    </row>
    <row r="104" spans="1:2" x14ac:dyDescent="0.3">
      <c r="A104" s="573" t="s">
        <v>548</v>
      </c>
      <c r="B104" s="126" t="s">
        <v>549</v>
      </c>
    </row>
    <row r="105" spans="1:2" x14ac:dyDescent="0.3">
      <c r="A105" s="575"/>
      <c r="B105" s="124" t="s">
        <v>550</v>
      </c>
    </row>
    <row r="106" spans="1:2" x14ac:dyDescent="0.3">
      <c r="A106" s="575"/>
      <c r="B106" s="124" t="s">
        <v>551</v>
      </c>
    </row>
    <row r="107" spans="1:2" x14ac:dyDescent="0.3">
      <c r="A107" s="575"/>
      <c r="B107" s="124" t="s">
        <v>552</v>
      </c>
    </row>
    <row r="108" spans="1:2" x14ac:dyDescent="0.3">
      <c r="A108" s="575"/>
      <c r="B108" s="124" t="s">
        <v>553</v>
      </c>
    </row>
    <row r="109" spans="1:2" ht="17.25" thickBot="1" x14ac:dyDescent="0.35">
      <c r="A109" s="574"/>
      <c r="B109" s="127" t="s">
        <v>554</v>
      </c>
    </row>
    <row r="110" spans="1:2" ht="17.25" thickBot="1" x14ac:dyDescent="0.35">
      <c r="A110" s="128" t="s">
        <v>555</v>
      </c>
      <c r="B110" s="129" t="s">
        <v>556</v>
      </c>
    </row>
    <row r="111" spans="1:2" ht="15" customHeight="1" x14ac:dyDescent="0.3"/>
    <row r="112" spans="1:2" x14ac:dyDescent="0.3">
      <c r="A112" s="130" t="s">
        <v>557</v>
      </c>
    </row>
    <row r="113" spans="1:1" x14ac:dyDescent="0.3">
      <c r="A113" s="131" t="s">
        <v>558</v>
      </c>
    </row>
    <row r="114" spans="1:1" x14ac:dyDescent="0.3">
      <c r="A114" s="131" t="s">
        <v>559</v>
      </c>
    </row>
    <row r="115" spans="1:1" x14ac:dyDescent="0.3">
      <c r="A115" s="131" t="s">
        <v>560</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x14ac:dyDescent="0.25"/>
  <sheetData>
    <row r="2" spans="2:5" x14ac:dyDescent="0.25">
      <c r="B2" t="s">
        <v>561</v>
      </c>
      <c r="E2" t="s">
        <v>562</v>
      </c>
    </row>
    <row r="3" spans="2:5" x14ac:dyDescent="0.25">
      <c r="B3" t="s">
        <v>563</v>
      </c>
      <c r="E3" t="s">
        <v>564</v>
      </c>
    </row>
    <row r="4" spans="2:5" x14ac:dyDescent="0.25">
      <c r="B4" t="s">
        <v>565</v>
      </c>
      <c r="E4" t="s">
        <v>179</v>
      </c>
    </row>
    <row r="5" spans="2:5" x14ac:dyDescent="0.25">
      <c r="B5" t="s">
        <v>191</v>
      </c>
    </row>
    <row r="8" spans="2:5" x14ac:dyDescent="0.25">
      <c r="B8" t="s">
        <v>566</v>
      </c>
    </row>
    <row r="9" spans="2:5" x14ac:dyDescent="0.25">
      <c r="B9" t="s">
        <v>567</v>
      </c>
    </row>
    <row r="10" spans="2:5" x14ac:dyDescent="0.25">
      <c r="B10" t="s">
        <v>202</v>
      </c>
    </row>
    <row r="13" spans="2:5" x14ac:dyDescent="0.25">
      <c r="B13" t="s">
        <v>568</v>
      </c>
    </row>
    <row r="14" spans="2:5" x14ac:dyDescent="0.25">
      <c r="B14" t="s">
        <v>182</v>
      </c>
    </row>
    <row r="15" spans="2:5" x14ac:dyDescent="0.25">
      <c r="B15" t="s">
        <v>569</v>
      </c>
    </row>
    <row r="16" spans="2:5" x14ac:dyDescent="0.25">
      <c r="B16" t="s">
        <v>570</v>
      </c>
    </row>
    <row r="17" spans="2:2" x14ac:dyDescent="0.25">
      <c r="B17" t="s">
        <v>571</v>
      </c>
    </row>
    <row r="20" spans="2:2" x14ac:dyDescent="0.25">
      <c r="B20" t="s">
        <v>202</v>
      </c>
    </row>
    <row r="21" spans="2:2" x14ac:dyDescent="0.25">
      <c r="B21" t="s">
        <v>572</v>
      </c>
    </row>
    <row r="22" spans="2:2" x14ac:dyDescent="0.25">
      <c r="B22" t="s">
        <v>573</v>
      </c>
    </row>
    <row r="24" spans="2:2" x14ac:dyDescent="0.25">
      <c r="B24" t="s">
        <v>574</v>
      </c>
    </row>
    <row r="25" spans="2:2" x14ac:dyDescent="0.25">
      <c r="B25" t="s">
        <v>276</v>
      </c>
    </row>
    <row r="26" spans="2:2" x14ac:dyDescent="0.25">
      <c r="B26" t="s">
        <v>575</v>
      </c>
    </row>
    <row r="27" spans="2:2" x14ac:dyDescent="0.25">
      <c r="B27" t="s">
        <v>576</v>
      </c>
    </row>
    <row r="28" spans="2:2" x14ac:dyDescent="0.25">
      <c r="B28" t="s">
        <v>185</v>
      </c>
    </row>
    <row r="29" spans="2:2" x14ac:dyDescent="0.25">
      <c r="B29" t="s">
        <v>577</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x14ac:dyDescent="0.2"/>
  <cols>
    <col min="1" max="1" width="32.85546875" style="4" customWidth="1"/>
    <col min="2" max="16384" width="11.42578125" style="4"/>
  </cols>
  <sheetData>
    <row r="3" spans="1:1" x14ac:dyDescent="0.2">
      <c r="A3" s="5" t="s">
        <v>186</v>
      </c>
    </row>
    <row r="4" spans="1:1" x14ac:dyDescent="0.2">
      <c r="A4" s="5" t="s">
        <v>406</v>
      </c>
    </row>
    <row r="5" spans="1:1" x14ac:dyDescent="0.2">
      <c r="A5" s="5" t="s">
        <v>408</v>
      </c>
    </row>
    <row r="6" spans="1:1" x14ac:dyDescent="0.2">
      <c r="A6" s="5" t="s">
        <v>410</v>
      </c>
    </row>
    <row r="7" spans="1:1" x14ac:dyDescent="0.2">
      <c r="A7" s="5" t="s">
        <v>187</v>
      </c>
    </row>
    <row r="8" spans="1:1" x14ac:dyDescent="0.2">
      <c r="A8" s="5" t="s">
        <v>188</v>
      </c>
    </row>
    <row r="9" spans="1:1" x14ac:dyDescent="0.2">
      <c r="A9" s="5" t="s">
        <v>416</v>
      </c>
    </row>
    <row r="10" spans="1:1" x14ac:dyDescent="0.2">
      <c r="A10" s="5" t="s">
        <v>189</v>
      </c>
    </row>
    <row r="11" spans="1:1" x14ac:dyDescent="0.2">
      <c r="A11" s="5" t="s">
        <v>419</v>
      </c>
    </row>
    <row r="12" spans="1:1" x14ac:dyDescent="0.2">
      <c r="A12" s="5" t="s">
        <v>190</v>
      </c>
    </row>
    <row r="13" spans="1:1" x14ac:dyDescent="0.2">
      <c r="A13" s="5" t="s">
        <v>578</v>
      </c>
    </row>
    <row r="14" spans="1:1" x14ac:dyDescent="0.2">
      <c r="A14" s="5"/>
    </row>
    <row r="16" spans="1:1" x14ac:dyDescent="0.2">
      <c r="A16" s="5" t="s">
        <v>282</v>
      </c>
    </row>
    <row r="17" spans="1:2" x14ac:dyDescent="0.2">
      <c r="A17" s="5" t="s">
        <v>561</v>
      </c>
    </row>
    <row r="18" spans="1:2" x14ac:dyDescent="0.2">
      <c r="A18" s="5" t="s">
        <v>563</v>
      </c>
    </row>
    <row r="20" spans="1:2" x14ac:dyDescent="0.2">
      <c r="A20" s="5" t="s">
        <v>567</v>
      </c>
    </row>
    <row r="21" spans="1:2" x14ac:dyDescent="0.2">
      <c r="A21" s="5" t="s">
        <v>202</v>
      </c>
    </row>
    <row r="23" spans="1:2" x14ac:dyDescent="0.2">
      <c r="A23" s="4" t="s">
        <v>205</v>
      </c>
    </row>
    <row r="24" spans="1:2" x14ac:dyDescent="0.2">
      <c r="A24" s="4" t="s">
        <v>245</v>
      </c>
    </row>
    <row r="26" spans="1:2" x14ac:dyDescent="0.2">
      <c r="A26" s="94" t="s">
        <v>579</v>
      </c>
      <c r="B26" s="96" t="s">
        <v>580</v>
      </c>
    </row>
    <row r="27" spans="1:2" x14ac:dyDescent="0.2">
      <c r="A27" s="94" t="s">
        <v>581</v>
      </c>
      <c r="B27" s="96" t="s">
        <v>582</v>
      </c>
    </row>
    <row r="28" spans="1:2" ht="25.5" x14ac:dyDescent="0.2">
      <c r="A28" s="94" t="s">
        <v>583</v>
      </c>
      <c r="B28" s="96" t="s">
        <v>584</v>
      </c>
    </row>
    <row r="29" spans="1:2" x14ac:dyDescent="0.2">
      <c r="A29" s="95" t="s">
        <v>585</v>
      </c>
      <c r="B29" s="96" t="s">
        <v>586</v>
      </c>
    </row>
    <row r="30" spans="1:2" x14ac:dyDescent="0.2">
      <c r="A30" s="94" t="s">
        <v>587</v>
      </c>
      <c r="B30" s="96" t="s">
        <v>588</v>
      </c>
    </row>
    <row r="31" spans="1:2" x14ac:dyDescent="0.2">
      <c r="A31" s="94" t="s">
        <v>589</v>
      </c>
      <c r="B31" s="96" t="s">
        <v>590</v>
      </c>
    </row>
    <row r="32" spans="1:2" x14ac:dyDescent="0.2">
      <c r="A32" s="94" t="s">
        <v>591</v>
      </c>
      <c r="B32" s="96" t="s">
        <v>592</v>
      </c>
    </row>
    <row r="33" spans="1:4" x14ac:dyDescent="0.2">
      <c r="A33" s="94" t="s">
        <v>72</v>
      </c>
      <c r="B33" s="96" t="s">
        <v>176</v>
      </c>
    </row>
    <row r="34" spans="1:4" x14ac:dyDescent="0.2">
      <c r="A34" s="94" t="s">
        <v>593</v>
      </c>
      <c r="B34" s="96" t="s">
        <v>594</v>
      </c>
    </row>
    <row r="35" spans="1:4" x14ac:dyDescent="0.2">
      <c r="A35" s="94" t="s">
        <v>595</v>
      </c>
      <c r="B35" s="96" t="s">
        <v>596</v>
      </c>
    </row>
    <row r="36" spans="1:4" x14ac:dyDescent="0.2">
      <c r="A36" s="94" t="s">
        <v>597</v>
      </c>
      <c r="B36" s="96" t="s">
        <v>598</v>
      </c>
    </row>
    <row r="37" spans="1:4" ht="15.75" customHeight="1" x14ac:dyDescent="0.2">
      <c r="A37" s="94" t="s">
        <v>599</v>
      </c>
      <c r="B37" s="96" t="s">
        <v>600</v>
      </c>
    </row>
    <row r="38" spans="1:4" x14ac:dyDescent="0.2">
      <c r="A38" s="94" t="s">
        <v>601</v>
      </c>
      <c r="B38" s="96" t="s">
        <v>602</v>
      </c>
    </row>
    <row r="39" spans="1:4" x14ac:dyDescent="0.2">
      <c r="A39" s="94" t="s">
        <v>603</v>
      </c>
      <c r="B39" s="96" t="s">
        <v>604</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02" t="s">
        <v>278</v>
      </c>
    </row>
    <row r="57" spans="1:4" x14ac:dyDescent="0.2">
      <c r="A57" s="102" t="s">
        <v>605</v>
      </c>
    </row>
    <row r="58" spans="1:4" x14ac:dyDescent="0.2">
      <c r="A58" s="102" t="s">
        <v>606</v>
      </c>
    </row>
    <row r="60" spans="1:4" x14ac:dyDescent="0.2">
      <c r="A60" s="4" t="s">
        <v>281</v>
      </c>
      <c r="B60" s="4" t="s">
        <v>281</v>
      </c>
    </row>
    <row r="61" spans="1:4" x14ac:dyDescent="0.2">
      <c r="A61" s="4" t="s">
        <v>607</v>
      </c>
      <c r="B61" s="4" t="s">
        <v>280</v>
      </c>
    </row>
    <row r="62" spans="1:4" x14ac:dyDescent="0.2">
      <c r="B62" s="4" t="s">
        <v>607</v>
      </c>
    </row>
    <row r="64" spans="1:4" x14ac:dyDescent="0.2">
      <c r="A64" s="4" t="s">
        <v>282</v>
      </c>
    </row>
    <row r="65" spans="1:1" x14ac:dyDescent="0.2">
      <c r="A65" s="4" t="s">
        <v>563</v>
      </c>
    </row>
    <row r="66" spans="1:1" x14ac:dyDescent="0.2">
      <c r="A66" s="4" t="s">
        <v>608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topLeftCell="D1" zoomScale="89" zoomScaleNormal="89" zoomScalePageLayoutView="55" workbookViewId="0">
      <selection activeCell="C7" sqref="C7"/>
    </sheetView>
  </sheetViews>
  <sheetFormatPr baseColWidth="10" defaultColWidth="17.42578125" defaultRowHeight="12.75" x14ac:dyDescent="0.2"/>
  <cols>
    <col min="1" max="1" width="17.42578125" style="212"/>
    <col min="2" max="2" width="36.28515625" style="212" customWidth="1"/>
    <col min="3" max="3" width="27.28515625" style="212" customWidth="1"/>
    <col min="4" max="4" width="38.7109375" style="212" customWidth="1"/>
    <col min="5" max="5" width="30.140625" style="212" customWidth="1"/>
    <col min="6" max="6" width="30.42578125" style="212" customWidth="1"/>
    <col min="7" max="7" width="33.7109375" style="212" customWidth="1"/>
    <col min="8" max="8" width="41.42578125" style="212" customWidth="1"/>
    <col min="9" max="9" width="34.5703125" style="212" customWidth="1"/>
    <col min="10" max="10" width="24.5703125" style="212" customWidth="1"/>
    <col min="11" max="11" width="44.5703125" style="212" customWidth="1"/>
    <col min="12" max="16384" width="17.42578125" style="212"/>
  </cols>
  <sheetData>
    <row r="1" spans="1:11" s="203" customFormat="1" ht="39" customHeight="1" x14ac:dyDescent="0.2">
      <c r="A1" s="201" t="s">
        <v>60</v>
      </c>
      <c r="B1" s="202"/>
      <c r="C1" s="328" t="s">
        <v>61</v>
      </c>
      <c r="D1" s="328"/>
      <c r="E1" s="328"/>
      <c r="F1" s="328"/>
      <c r="G1" s="328"/>
      <c r="H1" s="328"/>
      <c r="I1" s="328"/>
      <c r="J1" s="328"/>
      <c r="K1" s="328"/>
    </row>
    <row r="2" spans="1:11" s="204" customFormat="1" ht="25.5" customHeight="1" x14ac:dyDescent="0.2">
      <c r="A2" s="325" t="s">
        <v>62</v>
      </c>
      <c r="B2" s="329" t="s">
        <v>63</v>
      </c>
      <c r="C2" s="330"/>
      <c r="D2" s="330"/>
      <c r="E2" s="330"/>
      <c r="F2" s="330"/>
      <c r="G2" s="330"/>
      <c r="H2" s="330"/>
      <c r="I2" s="331"/>
      <c r="J2" s="325" t="s">
        <v>64</v>
      </c>
      <c r="K2" s="325" t="s">
        <v>65</v>
      </c>
    </row>
    <row r="3" spans="1:11" s="204" customFormat="1" ht="22.5" customHeight="1" x14ac:dyDescent="0.2">
      <c r="A3" s="326"/>
      <c r="B3" s="332" t="s">
        <v>66</v>
      </c>
      <c r="C3" s="332"/>
      <c r="D3" s="332" t="s">
        <v>67</v>
      </c>
      <c r="E3" s="332"/>
      <c r="F3" s="332" t="s">
        <v>68</v>
      </c>
      <c r="G3" s="332"/>
      <c r="H3" s="332" t="s">
        <v>69</v>
      </c>
      <c r="I3" s="332"/>
      <c r="J3" s="326"/>
      <c r="K3" s="326"/>
    </row>
    <row r="4" spans="1:11" s="207" customFormat="1" ht="27" customHeight="1" x14ac:dyDescent="0.2">
      <c r="A4" s="327"/>
      <c r="B4" s="205" t="s">
        <v>70</v>
      </c>
      <c r="C4" s="206" t="s">
        <v>71</v>
      </c>
      <c r="D4" s="205" t="s">
        <v>70</v>
      </c>
      <c r="E4" s="206" t="s">
        <v>71</v>
      </c>
      <c r="F4" s="205" t="s">
        <v>70</v>
      </c>
      <c r="G4" s="206" t="s">
        <v>71</v>
      </c>
      <c r="H4" s="205" t="s">
        <v>70</v>
      </c>
      <c r="I4" s="206" t="s">
        <v>71</v>
      </c>
      <c r="J4" s="327"/>
      <c r="K4" s="327"/>
    </row>
    <row r="5" spans="1:11" ht="90.75" customHeight="1" x14ac:dyDescent="0.2">
      <c r="A5" s="208" t="s">
        <v>72</v>
      </c>
      <c r="B5" s="209" t="s">
        <v>73</v>
      </c>
      <c r="C5" s="210" t="s">
        <v>74</v>
      </c>
      <c r="D5" s="209" t="s">
        <v>75</v>
      </c>
      <c r="E5" s="210" t="s">
        <v>76</v>
      </c>
      <c r="F5" s="209" t="s">
        <v>77</v>
      </c>
      <c r="G5" s="210" t="s">
        <v>78</v>
      </c>
      <c r="H5" s="208" t="s">
        <v>79</v>
      </c>
      <c r="I5" s="211" t="s">
        <v>80</v>
      </c>
      <c r="J5" s="336" t="s">
        <v>81</v>
      </c>
      <c r="K5" s="333" t="s">
        <v>82</v>
      </c>
    </row>
    <row r="6" spans="1:11" ht="87.75" customHeight="1" x14ac:dyDescent="0.2">
      <c r="A6" s="208" t="s">
        <v>72</v>
      </c>
      <c r="B6" s="209" t="s">
        <v>83</v>
      </c>
      <c r="C6" s="210" t="s">
        <v>84</v>
      </c>
      <c r="D6" s="209" t="s">
        <v>85</v>
      </c>
      <c r="E6" s="210" t="s">
        <v>86</v>
      </c>
      <c r="F6" s="209" t="s">
        <v>87</v>
      </c>
      <c r="G6" s="210" t="s">
        <v>88</v>
      </c>
      <c r="H6" s="208" t="s">
        <v>89</v>
      </c>
      <c r="I6" s="213" t="s">
        <v>90</v>
      </c>
      <c r="J6" s="337"/>
      <c r="K6" s="334"/>
    </row>
    <row r="7" spans="1:11" ht="63" customHeight="1" x14ac:dyDescent="0.2">
      <c r="A7" s="208" t="s">
        <v>72</v>
      </c>
      <c r="B7" s="209" t="s">
        <v>68</v>
      </c>
      <c r="C7" s="210" t="s">
        <v>91</v>
      </c>
      <c r="D7" s="209" t="s">
        <v>92</v>
      </c>
      <c r="E7" s="214" t="s">
        <v>93</v>
      </c>
      <c r="F7" s="209" t="s">
        <v>94</v>
      </c>
      <c r="G7" s="210" t="s">
        <v>95</v>
      </c>
      <c r="H7" s="208"/>
      <c r="I7" s="213"/>
      <c r="J7" s="337"/>
      <c r="K7" s="334"/>
    </row>
    <row r="8" spans="1:11" ht="51" x14ac:dyDescent="0.2">
      <c r="A8" s="208" t="s">
        <v>72</v>
      </c>
      <c r="B8" s="209" t="s">
        <v>96</v>
      </c>
      <c r="C8" s="210" t="s">
        <v>97</v>
      </c>
      <c r="D8" s="213"/>
      <c r="E8" s="214"/>
      <c r="F8" s="215" t="s">
        <v>98</v>
      </c>
      <c r="G8" s="210" t="s">
        <v>99</v>
      </c>
      <c r="H8" s="208"/>
      <c r="I8" s="216"/>
      <c r="J8" s="337"/>
      <c r="K8" s="334"/>
    </row>
    <row r="9" spans="1:11" ht="60.75" customHeight="1" x14ac:dyDescent="0.2">
      <c r="A9" s="208" t="s">
        <v>72</v>
      </c>
      <c r="B9" s="217" t="s">
        <v>100</v>
      </c>
      <c r="C9" s="210" t="s">
        <v>101</v>
      </c>
      <c r="D9" s="218"/>
      <c r="E9" s="214"/>
      <c r="F9" s="219" t="s">
        <v>102</v>
      </c>
      <c r="G9" s="210" t="s">
        <v>103</v>
      </c>
      <c r="H9" s="220"/>
      <c r="I9" s="218"/>
      <c r="J9" s="338"/>
      <c r="K9" s="335"/>
    </row>
    <row r="10" spans="1:11" ht="72" customHeight="1" x14ac:dyDescent="0.2">
      <c r="A10" s="208" t="s">
        <v>72</v>
      </c>
      <c r="B10" s="217" t="s">
        <v>83</v>
      </c>
      <c r="C10" s="217" t="s">
        <v>104</v>
      </c>
      <c r="D10" s="218" t="s">
        <v>105</v>
      </c>
      <c r="E10" s="214" t="s">
        <v>106</v>
      </c>
      <c r="F10" s="219" t="s">
        <v>98</v>
      </c>
      <c r="G10" s="217" t="s">
        <v>107</v>
      </c>
      <c r="H10" s="220" t="s">
        <v>108</v>
      </c>
      <c r="I10" s="218" t="s">
        <v>109</v>
      </c>
      <c r="J10" s="333" t="s">
        <v>110</v>
      </c>
      <c r="K10" s="333" t="s">
        <v>82</v>
      </c>
    </row>
    <row r="11" spans="1:11" ht="51" customHeight="1" x14ac:dyDescent="0.2">
      <c r="A11" s="220" t="s">
        <v>72</v>
      </c>
      <c r="B11" s="217" t="s">
        <v>96</v>
      </c>
      <c r="C11" s="209" t="s">
        <v>111</v>
      </c>
      <c r="D11" s="217" t="s">
        <v>112</v>
      </c>
      <c r="E11" s="214" t="s">
        <v>113</v>
      </c>
      <c r="F11" s="217"/>
      <c r="G11" s="217"/>
      <c r="H11" s="220"/>
      <c r="I11" s="218"/>
      <c r="J11" s="334"/>
      <c r="K11" s="334"/>
    </row>
    <row r="12" spans="1:11" ht="36" customHeight="1" x14ac:dyDescent="0.2">
      <c r="A12" s="220"/>
      <c r="B12" s="217"/>
      <c r="C12" s="217"/>
      <c r="D12" s="217" t="s">
        <v>85</v>
      </c>
      <c r="E12" s="214" t="s">
        <v>114</v>
      </c>
      <c r="F12" s="217"/>
      <c r="G12" s="217"/>
      <c r="H12" s="220"/>
      <c r="I12" s="221"/>
      <c r="J12" s="335"/>
      <c r="K12" s="334"/>
    </row>
    <row r="13" spans="1:11" ht="36" customHeight="1" x14ac:dyDescent="0.2">
      <c r="A13" s="220"/>
      <c r="B13" s="217"/>
      <c r="C13" s="217"/>
      <c r="D13" s="217"/>
      <c r="E13" s="214"/>
      <c r="F13" s="209"/>
      <c r="G13" s="209"/>
      <c r="H13" s="220"/>
      <c r="I13" s="218"/>
      <c r="J13" s="222"/>
      <c r="K13" s="334"/>
    </row>
    <row r="14" spans="1:11" ht="36" customHeight="1" x14ac:dyDescent="0.2">
      <c r="A14" s="220"/>
      <c r="B14" s="217"/>
      <c r="C14" s="217"/>
      <c r="D14" s="217"/>
      <c r="E14" s="214"/>
      <c r="F14" s="217"/>
      <c r="G14" s="217"/>
      <c r="H14" s="220"/>
      <c r="I14" s="218"/>
      <c r="J14" s="222"/>
      <c r="K14" s="335"/>
    </row>
    <row r="15" spans="1:11" ht="36" customHeight="1" x14ac:dyDescent="0.2">
      <c r="A15" s="220"/>
      <c r="B15" s="217"/>
      <c r="C15" s="217"/>
      <c r="D15" s="217"/>
      <c r="E15" s="214"/>
      <c r="F15" s="217"/>
      <c r="G15" s="217"/>
      <c r="H15" s="220"/>
      <c r="I15" s="218"/>
      <c r="J15" s="222"/>
      <c r="K15" s="222"/>
    </row>
    <row r="16" spans="1:11" ht="36" customHeight="1" x14ac:dyDescent="0.2">
      <c r="A16" s="220"/>
      <c r="B16" s="217"/>
      <c r="C16" s="217"/>
      <c r="D16" s="217"/>
      <c r="E16" s="214"/>
      <c r="F16" s="217"/>
      <c r="G16" s="223"/>
      <c r="H16" s="224"/>
      <c r="I16" s="221"/>
      <c r="J16" s="222"/>
      <c r="K16" s="222"/>
    </row>
    <row r="17" spans="1:11" ht="36" customHeight="1" x14ac:dyDescent="0.2">
      <c r="A17" s="220"/>
      <c r="B17" s="217"/>
      <c r="C17" s="217"/>
      <c r="D17" s="217"/>
      <c r="E17" s="214"/>
      <c r="F17" s="217"/>
      <c r="G17" s="217"/>
      <c r="H17" s="220"/>
      <c r="I17" s="218"/>
      <c r="J17" s="209"/>
      <c r="K17" s="225"/>
    </row>
    <row r="18" spans="1:11" ht="36" customHeight="1" x14ac:dyDescent="0.2">
      <c r="A18" s="220"/>
      <c r="B18" s="217"/>
      <c r="C18" s="217"/>
      <c r="D18" s="217"/>
      <c r="E18" s="214"/>
      <c r="F18" s="217"/>
      <c r="G18" s="217"/>
      <c r="H18" s="220"/>
      <c r="I18" s="218"/>
      <c r="J18" s="209"/>
      <c r="K18" s="225"/>
    </row>
    <row r="19" spans="1:11" ht="36" customHeight="1" x14ac:dyDescent="0.2">
      <c r="A19" s="220"/>
      <c r="B19" s="217"/>
      <c r="C19" s="217"/>
      <c r="D19" s="217"/>
      <c r="E19" s="214"/>
      <c r="F19" s="217"/>
      <c r="G19" s="217"/>
      <c r="H19" s="220"/>
      <c r="I19" s="218"/>
      <c r="J19" s="209"/>
      <c r="K19" s="225"/>
    </row>
    <row r="20" spans="1:11" ht="36" customHeight="1" x14ac:dyDescent="0.2">
      <c r="A20" s="220"/>
      <c r="B20" s="217"/>
      <c r="C20" s="217"/>
      <c r="D20" s="217"/>
      <c r="E20" s="214"/>
      <c r="F20" s="217"/>
      <c r="G20" s="217"/>
      <c r="H20" s="224"/>
      <c r="I20" s="221"/>
      <c r="J20" s="209"/>
      <c r="K20" s="225"/>
    </row>
    <row r="21" spans="1:11" ht="36" customHeight="1" x14ac:dyDescent="0.2">
      <c r="A21" s="208"/>
      <c r="B21" s="217"/>
      <c r="C21" s="226"/>
      <c r="D21" s="217"/>
      <c r="F21" s="217"/>
      <c r="G21" s="226"/>
      <c r="H21" s="224"/>
      <c r="I21" s="211"/>
      <c r="J21" s="222"/>
      <c r="K21" s="209"/>
    </row>
    <row r="22" spans="1:11" ht="36" customHeight="1" x14ac:dyDescent="0.2">
      <c r="A22" s="208"/>
      <c r="B22" s="217"/>
      <c r="C22" s="209"/>
      <c r="D22" s="217"/>
      <c r="E22" s="214"/>
      <c r="F22" s="217"/>
      <c r="G22" s="209"/>
      <c r="H22" s="224"/>
      <c r="I22" s="213"/>
      <c r="J22" s="222"/>
      <c r="K22" s="209"/>
    </row>
    <row r="23" spans="1:11" ht="36" customHeight="1" x14ac:dyDescent="0.2">
      <c r="A23" s="208"/>
      <c r="B23" s="217"/>
      <c r="C23" s="209"/>
      <c r="D23" s="217"/>
      <c r="F23" s="217"/>
      <c r="G23" s="209"/>
      <c r="H23" s="224"/>
      <c r="I23" s="213"/>
      <c r="J23" s="222"/>
      <c r="K23" s="209"/>
    </row>
    <row r="24" spans="1:11" ht="36" customHeight="1" x14ac:dyDescent="0.2">
      <c r="A24" s="208"/>
      <c r="B24" s="217"/>
      <c r="C24" s="226"/>
      <c r="D24" s="217"/>
      <c r="E24" s="214"/>
      <c r="F24" s="217"/>
      <c r="G24" s="227"/>
      <c r="H24" s="224"/>
      <c r="I24" s="216"/>
      <c r="J24" s="222"/>
      <c r="K24" s="209"/>
    </row>
    <row r="25" spans="1:11" ht="36" customHeight="1" x14ac:dyDescent="0.2">
      <c r="A25" s="208"/>
      <c r="B25" s="217"/>
      <c r="C25" s="209"/>
      <c r="D25" s="217"/>
      <c r="F25" s="217"/>
      <c r="G25" s="209"/>
      <c r="H25" s="224"/>
      <c r="I25" s="213"/>
      <c r="J25" s="222"/>
      <c r="K25" s="209"/>
    </row>
    <row r="26" spans="1:11" ht="36" customHeight="1" x14ac:dyDescent="0.2">
      <c r="A26" s="208"/>
      <c r="B26" s="217"/>
      <c r="C26" s="209"/>
      <c r="D26" s="217"/>
      <c r="E26" s="214"/>
      <c r="F26" s="217"/>
      <c r="G26" s="209"/>
      <c r="H26" s="224"/>
      <c r="I26" s="216"/>
      <c r="J26" s="222"/>
      <c r="K26" s="209"/>
    </row>
    <row r="27" spans="1:11" ht="36" customHeight="1" x14ac:dyDescent="0.2">
      <c r="A27" s="208"/>
      <c r="B27" s="217"/>
      <c r="C27" s="209"/>
      <c r="D27" s="217"/>
      <c r="E27" s="214"/>
      <c r="F27" s="217"/>
      <c r="H27" s="224"/>
      <c r="I27" s="213"/>
      <c r="J27" s="222"/>
      <c r="K27" s="209"/>
    </row>
    <row r="28" spans="1:11" ht="36" customHeight="1" x14ac:dyDescent="0.2">
      <c r="A28" s="208"/>
      <c r="B28" s="209"/>
      <c r="C28" s="226"/>
      <c r="D28" s="217"/>
      <c r="E28" s="226"/>
      <c r="F28" s="217"/>
      <c r="G28" s="226"/>
      <c r="H28" s="228"/>
      <c r="I28" s="211"/>
      <c r="J28" s="222"/>
      <c r="K28" s="209"/>
    </row>
    <row r="29" spans="1:11" ht="36" customHeight="1" x14ac:dyDescent="0.2">
      <c r="A29" s="208"/>
      <c r="B29" s="209"/>
      <c r="C29" s="209"/>
      <c r="D29" s="217"/>
      <c r="E29" s="214"/>
      <c r="F29" s="217"/>
      <c r="G29" s="209"/>
      <c r="H29" s="228"/>
      <c r="I29" s="213"/>
      <c r="J29" s="229"/>
      <c r="K29" s="229"/>
    </row>
    <row r="30" spans="1:11" ht="36" customHeight="1" x14ac:dyDescent="0.2">
      <c r="A30" s="208"/>
      <c r="B30" s="209"/>
      <c r="C30" s="209"/>
      <c r="D30" s="217"/>
      <c r="E30" s="214"/>
      <c r="F30" s="217"/>
      <c r="G30" s="209"/>
      <c r="H30" s="228"/>
      <c r="I30" s="213"/>
      <c r="J30" s="229"/>
      <c r="K30" s="229"/>
    </row>
    <row r="31" spans="1:11" ht="36" customHeight="1" x14ac:dyDescent="0.2">
      <c r="A31" s="208"/>
      <c r="B31" s="209"/>
      <c r="C31" s="226"/>
      <c r="D31" s="230"/>
      <c r="E31" s="214"/>
      <c r="F31" s="217"/>
      <c r="G31" s="231"/>
      <c r="H31" s="228"/>
      <c r="I31" s="232"/>
      <c r="J31" s="229"/>
      <c r="K31" s="229"/>
    </row>
    <row r="32" spans="1:11" ht="36" customHeight="1" x14ac:dyDescent="0.2">
      <c r="A32" s="208"/>
      <c r="B32" s="209"/>
      <c r="C32" s="209"/>
      <c r="D32" s="230"/>
      <c r="E32" s="214"/>
      <c r="F32" s="217"/>
      <c r="G32" s="209"/>
      <c r="H32" s="228"/>
      <c r="I32" s="233"/>
      <c r="J32" s="209"/>
      <c r="K32" s="209"/>
    </row>
    <row r="33" spans="1:11" ht="36" customHeight="1" x14ac:dyDescent="0.2">
      <c r="A33" s="208"/>
      <c r="B33" s="209"/>
      <c r="C33" s="209"/>
      <c r="D33" s="230"/>
      <c r="E33" s="214"/>
      <c r="F33" s="217"/>
      <c r="G33" s="209"/>
      <c r="H33" s="228"/>
      <c r="I33" s="232"/>
      <c r="J33" s="229"/>
      <c r="K33" s="229"/>
    </row>
    <row r="34" spans="1:11" ht="36" customHeight="1" x14ac:dyDescent="0.2">
      <c r="A34" s="208"/>
      <c r="B34" s="217"/>
      <c r="C34" s="234"/>
      <c r="D34" s="209"/>
      <c r="E34" s="214"/>
      <c r="F34" s="217"/>
      <c r="G34" s="227"/>
      <c r="H34" s="227"/>
      <c r="I34" s="216"/>
      <c r="J34" s="235"/>
      <c r="K34" s="214"/>
    </row>
    <row r="35" spans="1:11" ht="36" customHeight="1" x14ac:dyDescent="0.2">
      <c r="A35" s="208"/>
      <c r="B35" s="217"/>
      <c r="C35" s="234"/>
      <c r="D35" s="209"/>
      <c r="E35" s="214"/>
      <c r="F35" s="209"/>
      <c r="G35" s="227"/>
      <c r="H35" s="227"/>
      <c r="I35" s="216"/>
      <c r="J35" s="235"/>
      <c r="K35" s="214"/>
    </row>
    <row r="36" spans="1:11" ht="36.950000000000003" customHeight="1" x14ac:dyDescent="0.2">
      <c r="A36" s="208"/>
      <c r="B36" s="217"/>
      <c r="C36" s="234"/>
      <c r="D36" s="209"/>
      <c r="E36" s="214"/>
      <c r="F36" s="209"/>
      <c r="G36" s="227"/>
      <c r="H36" s="227"/>
      <c r="I36" s="216"/>
      <c r="J36" s="235"/>
      <c r="K36" s="214"/>
    </row>
    <row r="37" spans="1:11" ht="36.950000000000003" customHeight="1" x14ac:dyDescent="0.2">
      <c r="A37" s="208"/>
      <c r="B37" s="217"/>
      <c r="C37" s="234"/>
      <c r="D37" s="209"/>
      <c r="E37" s="214"/>
      <c r="F37" s="209"/>
      <c r="G37" s="227"/>
      <c r="H37" s="227"/>
      <c r="I37" s="216"/>
      <c r="J37" s="235"/>
      <c r="K37" s="214"/>
    </row>
    <row r="38" spans="1:11" ht="36.950000000000003" customHeight="1" x14ac:dyDescent="0.2">
      <c r="A38" s="208"/>
      <c r="B38" s="217"/>
      <c r="C38" s="234"/>
      <c r="D38" s="209"/>
      <c r="E38" s="214"/>
      <c r="F38" s="209"/>
      <c r="G38" s="227"/>
      <c r="H38" s="227"/>
      <c r="I38" s="216"/>
      <c r="J38" s="235"/>
      <c r="K38" s="214"/>
    </row>
    <row r="39" spans="1:11" ht="36.950000000000003" customHeight="1" x14ac:dyDescent="0.2">
      <c r="A39" s="208"/>
      <c r="B39" s="217"/>
      <c r="C39" s="234"/>
      <c r="D39" s="209"/>
      <c r="E39" s="214"/>
      <c r="F39" s="209"/>
      <c r="G39" s="227"/>
      <c r="H39" s="227"/>
      <c r="I39" s="216"/>
      <c r="J39" s="235"/>
      <c r="K39" s="214"/>
    </row>
    <row r="40" spans="1:11" ht="36.950000000000003" customHeight="1" x14ac:dyDescent="0.2">
      <c r="A40" s="208"/>
      <c r="B40" s="217"/>
      <c r="C40" s="234"/>
      <c r="D40" s="209"/>
      <c r="E40" s="214"/>
      <c r="F40" s="209"/>
      <c r="G40" s="227"/>
      <c r="H40" s="227"/>
      <c r="I40" s="216"/>
      <c r="J40" s="235"/>
      <c r="K40" s="214"/>
    </row>
    <row r="41" spans="1:11" ht="36.950000000000003" customHeight="1" x14ac:dyDescent="0.2">
      <c r="A41" s="208"/>
      <c r="B41" s="217"/>
      <c r="C41" s="234"/>
      <c r="D41" s="209"/>
      <c r="E41" s="214"/>
      <c r="F41" s="209"/>
      <c r="G41" s="227"/>
      <c r="H41" s="227"/>
      <c r="I41" s="216"/>
      <c r="J41" s="235"/>
      <c r="K41" s="214"/>
    </row>
    <row r="42" spans="1:11" ht="36.950000000000003" customHeight="1" x14ac:dyDescent="0.2">
      <c r="A42" s="208"/>
      <c r="B42" s="217"/>
      <c r="C42" s="234"/>
      <c r="D42" s="209"/>
      <c r="E42" s="214"/>
      <c r="F42" s="209"/>
      <c r="G42" s="227"/>
      <c r="H42" s="227"/>
      <c r="I42" s="216"/>
      <c r="J42" s="235"/>
      <c r="K42" s="214"/>
    </row>
    <row r="43" spans="1:11" ht="36.950000000000003" customHeight="1" x14ac:dyDescent="0.2">
      <c r="A43" s="208"/>
      <c r="B43" s="217"/>
      <c r="C43" s="234"/>
      <c r="D43" s="209"/>
      <c r="E43" s="214"/>
      <c r="F43" s="209"/>
      <c r="G43" s="227"/>
      <c r="H43" s="227"/>
      <c r="I43" s="216"/>
      <c r="J43" s="235"/>
      <c r="K43" s="214"/>
    </row>
    <row r="44" spans="1:11" ht="36.950000000000003" customHeight="1" x14ac:dyDescent="0.2">
      <c r="A44" s="208"/>
      <c r="B44" s="217"/>
      <c r="C44" s="234"/>
      <c r="D44" s="209"/>
      <c r="E44" s="214"/>
      <c r="F44" s="209"/>
      <c r="G44" s="227"/>
      <c r="H44" s="227"/>
      <c r="I44" s="216"/>
      <c r="J44" s="235"/>
      <c r="K44" s="214"/>
    </row>
    <row r="45" spans="1:11" ht="42.95" customHeight="1" x14ac:dyDescent="0.2">
      <c r="A45" s="236" t="s">
        <v>115</v>
      </c>
      <c r="B45" s="324"/>
      <c r="C45" s="324"/>
      <c r="D45" s="324"/>
      <c r="E45" s="324"/>
      <c r="F45" s="324"/>
      <c r="G45" s="324"/>
      <c r="H45" s="324"/>
      <c r="I45" s="324"/>
      <c r="J45" s="324"/>
      <c r="K45" s="324"/>
    </row>
    <row r="49" spans="1:8" hidden="1" x14ac:dyDescent="0.2">
      <c r="A49" s="212" t="s">
        <v>75</v>
      </c>
      <c r="B49" s="212" t="s">
        <v>73</v>
      </c>
      <c r="C49" s="212" t="s">
        <v>116</v>
      </c>
      <c r="D49" s="212" t="s">
        <v>79</v>
      </c>
      <c r="F49" s="212" t="s">
        <v>79</v>
      </c>
      <c r="H49" s="212" t="s">
        <v>79</v>
      </c>
    </row>
    <row r="50" spans="1:8" hidden="1" x14ac:dyDescent="0.2">
      <c r="A50" s="212" t="s">
        <v>117</v>
      </c>
      <c r="B50" s="212" t="s">
        <v>83</v>
      </c>
      <c r="C50" s="212" t="s">
        <v>77</v>
      </c>
      <c r="D50" s="212" t="s">
        <v>108</v>
      </c>
      <c r="F50" s="212" t="s">
        <v>108</v>
      </c>
      <c r="H50" s="212" t="s">
        <v>108</v>
      </c>
    </row>
    <row r="51" spans="1:8" hidden="1" x14ac:dyDescent="0.2">
      <c r="A51" s="212" t="s">
        <v>105</v>
      </c>
      <c r="B51" s="212" t="s">
        <v>68</v>
      </c>
      <c r="C51" s="212" t="s">
        <v>87</v>
      </c>
      <c r="D51" s="212" t="s">
        <v>89</v>
      </c>
      <c r="F51" s="212" t="s">
        <v>89</v>
      </c>
      <c r="H51" s="212" t="s">
        <v>89</v>
      </c>
    </row>
    <row r="52" spans="1:8" hidden="1" x14ac:dyDescent="0.2">
      <c r="A52" s="212" t="s">
        <v>112</v>
      </c>
      <c r="B52" s="212" t="s">
        <v>96</v>
      </c>
      <c r="C52" s="212" t="s">
        <v>94</v>
      </c>
    </row>
    <row r="53" spans="1:8" hidden="1" x14ac:dyDescent="0.2">
      <c r="A53" s="212" t="s">
        <v>85</v>
      </c>
      <c r="B53" s="212" t="s">
        <v>100</v>
      </c>
      <c r="C53" s="212" t="s">
        <v>98</v>
      </c>
    </row>
    <row r="54" spans="1:8" hidden="1" x14ac:dyDescent="0.2">
      <c r="A54" s="212" t="s">
        <v>92</v>
      </c>
      <c r="B54" s="212" t="s">
        <v>118</v>
      </c>
      <c r="C54" s="212" t="s">
        <v>102</v>
      </c>
    </row>
    <row r="55" spans="1:8" hidden="1" x14ac:dyDescent="0.2"/>
    <row r="56" spans="1:8" s="237" customFormat="1" x14ac:dyDescent="0.2"/>
    <row r="57" spans="1:8" s="237" customFormat="1" x14ac:dyDescent="0.2"/>
    <row r="58" spans="1:8" s="237" customFormat="1" ht="15" x14ac:dyDescent="0.25">
      <c r="A58" s="238"/>
      <c r="B58" s="238"/>
      <c r="C58" s="238"/>
    </row>
    <row r="59" spans="1:8" s="237" customFormat="1" ht="14.25" x14ac:dyDescent="0.2">
      <c r="A59" s="239"/>
      <c r="B59" s="240"/>
      <c r="C59" s="241"/>
    </row>
    <row r="60" spans="1:8" s="237" customFormat="1" ht="14.25" x14ac:dyDescent="0.2">
      <c r="A60" s="239"/>
      <c r="B60" s="240"/>
      <c r="C60" s="241"/>
    </row>
    <row r="61" spans="1:8" s="237" customFormat="1" ht="14.25" x14ac:dyDescent="0.2">
      <c r="A61" s="239"/>
      <c r="B61" s="240"/>
      <c r="C61" s="241"/>
    </row>
    <row r="62" spans="1:8" s="237" customFormat="1" ht="14.25" x14ac:dyDescent="0.2">
      <c r="A62" s="239"/>
      <c r="B62" s="240"/>
      <c r="C62" s="241"/>
    </row>
    <row r="63" spans="1:8" s="237" customFormat="1" ht="14.25" x14ac:dyDescent="0.2">
      <c r="A63" s="239"/>
      <c r="B63" s="240"/>
      <c r="C63" s="241"/>
    </row>
    <row r="64" spans="1:8" ht="14.25" x14ac:dyDescent="0.2">
      <c r="A64" s="242"/>
      <c r="B64" s="243"/>
      <c r="C64" s="244"/>
    </row>
    <row r="65" spans="1:3" ht="14.25" x14ac:dyDescent="0.2">
      <c r="A65" s="242"/>
      <c r="B65" s="243"/>
      <c r="C65" s="244"/>
    </row>
    <row r="66" spans="1:3" ht="14.25" x14ac:dyDescent="0.2">
      <c r="A66" s="242"/>
      <c r="B66" s="243"/>
      <c r="C66" s="244"/>
    </row>
    <row r="67" spans="1:3" ht="14.25" x14ac:dyDescent="0.2">
      <c r="A67" s="242"/>
      <c r="B67" s="243"/>
      <c r="C67" s="244"/>
    </row>
    <row r="68" spans="1:3" ht="14.25" x14ac:dyDescent="0.2">
      <c r="A68" s="242"/>
      <c r="B68" s="243"/>
      <c r="C68" s="244"/>
    </row>
    <row r="69" spans="1:3" ht="14.25" x14ac:dyDescent="0.2">
      <c r="A69" s="242"/>
      <c r="B69" s="243"/>
      <c r="C69" s="244"/>
    </row>
    <row r="70" spans="1:3" ht="14.25" x14ac:dyDescent="0.2">
      <c r="A70" s="242"/>
      <c r="B70" s="243"/>
    </row>
    <row r="71" spans="1:3" ht="14.25" x14ac:dyDescent="0.2">
      <c r="A71" s="242"/>
      <c r="B71" s="243"/>
    </row>
    <row r="72" spans="1:3" ht="14.25" x14ac:dyDescent="0.2">
      <c r="A72" s="242"/>
      <c r="B72" s="243"/>
    </row>
    <row r="144" s="245" customFormat="1" ht="25.5" customHeight="1" x14ac:dyDescent="0.2"/>
    <row r="145" s="245" customFormat="1" ht="24" customHeight="1" x14ac:dyDescent="0.2"/>
    <row r="146" s="245" customFormat="1" ht="22.5" customHeight="1" x14ac:dyDescent="0.2"/>
    <row r="147" ht="31.5" customHeight="1" x14ac:dyDescent="0.2"/>
  </sheetData>
  <sheetProtection algorithmName="SHA-512" hashValue="uB0rQjaxkIUwfIxPgaT7Z3XgT7Ydut8ysZ91T+A2g8GDVWUDfCbtgsbBQcTrSgs452T71EO66t8GDYTubuumOw==" saltValue="lU3a2tjn5zWNPdvkiJjzwg==" spinCount="100000" sheet="1" formatCells="0" formatColumns="0" formatRows="0"/>
  <mergeCells count="14">
    <mergeCell ref="B45:K45"/>
    <mergeCell ref="J2:J4"/>
    <mergeCell ref="K2:K4"/>
    <mergeCell ref="C1:K1"/>
    <mergeCell ref="A2:A4"/>
    <mergeCell ref="B2:I2"/>
    <mergeCell ref="B3:C3"/>
    <mergeCell ref="D3:E3"/>
    <mergeCell ref="F3:G3"/>
    <mergeCell ref="H3:I3"/>
    <mergeCell ref="K5:K9"/>
    <mergeCell ref="J5:J9"/>
    <mergeCell ref="J10:J12"/>
    <mergeCell ref="K10:K14"/>
  </mergeCells>
  <dataValidations count="7">
    <dataValidation type="list" allowBlank="1" showInputMessage="1" showErrorMessage="1" sqref="H5:H27 H34:H44" xr:uid="{2D34C4E7-9D48-4FFB-841A-82D68755C1EA}">
      <formula1>$D$49:$D$51</formula1>
    </dataValidation>
    <dataValidation type="list" allowBlank="1" showInputMessage="1" showErrorMessage="1" sqref="B5:B27 B34:B44" xr:uid="{698B2120-12C5-4352-A2BA-F3891FCBE2FC}">
      <formula1>$B$49:$B$54</formula1>
    </dataValidation>
    <dataValidation type="list" allowBlank="1" showInputMessage="1" showErrorMessage="1" sqref="D5:D30 D34:D44"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5:F44"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tabSelected="1" topLeftCell="BQ7" zoomScaleNormal="100" zoomScaleSheetLayoutView="100" zoomScalePageLayoutView="55" workbookViewId="0">
      <selection activeCell="BW8" sqref="BW8"/>
    </sheetView>
  </sheetViews>
  <sheetFormatPr baseColWidth="10" defaultColWidth="11.42578125" defaultRowHeight="16.5" customHeight="1" x14ac:dyDescent="0.3"/>
  <cols>
    <col min="1" max="1" width="4" style="2" bestFit="1" customWidth="1"/>
    <col min="2" max="4" width="18.7109375" style="93" customWidth="1"/>
    <col min="5" max="5" width="32.42578125" style="1" customWidth="1"/>
    <col min="6" max="6" width="18.42578125" style="2" customWidth="1"/>
    <col min="7" max="7" width="16.42578125" style="2" customWidth="1"/>
    <col min="8" max="8" width="16.140625" style="2" customWidth="1"/>
    <col min="9" max="9" width="19" style="194" customWidth="1"/>
    <col min="10" max="10" width="24.42578125" style="1" customWidth="1"/>
    <col min="11" max="11" width="16.5703125" style="1" customWidth="1"/>
    <col min="12" max="12" width="6.28515625" style="1" bestFit="1" customWidth="1"/>
    <col min="13" max="13" width="27" style="1" customWidth="1"/>
    <col min="14" max="14" width="11" style="1" hidden="1" customWidth="1"/>
    <col min="15" max="15" width="17.5703125" style="1" customWidth="1"/>
    <col min="16" max="16" width="6.28515625" style="1" bestFit="1" customWidth="1"/>
    <col min="17" max="17" width="20.42578125" style="1" customWidth="1"/>
    <col min="18" max="18" width="5.85546875" style="1" customWidth="1"/>
    <col min="19" max="19" width="31" style="1" customWidth="1"/>
    <col min="20" max="20" width="15.140625" style="1" hidden="1" customWidth="1"/>
    <col min="21" max="21" width="18.42578125" style="1" hidden="1" customWidth="1"/>
    <col min="22" max="22" width="21" style="1" hidden="1" customWidth="1"/>
    <col min="23" max="23" width="19.28515625" style="1" hidden="1" customWidth="1"/>
    <col min="24" max="24" width="28.42578125" style="1" hidden="1" customWidth="1"/>
    <col min="25" max="25" width="6.85546875" style="1" hidden="1" customWidth="1"/>
    <col min="26" max="26" width="5" style="1" hidden="1" customWidth="1"/>
    <col min="27" max="27" width="5.5703125" style="1" hidden="1" customWidth="1"/>
    <col min="28" max="28" width="7.140625" style="1" hidden="1" customWidth="1"/>
    <col min="29" max="29" width="6.7109375" style="1" hidden="1" customWidth="1"/>
    <col min="30" max="30" width="7.5703125" style="1" hidden="1" customWidth="1"/>
    <col min="31" max="31" width="15.28515625" style="1" hidden="1" customWidth="1"/>
    <col min="32" max="32" width="12" style="1" hidden="1" customWidth="1"/>
    <col min="33" max="33" width="10.42578125" style="1" hidden="1" customWidth="1"/>
    <col min="34" max="34" width="9.28515625" style="1" hidden="1" customWidth="1"/>
    <col min="35" max="35" width="9.140625" style="1" hidden="1" customWidth="1"/>
    <col min="36" max="36" width="8.42578125" style="1" hidden="1" customWidth="1"/>
    <col min="37" max="37" width="7.28515625" style="1" hidden="1" customWidth="1"/>
    <col min="38" max="38" width="23" style="1" customWidth="1"/>
    <col min="39" max="39" width="23.42578125" style="1" customWidth="1"/>
    <col min="40" max="40" width="22.140625" style="1" customWidth="1"/>
    <col min="41" max="41" width="20.5703125" style="142" hidden="1" customWidth="1"/>
    <col min="42" max="42" width="29.85546875" style="142" hidden="1" customWidth="1"/>
    <col min="43" max="43" width="20.5703125" style="142" hidden="1" customWidth="1"/>
    <col min="44" max="44" width="28.140625" style="142" hidden="1" customWidth="1"/>
    <col min="45" max="45" width="20.5703125" style="142" hidden="1" customWidth="1"/>
    <col min="46" max="46" width="38" style="142" hidden="1" customWidth="1"/>
    <col min="47" max="47" width="20.5703125" style="142" customWidth="1"/>
    <col min="48" max="48" width="64" style="142" customWidth="1"/>
    <col min="49" max="49" width="15.7109375" style="142" customWidth="1"/>
    <col min="50" max="50" width="23" style="142" hidden="1" customWidth="1"/>
    <col min="51" max="51" width="37.28515625" style="142" hidden="1" customWidth="1"/>
    <col min="52" max="52" width="18.85546875" style="142" hidden="1" customWidth="1"/>
    <col min="53" max="53" width="16.85546875" style="142" hidden="1" customWidth="1"/>
    <col min="54" max="54" width="19.5703125" style="142" hidden="1" customWidth="1"/>
    <col min="55" max="55" width="23" style="142" hidden="1" customWidth="1"/>
    <col min="56" max="56" width="33.7109375" style="142" hidden="1" customWidth="1"/>
    <col min="57" max="57" width="18.85546875" style="142" hidden="1" customWidth="1"/>
    <col min="58" max="58" width="16.85546875" style="142" hidden="1" customWidth="1"/>
    <col min="59" max="59" width="19.5703125" style="142" hidden="1" customWidth="1"/>
    <col min="60" max="60" width="23" style="142" hidden="1" customWidth="1"/>
    <col min="61" max="61" width="68.28515625" style="142" hidden="1" customWidth="1"/>
    <col min="62" max="62" width="18.85546875" style="142" hidden="1" customWidth="1"/>
    <col min="63" max="63" width="16.85546875" style="142" hidden="1" customWidth="1"/>
    <col min="64" max="64" width="19.5703125" style="142" hidden="1" customWidth="1"/>
    <col min="65" max="65" width="23" style="142" customWidth="1"/>
    <col min="66" max="66" width="83.85546875" style="142" customWidth="1"/>
    <col min="67" max="67" width="18.85546875" style="142" customWidth="1"/>
    <col min="68" max="68" width="16.85546875" style="142" customWidth="1"/>
    <col min="69" max="69" width="19.5703125" style="142" customWidth="1"/>
    <col min="70" max="70" width="20.5703125" style="161" customWidth="1"/>
    <col min="71" max="72" width="23" style="142" customWidth="1"/>
    <col min="73" max="73" width="18.5703125" style="142" customWidth="1"/>
    <col min="74" max="74" width="20.5703125" style="142" customWidth="1"/>
    <col min="75" max="75" width="23" style="142" customWidth="1"/>
    <col min="76" max="76" width="25.28515625" style="142" customWidth="1"/>
    <col min="77" max="77" width="20.5703125" style="264" customWidth="1"/>
    <col min="78" max="78" width="64.28515625" style="142" customWidth="1"/>
    <col min="79" max="79" width="39.5703125" style="142" customWidth="1"/>
    <col min="80" max="80" width="48.5703125" style="142" customWidth="1"/>
    <col min="81" max="16384" width="11.42578125" style="142"/>
  </cols>
  <sheetData>
    <row r="1" spans="1:106" ht="16.5" customHeight="1" x14ac:dyDescent="0.3">
      <c r="A1" s="184"/>
      <c r="B1" s="185"/>
      <c r="C1" s="185"/>
      <c r="E1" s="3"/>
      <c r="F1" s="186"/>
      <c r="G1" s="184"/>
      <c r="H1" s="184"/>
      <c r="I1" s="187"/>
      <c r="J1" s="3"/>
      <c r="K1" s="3"/>
      <c r="L1" s="3"/>
      <c r="M1" s="3"/>
      <c r="N1" s="3"/>
      <c r="O1" s="3"/>
      <c r="P1" s="3"/>
      <c r="Q1" s="3"/>
      <c r="R1" s="3"/>
      <c r="S1" s="3"/>
      <c r="T1" s="3"/>
      <c r="U1" s="3"/>
      <c r="V1" s="3"/>
      <c r="W1" s="3"/>
      <c r="X1" s="3"/>
      <c r="Y1" s="3"/>
      <c r="Z1" s="3"/>
      <c r="AA1" s="3"/>
      <c r="AB1" s="3"/>
      <c r="AC1" s="3"/>
      <c r="AD1" s="3"/>
      <c r="AE1" s="3"/>
      <c r="AF1" s="3"/>
      <c r="AG1" s="3"/>
      <c r="AH1" s="3"/>
      <c r="AI1" s="3"/>
      <c r="AJ1" s="3"/>
      <c r="AK1" s="3"/>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60"/>
      <c r="BS1" s="139"/>
      <c r="BT1" s="139"/>
      <c r="BU1" s="139"/>
      <c r="BV1" s="139"/>
      <c r="BW1" s="139"/>
      <c r="BX1" s="139"/>
      <c r="BY1" s="260"/>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row>
    <row r="2" spans="1:106" ht="16.5" customHeight="1" x14ac:dyDescent="0.3">
      <c r="A2" s="346" t="s">
        <v>119</v>
      </c>
      <c r="B2" s="347"/>
      <c r="C2" s="347"/>
      <c r="D2" s="347"/>
      <c r="E2" s="347"/>
      <c r="F2" s="347"/>
      <c r="G2" s="347"/>
      <c r="H2" s="347"/>
      <c r="I2" s="348"/>
      <c r="J2" s="346" t="s">
        <v>120</v>
      </c>
      <c r="K2" s="347"/>
      <c r="L2" s="347"/>
      <c r="M2" s="347"/>
      <c r="N2" s="347"/>
      <c r="O2" s="347"/>
      <c r="P2" s="347"/>
      <c r="Q2" s="348"/>
      <c r="R2" s="374" t="s">
        <v>121</v>
      </c>
      <c r="S2" s="374"/>
      <c r="T2" s="374"/>
      <c r="U2" s="374"/>
      <c r="V2" s="374"/>
      <c r="W2" s="374"/>
      <c r="X2" s="374"/>
      <c r="Y2" s="374"/>
      <c r="Z2" s="374"/>
      <c r="AA2" s="374"/>
      <c r="AB2" s="374"/>
      <c r="AC2" s="374"/>
      <c r="AD2" s="374"/>
      <c r="AE2" s="374" t="s">
        <v>122</v>
      </c>
      <c r="AF2" s="374"/>
      <c r="AG2" s="374"/>
      <c r="AH2" s="374"/>
      <c r="AI2" s="374"/>
      <c r="AJ2" s="374"/>
      <c r="AK2" s="374"/>
      <c r="AL2" s="383" t="s">
        <v>123</v>
      </c>
      <c r="AM2" s="383"/>
      <c r="AN2" s="383"/>
      <c r="AO2" s="383"/>
      <c r="AP2" s="383"/>
      <c r="AQ2" s="383"/>
      <c r="AR2" s="383"/>
      <c r="AS2" s="383"/>
      <c r="AT2" s="383"/>
      <c r="AU2" s="383"/>
      <c r="AV2" s="383"/>
      <c r="AW2" s="383"/>
      <c r="AX2" s="339" t="s">
        <v>124</v>
      </c>
      <c r="AY2" s="339"/>
      <c r="AZ2" s="339"/>
      <c r="BA2" s="339"/>
      <c r="BB2" s="339"/>
      <c r="BC2" s="339" t="s">
        <v>125</v>
      </c>
      <c r="BD2" s="339"/>
      <c r="BE2" s="339"/>
      <c r="BF2" s="339"/>
      <c r="BG2" s="339"/>
      <c r="BH2" s="339" t="s">
        <v>126</v>
      </c>
      <c r="BI2" s="339"/>
      <c r="BJ2" s="339"/>
      <c r="BK2" s="339"/>
      <c r="BL2" s="339"/>
      <c r="BM2" s="339" t="s">
        <v>127</v>
      </c>
      <c r="BN2" s="339"/>
      <c r="BO2" s="339"/>
      <c r="BP2" s="339"/>
      <c r="BQ2" s="339"/>
      <c r="BR2" s="381" t="s">
        <v>128</v>
      </c>
      <c r="BS2" s="381"/>
      <c r="BT2" s="381"/>
      <c r="BU2" s="381"/>
      <c r="BV2" s="352" t="s">
        <v>129</v>
      </c>
      <c r="BW2" s="352"/>
      <c r="BX2" s="352"/>
      <c r="BY2" s="343" t="s">
        <v>130</v>
      </c>
      <c r="BZ2" s="344"/>
      <c r="CA2" s="344"/>
      <c r="CB2" s="345"/>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row>
    <row r="3" spans="1:106" ht="16.5" customHeight="1" x14ac:dyDescent="0.3">
      <c r="A3" s="370" t="s">
        <v>131</v>
      </c>
      <c r="B3" s="371" t="s">
        <v>7</v>
      </c>
      <c r="C3" s="371" t="s">
        <v>9</v>
      </c>
      <c r="D3" s="372" t="s">
        <v>132</v>
      </c>
      <c r="E3" s="372" t="s">
        <v>21</v>
      </c>
      <c r="F3" s="374" t="s">
        <v>15</v>
      </c>
      <c r="G3" s="371" t="s">
        <v>17</v>
      </c>
      <c r="H3" s="371" t="s">
        <v>133</v>
      </c>
      <c r="I3" s="371" t="s">
        <v>23</v>
      </c>
      <c r="J3" s="371" t="s">
        <v>134</v>
      </c>
      <c r="K3" s="371" t="s">
        <v>135</v>
      </c>
      <c r="L3" s="372" t="s">
        <v>136</v>
      </c>
      <c r="M3" s="371" t="s">
        <v>137</v>
      </c>
      <c r="N3" s="384" t="s">
        <v>138</v>
      </c>
      <c r="O3" s="371" t="s">
        <v>139</v>
      </c>
      <c r="P3" s="374" t="s">
        <v>136</v>
      </c>
      <c r="Q3" s="371" t="s">
        <v>29</v>
      </c>
      <c r="R3" s="373" t="s">
        <v>140</v>
      </c>
      <c r="S3" s="371" t="s">
        <v>31</v>
      </c>
      <c r="T3" s="371" t="s">
        <v>33</v>
      </c>
      <c r="U3" s="375" t="s">
        <v>141</v>
      </c>
      <c r="V3" s="376"/>
      <c r="W3" s="376"/>
      <c r="X3" s="377"/>
      <c r="Y3" s="371" t="s">
        <v>142</v>
      </c>
      <c r="Z3" s="371"/>
      <c r="AA3" s="371"/>
      <c r="AB3" s="371"/>
      <c r="AC3" s="371"/>
      <c r="AD3" s="371"/>
      <c r="AE3" s="373" t="s">
        <v>143</v>
      </c>
      <c r="AF3" s="373" t="s">
        <v>144</v>
      </c>
      <c r="AG3" s="373" t="s">
        <v>136</v>
      </c>
      <c r="AH3" s="373" t="s">
        <v>145</v>
      </c>
      <c r="AI3" s="373" t="s">
        <v>136</v>
      </c>
      <c r="AJ3" s="373" t="s">
        <v>146</v>
      </c>
      <c r="AK3" s="373" t="s">
        <v>49</v>
      </c>
      <c r="AL3" s="360" t="s">
        <v>147</v>
      </c>
      <c r="AM3" s="360" t="s">
        <v>148</v>
      </c>
      <c r="AN3" s="360" t="s">
        <v>149</v>
      </c>
      <c r="AO3" s="360" t="s">
        <v>150</v>
      </c>
      <c r="AP3" s="360" t="s">
        <v>151</v>
      </c>
      <c r="AQ3" s="360" t="s">
        <v>150</v>
      </c>
      <c r="AR3" s="361" t="s">
        <v>152</v>
      </c>
      <c r="AS3" s="360" t="s">
        <v>150</v>
      </c>
      <c r="AT3" s="360" t="s">
        <v>153</v>
      </c>
      <c r="AU3" s="360" t="s">
        <v>150</v>
      </c>
      <c r="AV3" s="361" t="s">
        <v>154</v>
      </c>
      <c r="AW3" s="360" t="s">
        <v>53</v>
      </c>
      <c r="AX3" s="340" t="s">
        <v>155</v>
      </c>
      <c r="AY3" s="340" t="s">
        <v>156</v>
      </c>
      <c r="AZ3" s="340" t="s">
        <v>148</v>
      </c>
      <c r="BA3" s="340" t="s">
        <v>157</v>
      </c>
      <c r="BB3" s="340" t="s">
        <v>158</v>
      </c>
      <c r="BC3" s="340" t="s">
        <v>155</v>
      </c>
      <c r="BD3" s="340" t="s">
        <v>156</v>
      </c>
      <c r="BE3" s="340" t="s">
        <v>148</v>
      </c>
      <c r="BF3" s="340" t="s">
        <v>157</v>
      </c>
      <c r="BG3" s="340" t="s">
        <v>158</v>
      </c>
      <c r="BH3" s="340" t="s">
        <v>155</v>
      </c>
      <c r="BI3" s="340" t="s">
        <v>156</v>
      </c>
      <c r="BJ3" s="340" t="s">
        <v>148</v>
      </c>
      <c r="BK3" s="340" t="s">
        <v>157</v>
      </c>
      <c r="BL3" s="340" t="s">
        <v>158</v>
      </c>
      <c r="BM3" s="340" t="s">
        <v>155</v>
      </c>
      <c r="BN3" s="340" t="s">
        <v>156</v>
      </c>
      <c r="BO3" s="340" t="s">
        <v>148</v>
      </c>
      <c r="BP3" s="340" t="s">
        <v>157</v>
      </c>
      <c r="BQ3" s="340" t="s">
        <v>158</v>
      </c>
      <c r="BR3" s="382" t="s">
        <v>159</v>
      </c>
      <c r="BS3" s="382" t="s">
        <v>160</v>
      </c>
      <c r="BT3" s="382" t="s">
        <v>161</v>
      </c>
      <c r="BU3" s="382" t="s">
        <v>156</v>
      </c>
      <c r="BV3" s="353" t="s">
        <v>150</v>
      </c>
      <c r="BW3" s="353" t="s">
        <v>162</v>
      </c>
      <c r="BX3" s="353" t="s">
        <v>163</v>
      </c>
      <c r="BY3" s="386" t="s">
        <v>164</v>
      </c>
      <c r="BZ3" s="386" t="s">
        <v>165</v>
      </c>
      <c r="CA3" s="386" t="s">
        <v>166</v>
      </c>
      <c r="CB3" s="386" t="s">
        <v>167</v>
      </c>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row>
    <row r="4" spans="1:106" s="144" customFormat="1" ht="67.5" customHeight="1" x14ac:dyDescent="0.25">
      <c r="A4" s="370"/>
      <c r="B4" s="371"/>
      <c r="C4" s="371"/>
      <c r="D4" s="372"/>
      <c r="E4" s="372"/>
      <c r="F4" s="374"/>
      <c r="G4" s="371"/>
      <c r="H4" s="371"/>
      <c r="I4" s="371"/>
      <c r="J4" s="371"/>
      <c r="K4" s="371"/>
      <c r="L4" s="372"/>
      <c r="M4" s="371"/>
      <c r="N4" s="385"/>
      <c r="O4" s="374"/>
      <c r="P4" s="374"/>
      <c r="Q4" s="371"/>
      <c r="R4" s="373"/>
      <c r="S4" s="371"/>
      <c r="T4" s="371"/>
      <c r="U4" s="151" t="s">
        <v>168</v>
      </c>
      <c r="V4" s="151" t="s">
        <v>169</v>
      </c>
      <c r="W4" s="151" t="s">
        <v>170</v>
      </c>
      <c r="X4" s="151" t="s">
        <v>171</v>
      </c>
      <c r="Y4" s="152" t="s">
        <v>70</v>
      </c>
      <c r="Z4" s="152" t="s">
        <v>172</v>
      </c>
      <c r="AA4" s="152" t="s">
        <v>173</v>
      </c>
      <c r="AB4" s="152" t="s">
        <v>174</v>
      </c>
      <c r="AC4" s="152" t="s">
        <v>175</v>
      </c>
      <c r="AD4" s="152" t="s">
        <v>157</v>
      </c>
      <c r="AE4" s="373"/>
      <c r="AF4" s="373"/>
      <c r="AG4" s="373"/>
      <c r="AH4" s="373"/>
      <c r="AI4" s="373"/>
      <c r="AJ4" s="373"/>
      <c r="AK4" s="373"/>
      <c r="AL4" s="360"/>
      <c r="AM4" s="360"/>
      <c r="AN4" s="360"/>
      <c r="AO4" s="360"/>
      <c r="AP4" s="360"/>
      <c r="AQ4" s="360"/>
      <c r="AR4" s="362"/>
      <c r="AS4" s="360"/>
      <c r="AT4" s="360"/>
      <c r="AU4" s="360"/>
      <c r="AV4" s="362"/>
      <c r="AW4" s="360"/>
      <c r="AX4" s="340"/>
      <c r="AY4" s="340"/>
      <c r="AZ4" s="340"/>
      <c r="BA4" s="340"/>
      <c r="BB4" s="340"/>
      <c r="BC4" s="340"/>
      <c r="BD4" s="340"/>
      <c r="BE4" s="340"/>
      <c r="BF4" s="340"/>
      <c r="BG4" s="340"/>
      <c r="BH4" s="340"/>
      <c r="BI4" s="340"/>
      <c r="BJ4" s="340"/>
      <c r="BK4" s="340"/>
      <c r="BL4" s="340"/>
      <c r="BM4" s="340"/>
      <c r="BN4" s="340"/>
      <c r="BO4" s="340"/>
      <c r="BP4" s="340"/>
      <c r="BQ4" s="340"/>
      <c r="BR4" s="382"/>
      <c r="BS4" s="382"/>
      <c r="BT4" s="382"/>
      <c r="BU4" s="382"/>
      <c r="BV4" s="353"/>
      <c r="BW4" s="353"/>
      <c r="BX4" s="353"/>
      <c r="BY4" s="386"/>
      <c r="BZ4" s="386"/>
      <c r="CA4" s="386"/>
      <c r="CB4" s="386"/>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row>
    <row r="5" spans="1:106" s="147" customFormat="1" ht="408.75" customHeight="1" x14ac:dyDescent="0.25">
      <c r="A5" s="341">
        <v>1</v>
      </c>
      <c r="B5" s="342" t="s">
        <v>72</v>
      </c>
      <c r="C5" s="342" t="s">
        <v>176</v>
      </c>
      <c r="D5" s="380" t="s">
        <v>177</v>
      </c>
      <c r="E5" s="379" t="s">
        <v>178</v>
      </c>
      <c r="F5" s="342" t="s">
        <v>179</v>
      </c>
      <c r="G5" s="342" t="s">
        <v>180</v>
      </c>
      <c r="H5" s="342" t="s">
        <v>181</v>
      </c>
      <c r="I5" s="342" t="s">
        <v>182</v>
      </c>
      <c r="J5" s="378">
        <v>1500</v>
      </c>
      <c r="K5" s="368" t="str">
        <f>IF(J5&lt;=0,"",IF(J5&lt;=2,"Muy Baja",IF(J5&lt;=24,"Baja",IF(J5&lt;=500,"Media",IF(J5&lt;=5000,"Alta","Muy Alta")))))</f>
        <v>Alta</v>
      </c>
      <c r="L5" s="365">
        <f>IF(K5="","",IF(K5="Muy Baja",0.2,IF(K5="Baja",0.4,IF(K5="Media",0.6,IF(K5="Alta",0.8,IF(K5="Muy Alta",1,))))))</f>
        <v>0.8</v>
      </c>
      <c r="M5" s="363" t="s">
        <v>183</v>
      </c>
      <c r="N5" s="363" t="str">
        <f ca="1">IF(NOT(ISERROR(MATCH(M5,'Tabla Impacto'!$B$221:$B$223,0))),'Tabla Impacto'!$F$223&amp;"Por favor no seleccionar los criterios de impacto(Afectación Económica o presupuestal y Pérdida Reputacional)",M5)</f>
        <v xml:space="preserve">     El riesgo afecta la imagen de la entidad con efecto publicitario sostenido a nivel de sector administrativo, nivel departamental o municipal</v>
      </c>
      <c r="O5" s="364" t="str">
        <f ca="1">IF(OR(N5='Tabla Impacto'!$C$11,N5='Tabla Impacto'!$D$11),"Leve",IF(OR(N5='Tabla Impacto'!$C$12,N5='Tabla Impacto'!$D$12),"Menor",IF(OR(N5='Tabla Impacto'!$C$13,N5='Tabla Impacto'!$D$13),"Moderado",IF(OR(N5='Tabla Impacto'!$C$14,N5='Tabla Impacto'!$D$14),"Mayor",IF(OR(N5='Tabla Impacto'!$C$15,N5='Tabla Impacto'!$D$15),"Catastrófico","")))))</f>
        <v>Mayor</v>
      </c>
      <c r="P5" s="363">
        <f ca="1">IF(O5="","",IF(O5="Leve",0.2,IF(O5="Menor",0.4,IF(O5="Moderado",0.6,IF(O5="Mayor",0.8,IF(O5="Catastrófico",1,))))))</f>
        <v>0.8</v>
      </c>
      <c r="Q5" s="366"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188">
        <v>1</v>
      </c>
      <c r="S5" s="190" t="s">
        <v>184</v>
      </c>
      <c r="T5" s="181" t="str">
        <f t="shared" ref="T5:T37" si="0">IF(OR(Y5="Preventivo",Y5="Detectivo"),"Probabilidad",IF(Y5="Correctivo","Impacto",""))</f>
        <v>Probabilidad</v>
      </c>
      <c r="U5" s="181" t="s">
        <v>185</v>
      </c>
      <c r="V5" s="181" t="s">
        <v>185</v>
      </c>
      <c r="W5" s="181" t="s">
        <v>185</v>
      </c>
      <c r="X5" s="181" t="s">
        <v>185</v>
      </c>
      <c r="Y5" s="191" t="s">
        <v>186</v>
      </c>
      <c r="Z5" s="191" t="s">
        <v>187</v>
      </c>
      <c r="AA5" s="98" t="str">
        <f t="shared" ref="AA5:AA36" si="1">IF(AND(Y5="Preventivo",Z5="Automático"),"50%",IF(AND(Y5="Preventivo",Z5="Manual"),"40%",IF(AND(Y5="Detectivo",Z5="Automático"),"40%",IF(AND(Y5="Detectivo",Z5="Manual"),"30%",IF(AND(Y5="Correctivo",Z5="Automático"),"35%",IF(AND(Y5="Correctivo",Z5="Manual"),"25%",""))))))</f>
        <v>40%</v>
      </c>
      <c r="AB5" s="191" t="s">
        <v>188</v>
      </c>
      <c r="AC5" s="191" t="s">
        <v>189</v>
      </c>
      <c r="AD5" s="191" t="s">
        <v>190</v>
      </c>
      <c r="AE5" s="158">
        <f>IFERROR(IF(T5="Probabilidad",(L5-(+L5*AA5)),IF(T5="Impacto",L5,"")),"")</f>
        <v>0.48</v>
      </c>
      <c r="AF5" s="132" t="str">
        <f>IFERROR(IF(AE5="","",IF(AE5&lt;=0.2,"Muy Baja",IF(AE5&lt;=0.4,"Baja",IF(AE5&lt;=0.6,"Media",IF(AE5&lt;=0.8,"Alta","Muy Alta"))))),"")</f>
        <v>Media</v>
      </c>
      <c r="AG5" s="98">
        <f t="shared" ref="AG5:AG36" si="2">+AE5</f>
        <v>0.48</v>
      </c>
      <c r="AH5" s="132" t="str">
        <f ca="1">IFERROR(IF(AI5="","",IF(AI5&lt;=0.2,"Leve",IF(AI5&lt;=0.4,"Menor",IF(AI5&lt;=0.6,"Moderado",IF(AI5&lt;=0.8,"Mayor","Catastrófico"))))),"")</f>
        <v>Mayor</v>
      </c>
      <c r="AI5" s="98">
        <f ca="1">IFERROR(IF(T5="Impacto",(P5-(+P5*AA5)),IF(T5="Probabilidad",P5,"")),"")</f>
        <v>0.8</v>
      </c>
      <c r="AJ5" s="99"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Alto</v>
      </c>
      <c r="AK5" s="349" t="s">
        <v>191</v>
      </c>
      <c r="AL5" s="247" t="s">
        <v>192</v>
      </c>
      <c r="AM5" s="189" t="s">
        <v>193</v>
      </c>
      <c r="AN5" s="195">
        <v>45291</v>
      </c>
      <c r="AO5" s="249" t="s">
        <v>194</v>
      </c>
      <c r="AP5" s="250" t="s">
        <v>195</v>
      </c>
      <c r="AQ5" s="249" t="s">
        <v>196</v>
      </c>
      <c r="AR5" s="250" t="s">
        <v>197</v>
      </c>
      <c r="AS5" s="198" t="s">
        <v>198</v>
      </c>
      <c r="AT5" s="277" t="s">
        <v>199</v>
      </c>
      <c r="AU5" s="136" t="s">
        <v>200</v>
      </c>
      <c r="AV5" s="280" t="s">
        <v>201</v>
      </c>
      <c r="AW5" s="134" t="s">
        <v>202</v>
      </c>
      <c r="AX5" s="198" t="s">
        <v>194</v>
      </c>
      <c r="AY5" s="246" t="s">
        <v>203</v>
      </c>
      <c r="AZ5" s="189" t="s">
        <v>193</v>
      </c>
      <c r="BA5" s="198" t="s">
        <v>204</v>
      </c>
      <c r="BB5" s="195" t="s">
        <v>205</v>
      </c>
      <c r="BC5" s="189" t="s">
        <v>206</v>
      </c>
      <c r="BD5" s="246" t="s">
        <v>207</v>
      </c>
      <c r="BE5" s="189" t="s">
        <v>193</v>
      </c>
      <c r="BF5" s="198" t="s">
        <v>204</v>
      </c>
      <c r="BG5" s="195" t="s">
        <v>205</v>
      </c>
      <c r="BH5" s="198" t="s">
        <v>198</v>
      </c>
      <c r="BI5" s="277" t="s">
        <v>208</v>
      </c>
      <c r="BJ5" s="189" t="s">
        <v>193</v>
      </c>
      <c r="BK5" s="198" t="s">
        <v>209</v>
      </c>
      <c r="BL5" s="195" t="s">
        <v>205</v>
      </c>
      <c r="BM5" s="136" t="s">
        <v>200</v>
      </c>
      <c r="BN5" s="280" t="s">
        <v>210</v>
      </c>
      <c r="BO5" s="180" t="s">
        <v>193</v>
      </c>
      <c r="BP5" s="136" t="s">
        <v>211</v>
      </c>
      <c r="BQ5" s="100" t="s">
        <v>205</v>
      </c>
      <c r="BR5" s="182" t="s">
        <v>212</v>
      </c>
      <c r="BS5" s="180"/>
      <c r="BT5" s="180"/>
      <c r="BU5" s="180"/>
      <c r="BV5" s="136" t="s">
        <v>609</v>
      </c>
      <c r="BW5" s="180" t="s">
        <v>610</v>
      </c>
      <c r="BX5" s="180" t="s">
        <v>611</v>
      </c>
      <c r="BY5" s="263" t="s">
        <v>213</v>
      </c>
      <c r="BZ5" s="265" t="s">
        <v>214</v>
      </c>
      <c r="CA5" s="265" t="s">
        <v>215</v>
      </c>
      <c r="CB5" s="266" t="s">
        <v>216</v>
      </c>
    </row>
    <row r="6" spans="1:106" ht="409.5" customHeight="1" x14ac:dyDescent="0.3">
      <c r="A6" s="341"/>
      <c r="B6" s="342"/>
      <c r="C6" s="342"/>
      <c r="D6" s="380"/>
      <c r="E6" s="367"/>
      <c r="F6" s="342"/>
      <c r="G6" s="342"/>
      <c r="H6" s="342"/>
      <c r="I6" s="342"/>
      <c r="J6" s="378"/>
      <c r="K6" s="368"/>
      <c r="L6" s="365"/>
      <c r="M6" s="355"/>
      <c r="N6" s="355"/>
      <c r="O6" s="355"/>
      <c r="P6" s="355"/>
      <c r="Q6" s="366"/>
      <c r="R6" s="188">
        <v>2</v>
      </c>
      <c r="S6" s="190" t="s">
        <v>217</v>
      </c>
      <c r="T6" s="181" t="str">
        <f t="shared" si="0"/>
        <v>Probabilidad</v>
      </c>
      <c r="U6" s="181" t="s">
        <v>185</v>
      </c>
      <c r="V6" s="181" t="s">
        <v>185</v>
      </c>
      <c r="W6" s="181" t="s">
        <v>185</v>
      </c>
      <c r="X6" s="181" t="s">
        <v>185</v>
      </c>
      <c r="Y6" s="191" t="s">
        <v>186</v>
      </c>
      <c r="Z6" s="191" t="s">
        <v>187</v>
      </c>
      <c r="AA6" s="98" t="str">
        <f t="shared" si="1"/>
        <v>40%</v>
      </c>
      <c r="AB6" s="191" t="s">
        <v>188</v>
      </c>
      <c r="AC6" s="191" t="s">
        <v>189</v>
      </c>
      <c r="AD6" s="191" t="s">
        <v>190</v>
      </c>
      <c r="AE6" s="158">
        <f>IFERROR(IF(AND(T5="Probabilidad",T6="Probabilidad"),(AG5-(+AG5*AA6)),IF(T6="Probabilidad",(L5-(+L5*AA6)),IF(T6="Impacto",AG5,""))),"")</f>
        <v>0.28799999999999998</v>
      </c>
      <c r="AF6" s="132" t="str">
        <f t="shared" ref="AF6:AF64" si="4">IFERROR(IF(AE6="","",IF(AE6&lt;=0.2,"Muy Baja",IF(AE6&lt;=0.4,"Baja",IF(AE6&lt;=0.6,"Media",IF(AE6&lt;=0.8,"Alta","Muy Alta"))))),"")</f>
        <v>Baja</v>
      </c>
      <c r="AG6" s="98">
        <f t="shared" si="2"/>
        <v>0.28799999999999998</v>
      </c>
      <c r="AH6" s="132" t="str">
        <f t="shared" ref="AH6:AH64" ca="1" si="5">IFERROR(IF(AI6="","",IF(AI6&lt;=0.2,"Leve",IF(AI6&lt;=0.4,"Menor",IF(AI6&lt;=0.6,"Moderado",IF(AI6&lt;=0.8,"Mayor","Catastrófico"))))),"")</f>
        <v>Mayor</v>
      </c>
      <c r="AI6" s="98">
        <f ca="1">IFERROR(IF(AND(T5="Impacto",T6="Impacto"),(AI5-(+AI5*AA6)),IF(T6="Impacto",($P$5-(+$P$5*AA6)),IF(T6="Probabilidad",AI5,""))),"")</f>
        <v>0.8</v>
      </c>
      <c r="AJ6" s="99" t="str">
        <f t="shared" ca="1" si="3"/>
        <v>Alto</v>
      </c>
      <c r="AK6" s="350"/>
      <c r="AL6" s="247" t="s">
        <v>218</v>
      </c>
      <c r="AM6" s="189" t="s">
        <v>193</v>
      </c>
      <c r="AN6" s="195">
        <v>45291</v>
      </c>
      <c r="AO6" s="249" t="s">
        <v>194</v>
      </c>
      <c r="AP6" s="251" t="s">
        <v>219</v>
      </c>
      <c r="AQ6" s="249" t="s">
        <v>196</v>
      </c>
      <c r="AR6" s="251" t="s">
        <v>220</v>
      </c>
      <c r="AS6" s="198" t="s">
        <v>198</v>
      </c>
      <c r="AT6" s="279" t="s">
        <v>221</v>
      </c>
      <c r="AU6" s="136" t="s">
        <v>200</v>
      </c>
      <c r="AV6" s="280" t="s">
        <v>222</v>
      </c>
      <c r="AW6" s="134" t="s">
        <v>202</v>
      </c>
      <c r="AX6" s="198" t="s">
        <v>194</v>
      </c>
      <c r="AY6" s="246" t="s">
        <v>223</v>
      </c>
      <c r="AZ6" s="189" t="s">
        <v>193</v>
      </c>
      <c r="BA6" s="198" t="s">
        <v>224</v>
      </c>
      <c r="BB6" s="195" t="s">
        <v>205</v>
      </c>
      <c r="BC6" s="198" t="s">
        <v>196</v>
      </c>
      <c r="BD6" s="246" t="s">
        <v>225</v>
      </c>
      <c r="BE6" s="189" t="s">
        <v>193</v>
      </c>
      <c r="BF6" s="198" t="s">
        <v>224</v>
      </c>
      <c r="BG6" s="195" t="s">
        <v>205</v>
      </c>
      <c r="BH6" s="198" t="s">
        <v>198</v>
      </c>
      <c r="BI6" s="277" t="s">
        <v>226</v>
      </c>
      <c r="BJ6" s="189" t="s">
        <v>193</v>
      </c>
      <c r="BK6" s="198" t="s">
        <v>227</v>
      </c>
      <c r="BL6" s="195" t="s">
        <v>205</v>
      </c>
      <c r="BM6" s="136" t="s">
        <v>200</v>
      </c>
      <c r="BN6" s="280" t="s">
        <v>228</v>
      </c>
      <c r="BO6" s="180" t="s">
        <v>193</v>
      </c>
      <c r="BP6" s="136" t="s">
        <v>229</v>
      </c>
      <c r="BQ6" s="100" t="s">
        <v>205</v>
      </c>
      <c r="BR6" s="135"/>
      <c r="BS6" s="180"/>
      <c r="BT6" s="180"/>
      <c r="BU6" s="180"/>
      <c r="BV6" s="136" t="s">
        <v>609</v>
      </c>
      <c r="BW6" s="180" t="s">
        <v>612</v>
      </c>
      <c r="BX6" s="180" t="s">
        <v>613</v>
      </c>
      <c r="BY6" s="263" t="s">
        <v>213</v>
      </c>
      <c r="BZ6" s="265" t="s">
        <v>230</v>
      </c>
      <c r="CA6" s="265" t="s">
        <v>215</v>
      </c>
      <c r="CB6" s="275" t="s">
        <v>231</v>
      </c>
    </row>
    <row r="7" spans="1:106" ht="409.5" customHeight="1" x14ac:dyDescent="0.3">
      <c r="A7" s="341"/>
      <c r="B7" s="342"/>
      <c r="C7" s="342"/>
      <c r="D7" s="380"/>
      <c r="E7" s="367"/>
      <c r="F7" s="342"/>
      <c r="G7" s="342"/>
      <c r="H7" s="342"/>
      <c r="I7" s="342"/>
      <c r="J7" s="378"/>
      <c r="K7" s="368"/>
      <c r="L7" s="365"/>
      <c r="M7" s="355"/>
      <c r="N7" s="355"/>
      <c r="O7" s="355"/>
      <c r="P7" s="355"/>
      <c r="Q7" s="366"/>
      <c r="R7" s="188">
        <v>3</v>
      </c>
      <c r="S7" s="190" t="s">
        <v>232</v>
      </c>
      <c r="T7" s="181" t="str">
        <f t="shared" si="0"/>
        <v>Probabilidad</v>
      </c>
      <c r="U7" s="181" t="s">
        <v>185</v>
      </c>
      <c r="V7" s="181" t="s">
        <v>185</v>
      </c>
      <c r="W7" s="181" t="s">
        <v>185</v>
      </c>
      <c r="X7" s="181" t="s">
        <v>185</v>
      </c>
      <c r="Y7" s="191" t="s">
        <v>186</v>
      </c>
      <c r="Z7" s="191" t="s">
        <v>187</v>
      </c>
      <c r="AA7" s="98" t="str">
        <f t="shared" si="1"/>
        <v>40%</v>
      </c>
      <c r="AB7" s="191" t="s">
        <v>188</v>
      </c>
      <c r="AC7" s="191" t="s">
        <v>189</v>
      </c>
      <c r="AD7" s="191" t="s">
        <v>190</v>
      </c>
      <c r="AE7" s="158">
        <f>IFERROR(IF(AND(T6="Probabilidad",T7="Probabilidad"),(AG6-(+AG6*AA7)),IF(AND(T6="Impacto",T7="Probabilidad"),(AG5-(+AG5*AA7)),IF(T7="Impacto",AG6,""))),"")</f>
        <v>0.17279999999999998</v>
      </c>
      <c r="AF7" s="132" t="str">
        <f t="shared" si="4"/>
        <v>Muy Baja</v>
      </c>
      <c r="AG7" s="98">
        <f t="shared" si="2"/>
        <v>0.17279999999999998</v>
      </c>
      <c r="AH7" s="132" t="str">
        <f t="shared" ca="1" si="5"/>
        <v>Mayor</v>
      </c>
      <c r="AI7" s="98">
        <f ca="1">IFERROR(IF(AND(T6="Impacto",T7="Impacto"),(AI6-(+AI6*AA7)),IF(AND(T6="Probabilidad",T7="Impacto"),(AI5-(+AI5*AA7)),IF(T7="Probabilidad",AI6,""))),"")</f>
        <v>0.8</v>
      </c>
      <c r="AJ7" s="99" t="str">
        <f t="shared" ca="1" si="3"/>
        <v>Alto</v>
      </c>
      <c r="AK7" s="350"/>
      <c r="AL7" s="247"/>
      <c r="AM7" s="189"/>
      <c r="AN7" s="195"/>
      <c r="AO7" s="252"/>
      <c r="AP7" s="189"/>
      <c r="AQ7" s="252"/>
      <c r="AR7" s="189"/>
      <c r="AS7" s="195"/>
      <c r="AT7" s="189"/>
      <c r="AU7" s="100"/>
      <c r="AV7" s="180"/>
      <c r="AW7" s="134"/>
      <c r="AX7" s="198" t="s">
        <v>194</v>
      </c>
      <c r="AY7" s="246" t="s">
        <v>233</v>
      </c>
      <c r="AZ7" s="189" t="s">
        <v>193</v>
      </c>
      <c r="BA7" s="198" t="s">
        <v>234</v>
      </c>
      <c r="BB7" s="195" t="s">
        <v>205</v>
      </c>
      <c r="BC7" s="198" t="s">
        <v>196</v>
      </c>
      <c r="BD7" s="246" t="s">
        <v>235</v>
      </c>
      <c r="BE7" s="189" t="s">
        <v>193</v>
      </c>
      <c r="BF7" s="198" t="s">
        <v>234</v>
      </c>
      <c r="BG7" s="195" t="s">
        <v>205</v>
      </c>
      <c r="BH7" s="198" t="s">
        <v>198</v>
      </c>
      <c r="BI7" s="278" t="s">
        <v>236</v>
      </c>
      <c r="BJ7" s="189" t="s">
        <v>193</v>
      </c>
      <c r="BK7" s="198" t="s">
        <v>234</v>
      </c>
      <c r="BL7" s="195" t="s">
        <v>205</v>
      </c>
      <c r="BM7" s="136" t="s">
        <v>200</v>
      </c>
      <c r="BN7" s="280" t="s">
        <v>237</v>
      </c>
      <c r="BO7" s="180" t="s">
        <v>193</v>
      </c>
      <c r="BP7" s="136" t="s">
        <v>234</v>
      </c>
      <c r="BQ7" s="100" t="s">
        <v>205</v>
      </c>
      <c r="BR7" s="136"/>
      <c r="BS7" s="180"/>
      <c r="BT7" s="180"/>
      <c r="BU7" s="180"/>
      <c r="BV7" s="136" t="s">
        <v>609</v>
      </c>
      <c r="BW7" s="180" t="s">
        <v>614</v>
      </c>
      <c r="BX7" s="180"/>
      <c r="BY7" s="263" t="s">
        <v>238</v>
      </c>
      <c r="BZ7" s="265" t="s">
        <v>239</v>
      </c>
      <c r="CA7" s="265" t="s">
        <v>240</v>
      </c>
      <c r="CB7" s="265" t="s">
        <v>241</v>
      </c>
    </row>
    <row r="8" spans="1:106" ht="392.25" customHeight="1" x14ac:dyDescent="0.3">
      <c r="A8" s="341"/>
      <c r="B8" s="342"/>
      <c r="C8" s="342"/>
      <c r="D8" s="380"/>
      <c r="E8" s="367"/>
      <c r="F8" s="342"/>
      <c r="G8" s="342"/>
      <c r="H8" s="342"/>
      <c r="I8" s="342"/>
      <c r="J8" s="378"/>
      <c r="K8" s="368"/>
      <c r="L8" s="365"/>
      <c r="M8" s="355"/>
      <c r="N8" s="355"/>
      <c r="O8" s="355"/>
      <c r="P8" s="355"/>
      <c r="Q8" s="366"/>
      <c r="R8" s="188">
        <v>4</v>
      </c>
      <c r="S8" s="253" t="s">
        <v>242</v>
      </c>
      <c r="T8" s="181" t="str">
        <f t="shared" si="0"/>
        <v>Probabilidad</v>
      </c>
      <c r="U8" s="181" t="s">
        <v>185</v>
      </c>
      <c r="V8" s="181" t="s">
        <v>185</v>
      </c>
      <c r="W8" s="181" t="s">
        <v>185</v>
      </c>
      <c r="X8" s="181" t="s">
        <v>185</v>
      </c>
      <c r="Y8" s="191" t="s">
        <v>186</v>
      </c>
      <c r="Z8" s="191" t="s">
        <v>187</v>
      </c>
      <c r="AA8" s="98" t="str">
        <f t="shared" si="1"/>
        <v>40%</v>
      </c>
      <c r="AB8" s="191" t="s">
        <v>188</v>
      </c>
      <c r="AC8" s="191" t="s">
        <v>189</v>
      </c>
      <c r="AD8" s="191" t="s">
        <v>190</v>
      </c>
      <c r="AE8" s="158">
        <f>IFERROR(IF(AND(T7="Probabilidad",T8="Probabilidad"),(AG7-(+AG7*AA8)),IF(AND(T7="Impacto",T8="Probabilidad"),(AG6-(+AG6*AA8)),IF(T8="Impacto",AG7,""))),"")</f>
        <v>0.10367999999999998</v>
      </c>
      <c r="AF8" s="132" t="str">
        <f t="shared" si="4"/>
        <v>Muy Baja</v>
      </c>
      <c r="AG8" s="98">
        <f t="shared" si="2"/>
        <v>0.10367999999999998</v>
      </c>
      <c r="AH8" s="132" t="str">
        <f t="shared" ca="1" si="5"/>
        <v>Mayor</v>
      </c>
      <c r="AI8" s="98">
        <f ca="1">IFERROR(IF(AND(T7="Impacto",T8="Impacto"),(AI7-(+AI7*AA8)),IF(AND(T7="Probabilidad",T8="Impacto"),(AI6-(+AI6*AA8)),IF(T8="Probabilidad",AI7,""))),"")</f>
        <v>0.8</v>
      </c>
      <c r="AJ8" s="99" t="str">
        <f t="shared" ca="1" si="3"/>
        <v>Alto</v>
      </c>
      <c r="AK8" s="350"/>
      <c r="AL8" s="248"/>
      <c r="AM8" s="248"/>
      <c r="AN8" s="254"/>
      <c r="AO8" s="252"/>
      <c r="AP8" s="189"/>
      <c r="AQ8" s="252"/>
      <c r="AR8" s="189"/>
      <c r="AS8" s="195"/>
      <c r="AT8" s="189"/>
      <c r="AU8" s="100"/>
      <c r="AV8" s="180"/>
      <c r="AW8" s="134"/>
      <c r="AX8" s="198" t="s">
        <v>194</v>
      </c>
      <c r="AY8" s="246" t="s">
        <v>243</v>
      </c>
      <c r="AZ8" s="189" t="s">
        <v>193</v>
      </c>
      <c r="BA8" s="195" t="s">
        <v>244</v>
      </c>
      <c r="BB8" s="195" t="s">
        <v>245</v>
      </c>
      <c r="BC8" s="198" t="s">
        <v>196</v>
      </c>
      <c r="BD8" s="246" t="s">
        <v>246</v>
      </c>
      <c r="BE8" s="189" t="s">
        <v>193</v>
      </c>
      <c r="BF8" s="195" t="s">
        <v>247</v>
      </c>
      <c r="BG8" s="195" t="s">
        <v>205</v>
      </c>
      <c r="BH8" s="198" t="s">
        <v>198</v>
      </c>
      <c r="BI8" s="277" t="s">
        <v>248</v>
      </c>
      <c r="BJ8" s="189" t="s">
        <v>193</v>
      </c>
      <c r="BK8" s="195" t="s">
        <v>247</v>
      </c>
      <c r="BL8" s="195" t="s">
        <v>205</v>
      </c>
      <c r="BM8" s="136" t="s">
        <v>200</v>
      </c>
      <c r="BN8" s="280" t="s">
        <v>249</v>
      </c>
      <c r="BO8" s="180" t="s">
        <v>193</v>
      </c>
      <c r="BP8" s="100" t="s">
        <v>247</v>
      </c>
      <c r="BQ8" s="100" t="s">
        <v>205</v>
      </c>
      <c r="BR8" s="136"/>
      <c r="BS8" s="180"/>
      <c r="BT8" s="180"/>
      <c r="BU8" s="180"/>
      <c r="BV8" s="136" t="s">
        <v>609</v>
      </c>
      <c r="BW8" s="180" t="s">
        <v>615</v>
      </c>
      <c r="BX8" s="180"/>
      <c r="BY8" s="261">
        <v>45068</v>
      </c>
      <c r="BZ8" s="265" t="s">
        <v>250</v>
      </c>
      <c r="CA8" s="265" t="s">
        <v>251</v>
      </c>
      <c r="CB8" s="265" t="s">
        <v>241</v>
      </c>
    </row>
    <row r="9" spans="1:106" ht="16.5" customHeight="1" x14ac:dyDescent="0.3">
      <c r="A9" s="341"/>
      <c r="B9" s="342"/>
      <c r="C9" s="342"/>
      <c r="D9" s="380"/>
      <c r="E9" s="367"/>
      <c r="F9" s="342"/>
      <c r="G9" s="342"/>
      <c r="H9" s="342"/>
      <c r="I9" s="342"/>
      <c r="J9" s="378"/>
      <c r="K9" s="368"/>
      <c r="L9" s="365"/>
      <c r="M9" s="355"/>
      <c r="N9" s="355"/>
      <c r="O9" s="355"/>
      <c r="P9" s="355"/>
      <c r="Q9" s="366"/>
      <c r="R9" s="188">
        <v>5</v>
      </c>
      <c r="S9" s="190"/>
      <c r="T9" s="181" t="str">
        <f t="shared" si="0"/>
        <v/>
      </c>
      <c r="U9" s="181"/>
      <c r="V9" s="181"/>
      <c r="W9" s="181"/>
      <c r="X9" s="181"/>
      <c r="Y9" s="191"/>
      <c r="Z9" s="191"/>
      <c r="AA9" s="98" t="str">
        <f t="shared" si="1"/>
        <v/>
      </c>
      <c r="AB9" s="191"/>
      <c r="AC9" s="191"/>
      <c r="AD9" s="191"/>
      <c r="AE9" s="158" t="str">
        <f>IFERROR(IF(AND(T8="Probabilidad",T9="Probabilidad"),(AG8-(+AG8*AA9)),IF(AND(T8="Impacto",T9="Probabilidad"),(AG7-(+AG7*AA9)),IF(T9="Impacto",AG8,""))),"")</f>
        <v/>
      </c>
      <c r="AF9" s="132" t="str">
        <f t="shared" si="4"/>
        <v/>
      </c>
      <c r="AG9" s="98" t="str">
        <f t="shared" si="2"/>
        <v/>
      </c>
      <c r="AH9" s="132" t="str">
        <f t="shared" si="5"/>
        <v/>
      </c>
      <c r="AI9" s="98" t="str">
        <f>IFERROR(IF(AND(T8="Impacto",T9="Impacto"),(AI8-(+AI8*AA9)),IF(AND(T8="Probabilidad",T9="Impacto"),(AI7-(+AI7*AA9)),IF(T9="Probabilidad",AI8,""))),"")</f>
        <v/>
      </c>
      <c r="AJ9" s="99" t="str">
        <f t="shared" si="3"/>
        <v/>
      </c>
      <c r="AK9" s="350"/>
      <c r="AL9" s="189"/>
      <c r="AM9" s="188"/>
      <c r="AN9" s="195"/>
      <c r="AO9" s="195"/>
      <c r="AP9" s="189"/>
      <c r="AQ9" s="195"/>
      <c r="AR9" s="189"/>
      <c r="AS9" s="195"/>
      <c r="AT9" s="189"/>
      <c r="AU9" s="100"/>
      <c r="AV9" s="180"/>
      <c r="AW9" s="134"/>
      <c r="AX9" s="189"/>
      <c r="AY9" s="189"/>
      <c r="AZ9" s="188"/>
      <c r="BA9" s="195"/>
      <c r="BB9" s="195"/>
      <c r="BC9" s="189"/>
      <c r="BD9" s="189"/>
      <c r="BE9" s="188"/>
      <c r="BF9" s="195"/>
      <c r="BG9" s="195"/>
      <c r="BH9" s="189"/>
      <c r="BI9" s="189"/>
      <c r="BJ9" s="188"/>
      <c r="BK9" s="195"/>
      <c r="BL9" s="195"/>
      <c r="BM9" s="180"/>
      <c r="BN9" s="180"/>
      <c r="BO9" s="134"/>
      <c r="BP9" s="100"/>
      <c r="BQ9" s="100"/>
      <c r="BR9" s="136"/>
      <c r="BS9" s="180"/>
      <c r="BT9" s="180"/>
      <c r="BU9" s="180"/>
      <c r="BV9" s="100"/>
      <c r="BW9" s="180"/>
      <c r="BX9" s="180"/>
      <c r="BY9" s="261"/>
      <c r="BZ9" s="265"/>
      <c r="CA9" s="267"/>
      <c r="CB9" s="265"/>
    </row>
    <row r="10" spans="1:106" ht="24.75" customHeight="1" x14ac:dyDescent="0.3">
      <c r="A10" s="341"/>
      <c r="B10" s="342"/>
      <c r="C10" s="342"/>
      <c r="D10" s="380"/>
      <c r="E10" s="367"/>
      <c r="F10" s="342"/>
      <c r="G10" s="342"/>
      <c r="H10" s="342"/>
      <c r="I10" s="342"/>
      <c r="J10" s="378"/>
      <c r="K10" s="368"/>
      <c r="L10" s="365"/>
      <c r="M10" s="356"/>
      <c r="N10" s="356"/>
      <c r="O10" s="356"/>
      <c r="P10" s="356"/>
      <c r="Q10" s="366"/>
      <c r="R10" s="188">
        <v>6</v>
      </c>
      <c r="S10" s="190"/>
      <c r="T10" s="181" t="str">
        <f t="shared" si="0"/>
        <v/>
      </c>
      <c r="U10" s="181"/>
      <c r="V10" s="181"/>
      <c r="W10" s="181"/>
      <c r="X10" s="181"/>
      <c r="Y10" s="191"/>
      <c r="Z10" s="191"/>
      <c r="AA10" s="98" t="str">
        <f t="shared" si="1"/>
        <v/>
      </c>
      <c r="AB10" s="191"/>
      <c r="AC10" s="191"/>
      <c r="AD10" s="191"/>
      <c r="AE10" s="158" t="str">
        <f>IFERROR(IF(AND(T9="Probabilidad",T10="Probabilidad"),(AG9-(+AG9*AA10)),IF(AND(T9="Impacto",T10="Probabilidad"),(AG8-(+AG8*AA10)),IF(T10="Impacto",AG9,""))),"")</f>
        <v/>
      </c>
      <c r="AF10" s="132" t="str">
        <f t="shared" si="4"/>
        <v/>
      </c>
      <c r="AG10" s="98" t="str">
        <f t="shared" si="2"/>
        <v/>
      </c>
      <c r="AH10" s="132" t="str">
        <f t="shared" si="5"/>
        <v/>
      </c>
      <c r="AI10" s="98" t="str">
        <f>IFERROR(IF(AND(T9="Impacto",T10="Impacto"),(AI9-(+AI9*AA10)),IF(AND(T9="Probabilidad",T10="Impacto"),(AI8-(+AI8*AA10)),IF(T10="Probabilidad",AI9,""))),"")</f>
        <v/>
      </c>
      <c r="AJ10" s="99" t="str">
        <f t="shared" si="3"/>
        <v/>
      </c>
      <c r="AK10" s="351"/>
      <c r="AL10" s="189"/>
      <c r="AM10" s="188"/>
      <c r="AN10" s="195"/>
      <c r="AO10" s="195"/>
      <c r="AP10" s="189"/>
      <c r="AQ10" s="195"/>
      <c r="AR10" s="189"/>
      <c r="AS10" s="195"/>
      <c r="AT10" s="189"/>
      <c r="AU10" s="100"/>
      <c r="AV10" s="180"/>
      <c r="AW10" s="134"/>
      <c r="AX10" s="189"/>
      <c r="AY10" s="189"/>
      <c r="AZ10" s="188"/>
      <c r="BA10" s="195"/>
      <c r="BB10" s="195"/>
      <c r="BC10" s="189"/>
      <c r="BD10" s="189"/>
      <c r="BE10" s="188"/>
      <c r="BF10" s="195"/>
      <c r="BG10" s="195"/>
      <c r="BH10" s="189"/>
      <c r="BI10" s="189"/>
      <c r="BJ10" s="188"/>
      <c r="BK10" s="195"/>
      <c r="BL10" s="195"/>
      <c r="BM10" s="180"/>
      <c r="BN10" s="180"/>
      <c r="BO10" s="134"/>
      <c r="BP10" s="100"/>
      <c r="BQ10" s="100"/>
      <c r="BR10" s="136"/>
      <c r="BS10" s="180"/>
      <c r="BT10" s="180"/>
      <c r="BU10" s="180"/>
      <c r="BV10" s="100"/>
      <c r="BW10" s="180"/>
      <c r="BX10" s="180"/>
      <c r="BY10" s="261"/>
      <c r="BZ10" s="265"/>
      <c r="CA10" s="267"/>
      <c r="CB10" s="265"/>
    </row>
    <row r="11" spans="1:106" ht="47.25" customHeight="1" x14ac:dyDescent="0.3">
      <c r="A11" s="341">
        <v>2</v>
      </c>
      <c r="B11" s="369"/>
      <c r="C11" s="369"/>
      <c r="D11" s="369"/>
      <c r="E11" s="369"/>
      <c r="F11" s="369"/>
      <c r="G11" s="369"/>
      <c r="H11" s="369"/>
      <c r="I11" s="369"/>
      <c r="J11" s="341"/>
      <c r="K11" s="368" t="str">
        <f>IF(J11&lt;=0,"",IF(J11&lt;=2,"Muy Baja",IF(J11&lt;=24,"Baja",IF(J11&lt;=500,"Media",IF(J11&lt;=5000,"Alta","Muy Alta")))))</f>
        <v/>
      </c>
      <c r="L11" s="365" t="str">
        <f>IF(K11="","",IF(K11="Muy Baja",0.2,IF(K11="Baja",0.4,IF(K11="Media",0.6,IF(K11="Alta",0.8,IF(K11="Muy Alta",1,))))))</f>
        <v/>
      </c>
      <c r="M11" s="363"/>
      <c r="N11" s="363">
        <f ca="1">IF(NOT(ISERROR(MATCH(M11,'Tabla Impacto'!$B$221:$B$223,0))),'Tabla Impacto'!$F$223&amp;"Por favor no seleccionar los criterios de impacto(Afectación Económica o presupuestal y Pérdida Reputacional)",M11)</f>
        <v>0</v>
      </c>
      <c r="O11" s="364" t="str">
        <f ca="1">IF(OR(N11='Tabla Impacto'!$C$11,N11='Tabla Impacto'!$D$11),"Leve",IF(OR(N11='Tabla Impacto'!$C$12,N11='Tabla Impacto'!$D$12),"Menor",IF(OR(N11='Tabla Impacto'!$C$13,N11='Tabla Impacto'!$D$13),"Moderado",IF(OR(N11='Tabla Impacto'!$C$14,N11='Tabla Impacto'!$D$14),"Mayor",IF(OR(N11='Tabla Impacto'!$C$15,N11='Tabla Impacto'!$D$15),"Catastrófico","")))))</f>
        <v/>
      </c>
      <c r="P11" s="365" t="str">
        <f ca="1">IF(O11="","",IF(O11="Leve",0.2,IF(O11="Menor",0.4,IF(O11="Moderado",0.6,IF(O11="Mayor",0.8,IF(O11="Catastrófico",1,))))))</f>
        <v/>
      </c>
      <c r="Q11" s="366"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88">
        <v>1</v>
      </c>
      <c r="S11" s="255"/>
      <c r="T11" s="181" t="str">
        <f t="shared" si="0"/>
        <v/>
      </c>
      <c r="U11" s="192"/>
      <c r="V11" s="192"/>
      <c r="W11" s="192"/>
      <c r="X11" s="192"/>
      <c r="Y11" s="256"/>
      <c r="Z11" s="256"/>
      <c r="AA11" s="98" t="str">
        <f t="shared" si="1"/>
        <v/>
      </c>
      <c r="AB11" s="256"/>
      <c r="AC11" s="256"/>
      <c r="AD11" s="256"/>
      <c r="AE11" s="159" t="str">
        <f>IFERROR(IF(T11="Probabilidad",(L11-(+L11*AA11)),IF(T11="Impacto",L11,"")),"")</f>
        <v/>
      </c>
      <c r="AF11" s="132" t="str">
        <f>IFERROR(IF(AE11="","",IF(AE11&lt;=0.2,"Muy Baja",IF(AE11&lt;=0.4,"Baja",IF(AE11&lt;=0.6,"Media",IF(AE11&lt;=0.8,"Alta","Muy Alta"))))),"")</f>
        <v/>
      </c>
      <c r="AG11" s="98" t="str">
        <f t="shared" si="2"/>
        <v/>
      </c>
      <c r="AH11" s="132" t="str">
        <f>IFERROR(IF(AI11="","",IF(AI11&lt;=0.2,"Leve",IF(AI11&lt;=0.4,"Menor",IF(AI11&lt;=0.6,"Moderado",IF(AI11&lt;=0.8,"Mayor","Catastrófico"))))),"")</f>
        <v/>
      </c>
      <c r="AI11" s="98" t="str">
        <f>IFERROR(IF(T11="Impacto",(P11-(+P11*AA11)),IF(T11="Probabilidad",P11,"")),"")</f>
        <v/>
      </c>
      <c r="AJ11" s="99" t="str">
        <f t="shared" si="3"/>
        <v/>
      </c>
      <c r="AK11" s="354"/>
      <c r="AL11" s="196"/>
      <c r="AM11" s="192"/>
      <c r="AN11" s="197"/>
      <c r="AO11" s="197"/>
      <c r="AP11" s="196"/>
      <c r="AQ11" s="197"/>
      <c r="AR11" s="196"/>
      <c r="AS11" s="197"/>
      <c r="AT11" s="196"/>
      <c r="AU11" s="164"/>
      <c r="AV11" s="163"/>
      <c r="AW11" s="162"/>
      <c r="AX11" s="196"/>
      <c r="AY11" s="196"/>
      <c r="AZ11" s="192"/>
      <c r="BA11" s="197"/>
      <c r="BB11" s="197"/>
      <c r="BC11" s="196"/>
      <c r="BD11" s="196"/>
      <c r="BE11" s="192"/>
      <c r="BF11" s="197"/>
      <c r="BG11" s="197"/>
      <c r="BH11" s="196"/>
      <c r="BI11" s="196"/>
      <c r="BJ11" s="192"/>
      <c r="BK11" s="197"/>
      <c r="BL11" s="197"/>
      <c r="BM11" s="163"/>
      <c r="BN11" s="163"/>
      <c r="BO11" s="162"/>
      <c r="BP11" s="164"/>
      <c r="BQ11" s="164"/>
      <c r="BR11" s="164"/>
      <c r="BS11" s="163"/>
      <c r="BT11" s="163"/>
      <c r="BU11" s="163"/>
      <c r="BV11" s="164"/>
      <c r="BW11" s="163"/>
      <c r="BX11" s="163"/>
      <c r="BY11" s="262"/>
      <c r="BZ11" s="268"/>
      <c r="CA11" s="269"/>
      <c r="CB11" s="268"/>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row>
    <row r="12" spans="1:106" ht="16.5" customHeight="1" x14ac:dyDescent="0.3">
      <c r="A12" s="341"/>
      <c r="B12" s="355"/>
      <c r="C12" s="355"/>
      <c r="D12" s="355"/>
      <c r="E12" s="355"/>
      <c r="F12" s="355"/>
      <c r="G12" s="355"/>
      <c r="H12" s="355"/>
      <c r="I12" s="355"/>
      <c r="J12" s="341"/>
      <c r="K12" s="368"/>
      <c r="L12" s="365"/>
      <c r="M12" s="355"/>
      <c r="N12" s="355"/>
      <c r="O12" s="355"/>
      <c r="P12" s="365"/>
      <c r="Q12" s="366"/>
      <c r="R12" s="188">
        <v>2</v>
      </c>
      <c r="S12" s="190"/>
      <c r="T12" s="181" t="str">
        <f t="shared" si="0"/>
        <v/>
      </c>
      <c r="U12" s="181"/>
      <c r="V12" s="181"/>
      <c r="W12" s="181"/>
      <c r="X12" s="181"/>
      <c r="Y12" s="191"/>
      <c r="Z12" s="191"/>
      <c r="AA12" s="98" t="str">
        <f t="shared" si="1"/>
        <v/>
      </c>
      <c r="AB12" s="191"/>
      <c r="AC12" s="191"/>
      <c r="AD12" s="191"/>
      <c r="AE12" s="159" t="str">
        <f>IFERROR(IF(AND(T11="Probabilidad",T12="Probabilidad"),(AG11-(+AG11*AA12)),IF(T12="Probabilidad",(L11-(+L11*AA12)),IF(T12="Impacto",AG11,""))),"")</f>
        <v/>
      </c>
      <c r="AF12" s="132" t="str">
        <f t="shared" si="4"/>
        <v/>
      </c>
      <c r="AG12" s="98" t="str">
        <f t="shared" si="2"/>
        <v/>
      </c>
      <c r="AH12" s="132" t="str">
        <f t="shared" si="5"/>
        <v/>
      </c>
      <c r="AI12" s="98" t="str">
        <f>IFERROR(IF(AND(T11="Impacto",T12="Impacto"),(AI5-(+AI5*AA12)),IF(T12="Impacto",($P$11-(+$P$11*AA12)),IF(T12="Probabilidad",AI5,""))),"")</f>
        <v/>
      </c>
      <c r="AJ12" s="99" t="str">
        <f t="shared" si="3"/>
        <v/>
      </c>
      <c r="AK12" s="355"/>
      <c r="AL12" s="189"/>
      <c r="AM12" s="188"/>
      <c r="AN12" s="195"/>
      <c r="AO12" s="195"/>
      <c r="AP12" s="189"/>
      <c r="AQ12" s="195"/>
      <c r="AR12" s="189"/>
      <c r="AS12" s="195"/>
      <c r="AT12" s="189"/>
      <c r="AU12" s="100"/>
      <c r="AV12" s="180"/>
      <c r="AW12" s="134"/>
      <c r="AX12" s="189"/>
      <c r="AY12" s="189"/>
      <c r="AZ12" s="188"/>
      <c r="BA12" s="195"/>
      <c r="BB12" s="195"/>
      <c r="BC12" s="189"/>
      <c r="BD12" s="189"/>
      <c r="BE12" s="188"/>
      <c r="BF12" s="195"/>
      <c r="BG12" s="195"/>
      <c r="BH12" s="189"/>
      <c r="BI12" s="189"/>
      <c r="BJ12" s="188"/>
      <c r="BK12" s="195"/>
      <c r="BL12" s="195"/>
      <c r="BM12" s="180"/>
      <c r="BN12" s="180"/>
      <c r="BO12" s="134"/>
      <c r="BP12" s="100"/>
      <c r="BQ12" s="100"/>
      <c r="BR12" s="136"/>
      <c r="BS12" s="180"/>
      <c r="BT12" s="180"/>
      <c r="BU12" s="180"/>
      <c r="BV12" s="100"/>
      <c r="BW12" s="180"/>
      <c r="BX12" s="180"/>
      <c r="BY12" s="261"/>
      <c r="BZ12" s="265"/>
      <c r="CA12" s="267"/>
      <c r="CB12" s="265"/>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row>
    <row r="13" spans="1:106" ht="16.5" customHeight="1" x14ac:dyDescent="0.3">
      <c r="A13" s="341"/>
      <c r="B13" s="355"/>
      <c r="C13" s="355"/>
      <c r="D13" s="355"/>
      <c r="E13" s="355"/>
      <c r="F13" s="355"/>
      <c r="G13" s="355"/>
      <c r="H13" s="355"/>
      <c r="I13" s="355"/>
      <c r="J13" s="341"/>
      <c r="K13" s="368"/>
      <c r="L13" s="365"/>
      <c r="M13" s="355"/>
      <c r="N13" s="355"/>
      <c r="O13" s="355"/>
      <c r="P13" s="365"/>
      <c r="Q13" s="366"/>
      <c r="R13" s="188">
        <v>3</v>
      </c>
      <c r="S13" s="193"/>
      <c r="T13" s="181" t="str">
        <f t="shared" si="0"/>
        <v/>
      </c>
      <c r="U13" s="181"/>
      <c r="V13" s="181"/>
      <c r="W13" s="181"/>
      <c r="X13" s="181"/>
      <c r="Y13" s="191"/>
      <c r="Z13" s="191"/>
      <c r="AA13" s="98" t="str">
        <f t="shared" si="1"/>
        <v/>
      </c>
      <c r="AB13" s="191"/>
      <c r="AC13" s="191"/>
      <c r="AD13" s="191"/>
      <c r="AE13" s="159" t="str">
        <f>IFERROR(IF(AND(T12="Probabilidad",T13="Probabilidad"),(AG12-(+AG12*AA13)),IF(AND(T12="Impacto",T13="Probabilidad"),(AG11-(+AG11*AA13)),IF(T13="Impacto",AG12,""))),"")</f>
        <v/>
      </c>
      <c r="AF13" s="132" t="str">
        <f t="shared" si="4"/>
        <v/>
      </c>
      <c r="AG13" s="98" t="str">
        <f t="shared" si="2"/>
        <v/>
      </c>
      <c r="AH13" s="132" t="str">
        <f t="shared" si="5"/>
        <v/>
      </c>
      <c r="AI13" s="98" t="str">
        <f>IFERROR(IF(AND(T12="Impacto",T13="Impacto"),(AI12-(+AI12*AA13)),IF(AND(T12="Probabilidad",T13="Impacto"),(AI11-(+AI11*AA13)),IF(T13="Probabilidad",AI12,""))),"")</f>
        <v/>
      </c>
      <c r="AJ13" s="99" t="str">
        <f t="shared" si="3"/>
        <v/>
      </c>
      <c r="AK13" s="355"/>
      <c r="AL13" s="189"/>
      <c r="AM13" s="188"/>
      <c r="AN13" s="195"/>
      <c r="AO13" s="195"/>
      <c r="AP13" s="189"/>
      <c r="AQ13" s="195"/>
      <c r="AR13" s="189"/>
      <c r="AS13" s="195"/>
      <c r="AT13" s="189"/>
      <c r="AU13" s="100"/>
      <c r="AV13" s="180"/>
      <c r="AW13" s="134"/>
      <c r="AX13" s="189"/>
      <c r="AY13" s="189"/>
      <c r="AZ13" s="188"/>
      <c r="BA13" s="195"/>
      <c r="BB13" s="195"/>
      <c r="BC13" s="189"/>
      <c r="BD13" s="189"/>
      <c r="BE13" s="188"/>
      <c r="BF13" s="195"/>
      <c r="BG13" s="195"/>
      <c r="BH13" s="189"/>
      <c r="BI13" s="189"/>
      <c r="BJ13" s="188"/>
      <c r="BK13" s="195"/>
      <c r="BL13" s="195"/>
      <c r="BM13" s="180"/>
      <c r="BN13" s="180"/>
      <c r="BO13" s="134"/>
      <c r="BP13" s="100"/>
      <c r="BQ13" s="100"/>
      <c r="BR13" s="136"/>
      <c r="BS13" s="180"/>
      <c r="BT13" s="180"/>
      <c r="BU13" s="180"/>
      <c r="BV13" s="100"/>
      <c r="BW13" s="180"/>
      <c r="BX13" s="180"/>
      <c r="BY13" s="261"/>
      <c r="BZ13" s="265"/>
      <c r="CA13" s="267"/>
      <c r="CB13" s="265"/>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row>
    <row r="14" spans="1:106" ht="16.5" customHeight="1" x14ac:dyDescent="0.3">
      <c r="A14" s="341"/>
      <c r="B14" s="355"/>
      <c r="C14" s="355"/>
      <c r="D14" s="355"/>
      <c r="E14" s="355"/>
      <c r="F14" s="355"/>
      <c r="G14" s="355"/>
      <c r="H14" s="355"/>
      <c r="I14" s="355"/>
      <c r="J14" s="341"/>
      <c r="K14" s="368"/>
      <c r="L14" s="365"/>
      <c r="M14" s="355"/>
      <c r="N14" s="355"/>
      <c r="O14" s="355"/>
      <c r="P14" s="365"/>
      <c r="Q14" s="366"/>
      <c r="R14" s="188">
        <v>4</v>
      </c>
      <c r="S14" s="190"/>
      <c r="T14" s="181" t="str">
        <f t="shared" si="0"/>
        <v/>
      </c>
      <c r="U14" s="181"/>
      <c r="V14" s="181"/>
      <c r="W14" s="181"/>
      <c r="X14" s="181"/>
      <c r="Y14" s="191"/>
      <c r="Z14" s="191"/>
      <c r="AA14" s="98" t="str">
        <f t="shared" si="1"/>
        <v/>
      </c>
      <c r="AB14" s="191"/>
      <c r="AC14" s="191"/>
      <c r="AD14" s="191"/>
      <c r="AE14" s="159" t="str">
        <f>IFERROR(IF(AND(T13="Probabilidad",T14="Probabilidad"),(AG13-(+AG13*AA14)),IF(AND(T13="Impacto",T14="Probabilidad"),(AG12-(+AG12*AA14)),IF(T14="Impacto",AG13,""))),"")</f>
        <v/>
      </c>
      <c r="AF14" s="132" t="str">
        <f t="shared" si="4"/>
        <v/>
      </c>
      <c r="AG14" s="98" t="str">
        <f t="shared" si="2"/>
        <v/>
      </c>
      <c r="AH14" s="132" t="str">
        <f t="shared" si="5"/>
        <v/>
      </c>
      <c r="AI14" s="98" t="str">
        <f>IFERROR(IF(AND(T13="Impacto",T14="Impacto"),(AI13-(+AI13*AA14)),IF(AND(T13="Probabilidad",T14="Impacto"),(AI12-(+AI12*AA14)),IF(T14="Probabilidad",AI13,""))),"")</f>
        <v/>
      </c>
      <c r="AJ14" s="99" t="str">
        <f t="shared" si="3"/>
        <v/>
      </c>
      <c r="AK14" s="355"/>
      <c r="AL14" s="189"/>
      <c r="AM14" s="188"/>
      <c r="AN14" s="195"/>
      <c r="AO14" s="195"/>
      <c r="AP14" s="189"/>
      <c r="AQ14" s="195"/>
      <c r="AR14" s="189"/>
      <c r="AS14" s="195"/>
      <c r="AT14" s="189"/>
      <c r="AU14" s="100"/>
      <c r="AV14" s="180"/>
      <c r="AW14" s="134"/>
      <c r="AX14" s="189"/>
      <c r="AY14" s="189"/>
      <c r="AZ14" s="188"/>
      <c r="BA14" s="195"/>
      <c r="BB14" s="195"/>
      <c r="BC14" s="189"/>
      <c r="BD14" s="189"/>
      <c r="BE14" s="188"/>
      <c r="BF14" s="195"/>
      <c r="BG14" s="195"/>
      <c r="BH14" s="189"/>
      <c r="BI14" s="189"/>
      <c r="BJ14" s="188"/>
      <c r="BK14" s="195"/>
      <c r="BL14" s="195"/>
      <c r="BM14" s="180"/>
      <c r="BN14" s="180"/>
      <c r="BO14" s="134"/>
      <c r="BP14" s="100"/>
      <c r="BQ14" s="100"/>
      <c r="BR14" s="136"/>
      <c r="BS14" s="180"/>
      <c r="BT14" s="180"/>
      <c r="BU14" s="180"/>
      <c r="BV14" s="100"/>
      <c r="BW14" s="180"/>
      <c r="BX14" s="180"/>
      <c r="BY14" s="261"/>
      <c r="BZ14" s="265"/>
      <c r="CA14" s="267"/>
      <c r="CB14" s="265"/>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row>
    <row r="15" spans="1:106" ht="16.5" customHeight="1" x14ac:dyDescent="0.3">
      <c r="A15" s="341"/>
      <c r="B15" s="355"/>
      <c r="C15" s="355"/>
      <c r="D15" s="355"/>
      <c r="E15" s="355"/>
      <c r="F15" s="355"/>
      <c r="G15" s="355"/>
      <c r="H15" s="355"/>
      <c r="I15" s="355"/>
      <c r="J15" s="341"/>
      <c r="K15" s="368"/>
      <c r="L15" s="365"/>
      <c r="M15" s="355"/>
      <c r="N15" s="355"/>
      <c r="O15" s="355"/>
      <c r="P15" s="365"/>
      <c r="Q15" s="366"/>
      <c r="R15" s="188">
        <v>5</v>
      </c>
      <c r="S15" s="190"/>
      <c r="T15" s="181" t="str">
        <f t="shared" si="0"/>
        <v/>
      </c>
      <c r="U15" s="181"/>
      <c r="V15" s="181"/>
      <c r="W15" s="181"/>
      <c r="X15" s="181"/>
      <c r="Y15" s="191"/>
      <c r="Z15" s="191"/>
      <c r="AA15" s="98" t="str">
        <f t="shared" si="1"/>
        <v/>
      </c>
      <c r="AB15" s="191"/>
      <c r="AC15" s="191"/>
      <c r="AD15" s="191"/>
      <c r="AE15" s="159" t="str">
        <f>IFERROR(IF(AND(T14="Probabilidad",T15="Probabilidad"),(AG14-(+AG14*AA15)),IF(AND(T14="Impacto",T15="Probabilidad"),(AG13-(+AG13*AA15)),IF(T15="Impacto",AG14,""))),"")</f>
        <v/>
      </c>
      <c r="AF15" s="132" t="str">
        <f t="shared" si="4"/>
        <v/>
      </c>
      <c r="AG15" s="98" t="str">
        <f t="shared" si="2"/>
        <v/>
      </c>
      <c r="AH15" s="132" t="str">
        <f t="shared" si="5"/>
        <v/>
      </c>
      <c r="AI15" s="98" t="str">
        <f>IFERROR(IF(AND(T14="Impacto",T15="Impacto"),(AI14-(+AI14*AA15)),IF(AND(T14="Probabilidad",T15="Impacto"),(AI13-(+AI13*AA15)),IF(T15="Probabilidad",AI14,""))),"")</f>
        <v/>
      </c>
      <c r="AJ15" s="99" t="str">
        <f t="shared" si="3"/>
        <v/>
      </c>
      <c r="AK15" s="355"/>
      <c r="AL15" s="189"/>
      <c r="AM15" s="188"/>
      <c r="AN15" s="195"/>
      <c r="AO15" s="195"/>
      <c r="AP15" s="189"/>
      <c r="AQ15" s="195"/>
      <c r="AR15" s="189"/>
      <c r="AS15" s="195"/>
      <c r="AT15" s="189"/>
      <c r="AU15" s="100"/>
      <c r="AV15" s="180"/>
      <c r="AW15" s="134"/>
      <c r="AX15" s="189"/>
      <c r="AY15" s="189"/>
      <c r="AZ15" s="188"/>
      <c r="BA15" s="195"/>
      <c r="BB15" s="195"/>
      <c r="BC15" s="189"/>
      <c r="BD15" s="189"/>
      <c r="BE15" s="188"/>
      <c r="BF15" s="195"/>
      <c r="BG15" s="195"/>
      <c r="BH15" s="189"/>
      <c r="BI15" s="189"/>
      <c r="BJ15" s="188"/>
      <c r="BK15" s="195"/>
      <c r="BL15" s="195"/>
      <c r="BM15" s="180"/>
      <c r="BN15" s="180"/>
      <c r="BO15" s="134"/>
      <c r="BP15" s="100"/>
      <c r="BQ15" s="100"/>
      <c r="BR15" s="136"/>
      <c r="BS15" s="180"/>
      <c r="BT15" s="180"/>
      <c r="BU15" s="180"/>
      <c r="BV15" s="100"/>
      <c r="BW15" s="180"/>
      <c r="BX15" s="180"/>
      <c r="BY15" s="261"/>
      <c r="BZ15" s="265"/>
      <c r="CA15" s="267"/>
      <c r="CB15" s="265"/>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row>
    <row r="16" spans="1:106" ht="16.5" customHeight="1" x14ac:dyDescent="0.3">
      <c r="A16" s="341"/>
      <c r="B16" s="356"/>
      <c r="C16" s="356"/>
      <c r="D16" s="356"/>
      <c r="E16" s="356"/>
      <c r="F16" s="356"/>
      <c r="G16" s="356"/>
      <c r="H16" s="356"/>
      <c r="I16" s="356"/>
      <c r="J16" s="341"/>
      <c r="K16" s="368"/>
      <c r="L16" s="365"/>
      <c r="M16" s="356"/>
      <c r="N16" s="356"/>
      <c r="O16" s="356"/>
      <c r="P16" s="365"/>
      <c r="Q16" s="366"/>
      <c r="R16" s="188">
        <v>6</v>
      </c>
      <c r="S16" s="190"/>
      <c r="T16" s="181" t="str">
        <f t="shared" si="0"/>
        <v/>
      </c>
      <c r="U16" s="181"/>
      <c r="V16" s="181"/>
      <c r="W16" s="181"/>
      <c r="X16" s="181"/>
      <c r="Y16" s="191"/>
      <c r="Z16" s="191"/>
      <c r="AA16" s="98" t="str">
        <f t="shared" si="1"/>
        <v/>
      </c>
      <c r="AB16" s="191"/>
      <c r="AC16" s="191"/>
      <c r="AD16" s="191"/>
      <c r="AE16" s="159" t="str">
        <f>IFERROR(IF(AND(T15="Probabilidad",T16="Probabilidad"),(AG15-(+AG15*AA16)),IF(AND(T15="Impacto",T16="Probabilidad"),(AG14-(+AG14*AA16)),IF(T16="Impacto",AG15,""))),"")</f>
        <v/>
      </c>
      <c r="AF16" s="132" t="str">
        <f t="shared" si="4"/>
        <v/>
      </c>
      <c r="AG16" s="98" t="str">
        <f t="shared" si="2"/>
        <v/>
      </c>
      <c r="AH16" s="132" t="str">
        <f t="shared" si="5"/>
        <v/>
      </c>
      <c r="AI16" s="98" t="str">
        <f>IFERROR(IF(AND(T15="Impacto",T16="Impacto"),(AI15-(+AI15*AA16)),IF(AND(T15="Probabilidad",T16="Impacto"),(AI14-(+AI14*AA16)),IF(T16="Probabilidad",AI15,""))),"")</f>
        <v/>
      </c>
      <c r="AJ16" s="99" t="str">
        <f t="shared" si="3"/>
        <v/>
      </c>
      <c r="AK16" s="356"/>
      <c r="AL16" s="189"/>
      <c r="AM16" s="188"/>
      <c r="AN16" s="195"/>
      <c r="AO16" s="195"/>
      <c r="AP16" s="189"/>
      <c r="AQ16" s="195"/>
      <c r="AR16" s="189"/>
      <c r="AS16" s="195"/>
      <c r="AT16" s="189"/>
      <c r="AU16" s="100"/>
      <c r="AV16" s="180"/>
      <c r="AW16" s="134"/>
      <c r="AX16" s="189"/>
      <c r="AY16" s="189"/>
      <c r="AZ16" s="188"/>
      <c r="BA16" s="195"/>
      <c r="BB16" s="195"/>
      <c r="BC16" s="189"/>
      <c r="BD16" s="189"/>
      <c r="BE16" s="188"/>
      <c r="BF16" s="195"/>
      <c r="BG16" s="195"/>
      <c r="BH16" s="189"/>
      <c r="BI16" s="189"/>
      <c r="BJ16" s="188"/>
      <c r="BK16" s="195"/>
      <c r="BL16" s="195"/>
      <c r="BM16" s="180"/>
      <c r="BN16" s="180"/>
      <c r="BO16" s="134"/>
      <c r="BP16" s="100"/>
      <c r="BQ16" s="100"/>
      <c r="BR16" s="136"/>
      <c r="BS16" s="180"/>
      <c r="BT16" s="180"/>
      <c r="BU16" s="180"/>
      <c r="BV16" s="100"/>
      <c r="BW16" s="180"/>
      <c r="BX16" s="180"/>
      <c r="BY16" s="261"/>
      <c r="BZ16" s="265"/>
      <c r="CA16" s="267"/>
      <c r="CB16" s="265"/>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row>
    <row r="17" spans="1:106" ht="27" customHeight="1" x14ac:dyDescent="0.3">
      <c r="A17" s="341">
        <v>3</v>
      </c>
      <c r="B17" s="342"/>
      <c r="C17" s="342"/>
      <c r="D17" s="342"/>
      <c r="E17" s="367"/>
      <c r="F17" s="342"/>
      <c r="G17" s="342"/>
      <c r="H17" s="342"/>
      <c r="I17" s="342"/>
      <c r="J17" s="341"/>
      <c r="K17" s="368" t="str">
        <f>IF(J17&lt;=0,"",IF(J17&lt;=2,"Muy Baja",IF(J17&lt;=24,"Baja",IF(J17&lt;=500,"Media",IF(J17&lt;=5000,"Alta","Muy Alta")))))</f>
        <v/>
      </c>
      <c r="L17" s="365" t="str">
        <f>IF(K17="","",IF(K17="Muy Baja",0.2,IF(K17="Baja",0.4,IF(K17="Media",0.6,IF(K17="Alta",0.8,IF(K17="Muy Alta",1,))))))</f>
        <v/>
      </c>
      <c r="M17" s="363"/>
      <c r="N17" s="363">
        <f ca="1">IF(NOT(ISERROR(MATCH(M17,'Tabla Impacto'!$B$221:$B$223,0))),'Tabla Impacto'!$F$223&amp;"Por favor no seleccionar los criterios de impacto(Afectación Económica o presupuestal y Pérdida Reputacional)",M17)</f>
        <v>0</v>
      </c>
      <c r="O17" s="364" t="str">
        <f ca="1">IF(OR(N17='Tabla Impacto'!$C$11,N17='Tabla Impacto'!$D$11),"Leve",IF(OR(N17='Tabla Impacto'!$C$12,N17='Tabla Impacto'!$D$12),"Menor",IF(OR(N17='Tabla Impacto'!$C$13,N17='Tabla Impacto'!$D$13),"Moderado",IF(OR(N17='Tabla Impacto'!$C$14,N17='Tabla Impacto'!$D$14),"Mayor",IF(OR(N17='Tabla Impacto'!$C$15,N17='Tabla Impacto'!$D$15),"Catastrófico","")))))</f>
        <v/>
      </c>
      <c r="P17" s="365" t="str">
        <f ca="1">IF(O17="","",IF(O17="Leve",0.2,IF(O17="Menor",0.4,IF(O17="Moderado",0.6,IF(O17="Mayor",0.8,IF(O17="Catastrófico",1,))))))</f>
        <v/>
      </c>
      <c r="Q17" s="366"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88">
        <v>1</v>
      </c>
      <c r="S17" s="190"/>
      <c r="T17" s="181" t="str">
        <f t="shared" si="0"/>
        <v/>
      </c>
      <c r="U17" s="181"/>
      <c r="V17" s="181"/>
      <c r="W17" s="181"/>
      <c r="X17" s="181"/>
      <c r="Y17" s="191"/>
      <c r="Z17" s="191"/>
      <c r="AA17" s="98" t="str">
        <f t="shared" si="1"/>
        <v/>
      </c>
      <c r="AB17" s="191"/>
      <c r="AC17" s="191"/>
      <c r="AD17" s="191"/>
      <c r="AE17" s="159" t="str">
        <f>IFERROR(IF(T17="Probabilidad",(L17-(+L17*AA17)),IF(T17="Impacto",L17,"")),"")</f>
        <v/>
      </c>
      <c r="AF17" s="132" t="str">
        <f>IFERROR(IF(AE17="","",IF(AE17&lt;=0.2,"Muy Baja",IF(AE17&lt;=0.4,"Baja",IF(AE17&lt;=0.6,"Media",IF(AE17&lt;=0.8,"Alta","Muy Alta"))))),"")</f>
        <v/>
      </c>
      <c r="AG17" s="98" t="str">
        <f t="shared" si="2"/>
        <v/>
      </c>
      <c r="AH17" s="132" t="str">
        <f>IFERROR(IF(AI17="","",IF(AI17&lt;=0.2,"Leve",IF(AI17&lt;=0.4,"Menor",IF(AI17&lt;=0.6,"Moderado",IF(AI17&lt;=0.8,"Mayor","Catastrófico"))))),"")</f>
        <v/>
      </c>
      <c r="AI17" s="98" t="str">
        <f>IFERROR(IF(T17="Impacto",(P17-(+P17*AA17)),IF(T17="Probabilidad",P17,"")),"")</f>
        <v/>
      </c>
      <c r="AJ17" s="99" t="str">
        <f t="shared" si="3"/>
        <v/>
      </c>
      <c r="AK17" s="357"/>
      <c r="AL17" s="189"/>
      <c r="AM17" s="189"/>
      <c r="AN17" s="198"/>
      <c r="AO17" s="198"/>
      <c r="AP17" s="189"/>
      <c r="AQ17" s="198"/>
      <c r="AR17" s="189"/>
      <c r="AS17" s="198"/>
      <c r="AT17" s="189"/>
      <c r="AU17" s="136"/>
      <c r="AV17" s="180"/>
      <c r="AW17" s="180"/>
      <c r="AX17" s="189"/>
      <c r="AY17" s="189"/>
      <c r="AZ17" s="189"/>
      <c r="BA17" s="198"/>
      <c r="BB17" s="198"/>
      <c r="BC17" s="189"/>
      <c r="BD17" s="189"/>
      <c r="BE17" s="189"/>
      <c r="BF17" s="198"/>
      <c r="BG17" s="198"/>
      <c r="BH17" s="189"/>
      <c r="BI17" s="189"/>
      <c r="BJ17" s="189"/>
      <c r="BK17" s="198"/>
      <c r="BL17" s="198"/>
      <c r="BM17" s="180"/>
      <c r="BN17" s="180"/>
      <c r="BO17" s="180"/>
      <c r="BP17" s="136"/>
      <c r="BQ17" s="136"/>
      <c r="BR17" s="136"/>
      <c r="BS17" s="180"/>
      <c r="BT17" s="180"/>
      <c r="BU17" s="180"/>
      <c r="BV17" s="136"/>
      <c r="BW17" s="180"/>
      <c r="BX17" s="180"/>
      <c r="BY17" s="263"/>
      <c r="BZ17" s="265"/>
      <c r="CA17" s="265"/>
      <c r="CB17" s="265"/>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row>
    <row r="18" spans="1:106" ht="16.5" customHeight="1" x14ac:dyDescent="0.3">
      <c r="A18" s="341"/>
      <c r="B18" s="342"/>
      <c r="C18" s="342"/>
      <c r="D18" s="342"/>
      <c r="E18" s="367"/>
      <c r="F18" s="342"/>
      <c r="G18" s="342"/>
      <c r="H18" s="342"/>
      <c r="I18" s="342"/>
      <c r="J18" s="341"/>
      <c r="K18" s="368"/>
      <c r="L18" s="365"/>
      <c r="M18" s="355"/>
      <c r="N18" s="355"/>
      <c r="O18" s="355"/>
      <c r="P18" s="365"/>
      <c r="Q18" s="366"/>
      <c r="R18" s="188">
        <v>2</v>
      </c>
      <c r="S18" s="190"/>
      <c r="T18" s="181" t="str">
        <f t="shared" si="0"/>
        <v/>
      </c>
      <c r="U18" s="181"/>
      <c r="V18" s="181"/>
      <c r="W18" s="181"/>
      <c r="X18" s="181"/>
      <c r="Y18" s="191"/>
      <c r="Z18" s="191"/>
      <c r="AA18" s="98" t="str">
        <f t="shared" si="1"/>
        <v/>
      </c>
      <c r="AB18" s="191"/>
      <c r="AC18" s="191"/>
      <c r="AD18" s="191"/>
      <c r="AE18" s="158" t="str">
        <f>IFERROR(IF(AND(T17="Probabilidad",T18="Probabilidad"),(AG17-(+AG17*AA18)),IF(T18="Probabilidad",(L17-(+L17*AA18)),IF(T18="Impacto",AG17,""))),"")</f>
        <v/>
      </c>
      <c r="AF18" s="132" t="str">
        <f t="shared" si="4"/>
        <v/>
      </c>
      <c r="AG18" s="98" t="str">
        <f t="shared" si="2"/>
        <v/>
      </c>
      <c r="AH18" s="132" t="str">
        <f t="shared" si="5"/>
        <v/>
      </c>
      <c r="AI18" s="98" t="str">
        <f>IFERROR(IF(AND(T17="Impacto",T18="Impacto"),(AI11-(+AI11*AA18)),IF(T18="Impacto",($P$17-(+$P$17*AA18)),IF(T18="Probabilidad",AI11,""))),"")</f>
        <v/>
      </c>
      <c r="AJ18" s="99" t="str">
        <f t="shared" si="3"/>
        <v/>
      </c>
      <c r="AK18" s="358"/>
      <c r="AL18" s="189"/>
      <c r="AM18" s="189"/>
      <c r="AN18" s="198"/>
      <c r="AO18" s="198"/>
      <c r="AP18" s="189"/>
      <c r="AQ18" s="198"/>
      <c r="AR18" s="189"/>
      <c r="AS18" s="198"/>
      <c r="AT18" s="189"/>
      <c r="AU18" s="136"/>
      <c r="AV18" s="180"/>
      <c r="AW18" s="180"/>
      <c r="AX18" s="189"/>
      <c r="AY18" s="189"/>
      <c r="AZ18" s="189"/>
      <c r="BA18" s="198"/>
      <c r="BB18" s="198"/>
      <c r="BC18" s="189"/>
      <c r="BD18" s="189"/>
      <c r="BE18" s="189"/>
      <c r="BF18" s="198"/>
      <c r="BG18" s="198"/>
      <c r="BH18" s="189"/>
      <c r="BI18" s="189"/>
      <c r="BJ18" s="189"/>
      <c r="BK18" s="198"/>
      <c r="BL18" s="198"/>
      <c r="BM18" s="180"/>
      <c r="BN18" s="180"/>
      <c r="BO18" s="180"/>
      <c r="BP18" s="136"/>
      <c r="BQ18" s="136"/>
      <c r="BR18" s="136"/>
      <c r="BS18" s="180"/>
      <c r="BT18" s="180"/>
      <c r="BU18" s="180"/>
      <c r="BV18" s="136"/>
      <c r="BW18" s="180"/>
      <c r="BX18" s="180"/>
      <c r="BY18" s="263"/>
      <c r="BZ18" s="265"/>
      <c r="CA18" s="265"/>
      <c r="CB18" s="265"/>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row>
    <row r="19" spans="1:106" ht="16.5" customHeight="1" x14ac:dyDescent="0.3">
      <c r="A19" s="341"/>
      <c r="B19" s="342"/>
      <c r="C19" s="342"/>
      <c r="D19" s="342"/>
      <c r="E19" s="367"/>
      <c r="F19" s="342"/>
      <c r="G19" s="342"/>
      <c r="H19" s="342"/>
      <c r="I19" s="342"/>
      <c r="J19" s="341"/>
      <c r="K19" s="368"/>
      <c r="L19" s="365"/>
      <c r="M19" s="355"/>
      <c r="N19" s="355"/>
      <c r="O19" s="355"/>
      <c r="P19" s="365"/>
      <c r="Q19" s="366"/>
      <c r="R19" s="188">
        <v>3</v>
      </c>
      <c r="S19" s="193"/>
      <c r="T19" s="181" t="str">
        <f t="shared" si="0"/>
        <v/>
      </c>
      <c r="U19" s="181"/>
      <c r="V19" s="181"/>
      <c r="W19" s="181"/>
      <c r="X19" s="181"/>
      <c r="Y19" s="191"/>
      <c r="Z19" s="191"/>
      <c r="AA19" s="98" t="str">
        <f t="shared" si="1"/>
        <v/>
      </c>
      <c r="AB19" s="191"/>
      <c r="AC19" s="191"/>
      <c r="AD19" s="191"/>
      <c r="AE19" s="159" t="str">
        <f>IFERROR(IF(AND(T18="Probabilidad",T19="Probabilidad"),(AG18-(+AG18*AA19)),IF(AND(T18="Impacto",T19="Probabilidad"),(AG17-(+AG17*AA19)),IF(T19="Impacto",AG18,""))),"")</f>
        <v/>
      </c>
      <c r="AF19" s="132" t="str">
        <f t="shared" si="4"/>
        <v/>
      </c>
      <c r="AG19" s="98" t="str">
        <f t="shared" si="2"/>
        <v/>
      </c>
      <c r="AH19" s="132" t="str">
        <f t="shared" si="5"/>
        <v/>
      </c>
      <c r="AI19" s="98" t="str">
        <f>IFERROR(IF(AND(T18="Impacto",T19="Impacto"),(AI18-(+AI18*AA19)),IF(AND(T18="Probabilidad",T19="Impacto"),(AI17-(+AI17*AA19)),IF(T19="Probabilidad",AI18,""))),"")</f>
        <v/>
      </c>
      <c r="AJ19" s="99" t="str">
        <f t="shared" si="3"/>
        <v/>
      </c>
      <c r="AK19" s="358"/>
      <c r="AL19" s="189"/>
      <c r="AM19" s="189"/>
      <c r="AN19" s="198"/>
      <c r="AO19" s="198"/>
      <c r="AP19" s="189"/>
      <c r="AQ19" s="198"/>
      <c r="AR19" s="189"/>
      <c r="AS19" s="198"/>
      <c r="AT19" s="189"/>
      <c r="AU19" s="136"/>
      <c r="AV19" s="180"/>
      <c r="AW19" s="180"/>
      <c r="AX19" s="189"/>
      <c r="AY19" s="189"/>
      <c r="AZ19" s="189"/>
      <c r="BA19" s="198"/>
      <c r="BB19" s="198"/>
      <c r="BC19" s="189"/>
      <c r="BD19" s="189"/>
      <c r="BE19" s="189"/>
      <c r="BF19" s="198"/>
      <c r="BG19" s="198"/>
      <c r="BH19" s="189"/>
      <c r="BI19" s="189"/>
      <c r="BJ19" s="189"/>
      <c r="BK19" s="198"/>
      <c r="BL19" s="198"/>
      <c r="BM19" s="180"/>
      <c r="BN19" s="180"/>
      <c r="BO19" s="180"/>
      <c r="BP19" s="136"/>
      <c r="BQ19" s="136"/>
      <c r="BR19" s="136"/>
      <c r="BS19" s="180"/>
      <c r="BT19" s="180"/>
      <c r="BU19" s="180"/>
      <c r="BV19" s="136"/>
      <c r="BW19" s="180"/>
      <c r="BX19" s="180"/>
      <c r="BY19" s="263"/>
      <c r="BZ19" s="265"/>
      <c r="CA19" s="265"/>
      <c r="CB19" s="265"/>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row>
    <row r="20" spans="1:106" ht="16.5" customHeight="1" x14ac:dyDescent="0.3">
      <c r="A20" s="341"/>
      <c r="B20" s="342"/>
      <c r="C20" s="342"/>
      <c r="D20" s="342"/>
      <c r="E20" s="367"/>
      <c r="F20" s="342"/>
      <c r="G20" s="342"/>
      <c r="H20" s="342"/>
      <c r="I20" s="342"/>
      <c r="J20" s="341"/>
      <c r="K20" s="368"/>
      <c r="L20" s="365"/>
      <c r="M20" s="355"/>
      <c r="N20" s="355"/>
      <c r="O20" s="355"/>
      <c r="P20" s="365"/>
      <c r="Q20" s="366"/>
      <c r="R20" s="188">
        <v>4</v>
      </c>
      <c r="S20" s="190"/>
      <c r="T20" s="181" t="str">
        <f t="shared" si="0"/>
        <v/>
      </c>
      <c r="U20" s="181"/>
      <c r="V20" s="181"/>
      <c r="W20" s="181"/>
      <c r="X20" s="181"/>
      <c r="Y20" s="191"/>
      <c r="Z20" s="191"/>
      <c r="AA20" s="98" t="str">
        <f t="shared" si="1"/>
        <v/>
      </c>
      <c r="AB20" s="191"/>
      <c r="AC20" s="191"/>
      <c r="AD20" s="191"/>
      <c r="AE20" s="159" t="str">
        <f>IFERROR(IF(AND(T19="Probabilidad",T20="Probabilidad"),(AG19-(+AG19*AA20)),IF(AND(T19="Impacto",T20="Probabilidad"),(AG18-(+AG18*AA20)),IF(T20="Impacto",AG19,""))),"")</f>
        <v/>
      </c>
      <c r="AF20" s="132" t="str">
        <f t="shared" si="4"/>
        <v/>
      </c>
      <c r="AG20" s="98" t="str">
        <f t="shared" si="2"/>
        <v/>
      </c>
      <c r="AH20" s="132" t="str">
        <f t="shared" si="5"/>
        <v/>
      </c>
      <c r="AI20" s="98" t="str">
        <f>IFERROR(IF(AND(T19="Impacto",T20="Impacto"),(AI19-(+AI19*AA20)),IF(AND(T19="Probabilidad",T20="Impacto"),(AI18-(+AI18*AA20)),IF(T20="Probabilidad",AI19,""))),"")</f>
        <v/>
      </c>
      <c r="AJ20" s="99" t="str">
        <f t="shared" si="3"/>
        <v/>
      </c>
      <c r="AK20" s="358"/>
      <c r="AL20" s="189"/>
      <c r="AM20" s="189"/>
      <c r="AN20" s="198"/>
      <c r="AO20" s="198"/>
      <c r="AP20" s="189"/>
      <c r="AQ20" s="198"/>
      <c r="AR20" s="189"/>
      <c r="AS20" s="198"/>
      <c r="AT20" s="189"/>
      <c r="AU20" s="136"/>
      <c r="AV20" s="180"/>
      <c r="AW20" s="180"/>
      <c r="AX20" s="189"/>
      <c r="AY20" s="189"/>
      <c r="AZ20" s="189"/>
      <c r="BA20" s="198"/>
      <c r="BB20" s="198"/>
      <c r="BC20" s="189"/>
      <c r="BD20" s="189"/>
      <c r="BE20" s="189"/>
      <c r="BF20" s="198"/>
      <c r="BG20" s="198"/>
      <c r="BH20" s="189"/>
      <c r="BI20" s="189"/>
      <c r="BJ20" s="189"/>
      <c r="BK20" s="198"/>
      <c r="BL20" s="198"/>
      <c r="BM20" s="180"/>
      <c r="BN20" s="180"/>
      <c r="BO20" s="180"/>
      <c r="BP20" s="136"/>
      <c r="BQ20" s="136"/>
      <c r="BR20" s="136"/>
      <c r="BS20" s="180"/>
      <c r="BT20" s="180"/>
      <c r="BU20" s="180"/>
      <c r="BV20" s="136"/>
      <c r="BW20" s="180"/>
      <c r="BX20" s="180"/>
      <c r="BY20" s="263"/>
      <c r="BZ20" s="265"/>
      <c r="CA20" s="265"/>
      <c r="CB20" s="265"/>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row>
    <row r="21" spans="1:106" ht="16.5" customHeight="1" x14ac:dyDescent="0.3">
      <c r="A21" s="341"/>
      <c r="B21" s="342"/>
      <c r="C21" s="342"/>
      <c r="D21" s="342"/>
      <c r="E21" s="367"/>
      <c r="F21" s="342"/>
      <c r="G21" s="342"/>
      <c r="H21" s="342"/>
      <c r="I21" s="342"/>
      <c r="J21" s="341"/>
      <c r="K21" s="368"/>
      <c r="L21" s="365"/>
      <c r="M21" s="355"/>
      <c r="N21" s="355"/>
      <c r="O21" s="355"/>
      <c r="P21" s="365"/>
      <c r="Q21" s="366"/>
      <c r="R21" s="188">
        <v>5</v>
      </c>
      <c r="S21" s="190"/>
      <c r="T21" s="181" t="str">
        <f t="shared" si="0"/>
        <v/>
      </c>
      <c r="U21" s="181"/>
      <c r="V21" s="181"/>
      <c r="W21" s="181"/>
      <c r="X21" s="181"/>
      <c r="Y21" s="191"/>
      <c r="Z21" s="191"/>
      <c r="AA21" s="98" t="str">
        <f t="shared" si="1"/>
        <v/>
      </c>
      <c r="AB21" s="191"/>
      <c r="AC21" s="191"/>
      <c r="AD21" s="191"/>
      <c r="AE21" s="159" t="str">
        <f>IFERROR(IF(AND(T20="Probabilidad",T21="Probabilidad"),(AG20-(+AG20*AA21)),IF(AND(T20="Impacto",T21="Probabilidad"),(AG19-(+AG19*AA21)),IF(T21="Impacto",AG20,""))),"")</f>
        <v/>
      </c>
      <c r="AF21" s="132" t="str">
        <f t="shared" si="4"/>
        <v/>
      </c>
      <c r="AG21" s="98" t="str">
        <f t="shared" si="2"/>
        <v/>
      </c>
      <c r="AH21" s="132" t="str">
        <f t="shared" si="5"/>
        <v/>
      </c>
      <c r="AI21" s="98" t="str">
        <f>IFERROR(IF(AND(T20="Impacto",T21="Impacto"),(AI20-(+AI20*AA21)),IF(AND(T20="Probabilidad",T21="Impacto"),(AI19-(+AI19*AA21)),IF(T21="Probabilidad",AI20,""))),"")</f>
        <v/>
      </c>
      <c r="AJ21" s="99" t="str">
        <f t="shared" si="3"/>
        <v/>
      </c>
      <c r="AK21" s="358"/>
      <c r="AL21" s="189"/>
      <c r="AM21" s="189"/>
      <c r="AN21" s="198"/>
      <c r="AO21" s="198"/>
      <c r="AP21" s="189"/>
      <c r="AQ21" s="198"/>
      <c r="AR21" s="189"/>
      <c r="AS21" s="198"/>
      <c r="AT21" s="189"/>
      <c r="AU21" s="136"/>
      <c r="AV21" s="180"/>
      <c r="AW21" s="180"/>
      <c r="AX21" s="189"/>
      <c r="AY21" s="189"/>
      <c r="AZ21" s="189"/>
      <c r="BA21" s="198"/>
      <c r="BB21" s="198"/>
      <c r="BC21" s="189"/>
      <c r="BD21" s="189"/>
      <c r="BE21" s="189"/>
      <c r="BF21" s="198"/>
      <c r="BG21" s="198"/>
      <c r="BH21" s="189"/>
      <c r="BI21" s="189"/>
      <c r="BJ21" s="189"/>
      <c r="BK21" s="198"/>
      <c r="BL21" s="198"/>
      <c r="BM21" s="180"/>
      <c r="BN21" s="180"/>
      <c r="BO21" s="180"/>
      <c r="BP21" s="136"/>
      <c r="BQ21" s="136"/>
      <c r="BR21" s="136"/>
      <c r="BS21" s="180"/>
      <c r="BT21" s="180"/>
      <c r="BU21" s="180"/>
      <c r="BV21" s="136"/>
      <c r="BW21" s="180"/>
      <c r="BX21" s="180"/>
      <c r="BY21" s="263"/>
      <c r="BZ21" s="265"/>
      <c r="CA21" s="265"/>
      <c r="CB21" s="265"/>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row>
    <row r="22" spans="1:106" ht="16.5" customHeight="1" x14ac:dyDescent="0.3">
      <c r="A22" s="341"/>
      <c r="B22" s="342"/>
      <c r="C22" s="342"/>
      <c r="D22" s="342"/>
      <c r="E22" s="367"/>
      <c r="F22" s="342"/>
      <c r="G22" s="342"/>
      <c r="H22" s="342"/>
      <c r="I22" s="342"/>
      <c r="J22" s="341"/>
      <c r="K22" s="368"/>
      <c r="L22" s="365"/>
      <c r="M22" s="356"/>
      <c r="N22" s="356"/>
      <c r="O22" s="356"/>
      <c r="P22" s="365"/>
      <c r="Q22" s="366"/>
      <c r="R22" s="188">
        <v>6</v>
      </c>
      <c r="S22" s="190"/>
      <c r="T22" s="181" t="str">
        <f t="shared" si="0"/>
        <v/>
      </c>
      <c r="U22" s="181"/>
      <c r="V22" s="181"/>
      <c r="W22" s="181"/>
      <c r="X22" s="181"/>
      <c r="Y22" s="191"/>
      <c r="Z22" s="191"/>
      <c r="AA22" s="98" t="str">
        <f t="shared" si="1"/>
        <v/>
      </c>
      <c r="AB22" s="191"/>
      <c r="AC22" s="191"/>
      <c r="AD22" s="191"/>
      <c r="AE22" s="159" t="str">
        <f>IFERROR(IF(AND(T21="Probabilidad",T22="Probabilidad"),(AG21-(+AG21*AA22)),IF(AND(T21="Impacto",T22="Probabilidad"),(AG20-(+AG20*AA22)),IF(T22="Impacto",AG21,""))),"")</f>
        <v/>
      </c>
      <c r="AF22" s="132" t="str">
        <f t="shared" si="4"/>
        <v/>
      </c>
      <c r="AG22" s="98" t="str">
        <f t="shared" si="2"/>
        <v/>
      </c>
      <c r="AH22" s="132" t="str">
        <f t="shared" si="5"/>
        <v/>
      </c>
      <c r="AI22" s="98" t="str">
        <f>IFERROR(IF(AND(T21="Impacto",T22="Impacto"),(AI21-(+AI21*AA22)),IF(AND(T21="Probabilidad",T22="Impacto"),(AI20-(+AI20*AA22)),IF(T22="Probabilidad",AI21,""))),"")</f>
        <v/>
      </c>
      <c r="AJ22" s="99" t="str">
        <f t="shared" si="3"/>
        <v/>
      </c>
      <c r="AK22" s="359"/>
      <c r="AL22" s="189"/>
      <c r="AM22" s="189"/>
      <c r="AN22" s="198"/>
      <c r="AO22" s="198"/>
      <c r="AP22" s="189"/>
      <c r="AQ22" s="198"/>
      <c r="AR22" s="189"/>
      <c r="AS22" s="198"/>
      <c r="AT22" s="189"/>
      <c r="AU22" s="136"/>
      <c r="AV22" s="180"/>
      <c r="AW22" s="180"/>
      <c r="AX22" s="189"/>
      <c r="AY22" s="189"/>
      <c r="AZ22" s="189"/>
      <c r="BA22" s="198"/>
      <c r="BB22" s="198"/>
      <c r="BC22" s="189"/>
      <c r="BD22" s="189"/>
      <c r="BE22" s="189"/>
      <c r="BF22" s="198"/>
      <c r="BG22" s="198"/>
      <c r="BH22" s="189"/>
      <c r="BI22" s="189"/>
      <c r="BJ22" s="189"/>
      <c r="BK22" s="198"/>
      <c r="BL22" s="198"/>
      <c r="BM22" s="180"/>
      <c r="BN22" s="180"/>
      <c r="BO22" s="180"/>
      <c r="BP22" s="136"/>
      <c r="BQ22" s="136"/>
      <c r="BR22" s="136"/>
      <c r="BS22" s="180"/>
      <c r="BT22" s="180"/>
      <c r="BU22" s="180"/>
      <c r="BV22" s="136"/>
      <c r="BW22" s="180"/>
      <c r="BX22" s="180"/>
      <c r="BY22" s="263"/>
      <c r="BZ22" s="265"/>
      <c r="CA22" s="265"/>
      <c r="CB22" s="265"/>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row>
    <row r="23" spans="1:106" ht="16.5" customHeight="1" x14ac:dyDescent="0.3">
      <c r="A23" s="341">
        <v>4</v>
      </c>
      <c r="B23" s="342"/>
      <c r="C23" s="342"/>
      <c r="D23" s="342"/>
      <c r="E23" s="367"/>
      <c r="F23" s="342"/>
      <c r="G23" s="342"/>
      <c r="H23" s="342"/>
      <c r="I23" s="342"/>
      <c r="J23" s="341"/>
      <c r="K23" s="368" t="str">
        <f>IF(J23&lt;=0,"",IF(J23&lt;=2,"Muy Baja",IF(J23&lt;=24,"Baja",IF(J23&lt;=500,"Media",IF(J23&lt;=5000,"Alta","Muy Alta")))))</f>
        <v/>
      </c>
      <c r="L23" s="365" t="str">
        <f>IF(K23="","",IF(K23="Muy Baja",0.2,IF(K23="Baja",0.4,IF(K23="Media",0.6,IF(K23="Alta",0.8,IF(K23="Muy Alta",1,))))))</f>
        <v/>
      </c>
      <c r="M23" s="363"/>
      <c r="N23" s="363">
        <f ca="1">IF(NOT(ISERROR(MATCH(M23,'Tabla Impacto'!$B$221:$B$223,0))),'Tabla Impacto'!$F$223&amp;"Por favor no seleccionar los criterios de impacto(Afectación Económica o presupuestal y Pérdida Reputacional)",M23)</f>
        <v>0</v>
      </c>
      <c r="O23" s="364" t="str">
        <f ca="1">IF(OR(N23='Tabla Impacto'!$C$11,N23='Tabla Impacto'!$D$11),"Leve",IF(OR(N23='Tabla Impacto'!$C$12,N23='Tabla Impacto'!$D$12),"Menor",IF(OR(N23='Tabla Impacto'!$C$13,N23='Tabla Impacto'!$D$13),"Moderado",IF(OR(N23='Tabla Impacto'!$C$14,N23='Tabla Impacto'!$D$14),"Mayor",IF(OR(N23='Tabla Impacto'!$C$15,N23='Tabla Impacto'!$D$15),"Catastrófico","")))))</f>
        <v/>
      </c>
      <c r="P23" s="365" t="str">
        <f ca="1">IF(O23="","",IF(O23="Leve",0.2,IF(O23="Menor",0.4,IF(O23="Moderado",0.6,IF(O23="Mayor",0.8,IF(O23="Catastrófico",1,))))))</f>
        <v/>
      </c>
      <c r="Q23" s="366"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88">
        <v>1</v>
      </c>
      <c r="S23" s="190"/>
      <c r="T23" s="181" t="str">
        <f t="shared" si="0"/>
        <v/>
      </c>
      <c r="U23" s="181"/>
      <c r="V23" s="181"/>
      <c r="W23" s="181"/>
      <c r="X23" s="181"/>
      <c r="Y23" s="191"/>
      <c r="Z23" s="191"/>
      <c r="AA23" s="98" t="str">
        <f t="shared" si="1"/>
        <v/>
      </c>
      <c r="AB23" s="191"/>
      <c r="AC23" s="191"/>
      <c r="AD23" s="191"/>
      <c r="AE23" s="159" t="str">
        <f>IFERROR(IF(T23="Probabilidad",(L23-(+L23*AA23)),IF(T23="Impacto",L23,"")),"")</f>
        <v/>
      </c>
      <c r="AF23" s="132" t="str">
        <f>IFERROR(IF(AE23="","",IF(AE23&lt;=0.2,"Muy Baja",IF(AE23&lt;=0.4,"Baja",IF(AE23&lt;=0.6,"Media",IF(AE23&lt;=0.8,"Alta","Muy Alta"))))),"")</f>
        <v/>
      </c>
      <c r="AG23" s="98" t="str">
        <f t="shared" si="2"/>
        <v/>
      </c>
      <c r="AH23" s="132" t="str">
        <f>IFERROR(IF(AI23="","",IF(AI23&lt;=0.2,"Leve",IF(AI23&lt;=0.4,"Menor",IF(AI23&lt;=0.6,"Moderado",IF(AI23&lt;=0.8,"Mayor","Catastrófico"))))),"")</f>
        <v/>
      </c>
      <c r="AI23" s="98" t="str">
        <f>IFERROR(IF(T23="Impacto",(P23-(+P23*AA23)),IF(T23="Probabilidad",P23,"")),"")</f>
        <v/>
      </c>
      <c r="AJ23" s="99" t="str">
        <f t="shared" si="3"/>
        <v/>
      </c>
      <c r="AK23" s="349"/>
      <c r="AL23" s="189"/>
      <c r="AM23" s="188"/>
      <c r="AN23" s="195"/>
      <c r="AO23" s="195"/>
      <c r="AP23" s="189"/>
      <c r="AQ23" s="195"/>
      <c r="AR23" s="189"/>
      <c r="AS23" s="195"/>
      <c r="AT23" s="189"/>
      <c r="AU23" s="100"/>
      <c r="AV23" s="180"/>
      <c r="AW23" s="134"/>
      <c r="AX23" s="189"/>
      <c r="AY23" s="189"/>
      <c r="AZ23" s="188"/>
      <c r="BA23" s="195"/>
      <c r="BB23" s="195"/>
      <c r="BC23" s="189"/>
      <c r="BD23" s="189"/>
      <c r="BE23" s="188"/>
      <c r="BF23" s="195"/>
      <c r="BG23" s="195"/>
      <c r="BH23" s="189"/>
      <c r="BI23" s="189"/>
      <c r="BJ23" s="188"/>
      <c r="BK23" s="195"/>
      <c r="BL23" s="195"/>
      <c r="BM23" s="180"/>
      <c r="BN23" s="180"/>
      <c r="BO23" s="134"/>
      <c r="BP23" s="100"/>
      <c r="BQ23" s="100"/>
      <c r="BR23" s="136"/>
      <c r="BS23" s="180"/>
      <c r="BT23" s="180"/>
      <c r="BU23" s="180"/>
      <c r="BV23" s="100"/>
      <c r="BW23" s="180"/>
      <c r="BX23" s="180"/>
      <c r="BY23" s="261"/>
      <c r="BZ23" s="265"/>
      <c r="CA23" s="267"/>
      <c r="CB23" s="265"/>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row>
    <row r="24" spans="1:106" ht="16.5" customHeight="1" x14ac:dyDescent="0.3">
      <c r="A24" s="341"/>
      <c r="B24" s="342"/>
      <c r="C24" s="342"/>
      <c r="D24" s="342"/>
      <c r="E24" s="367"/>
      <c r="F24" s="342"/>
      <c r="G24" s="342"/>
      <c r="H24" s="342"/>
      <c r="I24" s="342"/>
      <c r="J24" s="341"/>
      <c r="K24" s="368"/>
      <c r="L24" s="365"/>
      <c r="M24" s="355"/>
      <c r="N24" s="355"/>
      <c r="O24" s="355"/>
      <c r="P24" s="365"/>
      <c r="Q24" s="366"/>
      <c r="R24" s="188">
        <v>2</v>
      </c>
      <c r="S24" s="190"/>
      <c r="T24" s="181" t="str">
        <f t="shared" si="0"/>
        <v/>
      </c>
      <c r="U24" s="181"/>
      <c r="V24" s="181"/>
      <c r="W24" s="181"/>
      <c r="X24" s="181"/>
      <c r="Y24" s="191"/>
      <c r="Z24" s="191"/>
      <c r="AA24" s="98" t="str">
        <f t="shared" si="1"/>
        <v/>
      </c>
      <c r="AB24" s="191"/>
      <c r="AC24" s="191"/>
      <c r="AD24" s="191"/>
      <c r="AE24" s="159" t="str">
        <f>IFERROR(IF(AND(T23="Probabilidad",T24="Probabilidad"),(AG23-(+AG23*AA24)),IF(T24="Probabilidad",(L23-(+L23*AA24)),IF(T24="Impacto",AG23,""))),"")</f>
        <v/>
      </c>
      <c r="AF24" s="132" t="str">
        <f t="shared" si="4"/>
        <v/>
      </c>
      <c r="AG24" s="98" t="str">
        <f t="shared" si="2"/>
        <v/>
      </c>
      <c r="AH24" s="132" t="str">
        <f t="shared" si="5"/>
        <v/>
      </c>
      <c r="AI24" s="98" t="str">
        <f>IFERROR(IF(AND(T23="Impacto",T24="Impacto"),(AI17-(+AI17*AA24)),IF(T24="Impacto",($P$23-(+$P$23*AA24)),IF(T24="Probabilidad",AI17,""))),"")</f>
        <v/>
      </c>
      <c r="AJ24" s="99" t="str">
        <f t="shared" si="3"/>
        <v/>
      </c>
      <c r="AK24" s="350"/>
      <c r="AL24" s="189"/>
      <c r="AM24" s="188"/>
      <c r="AN24" s="195"/>
      <c r="AO24" s="195"/>
      <c r="AP24" s="189"/>
      <c r="AQ24" s="195"/>
      <c r="AR24" s="189"/>
      <c r="AS24" s="195"/>
      <c r="AT24" s="189"/>
      <c r="AU24" s="100"/>
      <c r="AV24" s="180"/>
      <c r="AW24" s="134"/>
      <c r="AX24" s="189"/>
      <c r="AY24" s="189"/>
      <c r="AZ24" s="188"/>
      <c r="BA24" s="195"/>
      <c r="BB24" s="195"/>
      <c r="BC24" s="189"/>
      <c r="BD24" s="189"/>
      <c r="BE24" s="188"/>
      <c r="BF24" s="195"/>
      <c r="BG24" s="195"/>
      <c r="BH24" s="189"/>
      <c r="BI24" s="189"/>
      <c r="BJ24" s="188"/>
      <c r="BK24" s="195"/>
      <c r="BL24" s="195"/>
      <c r="BM24" s="180"/>
      <c r="BN24" s="180"/>
      <c r="BO24" s="134"/>
      <c r="BP24" s="100"/>
      <c r="BQ24" s="100"/>
      <c r="BR24" s="136"/>
      <c r="BS24" s="180"/>
      <c r="BT24" s="180"/>
      <c r="BU24" s="180"/>
      <c r="BV24" s="100"/>
      <c r="BW24" s="180"/>
      <c r="BX24" s="180"/>
      <c r="BY24" s="261"/>
      <c r="BZ24" s="265"/>
      <c r="CA24" s="267"/>
      <c r="CB24" s="265"/>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row>
    <row r="25" spans="1:106" ht="16.5" customHeight="1" x14ac:dyDescent="0.3">
      <c r="A25" s="341"/>
      <c r="B25" s="342"/>
      <c r="C25" s="342"/>
      <c r="D25" s="342"/>
      <c r="E25" s="367"/>
      <c r="F25" s="342"/>
      <c r="G25" s="342"/>
      <c r="H25" s="342"/>
      <c r="I25" s="342"/>
      <c r="J25" s="341"/>
      <c r="K25" s="368"/>
      <c r="L25" s="365"/>
      <c r="M25" s="355"/>
      <c r="N25" s="355"/>
      <c r="O25" s="355"/>
      <c r="P25" s="365"/>
      <c r="Q25" s="366"/>
      <c r="R25" s="188">
        <v>3</v>
      </c>
      <c r="S25" s="193"/>
      <c r="T25" s="181" t="str">
        <f t="shared" si="0"/>
        <v/>
      </c>
      <c r="U25" s="181"/>
      <c r="V25" s="181"/>
      <c r="W25" s="181"/>
      <c r="X25" s="181"/>
      <c r="Y25" s="191"/>
      <c r="Z25" s="191"/>
      <c r="AA25" s="98" t="str">
        <f t="shared" si="1"/>
        <v/>
      </c>
      <c r="AB25" s="191"/>
      <c r="AC25" s="191"/>
      <c r="AD25" s="191"/>
      <c r="AE25" s="159" t="str">
        <f>IFERROR(IF(AND(T24="Probabilidad",T25="Probabilidad"),(AG24-(+AG24*AA25)),IF(AND(T24="Impacto",T25="Probabilidad"),(AG23-(+AG23*AA25)),IF(T25="Impacto",AG24,""))),"")</f>
        <v/>
      </c>
      <c r="AF25" s="132" t="str">
        <f t="shared" si="4"/>
        <v/>
      </c>
      <c r="AG25" s="98" t="str">
        <f t="shared" si="2"/>
        <v/>
      </c>
      <c r="AH25" s="132" t="str">
        <f t="shared" si="5"/>
        <v/>
      </c>
      <c r="AI25" s="98" t="str">
        <f>IFERROR(IF(AND(T24="Impacto",T25="Impacto"),(AI24-(+AI24*AA25)),IF(AND(T24="Probabilidad",T25="Impacto"),(AI23-(+AI23*AA25)),IF(T25="Probabilidad",AI24,""))),"")</f>
        <v/>
      </c>
      <c r="AJ25" s="99" t="str">
        <f t="shared" si="3"/>
        <v/>
      </c>
      <c r="AK25" s="350"/>
      <c r="AL25" s="189"/>
      <c r="AM25" s="188"/>
      <c r="AN25" s="195"/>
      <c r="AO25" s="195"/>
      <c r="AP25" s="189"/>
      <c r="AQ25" s="195"/>
      <c r="AR25" s="189"/>
      <c r="AS25" s="195"/>
      <c r="AT25" s="189"/>
      <c r="AU25" s="100"/>
      <c r="AV25" s="180"/>
      <c r="AW25" s="134"/>
      <c r="AX25" s="189"/>
      <c r="AY25" s="189"/>
      <c r="AZ25" s="188"/>
      <c r="BA25" s="195"/>
      <c r="BB25" s="195"/>
      <c r="BC25" s="189"/>
      <c r="BD25" s="189"/>
      <c r="BE25" s="188"/>
      <c r="BF25" s="195"/>
      <c r="BG25" s="195"/>
      <c r="BH25" s="189"/>
      <c r="BI25" s="189"/>
      <c r="BJ25" s="188"/>
      <c r="BK25" s="195"/>
      <c r="BL25" s="195"/>
      <c r="BM25" s="180"/>
      <c r="BN25" s="180"/>
      <c r="BO25" s="134"/>
      <c r="BP25" s="100"/>
      <c r="BQ25" s="100"/>
      <c r="BR25" s="136"/>
      <c r="BS25" s="180"/>
      <c r="BT25" s="180"/>
      <c r="BU25" s="180"/>
      <c r="BV25" s="100"/>
      <c r="BW25" s="180"/>
      <c r="BX25" s="180"/>
      <c r="BY25" s="261"/>
      <c r="BZ25" s="265"/>
      <c r="CA25" s="267"/>
      <c r="CB25" s="265"/>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row>
    <row r="26" spans="1:106" ht="16.5" customHeight="1" x14ac:dyDescent="0.3">
      <c r="A26" s="341"/>
      <c r="B26" s="342"/>
      <c r="C26" s="342"/>
      <c r="D26" s="342"/>
      <c r="E26" s="367"/>
      <c r="F26" s="342"/>
      <c r="G26" s="342"/>
      <c r="H26" s="342"/>
      <c r="I26" s="342"/>
      <c r="J26" s="341"/>
      <c r="K26" s="368"/>
      <c r="L26" s="365"/>
      <c r="M26" s="355"/>
      <c r="N26" s="355"/>
      <c r="O26" s="355"/>
      <c r="P26" s="365"/>
      <c r="Q26" s="366"/>
      <c r="R26" s="188">
        <v>4</v>
      </c>
      <c r="S26" s="190"/>
      <c r="T26" s="181" t="str">
        <f t="shared" si="0"/>
        <v/>
      </c>
      <c r="U26" s="181"/>
      <c r="V26" s="181"/>
      <c r="W26" s="181"/>
      <c r="X26" s="181"/>
      <c r="Y26" s="191"/>
      <c r="Z26" s="191"/>
      <c r="AA26" s="98" t="str">
        <f t="shared" si="1"/>
        <v/>
      </c>
      <c r="AB26" s="191"/>
      <c r="AC26" s="191"/>
      <c r="AD26" s="191"/>
      <c r="AE26" s="159" t="str">
        <f>IFERROR(IF(AND(T25="Probabilidad",T26="Probabilidad"),(AG25-(+AG25*AA26)),IF(AND(T25="Impacto",T26="Probabilidad"),(AG24-(+AG24*AA26)),IF(T26="Impacto",AG25,""))),"")</f>
        <v/>
      </c>
      <c r="AF26" s="132" t="str">
        <f t="shared" si="4"/>
        <v/>
      </c>
      <c r="AG26" s="98" t="str">
        <f t="shared" si="2"/>
        <v/>
      </c>
      <c r="AH26" s="132" t="str">
        <f t="shared" si="5"/>
        <v/>
      </c>
      <c r="AI26" s="98" t="str">
        <f>IFERROR(IF(AND(T25="Impacto",T26="Impacto"),(AI25-(+AI25*AA26)),IF(AND(T25="Probabilidad",T26="Impacto"),(AI24-(+AI24*AA26)),IF(T26="Probabilidad",AI25,""))),"")</f>
        <v/>
      </c>
      <c r="AJ26" s="99" t="str">
        <f t="shared" si="3"/>
        <v/>
      </c>
      <c r="AK26" s="350"/>
      <c r="AL26" s="189"/>
      <c r="AM26" s="188"/>
      <c r="AN26" s="195"/>
      <c r="AO26" s="195"/>
      <c r="AP26" s="189"/>
      <c r="AQ26" s="195"/>
      <c r="AR26" s="189"/>
      <c r="AS26" s="195"/>
      <c r="AT26" s="189"/>
      <c r="AU26" s="100"/>
      <c r="AV26" s="180"/>
      <c r="AW26" s="134"/>
      <c r="AX26" s="189"/>
      <c r="AY26" s="189"/>
      <c r="AZ26" s="188"/>
      <c r="BA26" s="195"/>
      <c r="BB26" s="195"/>
      <c r="BC26" s="189"/>
      <c r="BD26" s="189"/>
      <c r="BE26" s="188"/>
      <c r="BF26" s="195"/>
      <c r="BG26" s="195"/>
      <c r="BH26" s="189"/>
      <c r="BI26" s="189"/>
      <c r="BJ26" s="188"/>
      <c r="BK26" s="195"/>
      <c r="BL26" s="195"/>
      <c r="BM26" s="180"/>
      <c r="BN26" s="180"/>
      <c r="BO26" s="134"/>
      <c r="BP26" s="100"/>
      <c r="BQ26" s="100"/>
      <c r="BR26" s="136"/>
      <c r="BS26" s="180"/>
      <c r="BT26" s="180"/>
      <c r="BU26" s="180"/>
      <c r="BV26" s="100"/>
      <c r="BW26" s="180"/>
      <c r="BX26" s="180"/>
      <c r="BY26" s="261"/>
      <c r="BZ26" s="180"/>
      <c r="CA26" s="134"/>
      <c r="CB26" s="180"/>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row>
    <row r="27" spans="1:106" ht="16.5" customHeight="1" x14ac:dyDescent="0.3">
      <c r="A27" s="341"/>
      <c r="B27" s="342"/>
      <c r="C27" s="342"/>
      <c r="D27" s="342"/>
      <c r="E27" s="367"/>
      <c r="F27" s="342"/>
      <c r="G27" s="342"/>
      <c r="H27" s="342"/>
      <c r="I27" s="342"/>
      <c r="J27" s="341"/>
      <c r="K27" s="368"/>
      <c r="L27" s="365"/>
      <c r="M27" s="355"/>
      <c r="N27" s="355"/>
      <c r="O27" s="355"/>
      <c r="P27" s="365"/>
      <c r="Q27" s="366"/>
      <c r="R27" s="188">
        <v>5</v>
      </c>
      <c r="S27" s="190"/>
      <c r="T27" s="181" t="str">
        <f t="shared" si="0"/>
        <v/>
      </c>
      <c r="U27" s="181"/>
      <c r="V27" s="181"/>
      <c r="W27" s="181"/>
      <c r="X27" s="181"/>
      <c r="Y27" s="191"/>
      <c r="Z27" s="191"/>
      <c r="AA27" s="98" t="str">
        <f t="shared" si="1"/>
        <v/>
      </c>
      <c r="AB27" s="191"/>
      <c r="AC27" s="191"/>
      <c r="AD27" s="191"/>
      <c r="AE27" s="158" t="str">
        <f>IFERROR(IF(AND(T26="Probabilidad",T27="Probabilidad"),(AG26-(+AG26*AA27)),IF(AND(T26="Impacto",T27="Probabilidad"),(AG25-(+AG25*AA27)),IF(T27="Impacto",AG26,""))),"")</f>
        <v/>
      </c>
      <c r="AF27" s="132" t="str">
        <f>IFERROR(IF(AE27="","",IF(AE27&lt;=0.2,"Muy Baja",IF(AE27&lt;=0.4,"Baja",IF(AE27&lt;=0.6,"Media",IF(AE27&lt;=0.8,"Alta","Muy Alta"))))),"")</f>
        <v/>
      </c>
      <c r="AG27" s="98" t="str">
        <f t="shared" si="2"/>
        <v/>
      </c>
      <c r="AH27" s="132" t="str">
        <f t="shared" si="5"/>
        <v/>
      </c>
      <c r="AI27" s="98" t="str">
        <f>IFERROR(IF(AND(T26="Impacto",T27="Impacto"),(AI26-(+AI26*AA27)),IF(AND(T26="Probabilidad",T27="Impacto"),(AI25-(+AI25*AA27)),IF(T27="Probabilidad",AI26,""))),"")</f>
        <v/>
      </c>
      <c r="AJ27" s="99" t="str">
        <f t="shared" si="3"/>
        <v/>
      </c>
      <c r="AK27" s="350"/>
      <c r="AL27" s="189"/>
      <c r="AM27" s="188"/>
      <c r="AN27" s="195"/>
      <c r="AO27" s="195"/>
      <c r="AP27" s="189"/>
      <c r="AQ27" s="195"/>
      <c r="AR27" s="189"/>
      <c r="AS27" s="195"/>
      <c r="AT27" s="189"/>
      <c r="AU27" s="100"/>
      <c r="AV27" s="180"/>
      <c r="AW27" s="134"/>
      <c r="AX27" s="189"/>
      <c r="AY27" s="189"/>
      <c r="AZ27" s="188"/>
      <c r="BA27" s="195"/>
      <c r="BB27" s="195"/>
      <c r="BC27" s="189"/>
      <c r="BD27" s="189"/>
      <c r="BE27" s="188"/>
      <c r="BF27" s="195"/>
      <c r="BG27" s="195"/>
      <c r="BH27" s="189"/>
      <c r="BI27" s="189"/>
      <c r="BJ27" s="188"/>
      <c r="BK27" s="195"/>
      <c r="BL27" s="195"/>
      <c r="BM27" s="180"/>
      <c r="BN27" s="180"/>
      <c r="BO27" s="134"/>
      <c r="BP27" s="100"/>
      <c r="BQ27" s="100"/>
      <c r="BR27" s="136"/>
      <c r="BS27" s="180"/>
      <c r="BT27" s="180"/>
      <c r="BU27" s="180"/>
      <c r="BV27" s="100"/>
      <c r="BW27" s="180"/>
      <c r="BX27" s="180"/>
      <c r="BY27" s="261"/>
      <c r="BZ27" s="180"/>
      <c r="CA27" s="134"/>
      <c r="CB27" s="180"/>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row>
    <row r="28" spans="1:106" ht="16.5" customHeight="1" x14ac:dyDescent="0.3">
      <c r="A28" s="341"/>
      <c r="B28" s="342"/>
      <c r="C28" s="342"/>
      <c r="D28" s="342"/>
      <c r="E28" s="367"/>
      <c r="F28" s="342"/>
      <c r="G28" s="342"/>
      <c r="H28" s="342"/>
      <c r="I28" s="342"/>
      <c r="J28" s="341"/>
      <c r="K28" s="368"/>
      <c r="L28" s="365"/>
      <c r="M28" s="356"/>
      <c r="N28" s="356"/>
      <c r="O28" s="356"/>
      <c r="P28" s="365"/>
      <c r="Q28" s="366"/>
      <c r="R28" s="188">
        <v>6</v>
      </c>
      <c r="S28" s="190"/>
      <c r="T28" s="181" t="str">
        <f t="shared" si="0"/>
        <v/>
      </c>
      <c r="U28" s="181"/>
      <c r="V28" s="181"/>
      <c r="W28" s="181"/>
      <c r="X28" s="181"/>
      <c r="Y28" s="191"/>
      <c r="Z28" s="191"/>
      <c r="AA28" s="98" t="str">
        <f t="shared" si="1"/>
        <v/>
      </c>
      <c r="AB28" s="191"/>
      <c r="AC28" s="191"/>
      <c r="AD28" s="191"/>
      <c r="AE28" s="159" t="str">
        <f>IFERROR(IF(AND(T27="Probabilidad",T28="Probabilidad"),(AG27-(+AG27*AA28)),IF(AND(T27="Impacto",T28="Probabilidad"),(AG26-(+AG26*AA28)),IF(T28="Impacto",AG27,""))),"")</f>
        <v/>
      </c>
      <c r="AF28" s="132" t="str">
        <f t="shared" si="4"/>
        <v/>
      </c>
      <c r="AG28" s="98" t="str">
        <f t="shared" si="2"/>
        <v/>
      </c>
      <c r="AH28" s="132" t="str">
        <f t="shared" si="5"/>
        <v/>
      </c>
      <c r="AI28" s="98" t="str">
        <f>IFERROR(IF(AND(T27="Impacto",T28="Impacto"),(AI27-(+AI27*AA28)),IF(AND(T27="Probabilidad",T28="Impacto"),(AI26-(+AI26*AA28)),IF(T28="Probabilidad",AI27,""))),"")</f>
        <v/>
      </c>
      <c r="AJ28" s="99" t="str">
        <f t="shared" si="3"/>
        <v/>
      </c>
      <c r="AK28" s="351"/>
      <c r="AL28" s="189"/>
      <c r="AM28" s="188"/>
      <c r="AN28" s="195"/>
      <c r="AO28" s="195"/>
      <c r="AP28" s="189"/>
      <c r="AQ28" s="195"/>
      <c r="AR28" s="189"/>
      <c r="AS28" s="195"/>
      <c r="AT28" s="189"/>
      <c r="AU28" s="100"/>
      <c r="AV28" s="180"/>
      <c r="AW28" s="134"/>
      <c r="AX28" s="189"/>
      <c r="AY28" s="189"/>
      <c r="AZ28" s="188"/>
      <c r="BA28" s="195"/>
      <c r="BB28" s="195"/>
      <c r="BC28" s="189"/>
      <c r="BD28" s="189"/>
      <c r="BE28" s="188"/>
      <c r="BF28" s="195"/>
      <c r="BG28" s="195"/>
      <c r="BH28" s="189"/>
      <c r="BI28" s="189"/>
      <c r="BJ28" s="188"/>
      <c r="BK28" s="195"/>
      <c r="BL28" s="195"/>
      <c r="BM28" s="180"/>
      <c r="BN28" s="180"/>
      <c r="BO28" s="134"/>
      <c r="BP28" s="100"/>
      <c r="BQ28" s="100"/>
      <c r="BR28" s="136"/>
      <c r="BS28" s="180"/>
      <c r="BT28" s="180"/>
      <c r="BU28" s="180"/>
      <c r="BV28" s="100"/>
      <c r="BW28" s="180"/>
      <c r="BX28" s="180"/>
      <c r="BY28" s="261"/>
      <c r="BZ28" s="180"/>
      <c r="CA28" s="134"/>
      <c r="CB28" s="180"/>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row>
    <row r="29" spans="1:106" ht="16.5" customHeight="1" x14ac:dyDescent="0.3">
      <c r="A29" s="341">
        <v>5</v>
      </c>
      <c r="B29" s="342"/>
      <c r="C29" s="342"/>
      <c r="D29" s="342"/>
      <c r="E29" s="367"/>
      <c r="F29" s="342"/>
      <c r="G29" s="342"/>
      <c r="H29" s="342"/>
      <c r="I29" s="342"/>
      <c r="J29" s="341"/>
      <c r="K29" s="368" t="str">
        <f>IF(J29&lt;=0,"",IF(J29&lt;=2,"Muy Baja",IF(J29&lt;=24,"Baja",IF(J29&lt;=500,"Media",IF(J29&lt;=5000,"Alta","Muy Alta")))))</f>
        <v/>
      </c>
      <c r="L29" s="365" t="str">
        <f>IF(K29="","",IF(K29="Muy Baja",0.2,IF(K29="Baja",0.4,IF(K29="Media",0.6,IF(K29="Alta",0.8,IF(K29="Muy Alta",1,))))))</f>
        <v/>
      </c>
      <c r="M29" s="363"/>
      <c r="N29" s="363">
        <f ca="1">IF(NOT(ISERROR(MATCH(M29,'Tabla Impacto'!$B$221:$B$223,0))),'Tabla Impacto'!$F$223&amp;"Por favor no seleccionar los criterios de impacto(Afectación Económica o presupuestal y Pérdida Reputacional)",M29)</f>
        <v>0</v>
      </c>
      <c r="O29" s="364" t="str">
        <f ca="1">IF(OR(N29='Tabla Impacto'!$C$11,N29='Tabla Impacto'!$D$11),"Leve",IF(OR(N29='Tabla Impacto'!$C$12,N29='Tabla Impacto'!$D$12),"Menor",IF(OR(N29='Tabla Impacto'!$C$13,N29='Tabla Impacto'!$D$13),"Moderado",IF(OR(N29='Tabla Impacto'!$C$14,N29='Tabla Impacto'!$D$14),"Mayor",IF(OR(N29='Tabla Impacto'!$C$15,N29='Tabla Impacto'!$D$15),"Catastrófico","")))))</f>
        <v/>
      </c>
      <c r="P29" s="365" t="str">
        <f ca="1">IF(O29="","",IF(O29="Leve",0.2,IF(O29="Menor",0.4,IF(O29="Moderado",0.6,IF(O29="Mayor",0.8,IF(O29="Catastrófico",1,))))))</f>
        <v/>
      </c>
      <c r="Q29" s="366"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88">
        <v>1</v>
      </c>
      <c r="S29" s="190"/>
      <c r="T29" s="181" t="str">
        <f t="shared" si="0"/>
        <v/>
      </c>
      <c r="U29" s="181"/>
      <c r="V29" s="181"/>
      <c r="W29" s="181"/>
      <c r="X29" s="181"/>
      <c r="Y29" s="191"/>
      <c r="Z29" s="191"/>
      <c r="AA29" s="98" t="str">
        <f t="shared" si="1"/>
        <v/>
      </c>
      <c r="AB29" s="191"/>
      <c r="AC29" s="191"/>
      <c r="AD29" s="191"/>
      <c r="AE29" s="159" t="str">
        <f>IFERROR(IF(T29="Probabilidad",(L29-(+L29*AA29)),IF(T29="Impacto",L29,"")),"")</f>
        <v/>
      </c>
      <c r="AF29" s="132" t="str">
        <f>IFERROR(IF(AE29="","",IF(AE29&lt;=0.2,"Muy Baja",IF(AE29&lt;=0.4,"Baja",IF(AE29&lt;=0.6,"Media",IF(AE29&lt;=0.8,"Alta","Muy Alta"))))),"")</f>
        <v/>
      </c>
      <c r="AG29" s="98" t="str">
        <f t="shared" si="2"/>
        <v/>
      </c>
      <c r="AH29" s="132" t="str">
        <f>IFERROR(IF(AI29="","",IF(AI29&lt;=0.2,"Leve",IF(AI29&lt;=0.4,"Menor",IF(AI29&lt;=0.6,"Moderado",IF(AI29&lt;=0.8,"Mayor","Catastrófico"))))),"")</f>
        <v/>
      </c>
      <c r="AI29" s="98" t="str">
        <f>IFERROR(IF(T29="Impacto",(P29-(+P29*AA29)),IF(T29="Probabilidad",P29,"")),"")</f>
        <v/>
      </c>
      <c r="AJ29" s="99" t="str">
        <f t="shared" si="3"/>
        <v/>
      </c>
      <c r="AK29" s="349"/>
      <c r="AL29" s="189"/>
      <c r="AM29" s="188"/>
      <c r="AN29" s="195"/>
      <c r="AO29" s="195"/>
      <c r="AP29" s="189"/>
      <c r="AQ29" s="195"/>
      <c r="AR29" s="189"/>
      <c r="AS29" s="195"/>
      <c r="AT29" s="189"/>
      <c r="AU29" s="100"/>
      <c r="AV29" s="180"/>
      <c r="AW29" s="134"/>
      <c r="AX29" s="189"/>
      <c r="AY29" s="189"/>
      <c r="AZ29" s="188"/>
      <c r="BA29" s="195"/>
      <c r="BB29" s="195"/>
      <c r="BC29" s="189"/>
      <c r="BD29" s="189"/>
      <c r="BE29" s="188"/>
      <c r="BF29" s="195"/>
      <c r="BG29" s="195"/>
      <c r="BH29" s="189"/>
      <c r="BI29" s="189"/>
      <c r="BJ29" s="188"/>
      <c r="BK29" s="195"/>
      <c r="BL29" s="195"/>
      <c r="BM29" s="180"/>
      <c r="BN29" s="180"/>
      <c r="BO29" s="134"/>
      <c r="BP29" s="100"/>
      <c r="BQ29" s="100"/>
      <c r="BR29" s="136"/>
      <c r="BS29" s="180"/>
      <c r="BT29" s="180"/>
      <c r="BU29" s="180"/>
      <c r="BV29" s="100"/>
      <c r="BW29" s="180"/>
      <c r="BX29" s="180"/>
      <c r="BY29" s="261"/>
      <c r="BZ29" s="180"/>
      <c r="CA29" s="134"/>
      <c r="CB29" s="180"/>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row>
    <row r="30" spans="1:106" ht="16.5" customHeight="1" x14ac:dyDescent="0.3">
      <c r="A30" s="341"/>
      <c r="B30" s="342"/>
      <c r="C30" s="342"/>
      <c r="D30" s="342"/>
      <c r="E30" s="367"/>
      <c r="F30" s="342"/>
      <c r="G30" s="342"/>
      <c r="H30" s="342"/>
      <c r="I30" s="342"/>
      <c r="J30" s="341"/>
      <c r="K30" s="368"/>
      <c r="L30" s="365"/>
      <c r="M30" s="355"/>
      <c r="N30" s="355"/>
      <c r="O30" s="355"/>
      <c r="P30" s="365"/>
      <c r="Q30" s="366"/>
      <c r="R30" s="188">
        <v>2</v>
      </c>
      <c r="S30" s="190"/>
      <c r="T30" s="181" t="str">
        <f t="shared" si="0"/>
        <v/>
      </c>
      <c r="U30" s="181"/>
      <c r="V30" s="181"/>
      <c r="W30" s="181"/>
      <c r="X30" s="181"/>
      <c r="Y30" s="191"/>
      <c r="Z30" s="191"/>
      <c r="AA30" s="98" t="str">
        <f t="shared" si="1"/>
        <v/>
      </c>
      <c r="AB30" s="191"/>
      <c r="AC30" s="191"/>
      <c r="AD30" s="191"/>
      <c r="AE30" s="159" t="str">
        <f>IFERROR(IF(AND(T29="Probabilidad",T30="Probabilidad"),(AG29-(+AG29*AA30)),IF(T30="Probabilidad",(L29-(+L29*AA30)),IF(T30="Impacto",AG29,""))),"")</f>
        <v/>
      </c>
      <c r="AF30" s="132" t="str">
        <f t="shared" si="4"/>
        <v/>
      </c>
      <c r="AG30" s="98" t="str">
        <f t="shared" si="2"/>
        <v/>
      </c>
      <c r="AH30" s="132" t="str">
        <f t="shared" si="5"/>
        <v/>
      </c>
      <c r="AI30" s="98" t="str">
        <f>IFERROR(IF(AND(T29="Impacto",T30="Impacto"),(AI23-(+AI23*AA30)),IF(T30="Impacto",($P$29-(+$P$29*AA30)),IF(T30="Probabilidad",AI23,""))),"")</f>
        <v/>
      </c>
      <c r="AJ30" s="99" t="str">
        <f t="shared" si="3"/>
        <v/>
      </c>
      <c r="AK30" s="350"/>
      <c r="AL30" s="189"/>
      <c r="AM30" s="188"/>
      <c r="AN30" s="195"/>
      <c r="AO30" s="195"/>
      <c r="AP30" s="189"/>
      <c r="AQ30" s="195"/>
      <c r="AR30" s="189"/>
      <c r="AS30" s="195"/>
      <c r="AT30" s="189"/>
      <c r="AU30" s="100"/>
      <c r="AV30" s="180"/>
      <c r="AW30" s="134"/>
      <c r="AX30" s="189"/>
      <c r="AY30" s="189"/>
      <c r="AZ30" s="188"/>
      <c r="BA30" s="195"/>
      <c r="BB30" s="195"/>
      <c r="BC30" s="189"/>
      <c r="BD30" s="189"/>
      <c r="BE30" s="188"/>
      <c r="BF30" s="195"/>
      <c r="BG30" s="195"/>
      <c r="BH30" s="189"/>
      <c r="BI30" s="189"/>
      <c r="BJ30" s="188"/>
      <c r="BK30" s="195"/>
      <c r="BL30" s="195"/>
      <c r="BM30" s="180"/>
      <c r="BN30" s="180"/>
      <c r="BO30" s="134"/>
      <c r="BP30" s="100"/>
      <c r="BQ30" s="100"/>
      <c r="BR30" s="136"/>
      <c r="BS30" s="180"/>
      <c r="BT30" s="180"/>
      <c r="BU30" s="180"/>
      <c r="BV30" s="100"/>
      <c r="BW30" s="180"/>
      <c r="BX30" s="180"/>
      <c r="BY30" s="261"/>
      <c r="BZ30" s="180"/>
      <c r="CA30" s="134"/>
      <c r="CB30" s="180"/>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row>
    <row r="31" spans="1:106" ht="16.5" customHeight="1" x14ac:dyDescent="0.3">
      <c r="A31" s="341"/>
      <c r="B31" s="342"/>
      <c r="C31" s="342"/>
      <c r="D31" s="342"/>
      <c r="E31" s="367"/>
      <c r="F31" s="342"/>
      <c r="G31" s="342"/>
      <c r="H31" s="342"/>
      <c r="I31" s="342"/>
      <c r="J31" s="341"/>
      <c r="K31" s="368"/>
      <c r="L31" s="365"/>
      <c r="M31" s="355"/>
      <c r="N31" s="355"/>
      <c r="O31" s="355"/>
      <c r="P31" s="365"/>
      <c r="Q31" s="366"/>
      <c r="R31" s="188">
        <v>3</v>
      </c>
      <c r="S31" s="193"/>
      <c r="T31" s="181" t="str">
        <f t="shared" si="0"/>
        <v/>
      </c>
      <c r="U31" s="181"/>
      <c r="V31" s="181"/>
      <c r="W31" s="181"/>
      <c r="X31" s="181"/>
      <c r="Y31" s="191"/>
      <c r="Z31" s="191"/>
      <c r="AA31" s="98" t="str">
        <f t="shared" si="1"/>
        <v/>
      </c>
      <c r="AB31" s="191"/>
      <c r="AC31" s="191"/>
      <c r="AD31" s="191"/>
      <c r="AE31" s="159" t="str">
        <f>IFERROR(IF(AND(T30="Probabilidad",T31="Probabilidad"),(AG30-(+AG30*AA31)),IF(AND(T30="Impacto",T31="Probabilidad"),(AG29-(+AG29*AA31)),IF(T31="Impacto",AG30,""))),"")</f>
        <v/>
      </c>
      <c r="AF31" s="132" t="str">
        <f t="shared" si="4"/>
        <v/>
      </c>
      <c r="AG31" s="98" t="str">
        <f t="shared" si="2"/>
        <v/>
      </c>
      <c r="AH31" s="132" t="str">
        <f t="shared" si="5"/>
        <v/>
      </c>
      <c r="AI31" s="98" t="str">
        <f>IFERROR(IF(AND(T30="Impacto",T31="Impacto"),(AI30-(+AI30*AA31)),IF(AND(T30="Probabilidad",T31="Impacto"),(AI29-(+AI29*AA31)),IF(T31="Probabilidad",AI30,""))),"")</f>
        <v/>
      </c>
      <c r="AJ31" s="99" t="str">
        <f t="shared" si="3"/>
        <v/>
      </c>
      <c r="AK31" s="350"/>
      <c r="AL31" s="189"/>
      <c r="AM31" s="188"/>
      <c r="AN31" s="195"/>
      <c r="AO31" s="195"/>
      <c r="AP31" s="189"/>
      <c r="AQ31" s="195"/>
      <c r="AR31" s="189"/>
      <c r="AS31" s="195"/>
      <c r="AT31" s="189"/>
      <c r="AU31" s="100"/>
      <c r="AV31" s="180"/>
      <c r="AW31" s="134"/>
      <c r="AX31" s="189"/>
      <c r="AY31" s="189"/>
      <c r="AZ31" s="188"/>
      <c r="BA31" s="195"/>
      <c r="BB31" s="195"/>
      <c r="BC31" s="189"/>
      <c r="BD31" s="189"/>
      <c r="BE31" s="188"/>
      <c r="BF31" s="195"/>
      <c r="BG31" s="195"/>
      <c r="BH31" s="189"/>
      <c r="BI31" s="189"/>
      <c r="BJ31" s="188"/>
      <c r="BK31" s="195"/>
      <c r="BL31" s="195"/>
      <c r="BM31" s="180"/>
      <c r="BN31" s="180"/>
      <c r="BO31" s="134"/>
      <c r="BP31" s="100"/>
      <c r="BQ31" s="100"/>
      <c r="BR31" s="136"/>
      <c r="BS31" s="180"/>
      <c r="BT31" s="180"/>
      <c r="BU31" s="180"/>
      <c r="BV31" s="100"/>
      <c r="BW31" s="180"/>
      <c r="BX31" s="180"/>
      <c r="BY31" s="261"/>
      <c r="BZ31" s="180"/>
      <c r="CA31" s="134"/>
      <c r="CB31" s="180"/>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row>
    <row r="32" spans="1:106" ht="16.5" customHeight="1" x14ac:dyDescent="0.3">
      <c r="A32" s="341"/>
      <c r="B32" s="342"/>
      <c r="C32" s="342"/>
      <c r="D32" s="342"/>
      <c r="E32" s="367"/>
      <c r="F32" s="342"/>
      <c r="G32" s="342"/>
      <c r="H32" s="342"/>
      <c r="I32" s="342"/>
      <c r="J32" s="341"/>
      <c r="K32" s="368"/>
      <c r="L32" s="365"/>
      <c r="M32" s="355"/>
      <c r="N32" s="355"/>
      <c r="O32" s="355"/>
      <c r="P32" s="365"/>
      <c r="Q32" s="366"/>
      <c r="R32" s="188">
        <v>4</v>
      </c>
      <c r="S32" s="190"/>
      <c r="T32" s="181" t="str">
        <f t="shared" si="0"/>
        <v/>
      </c>
      <c r="U32" s="181"/>
      <c r="V32" s="181"/>
      <c r="W32" s="181"/>
      <c r="X32" s="181"/>
      <c r="Y32" s="191"/>
      <c r="Z32" s="191"/>
      <c r="AA32" s="98" t="str">
        <f t="shared" si="1"/>
        <v/>
      </c>
      <c r="AB32" s="191"/>
      <c r="AC32" s="191"/>
      <c r="AD32" s="191"/>
      <c r="AE32" s="159" t="str">
        <f>IFERROR(IF(AND(T31="Probabilidad",T32="Probabilidad"),(AG31-(+AG31*AA32)),IF(AND(T31="Impacto",T32="Probabilidad"),(AG30-(+AG30*AA32)),IF(T32="Impacto",AG31,""))),"")</f>
        <v/>
      </c>
      <c r="AF32" s="132" t="str">
        <f t="shared" si="4"/>
        <v/>
      </c>
      <c r="AG32" s="98" t="str">
        <f t="shared" si="2"/>
        <v/>
      </c>
      <c r="AH32" s="132" t="str">
        <f t="shared" si="5"/>
        <v/>
      </c>
      <c r="AI32" s="98" t="str">
        <f>IFERROR(IF(AND(T31="Impacto",T32="Impacto"),(AI31-(+AI31*AA32)),IF(AND(T31="Probabilidad",T32="Impacto"),(AI30-(+AI30*AA32)),IF(T32="Probabilidad",AI31,""))),"")</f>
        <v/>
      </c>
      <c r="AJ32" s="99" t="str">
        <f t="shared" si="3"/>
        <v/>
      </c>
      <c r="AK32" s="350"/>
      <c r="AL32" s="189"/>
      <c r="AM32" s="188"/>
      <c r="AN32" s="195"/>
      <c r="AO32" s="195"/>
      <c r="AP32" s="189"/>
      <c r="AQ32" s="195"/>
      <c r="AR32" s="189"/>
      <c r="AS32" s="195"/>
      <c r="AT32" s="189"/>
      <c r="AU32" s="100"/>
      <c r="AV32" s="180"/>
      <c r="AW32" s="134"/>
      <c r="AX32" s="189"/>
      <c r="AY32" s="189"/>
      <c r="AZ32" s="188"/>
      <c r="BA32" s="195"/>
      <c r="BB32" s="195"/>
      <c r="BC32" s="189"/>
      <c r="BD32" s="189"/>
      <c r="BE32" s="188"/>
      <c r="BF32" s="195"/>
      <c r="BG32" s="195"/>
      <c r="BH32" s="189"/>
      <c r="BI32" s="189"/>
      <c r="BJ32" s="188"/>
      <c r="BK32" s="195"/>
      <c r="BL32" s="195"/>
      <c r="BM32" s="180"/>
      <c r="BN32" s="180"/>
      <c r="BO32" s="134"/>
      <c r="BP32" s="100"/>
      <c r="BQ32" s="100"/>
      <c r="BR32" s="136"/>
      <c r="BS32" s="180"/>
      <c r="BT32" s="180"/>
      <c r="BU32" s="180"/>
      <c r="BV32" s="100"/>
      <c r="BW32" s="180"/>
      <c r="BX32" s="180"/>
      <c r="BY32" s="261"/>
      <c r="BZ32" s="180"/>
      <c r="CA32" s="134"/>
      <c r="CB32" s="180"/>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row>
    <row r="33" spans="1:106" ht="16.5" customHeight="1" x14ac:dyDescent="0.3">
      <c r="A33" s="341"/>
      <c r="B33" s="342"/>
      <c r="C33" s="342"/>
      <c r="D33" s="342"/>
      <c r="E33" s="367"/>
      <c r="F33" s="342"/>
      <c r="G33" s="342"/>
      <c r="H33" s="342"/>
      <c r="I33" s="342"/>
      <c r="J33" s="341"/>
      <c r="K33" s="368"/>
      <c r="L33" s="365"/>
      <c r="M33" s="355"/>
      <c r="N33" s="355"/>
      <c r="O33" s="355"/>
      <c r="P33" s="365"/>
      <c r="Q33" s="366"/>
      <c r="R33" s="188">
        <v>5</v>
      </c>
      <c r="S33" s="190"/>
      <c r="T33" s="181" t="str">
        <f t="shared" si="0"/>
        <v/>
      </c>
      <c r="U33" s="181"/>
      <c r="V33" s="181"/>
      <c r="W33" s="181"/>
      <c r="X33" s="181"/>
      <c r="Y33" s="191"/>
      <c r="Z33" s="191"/>
      <c r="AA33" s="98" t="str">
        <f t="shared" si="1"/>
        <v/>
      </c>
      <c r="AB33" s="191"/>
      <c r="AC33" s="191"/>
      <c r="AD33" s="191"/>
      <c r="AE33" s="159" t="str">
        <f>IFERROR(IF(AND(T32="Probabilidad",T33="Probabilidad"),(AG32-(+AG32*AA33)),IF(AND(T32="Impacto",T33="Probabilidad"),(AG31-(+AG31*AA33)),IF(T33="Impacto",AG32,""))),"")</f>
        <v/>
      </c>
      <c r="AF33" s="132" t="str">
        <f t="shared" si="4"/>
        <v/>
      </c>
      <c r="AG33" s="98" t="str">
        <f t="shared" si="2"/>
        <v/>
      </c>
      <c r="AH33" s="132" t="str">
        <f t="shared" si="5"/>
        <v/>
      </c>
      <c r="AI33" s="98" t="str">
        <f>IFERROR(IF(AND(T32="Impacto",T33="Impacto"),(AI32-(+AI32*AA33)),IF(AND(T32="Probabilidad",T33="Impacto"),(AI31-(+AI31*AA33)),IF(T33="Probabilidad",AI32,""))),"")</f>
        <v/>
      </c>
      <c r="AJ33" s="99" t="str">
        <f t="shared" si="3"/>
        <v/>
      </c>
      <c r="AK33" s="350"/>
      <c r="AL33" s="189"/>
      <c r="AM33" s="188"/>
      <c r="AN33" s="195"/>
      <c r="AO33" s="195"/>
      <c r="AP33" s="189"/>
      <c r="AQ33" s="195"/>
      <c r="AR33" s="189"/>
      <c r="AS33" s="195"/>
      <c r="AT33" s="189"/>
      <c r="AU33" s="100"/>
      <c r="AV33" s="180"/>
      <c r="AW33" s="134"/>
      <c r="AX33" s="189"/>
      <c r="AY33" s="189"/>
      <c r="AZ33" s="188"/>
      <c r="BA33" s="195"/>
      <c r="BB33" s="195"/>
      <c r="BC33" s="189"/>
      <c r="BD33" s="189"/>
      <c r="BE33" s="188"/>
      <c r="BF33" s="195"/>
      <c r="BG33" s="195"/>
      <c r="BH33" s="189"/>
      <c r="BI33" s="189"/>
      <c r="BJ33" s="188"/>
      <c r="BK33" s="195"/>
      <c r="BL33" s="195"/>
      <c r="BM33" s="180"/>
      <c r="BN33" s="180"/>
      <c r="BO33" s="134"/>
      <c r="BP33" s="100"/>
      <c r="BQ33" s="100"/>
      <c r="BR33" s="136"/>
      <c r="BS33" s="180"/>
      <c r="BT33" s="180"/>
      <c r="BU33" s="180"/>
      <c r="BV33" s="100"/>
      <c r="BW33" s="180"/>
      <c r="BX33" s="180"/>
      <c r="BY33" s="261"/>
      <c r="BZ33" s="180"/>
      <c r="CA33" s="134"/>
      <c r="CB33" s="180"/>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row>
    <row r="34" spans="1:106" ht="16.5" customHeight="1" x14ac:dyDescent="0.3">
      <c r="A34" s="341"/>
      <c r="B34" s="342"/>
      <c r="C34" s="342"/>
      <c r="D34" s="342"/>
      <c r="E34" s="367"/>
      <c r="F34" s="342"/>
      <c r="G34" s="342"/>
      <c r="H34" s="342"/>
      <c r="I34" s="342"/>
      <c r="J34" s="341"/>
      <c r="K34" s="368"/>
      <c r="L34" s="365"/>
      <c r="M34" s="356"/>
      <c r="N34" s="356"/>
      <c r="O34" s="356"/>
      <c r="P34" s="365"/>
      <c r="Q34" s="366"/>
      <c r="R34" s="188">
        <v>6</v>
      </c>
      <c r="S34" s="190"/>
      <c r="T34" s="181" t="str">
        <f t="shared" si="0"/>
        <v/>
      </c>
      <c r="U34" s="181"/>
      <c r="V34" s="181"/>
      <c r="W34" s="181"/>
      <c r="X34" s="181"/>
      <c r="Y34" s="191"/>
      <c r="Z34" s="191"/>
      <c r="AA34" s="98" t="str">
        <f t="shared" si="1"/>
        <v/>
      </c>
      <c r="AB34" s="191"/>
      <c r="AC34" s="191"/>
      <c r="AD34" s="191"/>
      <c r="AE34" s="159" t="str">
        <f>IFERROR(IF(AND(T33="Probabilidad",T34="Probabilidad"),(AG33-(+AG33*AA34)),IF(AND(T33="Impacto",T34="Probabilidad"),(AG32-(+AG32*AA34)),IF(T34="Impacto",AG33,""))),"")</f>
        <v/>
      </c>
      <c r="AF34" s="132" t="str">
        <f t="shared" si="4"/>
        <v/>
      </c>
      <c r="AG34" s="98" t="str">
        <f t="shared" si="2"/>
        <v/>
      </c>
      <c r="AH34" s="132" t="str">
        <f t="shared" si="5"/>
        <v/>
      </c>
      <c r="AI34" s="98" t="str">
        <f>IFERROR(IF(AND(T33="Impacto",T34="Impacto"),(AI33-(+AI33*AA34)),IF(AND(T33="Probabilidad",T34="Impacto"),(AI32-(+AI32*AA34)),IF(T34="Probabilidad",AI33,""))),"")</f>
        <v/>
      </c>
      <c r="AJ34" s="99" t="str">
        <f t="shared" si="3"/>
        <v/>
      </c>
      <c r="AK34" s="351"/>
      <c r="AL34" s="189"/>
      <c r="AM34" s="188"/>
      <c r="AN34" s="195"/>
      <c r="AO34" s="195"/>
      <c r="AP34" s="189"/>
      <c r="AQ34" s="195"/>
      <c r="AR34" s="189"/>
      <c r="AS34" s="195"/>
      <c r="AT34" s="189"/>
      <c r="AU34" s="100"/>
      <c r="AV34" s="180"/>
      <c r="AW34" s="134"/>
      <c r="AX34" s="189"/>
      <c r="AY34" s="189"/>
      <c r="AZ34" s="188"/>
      <c r="BA34" s="195"/>
      <c r="BB34" s="195"/>
      <c r="BC34" s="189"/>
      <c r="BD34" s="189"/>
      <c r="BE34" s="188"/>
      <c r="BF34" s="195"/>
      <c r="BG34" s="195"/>
      <c r="BH34" s="189"/>
      <c r="BI34" s="189"/>
      <c r="BJ34" s="188"/>
      <c r="BK34" s="195"/>
      <c r="BL34" s="195"/>
      <c r="BM34" s="180"/>
      <c r="BN34" s="180"/>
      <c r="BO34" s="134"/>
      <c r="BP34" s="100"/>
      <c r="BQ34" s="100"/>
      <c r="BR34" s="136"/>
      <c r="BS34" s="180"/>
      <c r="BT34" s="180"/>
      <c r="BU34" s="180"/>
      <c r="BV34" s="100"/>
      <c r="BW34" s="180"/>
      <c r="BX34" s="180"/>
      <c r="BY34" s="261"/>
      <c r="BZ34" s="180"/>
      <c r="CA34" s="134"/>
      <c r="CB34" s="180"/>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row>
    <row r="35" spans="1:106" ht="16.5" customHeight="1" x14ac:dyDescent="0.3">
      <c r="A35" s="341">
        <v>6</v>
      </c>
      <c r="B35" s="342"/>
      <c r="C35" s="342"/>
      <c r="D35" s="342"/>
      <c r="E35" s="367"/>
      <c r="F35" s="342"/>
      <c r="G35" s="342"/>
      <c r="H35" s="342"/>
      <c r="I35" s="342"/>
      <c r="J35" s="341"/>
      <c r="K35" s="368" t="str">
        <f>IF(J35&lt;=0,"",IF(J35&lt;=2,"Muy Baja",IF(J35&lt;=24,"Baja",IF(J35&lt;=500,"Media",IF(J35&lt;=5000,"Alta","Muy Alta")))))</f>
        <v/>
      </c>
      <c r="L35" s="365" t="str">
        <f>IF(K35="","",IF(K35="Muy Baja",0.2,IF(K35="Baja",0.4,IF(K35="Media",0.6,IF(K35="Alta",0.8,IF(K35="Muy Alta",1,))))))</f>
        <v/>
      </c>
      <c r="M35" s="363"/>
      <c r="N35" s="363">
        <f ca="1">IF(NOT(ISERROR(MATCH(M35,'Tabla Impacto'!$B$221:$B$223,0))),'Tabla Impacto'!$F$223&amp;"Por favor no seleccionar los criterios de impacto(Afectación Económica o presupuestal y Pérdida Reputacional)",M35)</f>
        <v>0</v>
      </c>
      <c r="O35" s="364" t="str">
        <f ca="1">IF(OR(N35='Tabla Impacto'!$C$11,N35='Tabla Impacto'!$D$11),"Leve",IF(OR(N35='Tabla Impacto'!$C$12,N35='Tabla Impacto'!$D$12),"Menor",IF(OR(N35='Tabla Impacto'!$C$13,N35='Tabla Impacto'!$D$13),"Moderado",IF(OR(N35='Tabla Impacto'!$C$14,N35='Tabla Impacto'!$D$14),"Mayor",IF(OR(N35='Tabla Impacto'!$C$15,N35='Tabla Impacto'!$D$15),"Catastrófico","")))))</f>
        <v/>
      </c>
      <c r="P35" s="365" t="str">
        <f ca="1">IF(O35="","",IF(O35="Leve",0.2,IF(O35="Menor",0.4,IF(O35="Moderado",0.6,IF(O35="Mayor",0.8,IF(O35="Catastrófico",1,))))))</f>
        <v/>
      </c>
      <c r="Q35" s="366"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88">
        <v>1</v>
      </c>
      <c r="S35" s="190"/>
      <c r="T35" s="181" t="str">
        <f t="shared" si="0"/>
        <v/>
      </c>
      <c r="U35" s="181"/>
      <c r="V35" s="181"/>
      <c r="W35" s="181"/>
      <c r="X35" s="181"/>
      <c r="Y35" s="191"/>
      <c r="Z35" s="191"/>
      <c r="AA35" s="98" t="str">
        <f t="shared" si="1"/>
        <v/>
      </c>
      <c r="AB35" s="191"/>
      <c r="AC35" s="191"/>
      <c r="AD35" s="191"/>
      <c r="AE35" s="159" t="str">
        <f>IFERROR(IF(T35="Probabilidad",(L35-(+L35*AA35)),IF(T35="Impacto",L35,"")),"")</f>
        <v/>
      </c>
      <c r="AF35" s="132" t="str">
        <f>IFERROR(IF(AE35="","",IF(AE35&lt;=0.2,"Muy Baja",IF(AE35&lt;=0.4,"Baja",IF(AE35&lt;=0.6,"Media",IF(AE35&lt;=0.8,"Alta","Muy Alta"))))),"")</f>
        <v/>
      </c>
      <c r="AG35" s="98" t="str">
        <f t="shared" si="2"/>
        <v/>
      </c>
      <c r="AH35" s="132" t="str">
        <f>IFERROR(IF(AI35="","",IF(AI35&lt;=0.2,"Leve",IF(AI35&lt;=0.4,"Menor",IF(AI35&lt;=0.6,"Moderado",IF(AI35&lt;=0.8,"Mayor","Catastrófico"))))),"")</f>
        <v/>
      </c>
      <c r="AI35" s="98" t="str">
        <f>IFERROR(IF(T35="Impacto",(P35-(+P35*AA35)),IF(T35="Probabilidad",P35,"")),"")</f>
        <v/>
      </c>
      <c r="AJ35" s="99" t="str">
        <f t="shared" si="3"/>
        <v/>
      </c>
      <c r="AK35" s="349"/>
      <c r="AL35" s="189"/>
      <c r="AM35" s="188"/>
      <c r="AN35" s="195"/>
      <c r="AO35" s="195"/>
      <c r="AP35" s="189"/>
      <c r="AQ35" s="100"/>
      <c r="AR35" s="180"/>
      <c r="AS35" s="195"/>
      <c r="AT35" s="189"/>
      <c r="AU35" s="100"/>
      <c r="AV35" s="180"/>
      <c r="AW35" s="134"/>
      <c r="AX35" s="189"/>
      <c r="AY35" s="189"/>
      <c r="AZ35" s="188"/>
      <c r="BA35" s="195"/>
      <c r="BB35" s="195"/>
      <c r="BC35" s="189"/>
      <c r="BD35" s="189"/>
      <c r="BE35" s="188"/>
      <c r="BF35" s="195"/>
      <c r="BG35" s="195"/>
      <c r="BH35" s="189"/>
      <c r="BI35" s="189"/>
      <c r="BJ35" s="188"/>
      <c r="BK35" s="195"/>
      <c r="BL35" s="195"/>
      <c r="BM35" s="180"/>
      <c r="BN35" s="180"/>
      <c r="BO35" s="134"/>
      <c r="BP35" s="100"/>
      <c r="BQ35" s="100"/>
      <c r="BR35" s="136"/>
      <c r="BS35" s="180"/>
      <c r="BT35" s="180"/>
      <c r="BU35" s="180"/>
      <c r="BV35" s="100"/>
      <c r="BW35" s="180"/>
      <c r="BX35" s="180"/>
      <c r="BY35" s="261"/>
      <c r="BZ35" s="180"/>
      <c r="CA35" s="134"/>
      <c r="CB35" s="180"/>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row>
    <row r="36" spans="1:106" ht="16.5" customHeight="1" x14ac:dyDescent="0.3">
      <c r="A36" s="341"/>
      <c r="B36" s="342"/>
      <c r="C36" s="342"/>
      <c r="D36" s="342"/>
      <c r="E36" s="367"/>
      <c r="F36" s="342"/>
      <c r="G36" s="342"/>
      <c r="H36" s="342"/>
      <c r="I36" s="342"/>
      <c r="J36" s="341"/>
      <c r="K36" s="368"/>
      <c r="L36" s="365"/>
      <c r="M36" s="355"/>
      <c r="N36" s="355"/>
      <c r="O36" s="355"/>
      <c r="P36" s="365"/>
      <c r="Q36" s="366"/>
      <c r="R36" s="188">
        <v>2</v>
      </c>
      <c r="S36" s="190"/>
      <c r="T36" s="181" t="str">
        <f t="shared" si="0"/>
        <v/>
      </c>
      <c r="U36" s="181"/>
      <c r="V36" s="181"/>
      <c r="W36" s="181"/>
      <c r="X36" s="181"/>
      <c r="Y36" s="191"/>
      <c r="Z36" s="191"/>
      <c r="AA36" s="98" t="str">
        <f t="shared" si="1"/>
        <v/>
      </c>
      <c r="AB36" s="191"/>
      <c r="AC36" s="191"/>
      <c r="AD36" s="191"/>
      <c r="AE36" s="159" t="str">
        <f>IFERROR(IF(AND(T35="Probabilidad",T36="Probabilidad"),(AG35-(+AG35*AA36)),IF(T36="Probabilidad",(L35-(+L35*AA36)),IF(T36="Impacto",AG35,""))),"")</f>
        <v/>
      </c>
      <c r="AF36" s="132" t="str">
        <f t="shared" si="4"/>
        <v/>
      </c>
      <c r="AG36" s="98" t="str">
        <f t="shared" si="2"/>
        <v/>
      </c>
      <c r="AH36" s="132" t="str">
        <f t="shared" si="5"/>
        <v/>
      </c>
      <c r="AI36" s="98" t="str">
        <f>IFERROR(IF(AND(T35="Impacto",T36="Impacto"),(AI29-(+AI29*AA36)),IF(T36="Impacto",($P$35-(+$P$35*AA36)),IF(T36="Probabilidad",AI29,""))),"")</f>
        <v/>
      </c>
      <c r="AJ36" s="99" t="str">
        <f t="shared" si="3"/>
        <v/>
      </c>
      <c r="AK36" s="350"/>
      <c r="AL36" s="189"/>
      <c r="AM36" s="188"/>
      <c r="AN36" s="195"/>
      <c r="AO36" s="195"/>
      <c r="AP36" s="189"/>
      <c r="AQ36" s="100"/>
      <c r="AR36" s="180"/>
      <c r="AS36" s="195"/>
      <c r="AT36" s="189"/>
      <c r="AU36" s="100"/>
      <c r="AV36" s="180"/>
      <c r="AW36" s="134"/>
      <c r="AX36" s="189"/>
      <c r="AY36" s="189"/>
      <c r="AZ36" s="188"/>
      <c r="BA36" s="195"/>
      <c r="BB36" s="195"/>
      <c r="BC36" s="189"/>
      <c r="BD36" s="189"/>
      <c r="BE36" s="188"/>
      <c r="BF36" s="195"/>
      <c r="BG36" s="195"/>
      <c r="BH36" s="189"/>
      <c r="BI36" s="189"/>
      <c r="BJ36" s="188"/>
      <c r="BK36" s="195"/>
      <c r="BL36" s="195"/>
      <c r="BM36" s="180"/>
      <c r="BN36" s="180"/>
      <c r="BO36" s="134"/>
      <c r="BP36" s="100"/>
      <c r="BQ36" s="100"/>
      <c r="BR36" s="136"/>
      <c r="BS36" s="180"/>
      <c r="BT36" s="180"/>
      <c r="BU36" s="180"/>
      <c r="BV36" s="100"/>
      <c r="BW36" s="180"/>
      <c r="BX36" s="180"/>
      <c r="BY36" s="261"/>
      <c r="BZ36" s="180"/>
      <c r="CA36" s="134"/>
      <c r="CB36" s="180"/>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row>
    <row r="37" spans="1:106" ht="16.5" customHeight="1" x14ac:dyDescent="0.3">
      <c r="A37" s="341"/>
      <c r="B37" s="342"/>
      <c r="C37" s="342"/>
      <c r="D37" s="342"/>
      <c r="E37" s="367"/>
      <c r="F37" s="342"/>
      <c r="G37" s="342"/>
      <c r="H37" s="342"/>
      <c r="I37" s="342"/>
      <c r="J37" s="341"/>
      <c r="K37" s="368"/>
      <c r="L37" s="365"/>
      <c r="M37" s="355"/>
      <c r="N37" s="355"/>
      <c r="O37" s="355"/>
      <c r="P37" s="365"/>
      <c r="Q37" s="366"/>
      <c r="R37" s="188">
        <v>3</v>
      </c>
      <c r="S37" s="193"/>
      <c r="T37" s="181" t="str">
        <f t="shared" si="0"/>
        <v/>
      </c>
      <c r="U37" s="181"/>
      <c r="V37" s="181"/>
      <c r="W37" s="181"/>
      <c r="X37" s="181"/>
      <c r="Y37" s="191"/>
      <c r="Z37" s="191"/>
      <c r="AA37" s="98" t="str">
        <f t="shared" ref="AA37:AA64" si="11">IF(AND(Y37="Preventivo",Z37="Automático"),"50%",IF(AND(Y37="Preventivo",Z37="Manual"),"40%",IF(AND(Y37="Detectivo",Z37="Automático"),"40%",IF(AND(Y37="Detectivo",Z37="Manual"),"30%",IF(AND(Y37="Correctivo",Z37="Automático"),"35%",IF(AND(Y37="Correctivo",Z37="Manual"),"25%",""))))))</f>
        <v/>
      </c>
      <c r="AB37" s="191"/>
      <c r="AC37" s="191"/>
      <c r="AD37" s="191"/>
      <c r="AE37" s="159" t="str">
        <f>IFERROR(IF(AND(T36="Probabilidad",T37="Probabilidad"),(AG36-(+AG36*AA37)),IF(AND(T36="Impacto",T37="Probabilidad"),(AG35-(+AG35*AA37)),IF(T37="Impacto",AG36,""))),"")</f>
        <v/>
      </c>
      <c r="AF37" s="132" t="str">
        <f t="shared" si="4"/>
        <v/>
      </c>
      <c r="AG37" s="98" t="str">
        <f t="shared" ref="AG37:AG64" si="12">+AE37</f>
        <v/>
      </c>
      <c r="AH37" s="132" t="str">
        <f t="shared" si="5"/>
        <v/>
      </c>
      <c r="AI37" s="98" t="str">
        <f>IFERROR(IF(AND(T36="Impacto",T37="Impacto"),(AI36-(+AI36*AA37)),IF(AND(T36="Probabilidad",T37="Impacto"),(AI35-(+AI35*AA37)),IF(T37="Probabilidad",AI36,""))),"")</f>
        <v/>
      </c>
      <c r="AJ37" s="99"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50"/>
      <c r="AL37" s="189"/>
      <c r="AM37" s="188"/>
      <c r="AN37" s="195"/>
      <c r="AO37" s="195"/>
      <c r="AP37" s="189"/>
      <c r="AQ37" s="100"/>
      <c r="AR37" s="180"/>
      <c r="AS37" s="195"/>
      <c r="AT37" s="189"/>
      <c r="AU37" s="100"/>
      <c r="AV37" s="180"/>
      <c r="AW37" s="134"/>
      <c r="AX37" s="189"/>
      <c r="AY37" s="189"/>
      <c r="AZ37" s="188"/>
      <c r="BA37" s="195"/>
      <c r="BB37" s="195"/>
      <c r="BC37" s="189"/>
      <c r="BD37" s="189"/>
      <c r="BE37" s="188"/>
      <c r="BF37" s="195"/>
      <c r="BG37" s="195"/>
      <c r="BH37" s="189"/>
      <c r="BI37" s="189"/>
      <c r="BJ37" s="188"/>
      <c r="BK37" s="195"/>
      <c r="BL37" s="195"/>
      <c r="BM37" s="180"/>
      <c r="BN37" s="180"/>
      <c r="BO37" s="134"/>
      <c r="BP37" s="100"/>
      <c r="BQ37" s="100"/>
      <c r="BR37" s="136"/>
      <c r="BS37" s="180"/>
      <c r="BT37" s="180"/>
      <c r="BU37" s="180"/>
      <c r="BV37" s="100"/>
      <c r="BW37" s="180"/>
      <c r="BX37" s="180"/>
      <c r="BY37" s="261"/>
      <c r="BZ37" s="180"/>
      <c r="CA37" s="134"/>
      <c r="CB37" s="180"/>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row>
    <row r="38" spans="1:106" ht="16.5" customHeight="1" x14ac:dyDescent="0.3">
      <c r="A38" s="341"/>
      <c r="B38" s="342"/>
      <c r="C38" s="342"/>
      <c r="D38" s="342"/>
      <c r="E38" s="367"/>
      <c r="F38" s="342"/>
      <c r="G38" s="342"/>
      <c r="H38" s="342"/>
      <c r="I38" s="342"/>
      <c r="J38" s="341"/>
      <c r="K38" s="368"/>
      <c r="L38" s="365"/>
      <c r="M38" s="355"/>
      <c r="N38" s="355"/>
      <c r="O38" s="355"/>
      <c r="P38" s="365"/>
      <c r="Q38" s="366"/>
      <c r="R38" s="188">
        <v>4</v>
      </c>
      <c r="S38" s="190"/>
      <c r="T38" s="181" t="str">
        <f t="shared" ref="T38:T64" si="14">IF(OR(Y38="Preventivo",Y38="Detectivo"),"Probabilidad",IF(Y38="Correctivo","Impacto",""))</f>
        <v/>
      </c>
      <c r="U38" s="181"/>
      <c r="V38" s="181"/>
      <c r="W38" s="181"/>
      <c r="X38" s="181"/>
      <c r="Y38" s="191"/>
      <c r="Z38" s="191"/>
      <c r="AA38" s="98" t="str">
        <f t="shared" si="11"/>
        <v/>
      </c>
      <c r="AB38" s="191"/>
      <c r="AC38" s="191"/>
      <c r="AD38" s="191"/>
      <c r="AE38" s="159" t="str">
        <f>IFERROR(IF(AND(T37="Probabilidad",T38="Probabilidad"),(AG37-(+AG37*AA38)),IF(AND(T37="Impacto",T38="Probabilidad"),(AG36-(+AG36*AA38)),IF(T38="Impacto",AG37,""))),"")</f>
        <v/>
      </c>
      <c r="AF38" s="132" t="str">
        <f t="shared" si="4"/>
        <v/>
      </c>
      <c r="AG38" s="98" t="str">
        <f t="shared" si="12"/>
        <v/>
      </c>
      <c r="AH38" s="132" t="str">
        <f t="shared" si="5"/>
        <v/>
      </c>
      <c r="AI38" s="98" t="str">
        <f>IFERROR(IF(AND(T37="Impacto",T38="Impacto"),(AI37-(+AI37*AA38)),IF(AND(T37="Probabilidad",T38="Impacto"),(AI36-(+AI36*AA38)),IF(T38="Probabilidad",AI37,""))),"")</f>
        <v/>
      </c>
      <c r="AJ38" s="99" t="str">
        <f t="shared" si="13"/>
        <v/>
      </c>
      <c r="AK38" s="350"/>
      <c r="AL38" s="189"/>
      <c r="AM38" s="188"/>
      <c r="AN38" s="195"/>
      <c r="AO38" s="195"/>
      <c r="AP38" s="189"/>
      <c r="AQ38" s="100"/>
      <c r="AR38" s="180"/>
      <c r="AS38" s="195"/>
      <c r="AT38" s="189"/>
      <c r="AU38" s="100"/>
      <c r="AV38" s="180"/>
      <c r="AW38" s="134"/>
      <c r="AX38" s="189"/>
      <c r="AY38" s="189"/>
      <c r="AZ38" s="188"/>
      <c r="BA38" s="195"/>
      <c r="BB38" s="195"/>
      <c r="BC38" s="189"/>
      <c r="BD38" s="189"/>
      <c r="BE38" s="188"/>
      <c r="BF38" s="195"/>
      <c r="BG38" s="195"/>
      <c r="BH38" s="189"/>
      <c r="BI38" s="189"/>
      <c r="BJ38" s="188"/>
      <c r="BK38" s="195"/>
      <c r="BL38" s="195"/>
      <c r="BM38" s="180"/>
      <c r="BN38" s="180"/>
      <c r="BO38" s="134"/>
      <c r="BP38" s="100"/>
      <c r="BQ38" s="100"/>
      <c r="BR38" s="136"/>
      <c r="BS38" s="180"/>
      <c r="BT38" s="180"/>
      <c r="BU38" s="180"/>
      <c r="BV38" s="100"/>
      <c r="BW38" s="180"/>
      <c r="BX38" s="180"/>
      <c r="BY38" s="261"/>
      <c r="BZ38" s="180"/>
      <c r="CA38" s="134"/>
      <c r="CB38" s="180"/>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row>
    <row r="39" spans="1:106" ht="16.5" customHeight="1" x14ac:dyDescent="0.3">
      <c r="A39" s="341"/>
      <c r="B39" s="342"/>
      <c r="C39" s="342"/>
      <c r="D39" s="342"/>
      <c r="E39" s="367"/>
      <c r="F39" s="342"/>
      <c r="G39" s="342"/>
      <c r="H39" s="342"/>
      <c r="I39" s="342"/>
      <c r="J39" s="341"/>
      <c r="K39" s="368"/>
      <c r="L39" s="365"/>
      <c r="M39" s="355"/>
      <c r="N39" s="355"/>
      <c r="O39" s="355"/>
      <c r="P39" s="365"/>
      <c r="Q39" s="366"/>
      <c r="R39" s="188">
        <v>5</v>
      </c>
      <c r="S39" s="190"/>
      <c r="T39" s="181" t="str">
        <f t="shared" si="14"/>
        <v/>
      </c>
      <c r="U39" s="181"/>
      <c r="V39" s="181"/>
      <c r="W39" s="181"/>
      <c r="X39" s="181"/>
      <c r="Y39" s="191"/>
      <c r="Z39" s="191"/>
      <c r="AA39" s="98" t="str">
        <f t="shared" si="11"/>
        <v/>
      </c>
      <c r="AB39" s="191"/>
      <c r="AC39" s="191"/>
      <c r="AD39" s="191"/>
      <c r="AE39" s="159" t="str">
        <f>IFERROR(IF(AND(T38="Probabilidad",T39="Probabilidad"),(AG38-(+AG38*AA39)),IF(AND(T38="Impacto",T39="Probabilidad"),(AG37-(+AG37*AA39)),IF(T39="Impacto",AG38,""))),"")</f>
        <v/>
      </c>
      <c r="AF39" s="132" t="str">
        <f t="shared" si="4"/>
        <v/>
      </c>
      <c r="AG39" s="98" t="str">
        <f t="shared" si="12"/>
        <v/>
      </c>
      <c r="AH39" s="132" t="str">
        <f t="shared" si="5"/>
        <v/>
      </c>
      <c r="AI39" s="98" t="str">
        <f>IFERROR(IF(AND(T38="Impacto",T39="Impacto"),(AI38-(+AI38*AA39)),IF(AND(T38="Probabilidad",T39="Impacto"),(AI37-(+AI37*AA39)),IF(T39="Probabilidad",AI38,""))),"")</f>
        <v/>
      </c>
      <c r="AJ39" s="99" t="str">
        <f t="shared" si="13"/>
        <v/>
      </c>
      <c r="AK39" s="350"/>
      <c r="AL39" s="189"/>
      <c r="AM39" s="188"/>
      <c r="AN39" s="195"/>
      <c r="AO39" s="195"/>
      <c r="AP39" s="189"/>
      <c r="AQ39" s="100"/>
      <c r="AR39" s="180"/>
      <c r="AS39" s="195"/>
      <c r="AT39" s="189"/>
      <c r="AU39" s="100"/>
      <c r="AV39" s="180"/>
      <c r="AW39" s="134"/>
      <c r="AX39" s="189"/>
      <c r="AY39" s="189"/>
      <c r="AZ39" s="188"/>
      <c r="BA39" s="195"/>
      <c r="BB39" s="195"/>
      <c r="BC39" s="189"/>
      <c r="BD39" s="189"/>
      <c r="BE39" s="188"/>
      <c r="BF39" s="195"/>
      <c r="BG39" s="195"/>
      <c r="BH39" s="189"/>
      <c r="BI39" s="189"/>
      <c r="BJ39" s="188"/>
      <c r="BK39" s="195"/>
      <c r="BL39" s="195"/>
      <c r="BM39" s="180"/>
      <c r="BN39" s="180"/>
      <c r="BO39" s="134"/>
      <c r="BP39" s="100"/>
      <c r="BQ39" s="100"/>
      <c r="BR39" s="136"/>
      <c r="BS39" s="180"/>
      <c r="BT39" s="180"/>
      <c r="BU39" s="180"/>
      <c r="BV39" s="100"/>
      <c r="BW39" s="180"/>
      <c r="BX39" s="180"/>
      <c r="BY39" s="261"/>
      <c r="BZ39" s="180"/>
      <c r="CA39" s="134"/>
      <c r="CB39" s="180"/>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row>
    <row r="40" spans="1:106" ht="16.5" customHeight="1" x14ac:dyDescent="0.3">
      <c r="A40" s="341"/>
      <c r="B40" s="342"/>
      <c r="C40" s="342"/>
      <c r="D40" s="342"/>
      <c r="E40" s="367"/>
      <c r="F40" s="342"/>
      <c r="G40" s="342"/>
      <c r="H40" s="342"/>
      <c r="I40" s="342"/>
      <c r="J40" s="341"/>
      <c r="K40" s="368"/>
      <c r="L40" s="365"/>
      <c r="M40" s="356"/>
      <c r="N40" s="356"/>
      <c r="O40" s="356"/>
      <c r="P40" s="365"/>
      <c r="Q40" s="366"/>
      <c r="R40" s="188">
        <v>6</v>
      </c>
      <c r="S40" s="190"/>
      <c r="T40" s="181" t="str">
        <f t="shared" si="14"/>
        <v/>
      </c>
      <c r="U40" s="181"/>
      <c r="V40" s="181"/>
      <c r="W40" s="181"/>
      <c r="X40" s="181"/>
      <c r="Y40" s="191"/>
      <c r="Z40" s="191"/>
      <c r="AA40" s="98" t="str">
        <f t="shared" si="11"/>
        <v/>
      </c>
      <c r="AB40" s="191"/>
      <c r="AC40" s="191"/>
      <c r="AD40" s="191"/>
      <c r="AE40" s="159" t="str">
        <f>IFERROR(IF(AND(T39="Probabilidad",T40="Probabilidad"),(AG39-(+AG39*AA40)),IF(AND(T39="Impacto",T40="Probabilidad"),(AG38-(+AG38*AA40)),IF(T40="Impacto",AG39,""))),"")</f>
        <v/>
      </c>
      <c r="AF40" s="132" t="str">
        <f t="shared" si="4"/>
        <v/>
      </c>
      <c r="AG40" s="98" t="str">
        <f t="shared" si="12"/>
        <v/>
      </c>
      <c r="AH40" s="132" t="str">
        <f>IFERROR(IF(AI40="","",IF(AI40&lt;=0.2,"Leve",IF(AI40&lt;=0.4,"Menor",IF(AI40&lt;=0.6,"Moderado",IF(AI40&lt;=0.8,"Mayor","Catastrófico"))))),"")</f>
        <v/>
      </c>
      <c r="AI40" s="98" t="str">
        <f>IFERROR(IF(AND(T39="Impacto",T40="Impacto"),(AI39-(+AI39*AA40)),IF(AND(T39="Probabilidad",T40="Impacto"),(AI38-(+AI38*AA40)),IF(T40="Probabilidad",AI39,""))),"")</f>
        <v/>
      </c>
      <c r="AJ40" s="99" t="str">
        <f t="shared" si="13"/>
        <v/>
      </c>
      <c r="AK40" s="351"/>
      <c r="AL40" s="189"/>
      <c r="AM40" s="188"/>
      <c r="AN40" s="195"/>
      <c r="AO40" s="195"/>
      <c r="AP40" s="189"/>
      <c r="AQ40" s="100"/>
      <c r="AR40" s="180"/>
      <c r="AS40" s="195"/>
      <c r="AT40" s="189"/>
      <c r="AU40" s="100"/>
      <c r="AV40" s="180"/>
      <c r="AW40" s="134"/>
      <c r="AX40" s="189"/>
      <c r="AY40" s="189"/>
      <c r="AZ40" s="188"/>
      <c r="BA40" s="195"/>
      <c r="BB40" s="195"/>
      <c r="BC40" s="189"/>
      <c r="BD40" s="189"/>
      <c r="BE40" s="188"/>
      <c r="BF40" s="195"/>
      <c r="BG40" s="195"/>
      <c r="BH40" s="189"/>
      <c r="BI40" s="189"/>
      <c r="BJ40" s="188"/>
      <c r="BK40" s="195"/>
      <c r="BL40" s="195"/>
      <c r="BM40" s="180"/>
      <c r="BN40" s="180"/>
      <c r="BO40" s="134"/>
      <c r="BP40" s="100"/>
      <c r="BQ40" s="100"/>
      <c r="BR40" s="136"/>
      <c r="BS40" s="180"/>
      <c r="BT40" s="180"/>
      <c r="BU40" s="180"/>
      <c r="BV40" s="100"/>
      <c r="BW40" s="180"/>
      <c r="BX40" s="180"/>
      <c r="BY40" s="261"/>
      <c r="BZ40" s="180"/>
      <c r="CA40" s="134"/>
      <c r="CB40" s="180"/>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row>
    <row r="41" spans="1:106" ht="16.5" customHeight="1" x14ac:dyDescent="0.3">
      <c r="A41" s="341">
        <v>7</v>
      </c>
      <c r="B41" s="342"/>
      <c r="C41" s="342"/>
      <c r="D41" s="342"/>
      <c r="E41" s="367"/>
      <c r="F41" s="342"/>
      <c r="G41" s="342"/>
      <c r="H41" s="342"/>
      <c r="I41" s="342"/>
      <c r="J41" s="341"/>
      <c r="K41" s="368" t="str">
        <f>IF(J41&lt;=0,"",IF(J41&lt;=2,"Muy Baja",IF(J41&lt;=24,"Baja",IF(J41&lt;=500,"Media",IF(J41&lt;=5000,"Alta","Muy Alta")))))</f>
        <v/>
      </c>
      <c r="L41" s="365" t="str">
        <f>IF(K41="","",IF(K41="Muy Baja",0.2,IF(K41="Baja",0.4,IF(K41="Media",0.6,IF(K41="Alta",0.8,IF(K41="Muy Alta",1,))))))</f>
        <v/>
      </c>
      <c r="M41" s="363"/>
      <c r="N41" s="363">
        <f ca="1">IF(NOT(ISERROR(MATCH(M41,'Tabla Impacto'!$B$221:$B$223,0))),'Tabla Impacto'!$F$223&amp;"Por favor no seleccionar los criterios de impacto(Afectación Económica o presupuestal y Pérdida Reputacional)",M41)</f>
        <v>0</v>
      </c>
      <c r="O41" s="364" t="str">
        <f ca="1">IF(OR(N41='Tabla Impacto'!$C$11,N41='Tabla Impacto'!$D$11),"Leve",IF(OR(N41='Tabla Impacto'!$C$12,N41='Tabla Impacto'!$D$12),"Menor",IF(OR(N41='Tabla Impacto'!$C$13,N41='Tabla Impacto'!$D$13),"Moderado",IF(OR(N41='Tabla Impacto'!$C$14,N41='Tabla Impacto'!$D$14),"Mayor",IF(OR(N41='Tabla Impacto'!$C$15,N41='Tabla Impacto'!$D$15),"Catastrófico","")))))</f>
        <v/>
      </c>
      <c r="P41" s="365" t="str">
        <f ca="1">IF(O41="","",IF(O41="Leve",0.2,IF(O41="Menor",0.4,IF(O41="Moderado",0.6,IF(O41="Mayor",0.8,IF(O41="Catastrófico",1,))))))</f>
        <v/>
      </c>
      <c r="Q41" s="366"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88">
        <v>1</v>
      </c>
      <c r="S41" s="190"/>
      <c r="T41" s="181" t="str">
        <f t="shared" si="14"/>
        <v/>
      </c>
      <c r="U41" s="181"/>
      <c r="V41" s="181"/>
      <c r="W41" s="181"/>
      <c r="X41" s="181"/>
      <c r="Y41" s="191"/>
      <c r="Z41" s="191"/>
      <c r="AA41" s="98" t="str">
        <f t="shared" si="11"/>
        <v/>
      </c>
      <c r="AB41" s="191"/>
      <c r="AC41" s="191"/>
      <c r="AD41" s="191"/>
      <c r="AE41" s="159" t="str">
        <f>IFERROR(IF(T41="Probabilidad",(L41-(+L41*AA41)),IF(T41="Impacto",L41,"")),"")</f>
        <v/>
      </c>
      <c r="AF41" s="132" t="str">
        <f>IFERROR(IF(AE41="","",IF(AE41&lt;=0.2,"Muy Baja",IF(AE41&lt;=0.4,"Baja",IF(AE41&lt;=0.6,"Media",IF(AE41&lt;=0.8,"Alta","Muy Alta"))))),"")</f>
        <v/>
      </c>
      <c r="AG41" s="98" t="str">
        <f t="shared" si="12"/>
        <v/>
      </c>
      <c r="AH41" s="132" t="str">
        <f>IFERROR(IF(AI41="","",IF(AI41&lt;=0.2,"Leve",IF(AI41&lt;=0.4,"Menor",IF(AI41&lt;=0.6,"Moderado",IF(AI41&lt;=0.8,"Mayor","Catastrófico"))))),"")</f>
        <v/>
      </c>
      <c r="AI41" s="98" t="str">
        <f>IFERROR(IF(T41="Impacto",(P41-(+P41*AA41)),IF(T41="Probabilidad",P41,"")),"")</f>
        <v/>
      </c>
      <c r="AJ41" s="99" t="str">
        <f t="shared" si="13"/>
        <v/>
      </c>
      <c r="AK41" s="349"/>
      <c r="AL41" s="189"/>
      <c r="AM41" s="188"/>
      <c r="AN41" s="195"/>
      <c r="AO41" s="195"/>
      <c r="AP41" s="189"/>
      <c r="AQ41" s="100"/>
      <c r="AR41" s="180"/>
      <c r="AS41" s="195"/>
      <c r="AT41" s="189"/>
      <c r="AU41" s="100"/>
      <c r="AV41" s="180"/>
      <c r="AW41" s="134"/>
      <c r="AX41" s="189"/>
      <c r="AY41" s="189"/>
      <c r="AZ41" s="188"/>
      <c r="BA41" s="195"/>
      <c r="BB41" s="195"/>
      <c r="BC41" s="189"/>
      <c r="BD41" s="189"/>
      <c r="BE41" s="188"/>
      <c r="BF41" s="195"/>
      <c r="BG41" s="195"/>
      <c r="BH41" s="189"/>
      <c r="BI41" s="189"/>
      <c r="BJ41" s="188"/>
      <c r="BK41" s="195"/>
      <c r="BL41" s="195"/>
      <c r="BM41" s="180"/>
      <c r="BN41" s="180"/>
      <c r="BO41" s="134"/>
      <c r="BP41" s="100"/>
      <c r="BQ41" s="100"/>
      <c r="BR41" s="136"/>
      <c r="BS41" s="180"/>
      <c r="BT41" s="180"/>
      <c r="BU41" s="180"/>
      <c r="BV41" s="100"/>
      <c r="BW41" s="180"/>
      <c r="BX41" s="180"/>
      <c r="BY41" s="261"/>
      <c r="BZ41" s="180"/>
      <c r="CA41" s="134"/>
      <c r="CB41" s="180"/>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row>
    <row r="42" spans="1:106" ht="16.5" customHeight="1" x14ac:dyDescent="0.3">
      <c r="A42" s="341"/>
      <c r="B42" s="342"/>
      <c r="C42" s="342"/>
      <c r="D42" s="342"/>
      <c r="E42" s="367"/>
      <c r="F42" s="342"/>
      <c r="G42" s="342"/>
      <c r="H42" s="342"/>
      <c r="I42" s="342"/>
      <c r="J42" s="341"/>
      <c r="K42" s="368"/>
      <c r="L42" s="365"/>
      <c r="M42" s="355"/>
      <c r="N42" s="355"/>
      <c r="O42" s="355"/>
      <c r="P42" s="365"/>
      <c r="Q42" s="366"/>
      <c r="R42" s="188">
        <v>2</v>
      </c>
      <c r="S42" s="190"/>
      <c r="T42" s="181" t="str">
        <f t="shared" si="14"/>
        <v/>
      </c>
      <c r="U42" s="181"/>
      <c r="V42" s="181"/>
      <c r="W42" s="181"/>
      <c r="X42" s="181"/>
      <c r="Y42" s="191"/>
      <c r="Z42" s="191"/>
      <c r="AA42" s="98" t="str">
        <f t="shared" si="11"/>
        <v/>
      </c>
      <c r="AB42" s="191"/>
      <c r="AC42" s="191"/>
      <c r="AD42" s="191"/>
      <c r="AE42" s="159" t="str">
        <f>IFERROR(IF(AND(T41="Probabilidad",T42="Probabilidad"),(AG41-(+AG41*AA42)),IF(T42="Probabilidad",(L41-(+L41*AA42)),IF(T42="Impacto",AG41,""))),"")</f>
        <v/>
      </c>
      <c r="AF42" s="132" t="str">
        <f t="shared" si="4"/>
        <v/>
      </c>
      <c r="AG42" s="98" t="str">
        <f t="shared" si="12"/>
        <v/>
      </c>
      <c r="AH42" s="132" t="str">
        <f t="shared" si="5"/>
        <v/>
      </c>
      <c r="AI42" s="98" t="str">
        <f>IFERROR(IF(AND(T41="Impacto",T42="Impacto"),(AI35-(+AI35*AA42)),IF(T42="Impacto",($P$41-(+$P$41*AA42)),IF(T42="Probabilidad",AI35,""))),"")</f>
        <v/>
      </c>
      <c r="AJ42" s="99" t="str">
        <f t="shared" si="13"/>
        <v/>
      </c>
      <c r="AK42" s="350"/>
      <c r="AL42" s="189"/>
      <c r="AM42" s="188"/>
      <c r="AN42" s="195"/>
      <c r="AO42" s="195"/>
      <c r="AP42" s="189"/>
      <c r="AQ42" s="100"/>
      <c r="AR42" s="180"/>
      <c r="AS42" s="195"/>
      <c r="AT42" s="189"/>
      <c r="AU42" s="100"/>
      <c r="AV42" s="180"/>
      <c r="AW42" s="134"/>
      <c r="AX42" s="189"/>
      <c r="AY42" s="189"/>
      <c r="AZ42" s="188"/>
      <c r="BA42" s="195"/>
      <c r="BB42" s="195"/>
      <c r="BC42" s="189"/>
      <c r="BD42" s="189"/>
      <c r="BE42" s="188"/>
      <c r="BF42" s="195"/>
      <c r="BG42" s="195"/>
      <c r="BH42" s="189"/>
      <c r="BI42" s="189"/>
      <c r="BJ42" s="188"/>
      <c r="BK42" s="195"/>
      <c r="BL42" s="195"/>
      <c r="BM42" s="180"/>
      <c r="BN42" s="180"/>
      <c r="BO42" s="134"/>
      <c r="BP42" s="100"/>
      <c r="BQ42" s="100"/>
      <c r="BR42" s="136"/>
      <c r="BS42" s="180"/>
      <c r="BT42" s="180"/>
      <c r="BU42" s="180"/>
      <c r="BV42" s="100"/>
      <c r="BW42" s="180"/>
      <c r="BX42" s="180"/>
      <c r="BY42" s="261"/>
      <c r="BZ42" s="180"/>
      <c r="CA42" s="134"/>
      <c r="CB42" s="180"/>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row>
    <row r="43" spans="1:106" ht="16.5" customHeight="1" x14ac:dyDescent="0.3">
      <c r="A43" s="341"/>
      <c r="B43" s="342"/>
      <c r="C43" s="342"/>
      <c r="D43" s="342"/>
      <c r="E43" s="367"/>
      <c r="F43" s="342"/>
      <c r="G43" s="342"/>
      <c r="H43" s="342"/>
      <c r="I43" s="342"/>
      <c r="J43" s="341"/>
      <c r="K43" s="368"/>
      <c r="L43" s="365"/>
      <c r="M43" s="355"/>
      <c r="N43" s="355"/>
      <c r="O43" s="355"/>
      <c r="P43" s="365"/>
      <c r="Q43" s="366"/>
      <c r="R43" s="188">
        <v>3</v>
      </c>
      <c r="S43" s="193"/>
      <c r="T43" s="181" t="str">
        <f t="shared" si="14"/>
        <v/>
      </c>
      <c r="U43" s="181"/>
      <c r="V43" s="181"/>
      <c r="W43" s="181"/>
      <c r="X43" s="181"/>
      <c r="Y43" s="191"/>
      <c r="Z43" s="191"/>
      <c r="AA43" s="98" t="str">
        <f t="shared" si="11"/>
        <v/>
      </c>
      <c r="AB43" s="191"/>
      <c r="AC43" s="191"/>
      <c r="AD43" s="191"/>
      <c r="AE43" s="159" t="str">
        <f>IFERROR(IF(AND(T42="Probabilidad",T43="Probabilidad"),(AG42-(+AG42*AA43)),IF(AND(T42="Impacto",T43="Probabilidad"),(AG41-(+AG41*AA43)),IF(T43="Impacto",AG42,""))),"")</f>
        <v/>
      </c>
      <c r="AF43" s="132" t="str">
        <f t="shared" si="4"/>
        <v/>
      </c>
      <c r="AG43" s="98" t="str">
        <f t="shared" si="12"/>
        <v/>
      </c>
      <c r="AH43" s="132" t="str">
        <f t="shared" si="5"/>
        <v/>
      </c>
      <c r="AI43" s="98" t="str">
        <f>IFERROR(IF(AND(T42="Impacto",T43="Impacto"),(AI42-(+AI42*AA43)),IF(AND(T42="Probabilidad",T43="Impacto"),(AI41-(+AI41*AA43)),IF(T43="Probabilidad",AI42,""))),"")</f>
        <v/>
      </c>
      <c r="AJ43" s="99" t="str">
        <f t="shared" si="13"/>
        <v/>
      </c>
      <c r="AK43" s="350"/>
      <c r="AL43" s="189"/>
      <c r="AM43" s="188"/>
      <c r="AN43" s="195"/>
      <c r="AO43" s="195"/>
      <c r="AP43" s="189"/>
      <c r="AQ43" s="100"/>
      <c r="AR43" s="180"/>
      <c r="AS43" s="195"/>
      <c r="AT43" s="189"/>
      <c r="AU43" s="100"/>
      <c r="AV43" s="180"/>
      <c r="AW43" s="134"/>
      <c r="AX43" s="189"/>
      <c r="AY43" s="189"/>
      <c r="AZ43" s="188"/>
      <c r="BA43" s="195"/>
      <c r="BB43" s="195"/>
      <c r="BC43" s="189"/>
      <c r="BD43" s="189"/>
      <c r="BE43" s="188"/>
      <c r="BF43" s="195"/>
      <c r="BG43" s="195"/>
      <c r="BH43" s="189"/>
      <c r="BI43" s="189"/>
      <c r="BJ43" s="188"/>
      <c r="BK43" s="195"/>
      <c r="BL43" s="195"/>
      <c r="BM43" s="180"/>
      <c r="BN43" s="180"/>
      <c r="BO43" s="134"/>
      <c r="BP43" s="100"/>
      <c r="BQ43" s="100"/>
      <c r="BR43" s="136"/>
      <c r="BS43" s="180"/>
      <c r="BT43" s="180"/>
      <c r="BU43" s="180"/>
      <c r="BV43" s="100"/>
      <c r="BW43" s="180"/>
      <c r="BX43" s="180"/>
      <c r="BY43" s="261"/>
      <c r="BZ43" s="180"/>
      <c r="CA43" s="134"/>
      <c r="CB43" s="180"/>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row>
    <row r="44" spans="1:106" ht="16.5" customHeight="1" x14ac:dyDescent="0.3">
      <c r="A44" s="341"/>
      <c r="B44" s="342"/>
      <c r="C44" s="342"/>
      <c r="D44" s="342"/>
      <c r="E44" s="367"/>
      <c r="F44" s="342"/>
      <c r="G44" s="342"/>
      <c r="H44" s="342"/>
      <c r="I44" s="342"/>
      <c r="J44" s="341"/>
      <c r="K44" s="368"/>
      <c r="L44" s="365"/>
      <c r="M44" s="355"/>
      <c r="N44" s="355"/>
      <c r="O44" s="355"/>
      <c r="P44" s="365"/>
      <c r="Q44" s="366"/>
      <c r="R44" s="188">
        <v>4</v>
      </c>
      <c r="S44" s="190"/>
      <c r="T44" s="181" t="str">
        <f t="shared" si="14"/>
        <v/>
      </c>
      <c r="U44" s="181"/>
      <c r="V44" s="181"/>
      <c r="W44" s="181"/>
      <c r="X44" s="181"/>
      <c r="Y44" s="191"/>
      <c r="Z44" s="191"/>
      <c r="AA44" s="98" t="str">
        <f t="shared" si="11"/>
        <v/>
      </c>
      <c r="AB44" s="191"/>
      <c r="AC44" s="191"/>
      <c r="AD44" s="191"/>
      <c r="AE44" s="159" t="str">
        <f>IFERROR(IF(AND(T43="Probabilidad",T44="Probabilidad"),(AG43-(+AG43*AA44)),IF(AND(T43="Impacto",T44="Probabilidad"),(AG42-(+AG42*AA44)),IF(T44="Impacto",AG43,""))),"")</f>
        <v/>
      </c>
      <c r="AF44" s="132" t="str">
        <f t="shared" si="4"/>
        <v/>
      </c>
      <c r="AG44" s="98" t="str">
        <f t="shared" si="12"/>
        <v/>
      </c>
      <c r="AH44" s="132" t="str">
        <f t="shared" si="5"/>
        <v/>
      </c>
      <c r="AI44" s="98" t="str">
        <f>IFERROR(IF(AND(T43="Impacto",T44="Impacto"),(AI43-(+AI43*AA44)),IF(AND(T43="Probabilidad",T44="Impacto"),(AI42-(+AI42*AA44)),IF(T44="Probabilidad",AI43,""))),"")</f>
        <v/>
      </c>
      <c r="AJ44" s="99" t="str">
        <f t="shared" si="13"/>
        <v/>
      </c>
      <c r="AK44" s="350"/>
      <c r="AL44" s="189"/>
      <c r="AM44" s="188"/>
      <c r="AN44" s="195"/>
      <c r="AO44" s="195"/>
      <c r="AP44" s="189"/>
      <c r="AQ44" s="100"/>
      <c r="AR44" s="180"/>
      <c r="AS44" s="195"/>
      <c r="AT44" s="189"/>
      <c r="AU44" s="100"/>
      <c r="AV44" s="180"/>
      <c r="AW44" s="134"/>
      <c r="AX44" s="189"/>
      <c r="AY44" s="189"/>
      <c r="AZ44" s="188"/>
      <c r="BA44" s="195"/>
      <c r="BB44" s="195"/>
      <c r="BC44" s="189"/>
      <c r="BD44" s="189"/>
      <c r="BE44" s="188"/>
      <c r="BF44" s="195"/>
      <c r="BG44" s="195"/>
      <c r="BH44" s="189"/>
      <c r="BI44" s="189"/>
      <c r="BJ44" s="188"/>
      <c r="BK44" s="195"/>
      <c r="BL44" s="195"/>
      <c r="BM44" s="180"/>
      <c r="BN44" s="180"/>
      <c r="BO44" s="134"/>
      <c r="BP44" s="100"/>
      <c r="BQ44" s="100"/>
      <c r="BR44" s="136"/>
      <c r="BS44" s="180"/>
      <c r="BT44" s="180"/>
      <c r="BU44" s="180"/>
      <c r="BV44" s="100"/>
      <c r="BW44" s="180"/>
      <c r="BX44" s="180"/>
      <c r="BY44" s="261"/>
      <c r="BZ44" s="180"/>
      <c r="CA44" s="134"/>
      <c r="CB44" s="180"/>
      <c r="CC44" s="139"/>
      <c r="CD44" s="139"/>
      <c r="CE44" s="139"/>
      <c r="CF44" s="139"/>
      <c r="CG44" s="139"/>
      <c r="CH44" s="139"/>
      <c r="CI44" s="139"/>
      <c r="CJ44" s="139"/>
      <c r="CK44" s="139"/>
      <c r="CL44" s="139"/>
      <c r="CM44" s="139"/>
      <c r="CN44" s="139"/>
      <c r="CO44" s="139"/>
      <c r="CP44" s="139"/>
      <c r="CQ44" s="139"/>
      <c r="CR44" s="139"/>
      <c r="CS44" s="139"/>
      <c r="CT44" s="139"/>
      <c r="CU44" s="139"/>
      <c r="CV44" s="139"/>
      <c r="CW44" s="139"/>
      <c r="CX44" s="139"/>
      <c r="CY44" s="139"/>
      <c r="CZ44" s="139"/>
      <c r="DA44" s="139"/>
      <c r="DB44" s="139"/>
    </row>
    <row r="45" spans="1:106" ht="16.5" customHeight="1" x14ac:dyDescent="0.3">
      <c r="A45" s="341"/>
      <c r="B45" s="342"/>
      <c r="C45" s="342"/>
      <c r="D45" s="342"/>
      <c r="E45" s="367"/>
      <c r="F45" s="342"/>
      <c r="G45" s="342"/>
      <c r="H45" s="342"/>
      <c r="I45" s="342"/>
      <c r="J45" s="341"/>
      <c r="K45" s="368"/>
      <c r="L45" s="365"/>
      <c r="M45" s="355"/>
      <c r="N45" s="355"/>
      <c r="O45" s="355"/>
      <c r="P45" s="365"/>
      <c r="Q45" s="366"/>
      <c r="R45" s="188">
        <v>5</v>
      </c>
      <c r="S45" s="190"/>
      <c r="T45" s="181" t="str">
        <f t="shared" si="14"/>
        <v/>
      </c>
      <c r="U45" s="181"/>
      <c r="V45" s="181"/>
      <c r="W45" s="181"/>
      <c r="X45" s="181"/>
      <c r="Y45" s="191"/>
      <c r="Z45" s="191"/>
      <c r="AA45" s="98" t="str">
        <f t="shared" si="11"/>
        <v/>
      </c>
      <c r="AB45" s="191"/>
      <c r="AC45" s="191"/>
      <c r="AD45" s="191"/>
      <c r="AE45" s="159" t="str">
        <f>IFERROR(IF(AND(T44="Probabilidad",T45="Probabilidad"),(AG44-(+AG44*AA45)),IF(AND(T44="Impacto",T45="Probabilidad"),(AG43-(+AG43*AA45)),IF(T45="Impacto",AG44,""))),"")</f>
        <v/>
      </c>
      <c r="AF45" s="132" t="str">
        <f t="shared" si="4"/>
        <v/>
      </c>
      <c r="AG45" s="98" t="str">
        <f t="shared" si="12"/>
        <v/>
      </c>
      <c r="AH45" s="132" t="str">
        <f t="shared" si="5"/>
        <v/>
      </c>
      <c r="AI45" s="98" t="str">
        <f>IFERROR(IF(AND(T44="Impacto",T45="Impacto"),(AI44-(+AI44*AA45)),IF(AND(T44="Probabilidad",T45="Impacto"),(AI43-(+AI43*AA45)),IF(T45="Probabilidad",AI44,""))),"")</f>
        <v/>
      </c>
      <c r="AJ45" s="99" t="str">
        <f t="shared" si="13"/>
        <v/>
      </c>
      <c r="AK45" s="350"/>
      <c r="AL45" s="189"/>
      <c r="AM45" s="188"/>
      <c r="AN45" s="195"/>
      <c r="AO45" s="195"/>
      <c r="AP45" s="189"/>
      <c r="AQ45" s="100"/>
      <c r="AR45" s="180"/>
      <c r="AS45" s="195"/>
      <c r="AT45" s="189"/>
      <c r="AU45" s="100"/>
      <c r="AV45" s="180"/>
      <c r="AW45" s="134"/>
      <c r="AX45" s="189"/>
      <c r="AY45" s="189"/>
      <c r="AZ45" s="188"/>
      <c r="BA45" s="195"/>
      <c r="BB45" s="195"/>
      <c r="BC45" s="189"/>
      <c r="BD45" s="189"/>
      <c r="BE45" s="188"/>
      <c r="BF45" s="195"/>
      <c r="BG45" s="195"/>
      <c r="BH45" s="189"/>
      <c r="BI45" s="189"/>
      <c r="BJ45" s="188"/>
      <c r="BK45" s="195"/>
      <c r="BL45" s="195"/>
      <c r="BM45" s="180"/>
      <c r="BN45" s="180"/>
      <c r="BO45" s="134"/>
      <c r="BP45" s="100"/>
      <c r="BQ45" s="100"/>
      <c r="BR45" s="136"/>
      <c r="BS45" s="180"/>
      <c r="BT45" s="180"/>
      <c r="BU45" s="180"/>
      <c r="BV45" s="100"/>
      <c r="BW45" s="180"/>
      <c r="BX45" s="180"/>
      <c r="BY45" s="261"/>
      <c r="BZ45" s="180"/>
      <c r="CA45" s="134"/>
      <c r="CB45" s="180"/>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row>
    <row r="46" spans="1:106" ht="16.5" customHeight="1" x14ac:dyDescent="0.3">
      <c r="A46" s="341"/>
      <c r="B46" s="342"/>
      <c r="C46" s="342"/>
      <c r="D46" s="342"/>
      <c r="E46" s="367"/>
      <c r="F46" s="342"/>
      <c r="G46" s="342"/>
      <c r="H46" s="342"/>
      <c r="I46" s="342"/>
      <c r="J46" s="341"/>
      <c r="K46" s="368"/>
      <c r="L46" s="365"/>
      <c r="M46" s="356"/>
      <c r="N46" s="356"/>
      <c r="O46" s="356"/>
      <c r="P46" s="365"/>
      <c r="Q46" s="366"/>
      <c r="R46" s="188">
        <v>6</v>
      </c>
      <c r="S46" s="190"/>
      <c r="T46" s="181" t="str">
        <f t="shared" si="14"/>
        <v/>
      </c>
      <c r="U46" s="181"/>
      <c r="V46" s="181"/>
      <c r="W46" s="181"/>
      <c r="X46" s="181"/>
      <c r="Y46" s="191"/>
      <c r="Z46" s="191"/>
      <c r="AA46" s="98" t="str">
        <f t="shared" si="11"/>
        <v/>
      </c>
      <c r="AB46" s="191"/>
      <c r="AC46" s="191"/>
      <c r="AD46" s="191"/>
      <c r="AE46" s="159" t="str">
        <f>IFERROR(IF(AND(T45="Probabilidad",T46="Probabilidad"),(AG45-(+AG45*AA46)),IF(AND(T45="Impacto",T46="Probabilidad"),(AG44-(+AG44*AA46)),IF(T46="Impacto",AG45,""))),"")</f>
        <v/>
      </c>
      <c r="AF46" s="132" t="str">
        <f t="shared" si="4"/>
        <v/>
      </c>
      <c r="AG46" s="98" t="str">
        <f t="shared" si="12"/>
        <v/>
      </c>
      <c r="AH46" s="132" t="str">
        <f t="shared" si="5"/>
        <v/>
      </c>
      <c r="AI46" s="98" t="str">
        <f>IFERROR(IF(AND(T45="Impacto",T46="Impacto"),(AI45-(+AI45*AA46)),IF(AND(T45="Probabilidad",T46="Impacto"),(AI44-(+AI44*AA46)),IF(T46="Probabilidad",AI45,""))),"")</f>
        <v/>
      </c>
      <c r="AJ46" s="99" t="str">
        <f t="shared" si="13"/>
        <v/>
      </c>
      <c r="AK46" s="351"/>
      <c r="AL46" s="189"/>
      <c r="AM46" s="188"/>
      <c r="AN46" s="195"/>
      <c r="AO46" s="195"/>
      <c r="AP46" s="189"/>
      <c r="AQ46" s="100"/>
      <c r="AR46" s="180"/>
      <c r="AS46" s="195"/>
      <c r="AT46" s="189"/>
      <c r="AU46" s="100"/>
      <c r="AV46" s="180"/>
      <c r="AW46" s="134"/>
      <c r="AX46" s="189"/>
      <c r="AY46" s="189"/>
      <c r="AZ46" s="188"/>
      <c r="BA46" s="195"/>
      <c r="BB46" s="195"/>
      <c r="BC46" s="189"/>
      <c r="BD46" s="189"/>
      <c r="BE46" s="188"/>
      <c r="BF46" s="195"/>
      <c r="BG46" s="195"/>
      <c r="BH46" s="189"/>
      <c r="BI46" s="189"/>
      <c r="BJ46" s="188"/>
      <c r="BK46" s="195"/>
      <c r="BL46" s="195"/>
      <c r="BM46" s="180"/>
      <c r="BN46" s="180"/>
      <c r="BO46" s="134"/>
      <c r="BP46" s="100"/>
      <c r="BQ46" s="100"/>
      <c r="BR46" s="136"/>
      <c r="BS46" s="180"/>
      <c r="BT46" s="180"/>
      <c r="BU46" s="180"/>
      <c r="BV46" s="100"/>
      <c r="BW46" s="180"/>
      <c r="BX46" s="180"/>
      <c r="BY46" s="261"/>
      <c r="BZ46" s="180"/>
      <c r="CA46" s="134"/>
      <c r="CB46" s="180"/>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row>
    <row r="47" spans="1:106" ht="16.5" customHeight="1" x14ac:dyDescent="0.3">
      <c r="A47" s="341">
        <v>8</v>
      </c>
      <c r="B47" s="342"/>
      <c r="C47" s="342"/>
      <c r="D47" s="342"/>
      <c r="E47" s="367"/>
      <c r="F47" s="342"/>
      <c r="G47" s="342"/>
      <c r="H47" s="342"/>
      <c r="I47" s="342"/>
      <c r="J47" s="341"/>
      <c r="K47" s="368" t="str">
        <f>IF(J47&lt;=0,"",IF(J47&lt;=2,"Muy Baja",IF(J47&lt;=24,"Baja",IF(J47&lt;=500,"Media",IF(J47&lt;=5000,"Alta","Muy Alta")))))</f>
        <v/>
      </c>
      <c r="L47" s="365" t="str">
        <f>IF(K47="","",IF(K47="Muy Baja",0.2,IF(K47="Baja",0.4,IF(K47="Media",0.6,IF(K47="Alta",0.8,IF(K47="Muy Alta",1,))))))</f>
        <v/>
      </c>
      <c r="M47" s="363"/>
      <c r="N47" s="363">
        <f ca="1">IF(NOT(ISERROR(MATCH(M47,'Tabla Impacto'!$B$221:$B$223,0))),'Tabla Impacto'!$F$223&amp;"Por favor no seleccionar los criterios de impacto(Afectación Económica o presupuestal y Pérdida Reputacional)",M47)</f>
        <v>0</v>
      </c>
      <c r="O47" s="364" t="str">
        <f ca="1">IF(OR(N47='Tabla Impacto'!$C$11,N47='Tabla Impacto'!$D$11),"Leve",IF(OR(N47='Tabla Impacto'!$C$12,N47='Tabla Impacto'!$D$12),"Menor",IF(OR(N47='Tabla Impacto'!$C$13,N47='Tabla Impacto'!$D$13),"Moderado",IF(OR(N47='Tabla Impacto'!$C$14,N47='Tabla Impacto'!$D$14),"Mayor",IF(OR(N47='Tabla Impacto'!$C$15,N47='Tabla Impacto'!$D$15),"Catastrófico","")))))</f>
        <v/>
      </c>
      <c r="P47" s="365" t="str">
        <f ca="1">IF(O47="","",IF(O47="Leve",0.2,IF(O47="Menor",0.4,IF(O47="Moderado",0.6,IF(O47="Mayor",0.8,IF(O47="Catastrófico",1,))))))</f>
        <v/>
      </c>
      <c r="Q47" s="366"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88">
        <v>1</v>
      </c>
      <c r="S47" s="190"/>
      <c r="T47" s="181" t="str">
        <f t="shared" si="14"/>
        <v/>
      </c>
      <c r="U47" s="181"/>
      <c r="V47" s="181"/>
      <c r="W47" s="181"/>
      <c r="X47" s="181"/>
      <c r="Y47" s="191"/>
      <c r="Z47" s="191"/>
      <c r="AA47" s="98" t="str">
        <f t="shared" si="11"/>
        <v/>
      </c>
      <c r="AB47" s="191"/>
      <c r="AC47" s="191"/>
      <c r="AD47" s="191"/>
      <c r="AE47" s="159" t="str">
        <f>IFERROR(IF(T47="Probabilidad",(L47-(+L47*AA47)),IF(T47="Impacto",L47,"")),"")</f>
        <v/>
      </c>
      <c r="AF47" s="132" t="str">
        <f>IFERROR(IF(AE47="","",IF(AE47&lt;=0.2,"Muy Baja",IF(AE47&lt;=0.4,"Baja",IF(AE47&lt;=0.6,"Media",IF(AE47&lt;=0.8,"Alta","Muy Alta"))))),"")</f>
        <v/>
      </c>
      <c r="AG47" s="98" t="str">
        <f t="shared" si="12"/>
        <v/>
      </c>
      <c r="AH47" s="132" t="str">
        <f>IFERROR(IF(AI47="","",IF(AI47&lt;=0.2,"Leve",IF(AI47&lt;=0.4,"Menor",IF(AI47&lt;=0.6,"Moderado",IF(AI47&lt;=0.8,"Mayor","Catastrófico"))))),"")</f>
        <v/>
      </c>
      <c r="AI47" s="98" t="str">
        <f>IFERROR(IF(T47="Impacto",(P47-(+P47*AA47)),IF(T47="Probabilidad",P47,"")),"")</f>
        <v/>
      </c>
      <c r="AJ47" s="99" t="str">
        <f t="shared" si="13"/>
        <v/>
      </c>
      <c r="AK47" s="349"/>
      <c r="AL47" s="189"/>
      <c r="AM47" s="188"/>
      <c r="AN47" s="195"/>
      <c r="AO47" s="195"/>
      <c r="AP47" s="189"/>
      <c r="AQ47" s="100"/>
      <c r="AR47" s="180"/>
      <c r="AS47" s="195"/>
      <c r="AT47" s="189"/>
      <c r="AU47" s="100"/>
      <c r="AV47" s="180"/>
      <c r="AW47" s="134"/>
      <c r="AX47" s="189"/>
      <c r="AY47" s="189"/>
      <c r="AZ47" s="188"/>
      <c r="BA47" s="195"/>
      <c r="BB47" s="195"/>
      <c r="BC47" s="189"/>
      <c r="BD47" s="189"/>
      <c r="BE47" s="188"/>
      <c r="BF47" s="195"/>
      <c r="BG47" s="195"/>
      <c r="BH47" s="189"/>
      <c r="BI47" s="189"/>
      <c r="BJ47" s="188"/>
      <c r="BK47" s="195"/>
      <c r="BL47" s="195"/>
      <c r="BM47" s="180"/>
      <c r="BN47" s="180"/>
      <c r="BO47" s="134"/>
      <c r="BP47" s="100"/>
      <c r="BQ47" s="100"/>
      <c r="BR47" s="136"/>
      <c r="BS47" s="180"/>
      <c r="BT47" s="180"/>
      <c r="BU47" s="180"/>
      <c r="BV47" s="100"/>
      <c r="BW47" s="180"/>
      <c r="BX47" s="180"/>
      <c r="BY47" s="261"/>
      <c r="BZ47" s="180"/>
      <c r="CA47" s="134"/>
      <c r="CB47" s="180"/>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row>
    <row r="48" spans="1:106" ht="16.5" customHeight="1" x14ac:dyDescent="0.3">
      <c r="A48" s="341"/>
      <c r="B48" s="342"/>
      <c r="C48" s="342"/>
      <c r="D48" s="342"/>
      <c r="E48" s="367"/>
      <c r="F48" s="342"/>
      <c r="G48" s="342"/>
      <c r="H48" s="342"/>
      <c r="I48" s="342"/>
      <c r="J48" s="341"/>
      <c r="K48" s="368"/>
      <c r="L48" s="365"/>
      <c r="M48" s="355"/>
      <c r="N48" s="355"/>
      <c r="O48" s="355"/>
      <c r="P48" s="365"/>
      <c r="Q48" s="366"/>
      <c r="R48" s="188">
        <v>2</v>
      </c>
      <c r="S48" s="190"/>
      <c r="T48" s="181" t="str">
        <f t="shared" si="14"/>
        <v/>
      </c>
      <c r="U48" s="181"/>
      <c r="V48" s="181"/>
      <c r="W48" s="181"/>
      <c r="X48" s="181"/>
      <c r="Y48" s="191"/>
      <c r="Z48" s="191"/>
      <c r="AA48" s="98" t="str">
        <f t="shared" si="11"/>
        <v/>
      </c>
      <c r="AB48" s="191"/>
      <c r="AC48" s="191"/>
      <c r="AD48" s="191"/>
      <c r="AE48" s="159" t="str">
        <f>IFERROR(IF(AND(T47="Probabilidad",T48="Probabilidad"),(AG47-(+AG47*AA48)),IF(T48="Probabilidad",(L47-(+L47*AA48)),IF(T48="Impacto",AG47,""))),"")</f>
        <v/>
      </c>
      <c r="AF48" s="132" t="str">
        <f t="shared" si="4"/>
        <v/>
      </c>
      <c r="AG48" s="98" t="str">
        <f t="shared" si="12"/>
        <v/>
      </c>
      <c r="AH48" s="132" t="str">
        <f t="shared" si="5"/>
        <v/>
      </c>
      <c r="AI48" s="98" t="str">
        <f>IFERROR(IF(AND(T47="Impacto",T48="Impacto"),(AI41-(+AI41*AA48)),IF(T48="Impacto",($P$47-(+$P$47*AA48)),IF(T48="Probabilidad",AI41,""))),"")</f>
        <v/>
      </c>
      <c r="AJ48" s="99" t="str">
        <f t="shared" si="13"/>
        <v/>
      </c>
      <c r="AK48" s="350"/>
      <c r="AL48" s="189"/>
      <c r="AM48" s="188"/>
      <c r="AN48" s="195"/>
      <c r="AO48" s="195"/>
      <c r="AP48" s="189"/>
      <c r="AQ48" s="100"/>
      <c r="AR48" s="180"/>
      <c r="AS48" s="195"/>
      <c r="AT48" s="189"/>
      <c r="AU48" s="100"/>
      <c r="AV48" s="180"/>
      <c r="AW48" s="134"/>
      <c r="AX48" s="189"/>
      <c r="AY48" s="189"/>
      <c r="AZ48" s="188"/>
      <c r="BA48" s="195"/>
      <c r="BB48" s="195"/>
      <c r="BC48" s="189"/>
      <c r="BD48" s="189"/>
      <c r="BE48" s="188"/>
      <c r="BF48" s="195"/>
      <c r="BG48" s="195"/>
      <c r="BH48" s="189"/>
      <c r="BI48" s="189"/>
      <c r="BJ48" s="188"/>
      <c r="BK48" s="195"/>
      <c r="BL48" s="195"/>
      <c r="BM48" s="180"/>
      <c r="BN48" s="180"/>
      <c r="BO48" s="134"/>
      <c r="BP48" s="100"/>
      <c r="BQ48" s="100"/>
      <c r="BR48" s="136"/>
      <c r="BS48" s="180"/>
      <c r="BT48" s="180"/>
      <c r="BU48" s="180"/>
      <c r="BV48" s="100"/>
      <c r="BW48" s="180"/>
      <c r="BX48" s="180"/>
      <c r="BY48" s="261"/>
      <c r="BZ48" s="180"/>
      <c r="CA48" s="134"/>
      <c r="CB48" s="180"/>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row>
    <row r="49" spans="1:106" ht="16.5" customHeight="1" x14ac:dyDescent="0.3">
      <c r="A49" s="341"/>
      <c r="B49" s="342"/>
      <c r="C49" s="342"/>
      <c r="D49" s="342"/>
      <c r="E49" s="367"/>
      <c r="F49" s="342"/>
      <c r="G49" s="342"/>
      <c r="H49" s="342"/>
      <c r="I49" s="342"/>
      <c r="J49" s="341"/>
      <c r="K49" s="368"/>
      <c r="L49" s="365"/>
      <c r="M49" s="355"/>
      <c r="N49" s="355"/>
      <c r="O49" s="355"/>
      <c r="P49" s="365"/>
      <c r="Q49" s="366"/>
      <c r="R49" s="188">
        <v>3</v>
      </c>
      <c r="S49" s="193"/>
      <c r="T49" s="181" t="str">
        <f t="shared" si="14"/>
        <v/>
      </c>
      <c r="U49" s="181"/>
      <c r="V49" s="181"/>
      <c r="W49" s="181"/>
      <c r="X49" s="181"/>
      <c r="Y49" s="191"/>
      <c r="Z49" s="191"/>
      <c r="AA49" s="98" t="str">
        <f t="shared" si="11"/>
        <v/>
      </c>
      <c r="AB49" s="191"/>
      <c r="AC49" s="191"/>
      <c r="AD49" s="191"/>
      <c r="AE49" s="159" t="str">
        <f>IFERROR(IF(AND(T48="Probabilidad",T49="Probabilidad"),(AG48-(+AG48*AA49)),IF(AND(T48="Impacto",T49="Probabilidad"),(AG47-(+AG47*AA49)),IF(T49="Impacto",AG48,""))),"")</f>
        <v/>
      </c>
      <c r="AF49" s="132" t="str">
        <f t="shared" si="4"/>
        <v/>
      </c>
      <c r="AG49" s="98" t="str">
        <f t="shared" si="12"/>
        <v/>
      </c>
      <c r="AH49" s="132" t="str">
        <f t="shared" si="5"/>
        <v/>
      </c>
      <c r="AI49" s="98" t="str">
        <f>IFERROR(IF(AND(T48="Impacto",T49="Impacto"),(AI48-(+AI48*AA49)),IF(AND(T48="Probabilidad",T49="Impacto"),(AI47-(+AI47*AA49)),IF(T49="Probabilidad",AI48,""))),"")</f>
        <v/>
      </c>
      <c r="AJ49" s="99" t="str">
        <f t="shared" si="13"/>
        <v/>
      </c>
      <c r="AK49" s="350"/>
      <c r="AL49" s="189"/>
      <c r="AM49" s="188"/>
      <c r="AN49" s="195"/>
      <c r="AO49" s="195"/>
      <c r="AP49" s="189"/>
      <c r="AQ49" s="100"/>
      <c r="AR49" s="180"/>
      <c r="AS49" s="195"/>
      <c r="AT49" s="189"/>
      <c r="AU49" s="100"/>
      <c r="AV49" s="180"/>
      <c r="AW49" s="134"/>
      <c r="AX49" s="189"/>
      <c r="AY49" s="189"/>
      <c r="AZ49" s="188"/>
      <c r="BA49" s="195"/>
      <c r="BB49" s="195"/>
      <c r="BC49" s="189"/>
      <c r="BD49" s="189"/>
      <c r="BE49" s="188"/>
      <c r="BF49" s="195"/>
      <c r="BG49" s="195"/>
      <c r="BH49" s="189"/>
      <c r="BI49" s="189"/>
      <c r="BJ49" s="188"/>
      <c r="BK49" s="195"/>
      <c r="BL49" s="195"/>
      <c r="BM49" s="180"/>
      <c r="BN49" s="180"/>
      <c r="BO49" s="134"/>
      <c r="BP49" s="100"/>
      <c r="BQ49" s="100"/>
      <c r="BR49" s="136"/>
      <c r="BS49" s="180"/>
      <c r="BT49" s="180"/>
      <c r="BU49" s="180"/>
      <c r="BV49" s="100"/>
      <c r="BW49" s="180"/>
      <c r="BX49" s="180"/>
      <c r="BY49" s="261"/>
      <c r="BZ49" s="180"/>
      <c r="CA49" s="134"/>
      <c r="CB49" s="180"/>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row>
    <row r="50" spans="1:106" ht="16.5" customHeight="1" x14ac:dyDescent="0.3">
      <c r="A50" s="341"/>
      <c r="B50" s="342"/>
      <c r="C50" s="342"/>
      <c r="D50" s="342"/>
      <c r="E50" s="367"/>
      <c r="F50" s="342"/>
      <c r="G50" s="342"/>
      <c r="H50" s="342"/>
      <c r="I50" s="342"/>
      <c r="J50" s="341"/>
      <c r="K50" s="368"/>
      <c r="L50" s="365"/>
      <c r="M50" s="355"/>
      <c r="N50" s="355"/>
      <c r="O50" s="355"/>
      <c r="P50" s="365"/>
      <c r="Q50" s="366"/>
      <c r="R50" s="188">
        <v>4</v>
      </c>
      <c r="S50" s="190"/>
      <c r="T50" s="181" t="str">
        <f t="shared" si="14"/>
        <v/>
      </c>
      <c r="U50" s="181"/>
      <c r="V50" s="181"/>
      <c r="W50" s="181"/>
      <c r="X50" s="181"/>
      <c r="Y50" s="191"/>
      <c r="Z50" s="191"/>
      <c r="AA50" s="98" t="str">
        <f t="shared" si="11"/>
        <v/>
      </c>
      <c r="AB50" s="191"/>
      <c r="AC50" s="191"/>
      <c r="AD50" s="191"/>
      <c r="AE50" s="159" t="str">
        <f>IFERROR(IF(AND(T49="Probabilidad",T50="Probabilidad"),(AG49-(+AG49*AA50)),IF(AND(T49="Impacto",T50="Probabilidad"),(AG48-(+AG48*AA50)),IF(T50="Impacto",AG49,""))),"")</f>
        <v/>
      </c>
      <c r="AF50" s="132" t="str">
        <f t="shared" si="4"/>
        <v/>
      </c>
      <c r="AG50" s="98" t="str">
        <f t="shared" si="12"/>
        <v/>
      </c>
      <c r="AH50" s="132" t="str">
        <f t="shared" si="5"/>
        <v/>
      </c>
      <c r="AI50" s="98" t="str">
        <f>IFERROR(IF(AND(T49="Impacto",T50="Impacto"),(AI49-(+AI49*AA50)),IF(AND(T49="Probabilidad",T50="Impacto"),(AI48-(+AI48*AA50)),IF(T50="Probabilidad",AI49,""))),"")</f>
        <v/>
      </c>
      <c r="AJ50" s="99" t="str">
        <f t="shared" si="13"/>
        <v/>
      </c>
      <c r="AK50" s="350"/>
      <c r="AL50" s="189"/>
      <c r="AM50" s="188"/>
      <c r="AN50" s="195"/>
      <c r="AO50" s="100"/>
      <c r="AP50" s="180"/>
      <c r="AQ50" s="100"/>
      <c r="AR50" s="180"/>
      <c r="AS50" s="195"/>
      <c r="AT50" s="189"/>
      <c r="AU50" s="100"/>
      <c r="AV50" s="180"/>
      <c r="AW50" s="134"/>
      <c r="AX50" s="189"/>
      <c r="AY50" s="189"/>
      <c r="AZ50" s="188"/>
      <c r="BA50" s="195"/>
      <c r="BB50" s="195"/>
      <c r="BC50" s="189"/>
      <c r="BD50" s="189"/>
      <c r="BE50" s="188"/>
      <c r="BF50" s="195"/>
      <c r="BG50" s="195"/>
      <c r="BH50" s="189"/>
      <c r="BI50" s="189"/>
      <c r="BJ50" s="188"/>
      <c r="BK50" s="195"/>
      <c r="BL50" s="195"/>
      <c r="BM50" s="180"/>
      <c r="BN50" s="180"/>
      <c r="BO50" s="134"/>
      <c r="BP50" s="100"/>
      <c r="BQ50" s="100"/>
      <c r="BR50" s="136"/>
      <c r="BS50" s="180"/>
      <c r="BT50" s="180"/>
      <c r="BU50" s="180"/>
      <c r="BV50" s="100"/>
      <c r="BW50" s="180"/>
      <c r="BX50" s="180"/>
      <c r="BY50" s="261"/>
      <c r="BZ50" s="180"/>
      <c r="CA50" s="134"/>
      <c r="CB50" s="180"/>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row>
    <row r="51" spans="1:106" ht="16.5" customHeight="1" x14ac:dyDescent="0.3">
      <c r="A51" s="341"/>
      <c r="B51" s="342"/>
      <c r="C51" s="342"/>
      <c r="D51" s="342"/>
      <c r="E51" s="367"/>
      <c r="F51" s="342"/>
      <c r="G51" s="342"/>
      <c r="H51" s="342"/>
      <c r="I51" s="342"/>
      <c r="J51" s="341"/>
      <c r="K51" s="368"/>
      <c r="L51" s="365"/>
      <c r="M51" s="355"/>
      <c r="N51" s="355"/>
      <c r="O51" s="355"/>
      <c r="P51" s="365"/>
      <c r="Q51" s="366"/>
      <c r="R51" s="188">
        <v>5</v>
      </c>
      <c r="S51" s="190"/>
      <c r="T51" s="181" t="str">
        <f t="shared" si="14"/>
        <v/>
      </c>
      <c r="U51" s="181"/>
      <c r="V51" s="181"/>
      <c r="W51" s="181"/>
      <c r="X51" s="181"/>
      <c r="Y51" s="191"/>
      <c r="Z51" s="191"/>
      <c r="AA51" s="98" t="str">
        <f t="shared" si="11"/>
        <v/>
      </c>
      <c r="AB51" s="191"/>
      <c r="AC51" s="191"/>
      <c r="AD51" s="191"/>
      <c r="AE51" s="159" t="str">
        <f>IFERROR(IF(AND(T50="Probabilidad",T51="Probabilidad"),(AG50-(+AG50*AA51)),IF(AND(T50="Impacto",T51="Probabilidad"),(AG49-(+AG49*AA51)),IF(T51="Impacto",AG50,""))),"")</f>
        <v/>
      </c>
      <c r="AF51" s="132" t="str">
        <f t="shared" si="4"/>
        <v/>
      </c>
      <c r="AG51" s="98" t="str">
        <f t="shared" si="12"/>
        <v/>
      </c>
      <c r="AH51" s="132" t="str">
        <f t="shared" si="5"/>
        <v/>
      </c>
      <c r="AI51" s="98" t="str">
        <f>IFERROR(IF(AND(T50="Impacto",T51="Impacto"),(AI50-(+AI50*AA51)),IF(AND(T50="Probabilidad",T51="Impacto"),(AI49-(+AI49*AA51)),IF(T51="Probabilidad",AI50,""))),"")</f>
        <v/>
      </c>
      <c r="AJ51" s="99" t="str">
        <f t="shared" si="13"/>
        <v/>
      </c>
      <c r="AK51" s="350"/>
      <c r="AL51" s="189"/>
      <c r="AM51" s="188"/>
      <c r="AN51" s="195"/>
      <c r="AO51" s="100"/>
      <c r="AP51" s="180"/>
      <c r="AQ51" s="100"/>
      <c r="AR51" s="180"/>
      <c r="AS51" s="195"/>
      <c r="AT51" s="189"/>
      <c r="AU51" s="100"/>
      <c r="AV51" s="180"/>
      <c r="AW51" s="134"/>
      <c r="AX51" s="189"/>
      <c r="AY51" s="189"/>
      <c r="AZ51" s="188"/>
      <c r="BA51" s="195"/>
      <c r="BB51" s="195"/>
      <c r="BC51" s="189"/>
      <c r="BD51" s="189"/>
      <c r="BE51" s="188"/>
      <c r="BF51" s="195"/>
      <c r="BG51" s="195"/>
      <c r="BH51" s="189"/>
      <c r="BI51" s="189"/>
      <c r="BJ51" s="188"/>
      <c r="BK51" s="195"/>
      <c r="BL51" s="195"/>
      <c r="BM51" s="180"/>
      <c r="BN51" s="180"/>
      <c r="BO51" s="134"/>
      <c r="BP51" s="100"/>
      <c r="BQ51" s="100"/>
      <c r="BR51" s="136"/>
      <c r="BS51" s="180"/>
      <c r="BT51" s="180"/>
      <c r="BU51" s="180"/>
      <c r="BV51" s="100"/>
      <c r="BW51" s="180"/>
      <c r="BX51" s="180"/>
      <c r="BY51" s="261"/>
      <c r="BZ51" s="180"/>
      <c r="CA51" s="134"/>
      <c r="CB51" s="180"/>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row>
    <row r="52" spans="1:106" ht="16.5" customHeight="1" x14ac:dyDescent="0.3">
      <c r="A52" s="341"/>
      <c r="B52" s="342"/>
      <c r="C52" s="342"/>
      <c r="D52" s="342"/>
      <c r="E52" s="367"/>
      <c r="F52" s="342"/>
      <c r="G52" s="342"/>
      <c r="H52" s="342"/>
      <c r="I52" s="342"/>
      <c r="J52" s="341"/>
      <c r="K52" s="368"/>
      <c r="L52" s="365"/>
      <c r="M52" s="356"/>
      <c r="N52" s="356"/>
      <c r="O52" s="356"/>
      <c r="P52" s="365"/>
      <c r="Q52" s="366"/>
      <c r="R52" s="188">
        <v>6</v>
      </c>
      <c r="S52" s="190"/>
      <c r="T52" s="181" t="str">
        <f t="shared" si="14"/>
        <v/>
      </c>
      <c r="U52" s="181"/>
      <c r="V52" s="181"/>
      <c r="W52" s="181"/>
      <c r="X52" s="181"/>
      <c r="Y52" s="191"/>
      <c r="Z52" s="191"/>
      <c r="AA52" s="98" t="str">
        <f t="shared" si="11"/>
        <v/>
      </c>
      <c r="AB52" s="191"/>
      <c r="AC52" s="191"/>
      <c r="AD52" s="191"/>
      <c r="AE52" s="159" t="str">
        <f>IFERROR(IF(AND(T51="Probabilidad",T52="Probabilidad"),(AG51-(+AG51*AA52)),IF(AND(T51="Impacto",T52="Probabilidad"),(AG50-(+AG50*AA52)),IF(T52="Impacto",AG51,""))),"")</f>
        <v/>
      </c>
      <c r="AF52" s="132" t="str">
        <f t="shared" si="4"/>
        <v/>
      </c>
      <c r="AG52" s="98" t="str">
        <f t="shared" si="12"/>
        <v/>
      </c>
      <c r="AH52" s="132" t="str">
        <f t="shared" si="5"/>
        <v/>
      </c>
      <c r="AI52" s="98" t="str">
        <f>IFERROR(IF(AND(T51="Impacto",T52="Impacto"),(AI51-(+AI51*AA52)),IF(AND(T51="Probabilidad",T52="Impacto"),(AI50-(+AI50*AA52)),IF(T52="Probabilidad",AI51,""))),"")</f>
        <v/>
      </c>
      <c r="AJ52" s="99" t="str">
        <f t="shared" si="13"/>
        <v/>
      </c>
      <c r="AK52" s="351"/>
      <c r="AL52" s="189"/>
      <c r="AM52" s="188"/>
      <c r="AN52" s="195"/>
      <c r="AO52" s="100"/>
      <c r="AP52" s="180"/>
      <c r="AQ52" s="100"/>
      <c r="AR52" s="180"/>
      <c r="AS52" s="195"/>
      <c r="AT52" s="189"/>
      <c r="AU52" s="100"/>
      <c r="AV52" s="180"/>
      <c r="AW52" s="134"/>
      <c r="AX52" s="189"/>
      <c r="AY52" s="189"/>
      <c r="AZ52" s="188"/>
      <c r="BA52" s="195"/>
      <c r="BB52" s="195"/>
      <c r="BC52" s="189"/>
      <c r="BD52" s="189"/>
      <c r="BE52" s="188"/>
      <c r="BF52" s="195"/>
      <c r="BG52" s="195"/>
      <c r="BH52" s="189"/>
      <c r="BI52" s="189"/>
      <c r="BJ52" s="188"/>
      <c r="BK52" s="195"/>
      <c r="BL52" s="195"/>
      <c r="BM52" s="180"/>
      <c r="BN52" s="180"/>
      <c r="BO52" s="134"/>
      <c r="BP52" s="100"/>
      <c r="BQ52" s="100"/>
      <c r="BR52" s="136"/>
      <c r="BS52" s="180"/>
      <c r="BT52" s="180"/>
      <c r="BU52" s="180"/>
      <c r="BV52" s="100"/>
      <c r="BW52" s="180"/>
      <c r="BX52" s="180"/>
      <c r="BY52" s="261"/>
      <c r="BZ52" s="180"/>
      <c r="CA52" s="134"/>
      <c r="CB52" s="180"/>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row>
    <row r="53" spans="1:106" ht="16.5" customHeight="1" x14ac:dyDescent="0.3">
      <c r="A53" s="341">
        <v>9</v>
      </c>
      <c r="B53" s="342"/>
      <c r="C53" s="342"/>
      <c r="D53" s="342"/>
      <c r="E53" s="367"/>
      <c r="F53" s="342"/>
      <c r="G53" s="342"/>
      <c r="H53" s="342"/>
      <c r="I53" s="342"/>
      <c r="J53" s="341"/>
      <c r="K53" s="368" t="str">
        <f>IF(J53&lt;=0,"",IF(J53&lt;=2,"Muy Baja",IF(J53&lt;=24,"Baja",IF(J53&lt;=500,"Media",IF(J53&lt;=5000,"Alta","Muy Alta")))))</f>
        <v/>
      </c>
      <c r="L53" s="365" t="str">
        <f>IF(K53="","",IF(K53="Muy Baja",0.2,IF(K53="Baja",0.4,IF(K53="Media",0.6,IF(K53="Alta",0.8,IF(K53="Muy Alta",1,))))))</f>
        <v/>
      </c>
      <c r="M53" s="363"/>
      <c r="N53" s="363">
        <f ca="1">IF(NOT(ISERROR(MATCH(M53,'Tabla Impacto'!$B$221:$B$223,0))),'Tabla Impacto'!$F$223&amp;"Por favor no seleccionar los criterios de impacto(Afectación Económica o presupuestal y Pérdida Reputacional)",M53)</f>
        <v>0</v>
      </c>
      <c r="O53" s="364" t="str">
        <f ca="1">IF(OR(N53='Tabla Impacto'!$C$11,N53='Tabla Impacto'!$D$11),"Leve",IF(OR(N53='Tabla Impacto'!$C$12,N53='Tabla Impacto'!$D$12),"Menor",IF(OR(N53='Tabla Impacto'!$C$13,N53='Tabla Impacto'!$D$13),"Moderado",IF(OR(N53='Tabla Impacto'!$C$14,N53='Tabla Impacto'!$D$14),"Mayor",IF(OR(N53='Tabla Impacto'!$C$15,N53='Tabla Impacto'!$D$15),"Catastrófico","")))))</f>
        <v/>
      </c>
      <c r="P53" s="365" t="str">
        <f ca="1">IF(O53="","",IF(O53="Leve",0.2,IF(O53="Menor",0.4,IF(O53="Moderado",0.6,IF(O53="Mayor",0.8,IF(O53="Catastrófico",1,))))))</f>
        <v/>
      </c>
      <c r="Q53" s="366"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88">
        <v>1</v>
      </c>
      <c r="S53" s="190"/>
      <c r="T53" s="181" t="str">
        <f t="shared" si="14"/>
        <v/>
      </c>
      <c r="U53" s="181"/>
      <c r="V53" s="181"/>
      <c r="W53" s="181"/>
      <c r="X53" s="181"/>
      <c r="Y53" s="191"/>
      <c r="Z53" s="191"/>
      <c r="AA53" s="98" t="str">
        <f t="shared" si="11"/>
        <v/>
      </c>
      <c r="AB53" s="191"/>
      <c r="AC53" s="191"/>
      <c r="AD53" s="191"/>
      <c r="AE53" s="159" t="str">
        <f>IFERROR(IF(T53="Probabilidad",(L53-(+L53*AA53)),IF(T53="Impacto",L53,"")),"")</f>
        <v/>
      </c>
      <c r="AF53" s="132" t="str">
        <f>IFERROR(IF(AE53="","",IF(AE53&lt;=0.2,"Muy Baja",IF(AE53&lt;=0.4,"Baja",IF(AE53&lt;=0.6,"Media",IF(AE53&lt;=0.8,"Alta","Muy Alta"))))),"")</f>
        <v/>
      </c>
      <c r="AG53" s="98" t="str">
        <f t="shared" si="12"/>
        <v/>
      </c>
      <c r="AH53" s="132" t="str">
        <f>IFERROR(IF(AI53="","",IF(AI53&lt;=0.2,"Leve",IF(AI53&lt;=0.4,"Menor",IF(AI53&lt;=0.6,"Moderado",IF(AI53&lt;=0.8,"Mayor","Catastrófico"))))),"")</f>
        <v/>
      </c>
      <c r="AI53" s="98" t="str">
        <f>IFERROR(IF(T53="Impacto",(P53-(+P53*AA53)),IF(T53="Probabilidad",P53,"")),"")</f>
        <v/>
      </c>
      <c r="AJ53" s="99" t="str">
        <f t="shared" si="13"/>
        <v/>
      </c>
      <c r="AK53" s="349"/>
      <c r="AL53" s="189"/>
      <c r="AM53" s="188"/>
      <c r="AN53" s="195"/>
      <c r="AO53" s="100"/>
      <c r="AP53" s="180"/>
      <c r="AQ53" s="100"/>
      <c r="AR53" s="180"/>
      <c r="AS53" s="195"/>
      <c r="AT53" s="189"/>
      <c r="AU53" s="100"/>
      <c r="AV53" s="180"/>
      <c r="AW53" s="134"/>
      <c r="AX53" s="189"/>
      <c r="AY53" s="189"/>
      <c r="AZ53" s="188"/>
      <c r="BA53" s="195"/>
      <c r="BB53" s="195"/>
      <c r="BC53" s="189"/>
      <c r="BD53" s="189"/>
      <c r="BE53" s="188"/>
      <c r="BF53" s="195"/>
      <c r="BG53" s="195"/>
      <c r="BH53" s="189"/>
      <c r="BI53" s="189"/>
      <c r="BJ53" s="188"/>
      <c r="BK53" s="195"/>
      <c r="BL53" s="195"/>
      <c r="BM53" s="180"/>
      <c r="BN53" s="180"/>
      <c r="BO53" s="134"/>
      <c r="BP53" s="100"/>
      <c r="BQ53" s="100"/>
      <c r="BR53" s="136"/>
      <c r="BS53" s="180"/>
      <c r="BT53" s="180"/>
      <c r="BU53" s="180"/>
      <c r="BV53" s="100"/>
      <c r="BW53" s="180"/>
      <c r="BX53" s="180"/>
      <c r="BY53" s="261"/>
      <c r="BZ53" s="180"/>
      <c r="CA53" s="134"/>
      <c r="CB53" s="180"/>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row>
    <row r="54" spans="1:106" ht="16.5" customHeight="1" x14ac:dyDescent="0.3">
      <c r="A54" s="341"/>
      <c r="B54" s="342"/>
      <c r="C54" s="342"/>
      <c r="D54" s="342"/>
      <c r="E54" s="367"/>
      <c r="F54" s="342"/>
      <c r="G54" s="342"/>
      <c r="H54" s="342"/>
      <c r="I54" s="342"/>
      <c r="J54" s="341"/>
      <c r="K54" s="368"/>
      <c r="L54" s="365"/>
      <c r="M54" s="355"/>
      <c r="N54" s="355"/>
      <c r="O54" s="355"/>
      <c r="P54" s="365"/>
      <c r="Q54" s="366"/>
      <c r="R54" s="188">
        <v>2</v>
      </c>
      <c r="S54" s="190"/>
      <c r="T54" s="181" t="str">
        <f t="shared" si="14"/>
        <v/>
      </c>
      <c r="U54" s="181"/>
      <c r="V54" s="181"/>
      <c r="W54" s="181"/>
      <c r="X54" s="181"/>
      <c r="Y54" s="191"/>
      <c r="Z54" s="191"/>
      <c r="AA54" s="98" t="str">
        <f t="shared" si="11"/>
        <v/>
      </c>
      <c r="AB54" s="191"/>
      <c r="AC54" s="191"/>
      <c r="AD54" s="191"/>
      <c r="AE54" s="159" t="str">
        <f>IFERROR(IF(AND(T53="Probabilidad",T54="Probabilidad"),(AG53-(+AG53*AA54)),IF(T54="Probabilidad",(L53-(+L53*AA54)),IF(T54="Impacto",AG53,""))),"")</f>
        <v/>
      </c>
      <c r="AF54" s="132" t="str">
        <f t="shared" si="4"/>
        <v/>
      </c>
      <c r="AG54" s="98" t="str">
        <f t="shared" si="12"/>
        <v/>
      </c>
      <c r="AH54" s="132" t="str">
        <f t="shared" si="5"/>
        <v/>
      </c>
      <c r="AI54" s="98" t="str">
        <f>IFERROR(IF(AND(T53="Impacto",T54="Impacto"),(AI47-(+AI47*AA54)),IF(T54="Impacto",($P$53-(+$P$53*AA54)),IF(T54="Probabilidad",AI47,""))),"")</f>
        <v/>
      </c>
      <c r="AJ54" s="99" t="str">
        <f t="shared" si="13"/>
        <v/>
      </c>
      <c r="AK54" s="350"/>
      <c r="AL54" s="189"/>
      <c r="AM54" s="188"/>
      <c r="AN54" s="195"/>
      <c r="AO54" s="100"/>
      <c r="AP54" s="180"/>
      <c r="AQ54" s="100"/>
      <c r="AR54" s="180"/>
      <c r="AS54" s="195"/>
      <c r="AT54" s="189"/>
      <c r="AU54" s="100"/>
      <c r="AV54" s="180"/>
      <c r="AW54" s="134"/>
      <c r="AX54" s="189"/>
      <c r="AY54" s="189"/>
      <c r="AZ54" s="188"/>
      <c r="BA54" s="195"/>
      <c r="BB54" s="195"/>
      <c r="BC54" s="189"/>
      <c r="BD54" s="189"/>
      <c r="BE54" s="188"/>
      <c r="BF54" s="195"/>
      <c r="BG54" s="195"/>
      <c r="BH54" s="189"/>
      <c r="BI54" s="189"/>
      <c r="BJ54" s="188"/>
      <c r="BK54" s="195"/>
      <c r="BL54" s="195"/>
      <c r="BM54" s="180"/>
      <c r="BN54" s="180"/>
      <c r="BO54" s="134"/>
      <c r="BP54" s="100"/>
      <c r="BQ54" s="100"/>
      <c r="BR54" s="136"/>
      <c r="BS54" s="180"/>
      <c r="BT54" s="180"/>
      <c r="BU54" s="180"/>
      <c r="BV54" s="100"/>
      <c r="BW54" s="180"/>
      <c r="BX54" s="180"/>
      <c r="BY54" s="261"/>
      <c r="BZ54" s="180"/>
      <c r="CA54" s="134"/>
      <c r="CB54" s="180"/>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row>
    <row r="55" spans="1:106" ht="16.5" customHeight="1" x14ac:dyDescent="0.3">
      <c r="A55" s="341"/>
      <c r="B55" s="342"/>
      <c r="C55" s="342"/>
      <c r="D55" s="342"/>
      <c r="E55" s="367"/>
      <c r="F55" s="342"/>
      <c r="G55" s="342"/>
      <c r="H55" s="342"/>
      <c r="I55" s="342"/>
      <c r="J55" s="341"/>
      <c r="K55" s="368"/>
      <c r="L55" s="365"/>
      <c r="M55" s="355"/>
      <c r="N55" s="355"/>
      <c r="O55" s="355"/>
      <c r="P55" s="365"/>
      <c r="Q55" s="366"/>
      <c r="R55" s="188">
        <v>3</v>
      </c>
      <c r="S55" s="193"/>
      <c r="T55" s="181" t="str">
        <f t="shared" si="14"/>
        <v/>
      </c>
      <c r="U55" s="181"/>
      <c r="V55" s="181"/>
      <c r="W55" s="181"/>
      <c r="X55" s="181"/>
      <c r="Y55" s="191"/>
      <c r="Z55" s="191"/>
      <c r="AA55" s="98" t="str">
        <f t="shared" si="11"/>
        <v/>
      </c>
      <c r="AB55" s="191"/>
      <c r="AC55" s="191"/>
      <c r="AD55" s="191"/>
      <c r="AE55" s="159" t="str">
        <f>IFERROR(IF(AND(T54="Probabilidad",T55="Probabilidad"),(AG54-(+AG54*AA55)),IF(AND(T54="Impacto",T55="Probabilidad"),(AG53-(+AG53*AA55)),IF(T55="Impacto",AG54,""))),"")</f>
        <v/>
      </c>
      <c r="AF55" s="132" t="str">
        <f t="shared" si="4"/>
        <v/>
      </c>
      <c r="AG55" s="98" t="str">
        <f t="shared" si="12"/>
        <v/>
      </c>
      <c r="AH55" s="132" t="str">
        <f t="shared" si="5"/>
        <v/>
      </c>
      <c r="AI55" s="98" t="str">
        <f>IFERROR(IF(AND(T54="Impacto",T55="Impacto"),(AI54-(+AI54*AA55)),IF(AND(T54="Probabilidad",T55="Impacto"),(AI53-(+AI53*AA55)),IF(T55="Probabilidad",AI54,""))),"")</f>
        <v/>
      </c>
      <c r="AJ55" s="99" t="str">
        <f t="shared" si="13"/>
        <v/>
      </c>
      <c r="AK55" s="350"/>
      <c r="AL55" s="189"/>
      <c r="AM55" s="188"/>
      <c r="AN55" s="195"/>
      <c r="AO55" s="100"/>
      <c r="AP55" s="180"/>
      <c r="AQ55" s="100"/>
      <c r="AR55" s="180"/>
      <c r="AS55" s="195"/>
      <c r="AT55" s="189"/>
      <c r="AU55" s="100"/>
      <c r="AV55" s="180"/>
      <c r="AW55" s="134"/>
      <c r="AX55" s="189"/>
      <c r="AY55" s="189"/>
      <c r="AZ55" s="188"/>
      <c r="BA55" s="195"/>
      <c r="BB55" s="195"/>
      <c r="BC55" s="189"/>
      <c r="BD55" s="189"/>
      <c r="BE55" s="188"/>
      <c r="BF55" s="195"/>
      <c r="BG55" s="195"/>
      <c r="BH55" s="189"/>
      <c r="BI55" s="189"/>
      <c r="BJ55" s="188"/>
      <c r="BK55" s="195"/>
      <c r="BL55" s="195"/>
      <c r="BM55" s="180"/>
      <c r="BN55" s="180"/>
      <c r="BO55" s="134"/>
      <c r="BP55" s="100"/>
      <c r="BQ55" s="100"/>
      <c r="BR55" s="136"/>
      <c r="BS55" s="180"/>
      <c r="BT55" s="180"/>
      <c r="BU55" s="180"/>
      <c r="BV55" s="100"/>
      <c r="BW55" s="180"/>
      <c r="BX55" s="180"/>
      <c r="BY55" s="261"/>
      <c r="BZ55" s="180"/>
      <c r="CA55" s="134"/>
      <c r="CB55" s="180"/>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row>
    <row r="56" spans="1:106" ht="16.5" customHeight="1" x14ac:dyDescent="0.3">
      <c r="A56" s="341"/>
      <c r="B56" s="342"/>
      <c r="C56" s="342"/>
      <c r="D56" s="342"/>
      <c r="E56" s="367"/>
      <c r="F56" s="342"/>
      <c r="G56" s="342"/>
      <c r="H56" s="342"/>
      <c r="I56" s="342"/>
      <c r="J56" s="341"/>
      <c r="K56" s="368"/>
      <c r="L56" s="365"/>
      <c r="M56" s="355"/>
      <c r="N56" s="355"/>
      <c r="O56" s="355"/>
      <c r="P56" s="365"/>
      <c r="Q56" s="366"/>
      <c r="R56" s="188">
        <v>4</v>
      </c>
      <c r="S56" s="190"/>
      <c r="T56" s="181" t="str">
        <f t="shared" si="14"/>
        <v/>
      </c>
      <c r="U56" s="181"/>
      <c r="V56" s="181"/>
      <c r="W56" s="181"/>
      <c r="X56" s="181"/>
      <c r="Y56" s="191"/>
      <c r="Z56" s="191"/>
      <c r="AA56" s="98" t="str">
        <f t="shared" si="11"/>
        <v/>
      </c>
      <c r="AB56" s="191"/>
      <c r="AC56" s="191"/>
      <c r="AD56" s="191"/>
      <c r="AE56" s="159" t="str">
        <f>IFERROR(IF(AND(T55="Probabilidad",T56="Probabilidad"),(AG55-(+AG55*AA56)),IF(AND(T55="Impacto",T56="Probabilidad"),(AG54-(+AG54*AA56)),IF(T56="Impacto",AG55,""))),"")</f>
        <v/>
      </c>
      <c r="AF56" s="132" t="str">
        <f t="shared" si="4"/>
        <v/>
      </c>
      <c r="AG56" s="98" t="str">
        <f t="shared" si="12"/>
        <v/>
      </c>
      <c r="AH56" s="132" t="str">
        <f t="shared" si="5"/>
        <v/>
      </c>
      <c r="AI56" s="98" t="str">
        <f>IFERROR(IF(AND(T55="Impacto",T56="Impacto"),(AI55-(+AI55*AA56)),IF(AND(T55="Probabilidad",T56="Impacto"),(AI54-(+AI54*AA56)),IF(T56="Probabilidad",AI55,""))),"")</f>
        <v/>
      </c>
      <c r="AJ56" s="99" t="str">
        <f t="shared" si="13"/>
        <v/>
      </c>
      <c r="AK56" s="350"/>
      <c r="AL56" s="189"/>
      <c r="AM56" s="188"/>
      <c r="AN56" s="195"/>
      <c r="AO56" s="100"/>
      <c r="AP56" s="180"/>
      <c r="AQ56" s="100"/>
      <c r="AR56" s="180"/>
      <c r="AS56" s="195"/>
      <c r="AT56" s="189"/>
      <c r="AU56" s="100"/>
      <c r="AV56" s="180"/>
      <c r="AW56" s="134"/>
      <c r="AX56" s="189"/>
      <c r="AY56" s="189"/>
      <c r="AZ56" s="188"/>
      <c r="BA56" s="195"/>
      <c r="BB56" s="195"/>
      <c r="BC56" s="189"/>
      <c r="BD56" s="189"/>
      <c r="BE56" s="188"/>
      <c r="BF56" s="195"/>
      <c r="BG56" s="195"/>
      <c r="BH56" s="189"/>
      <c r="BI56" s="189"/>
      <c r="BJ56" s="188"/>
      <c r="BK56" s="195"/>
      <c r="BL56" s="195"/>
      <c r="BM56" s="180"/>
      <c r="BN56" s="180"/>
      <c r="BO56" s="134"/>
      <c r="BP56" s="100"/>
      <c r="BQ56" s="100"/>
      <c r="BR56" s="136"/>
      <c r="BS56" s="180"/>
      <c r="BT56" s="180"/>
      <c r="BU56" s="180"/>
      <c r="BV56" s="100"/>
      <c r="BW56" s="180"/>
      <c r="BX56" s="180"/>
      <c r="BY56" s="261"/>
      <c r="BZ56" s="180"/>
      <c r="CA56" s="134"/>
      <c r="CB56" s="180"/>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row>
    <row r="57" spans="1:106" ht="16.5" customHeight="1" x14ac:dyDescent="0.3">
      <c r="A57" s="341"/>
      <c r="B57" s="342"/>
      <c r="C57" s="342"/>
      <c r="D57" s="342"/>
      <c r="E57" s="367"/>
      <c r="F57" s="342"/>
      <c r="G57" s="342"/>
      <c r="H57" s="342"/>
      <c r="I57" s="342"/>
      <c r="J57" s="341"/>
      <c r="K57" s="368"/>
      <c r="L57" s="365"/>
      <c r="M57" s="355"/>
      <c r="N57" s="355"/>
      <c r="O57" s="355"/>
      <c r="P57" s="365"/>
      <c r="Q57" s="366"/>
      <c r="R57" s="188">
        <v>5</v>
      </c>
      <c r="S57" s="190"/>
      <c r="T57" s="181" t="str">
        <f t="shared" si="14"/>
        <v/>
      </c>
      <c r="U57" s="181"/>
      <c r="V57" s="181"/>
      <c r="W57" s="181"/>
      <c r="X57" s="181"/>
      <c r="Y57" s="191"/>
      <c r="Z57" s="191"/>
      <c r="AA57" s="98" t="str">
        <f t="shared" si="11"/>
        <v/>
      </c>
      <c r="AB57" s="191"/>
      <c r="AC57" s="191"/>
      <c r="AD57" s="191"/>
      <c r="AE57" s="159" t="str">
        <f>IFERROR(IF(AND(T56="Probabilidad",T57="Probabilidad"),(AG56-(+AG56*AA57)),IF(AND(T56="Impacto",T57="Probabilidad"),(AG55-(+AG55*AA57)),IF(T57="Impacto",AG56,""))),"")</f>
        <v/>
      </c>
      <c r="AF57" s="132" t="str">
        <f t="shared" si="4"/>
        <v/>
      </c>
      <c r="AG57" s="98" t="str">
        <f t="shared" si="12"/>
        <v/>
      </c>
      <c r="AH57" s="132" t="str">
        <f t="shared" si="5"/>
        <v/>
      </c>
      <c r="AI57" s="98" t="str">
        <f>IFERROR(IF(AND(T56="Impacto",T57="Impacto"),(AI56-(+AI56*AA57)),IF(AND(T56="Probabilidad",T57="Impacto"),(AI55-(+AI55*AA57)),IF(T57="Probabilidad",AI56,""))),"")</f>
        <v/>
      </c>
      <c r="AJ57" s="99" t="str">
        <f t="shared" si="13"/>
        <v/>
      </c>
      <c r="AK57" s="350"/>
      <c r="AL57" s="189"/>
      <c r="AM57" s="188"/>
      <c r="AN57" s="195"/>
      <c r="AO57" s="100"/>
      <c r="AP57" s="180"/>
      <c r="AQ57" s="100"/>
      <c r="AR57" s="180"/>
      <c r="AS57" s="195"/>
      <c r="AT57" s="189"/>
      <c r="AU57" s="100"/>
      <c r="AV57" s="180"/>
      <c r="AW57" s="134"/>
      <c r="AX57" s="189"/>
      <c r="AY57" s="189"/>
      <c r="AZ57" s="188"/>
      <c r="BA57" s="195"/>
      <c r="BB57" s="195"/>
      <c r="BC57" s="180"/>
      <c r="BD57" s="180"/>
      <c r="BE57" s="134"/>
      <c r="BF57" s="100"/>
      <c r="BG57" s="100"/>
      <c r="BH57" s="189"/>
      <c r="BI57" s="189"/>
      <c r="BJ57" s="188"/>
      <c r="BK57" s="195"/>
      <c r="BL57" s="195"/>
      <c r="BM57" s="180"/>
      <c r="BN57" s="180"/>
      <c r="BO57" s="134"/>
      <c r="BP57" s="100"/>
      <c r="BQ57" s="100"/>
      <c r="BR57" s="136"/>
      <c r="BS57" s="180"/>
      <c r="BT57" s="180"/>
      <c r="BU57" s="180"/>
      <c r="BV57" s="100"/>
      <c r="BW57" s="180"/>
      <c r="BX57" s="180"/>
      <c r="BY57" s="261"/>
      <c r="BZ57" s="180"/>
      <c r="CA57" s="134"/>
      <c r="CB57" s="180"/>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row>
    <row r="58" spans="1:106" ht="16.5" customHeight="1" x14ac:dyDescent="0.3">
      <c r="A58" s="341"/>
      <c r="B58" s="342"/>
      <c r="C58" s="342"/>
      <c r="D58" s="342"/>
      <c r="E58" s="367"/>
      <c r="F58" s="342"/>
      <c r="G58" s="342"/>
      <c r="H58" s="342"/>
      <c r="I58" s="342"/>
      <c r="J58" s="341"/>
      <c r="K58" s="368"/>
      <c r="L58" s="365"/>
      <c r="M58" s="356"/>
      <c r="N58" s="356"/>
      <c r="O58" s="356"/>
      <c r="P58" s="365"/>
      <c r="Q58" s="366"/>
      <c r="R58" s="188">
        <v>6</v>
      </c>
      <c r="S58" s="190"/>
      <c r="T58" s="181" t="str">
        <f t="shared" si="14"/>
        <v/>
      </c>
      <c r="U58" s="181"/>
      <c r="V58" s="181"/>
      <c r="W58" s="181"/>
      <c r="X58" s="181"/>
      <c r="Y58" s="191"/>
      <c r="Z58" s="191"/>
      <c r="AA58" s="98" t="str">
        <f t="shared" si="11"/>
        <v/>
      </c>
      <c r="AB58" s="191"/>
      <c r="AC58" s="191"/>
      <c r="AD58" s="191"/>
      <c r="AE58" s="159" t="str">
        <f>IFERROR(IF(AND(T57="Probabilidad",T58="Probabilidad"),(AG57-(+AG57*AA58)),IF(AND(T57="Impacto",T58="Probabilidad"),(AG56-(+AG56*AA58)),IF(T58="Impacto",AG57,""))),"")</f>
        <v/>
      </c>
      <c r="AF58" s="132" t="str">
        <f t="shared" si="4"/>
        <v/>
      </c>
      <c r="AG58" s="98" t="str">
        <f t="shared" si="12"/>
        <v/>
      </c>
      <c r="AH58" s="132" t="str">
        <f t="shared" si="5"/>
        <v/>
      </c>
      <c r="AI58" s="98" t="str">
        <f>IFERROR(IF(AND(T57="Impacto",T58="Impacto"),(AI57-(+AI57*AA58)),IF(AND(T57="Probabilidad",T58="Impacto"),(AI56-(+AI56*AA58)),IF(T58="Probabilidad",AI57,""))),"")</f>
        <v/>
      </c>
      <c r="AJ58" s="99" t="str">
        <f t="shared" si="13"/>
        <v/>
      </c>
      <c r="AK58" s="351"/>
      <c r="AL58" s="189"/>
      <c r="AM58" s="188"/>
      <c r="AN58" s="195"/>
      <c r="AO58" s="100"/>
      <c r="AP58" s="180"/>
      <c r="AQ58" s="100"/>
      <c r="AR58" s="180"/>
      <c r="AS58" s="195"/>
      <c r="AT58" s="189"/>
      <c r="AU58" s="100"/>
      <c r="AV58" s="180"/>
      <c r="AW58" s="134"/>
      <c r="AX58" s="189"/>
      <c r="AY58" s="189"/>
      <c r="AZ58" s="188"/>
      <c r="BA58" s="195"/>
      <c r="BB58" s="195"/>
      <c r="BC58" s="180"/>
      <c r="BD58" s="180"/>
      <c r="BE58" s="134"/>
      <c r="BF58" s="100"/>
      <c r="BG58" s="100"/>
      <c r="BH58" s="189"/>
      <c r="BI58" s="189"/>
      <c r="BJ58" s="188"/>
      <c r="BK58" s="195"/>
      <c r="BL58" s="195"/>
      <c r="BM58" s="180"/>
      <c r="BN58" s="180"/>
      <c r="BO58" s="134"/>
      <c r="BP58" s="100"/>
      <c r="BQ58" s="100"/>
      <c r="BR58" s="136"/>
      <c r="BS58" s="180"/>
      <c r="BT58" s="180"/>
      <c r="BU58" s="180"/>
      <c r="BV58" s="100"/>
      <c r="BW58" s="180"/>
      <c r="BX58" s="180"/>
      <c r="BY58" s="261"/>
      <c r="BZ58" s="180"/>
      <c r="CA58" s="134"/>
      <c r="CB58" s="180"/>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row>
    <row r="59" spans="1:106" ht="16.5" customHeight="1" x14ac:dyDescent="0.3">
      <c r="A59" s="341">
        <v>10</v>
      </c>
      <c r="B59" s="342"/>
      <c r="C59" s="342"/>
      <c r="D59" s="342"/>
      <c r="E59" s="367"/>
      <c r="F59" s="342"/>
      <c r="G59" s="342"/>
      <c r="H59" s="342"/>
      <c r="I59" s="342"/>
      <c r="J59" s="341"/>
      <c r="K59" s="368" t="str">
        <f>IF(J59&lt;=0,"",IF(J59&lt;=2,"Muy Baja",IF(J59&lt;=24,"Baja",IF(J59&lt;=500,"Media",IF(J59&lt;=5000,"Alta","Muy Alta")))))</f>
        <v/>
      </c>
      <c r="L59" s="365" t="str">
        <f>IF(K59="","",IF(K59="Muy Baja",0.2,IF(K59="Baja",0.4,IF(K59="Media",0.6,IF(K59="Alta",0.8,IF(K59="Muy Alta",1,))))))</f>
        <v/>
      </c>
      <c r="M59" s="363"/>
      <c r="N59" s="363">
        <f ca="1">IF(NOT(ISERROR(MATCH(M59,'Tabla Impacto'!$B$221:$B$223,0))),'Tabla Impacto'!$F$223&amp;"Por favor no seleccionar los criterios de impacto(Afectación Económica o presupuestal y Pérdida Reputacional)",M59)</f>
        <v>0</v>
      </c>
      <c r="O59" s="364" t="str">
        <f ca="1">IF(OR(N59='Tabla Impacto'!$C$11,N59='Tabla Impacto'!$D$11),"Leve",IF(OR(N59='Tabla Impacto'!$C$12,N59='Tabla Impacto'!$D$12),"Menor",IF(OR(N59='Tabla Impacto'!$C$13,N59='Tabla Impacto'!$D$13),"Moderado",IF(OR(N59='Tabla Impacto'!$C$14,N59='Tabla Impacto'!$D$14),"Mayor",IF(OR(N59='Tabla Impacto'!$C$15,N59='Tabla Impacto'!$D$15),"Catastrófico","")))))</f>
        <v/>
      </c>
      <c r="P59" s="365" t="str">
        <f ca="1">IF(O59="","",IF(O59="Leve",0.2,IF(O59="Menor",0.4,IF(O59="Moderado",0.6,IF(O59="Mayor",0.8,IF(O59="Catastrófico",1,))))))</f>
        <v/>
      </c>
      <c r="Q59" s="366"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88">
        <v>1</v>
      </c>
      <c r="S59" s="190"/>
      <c r="T59" s="181" t="str">
        <f t="shared" si="14"/>
        <v/>
      </c>
      <c r="U59" s="181"/>
      <c r="V59" s="181"/>
      <c r="W59" s="181"/>
      <c r="X59" s="181"/>
      <c r="Y59" s="191"/>
      <c r="Z59" s="191"/>
      <c r="AA59" s="98" t="str">
        <f t="shared" si="11"/>
        <v/>
      </c>
      <c r="AB59" s="191"/>
      <c r="AC59" s="191"/>
      <c r="AD59" s="191"/>
      <c r="AE59" s="159" t="str">
        <f>IFERROR(IF(T59="Probabilidad",(L59-(+L59*AA59)),IF(T59="Impacto",L59,"")),"")</f>
        <v/>
      </c>
      <c r="AF59" s="132" t="str">
        <f>IFERROR(IF(AE59="","",IF(AE59&lt;=0.2,"Muy Baja",IF(AE59&lt;=0.4,"Baja",IF(AE59&lt;=0.6,"Media",IF(AE59&lt;=0.8,"Alta","Muy Alta"))))),"")</f>
        <v/>
      </c>
      <c r="AG59" s="98" t="str">
        <f t="shared" si="12"/>
        <v/>
      </c>
      <c r="AH59" s="132" t="str">
        <f>IFERROR(IF(AI59="","",IF(AI59&lt;=0.2,"Leve",IF(AI59&lt;=0.4,"Menor",IF(AI59&lt;=0.6,"Moderado",IF(AI59&lt;=0.8,"Mayor","Catastrófico"))))),"")</f>
        <v/>
      </c>
      <c r="AI59" s="98" t="str">
        <f>IFERROR(IF(T59="Impacto",(P59-(+P59*AA59)),IF(T59="Probabilidad",P59,"")),"")</f>
        <v/>
      </c>
      <c r="AJ59" s="99" t="str">
        <f t="shared" si="13"/>
        <v/>
      </c>
      <c r="AK59" s="349"/>
      <c r="AL59" s="189"/>
      <c r="AM59" s="188"/>
      <c r="AN59" s="195"/>
      <c r="AO59" s="100"/>
      <c r="AP59" s="180"/>
      <c r="AQ59" s="100"/>
      <c r="AR59" s="180"/>
      <c r="AS59" s="195"/>
      <c r="AT59" s="189"/>
      <c r="AU59" s="100"/>
      <c r="AV59" s="180"/>
      <c r="AW59" s="134"/>
      <c r="AX59" s="180"/>
      <c r="AY59" s="180"/>
      <c r="AZ59" s="134"/>
      <c r="BA59" s="100"/>
      <c r="BB59" s="100"/>
      <c r="BC59" s="180"/>
      <c r="BD59" s="180"/>
      <c r="BE59" s="134"/>
      <c r="BF59" s="100"/>
      <c r="BG59" s="100"/>
      <c r="BH59" s="189"/>
      <c r="BI59" s="189"/>
      <c r="BJ59" s="188"/>
      <c r="BK59" s="195"/>
      <c r="BL59" s="195"/>
      <c r="BM59" s="180"/>
      <c r="BN59" s="180"/>
      <c r="BO59" s="134"/>
      <c r="BP59" s="100"/>
      <c r="BQ59" s="100"/>
      <c r="BR59" s="136"/>
      <c r="BS59" s="180"/>
      <c r="BT59" s="180"/>
      <c r="BU59" s="180"/>
      <c r="BV59" s="100"/>
      <c r="BW59" s="180"/>
      <c r="BX59" s="180"/>
      <c r="BY59" s="261"/>
      <c r="BZ59" s="180"/>
      <c r="CA59" s="134"/>
      <c r="CB59" s="180"/>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row>
    <row r="60" spans="1:106" ht="16.5" customHeight="1" x14ac:dyDescent="0.3">
      <c r="A60" s="341"/>
      <c r="B60" s="342"/>
      <c r="C60" s="342"/>
      <c r="D60" s="342"/>
      <c r="E60" s="367"/>
      <c r="F60" s="342"/>
      <c r="G60" s="342"/>
      <c r="H60" s="342"/>
      <c r="I60" s="342"/>
      <c r="J60" s="341"/>
      <c r="K60" s="368"/>
      <c r="L60" s="365"/>
      <c r="M60" s="355"/>
      <c r="N60" s="355"/>
      <c r="O60" s="355"/>
      <c r="P60" s="365"/>
      <c r="Q60" s="366"/>
      <c r="R60" s="188">
        <v>2</v>
      </c>
      <c r="S60" s="190"/>
      <c r="T60" s="181" t="str">
        <f t="shared" si="14"/>
        <v/>
      </c>
      <c r="U60" s="181"/>
      <c r="V60" s="181"/>
      <c r="W60" s="181"/>
      <c r="X60" s="181"/>
      <c r="Y60" s="191"/>
      <c r="Z60" s="191"/>
      <c r="AA60" s="98" t="str">
        <f t="shared" si="11"/>
        <v/>
      </c>
      <c r="AB60" s="191"/>
      <c r="AC60" s="191"/>
      <c r="AD60" s="191"/>
      <c r="AE60" s="159" t="str">
        <f>IFERROR(IF(AND(T59="Probabilidad",T60="Probabilidad"),(AG59-(+AG59*AA60)),IF(T60="Probabilidad",(L59-(+L59*AA60)),IF(T60="Impacto",AG59,""))),"")</f>
        <v/>
      </c>
      <c r="AF60" s="132" t="str">
        <f t="shared" si="4"/>
        <v/>
      </c>
      <c r="AG60" s="98" t="str">
        <f t="shared" si="12"/>
        <v/>
      </c>
      <c r="AH60" s="132" t="str">
        <f t="shared" si="5"/>
        <v/>
      </c>
      <c r="AI60" s="98" t="str">
        <f>IFERROR(IF(AND(T59="Impacto",T60="Impacto"),(AI53-(+AI53*AA60)),IF(T60="Impacto",($P$59-(+$P$59*AA60)),IF(T60="Probabilidad",AI53,""))),"")</f>
        <v/>
      </c>
      <c r="AJ60" s="99" t="str">
        <f t="shared" si="13"/>
        <v/>
      </c>
      <c r="AK60" s="350"/>
      <c r="AL60" s="189"/>
      <c r="AM60" s="188"/>
      <c r="AN60" s="195"/>
      <c r="AO60" s="100"/>
      <c r="AP60" s="180"/>
      <c r="AQ60" s="100"/>
      <c r="AR60" s="180"/>
      <c r="AS60" s="195"/>
      <c r="AT60" s="189"/>
      <c r="AU60" s="100"/>
      <c r="AV60" s="180"/>
      <c r="AW60" s="134"/>
      <c r="AX60" s="180"/>
      <c r="AY60" s="180"/>
      <c r="AZ60" s="134"/>
      <c r="BA60" s="100"/>
      <c r="BB60" s="100"/>
      <c r="BC60" s="180"/>
      <c r="BD60" s="180"/>
      <c r="BE60" s="134"/>
      <c r="BF60" s="100"/>
      <c r="BG60" s="100"/>
      <c r="BH60" s="189"/>
      <c r="BI60" s="189"/>
      <c r="BJ60" s="188"/>
      <c r="BK60" s="195"/>
      <c r="BL60" s="195"/>
      <c r="BM60" s="180"/>
      <c r="BN60" s="180"/>
      <c r="BO60" s="134"/>
      <c r="BP60" s="100"/>
      <c r="BQ60" s="100"/>
      <c r="BR60" s="136"/>
      <c r="BS60" s="180"/>
      <c r="BT60" s="180"/>
      <c r="BU60" s="180"/>
      <c r="BV60" s="100"/>
      <c r="BW60" s="180"/>
      <c r="BX60" s="180"/>
      <c r="BY60" s="261"/>
      <c r="BZ60" s="180"/>
      <c r="CA60" s="134"/>
      <c r="CB60" s="180"/>
    </row>
    <row r="61" spans="1:106" ht="16.5" customHeight="1" x14ac:dyDescent="0.3">
      <c r="A61" s="341"/>
      <c r="B61" s="342"/>
      <c r="C61" s="342"/>
      <c r="D61" s="342"/>
      <c r="E61" s="367"/>
      <c r="F61" s="342"/>
      <c r="G61" s="342"/>
      <c r="H61" s="342"/>
      <c r="I61" s="342"/>
      <c r="J61" s="341"/>
      <c r="K61" s="368"/>
      <c r="L61" s="365"/>
      <c r="M61" s="355"/>
      <c r="N61" s="355"/>
      <c r="O61" s="355"/>
      <c r="P61" s="365"/>
      <c r="Q61" s="366"/>
      <c r="R61" s="188">
        <v>3</v>
      </c>
      <c r="S61" s="193"/>
      <c r="T61" s="181" t="str">
        <f t="shared" si="14"/>
        <v/>
      </c>
      <c r="U61" s="181"/>
      <c r="V61" s="181"/>
      <c r="W61" s="181"/>
      <c r="X61" s="181"/>
      <c r="Y61" s="191"/>
      <c r="Z61" s="191"/>
      <c r="AA61" s="98" t="str">
        <f t="shared" si="11"/>
        <v/>
      </c>
      <c r="AB61" s="191"/>
      <c r="AC61" s="191"/>
      <c r="AD61" s="191"/>
      <c r="AE61" s="159" t="str">
        <f>IFERROR(IF(AND(T60="Probabilidad",T61="Probabilidad"),(AG60-(+AG60*AA61)),IF(AND(T60="Impacto",T61="Probabilidad"),(AG59-(+AG59*AA61)),IF(T61="Impacto",AG60,""))),"")</f>
        <v/>
      </c>
      <c r="AF61" s="132" t="str">
        <f t="shared" si="4"/>
        <v/>
      </c>
      <c r="AG61" s="98" t="str">
        <f t="shared" si="12"/>
        <v/>
      </c>
      <c r="AH61" s="132" t="str">
        <f t="shared" si="5"/>
        <v/>
      </c>
      <c r="AI61" s="98" t="str">
        <f>IFERROR(IF(AND(T60="Impacto",T61="Impacto"),(AI60-(+AI60*AA61)),IF(AND(T60="Probabilidad",T61="Impacto"),(AI59-(+AI59*AA61)),IF(T61="Probabilidad",AI60,""))),"")</f>
        <v/>
      </c>
      <c r="AJ61" s="99" t="str">
        <f t="shared" si="13"/>
        <v/>
      </c>
      <c r="AK61" s="350"/>
      <c r="AL61" s="189"/>
      <c r="AM61" s="188"/>
      <c r="AN61" s="195"/>
      <c r="AO61" s="100"/>
      <c r="AP61" s="180"/>
      <c r="AQ61" s="100"/>
      <c r="AR61" s="180"/>
      <c r="AS61" s="195"/>
      <c r="AT61" s="189"/>
      <c r="AU61" s="100"/>
      <c r="AV61" s="180"/>
      <c r="AW61" s="134"/>
      <c r="AX61" s="180"/>
      <c r="AY61" s="180"/>
      <c r="AZ61" s="134"/>
      <c r="BA61" s="100"/>
      <c r="BB61" s="100"/>
      <c r="BC61" s="180"/>
      <c r="BD61" s="180"/>
      <c r="BE61" s="134"/>
      <c r="BF61" s="100"/>
      <c r="BG61" s="100"/>
      <c r="BH61" s="189"/>
      <c r="BI61" s="189"/>
      <c r="BJ61" s="188"/>
      <c r="BK61" s="195"/>
      <c r="BL61" s="195"/>
      <c r="BM61" s="180"/>
      <c r="BN61" s="180"/>
      <c r="BO61" s="134"/>
      <c r="BP61" s="100"/>
      <c r="BQ61" s="100"/>
      <c r="BR61" s="136"/>
      <c r="BS61" s="180"/>
      <c r="BT61" s="180"/>
      <c r="BU61" s="180"/>
      <c r="BV61" s="100"/>
      <c r="BW61" s="180"/>
      <c r="BX61" s="180"/>
      <c r="BY61" s="261"/>
      <c r="BZ61" s="180"/>
      <c r="CA61" s="134"/>
      <c r="CB61" s="180"/>
    </row>
    <row r="62" spans="1:106" ht="16.5" customHeight="1" x14ac:dyDescent="0.3">
      <c r="A62" s="341"/>
      <c r="B62" s="342"/>
      <c r="C62" s="342"/>
      <c r="D62" s="342"/>
      <c r="E62" s="367"/>
      <c r="F62" s="342"/>
      <c r="G62" s="342"/>
      <c r="H62" s="342"/>
      <c r="I62" s="342"/>
      <c r="J62" s="341"/>
      <c r="K62" s="368"/>
      <c r="L62" s="365"/>
      <c r="M62" s="355"/>
      <c r="N62" s="355"/>
      <c r="O62" s="355"/>
      <c r="P62" s="365"/>
      <c r="Q62" s="366"/>
      <c r="R62" s="188">
        <v>4</v>
      </c>
      <c r="S62" s="190"/>
      <c r="T62" s="181" t="str">
        <f t="shared" si="14"/>
        <v/>
      </c>
      <c r="U62" s="181"/>
      <c r="V62" s="181"/>
      <c r="W62" s="181"/>
      <c r="X62" s="181"/>
      <c r="Y62" s="191"/>
      <c r="Z62" s="191"/>
      <c r="AA62" s="98" t="str">
        <f t="shared" si="11"/>
        <v/>
      </c>
      <c r="AB62" s="191"/>
      <c r="AC62" s="191"/>
      <c r="AD62" s="191"/>
      <c r="AE62" s="159" t="str">
        <f>IFERROR(IF(AND(T61="Probabilidad",T62="Probabilidad"),(AG61-(+AG61*AA62)),IF(AND(T61="Impacto",T62="Probabilidad"),(AG60-(+AG60*AA62)),IF(T62="Impacto",AG61,""))),"")</f>
        <v/>
      </c>
      <c r="AF62" s="132" t="str">
        <f t="shared" si="4"/>
        <v/>
      </c>
      <c r="AG62" s="98" t="str">
        <f t="shared" si="12"/>
        <v/>
      </c>
      <c r="AH62" s="132" t="str">
        <f t="shared" si="5"/>
        <v/>
      </c>
      <c r="AI62" s="98" t="str">
        <f>IFERROR(IF(AND(T61="Impacto",T62="Impacto"),(AI61-(+AI61*AA62)),IF(AND(T61="Probabilidad",T62="Impacto"),(AI60-(+AI60*AA62)),IF(T62="Probabilidad",AI61,""))),"")</f>
        <v/>
      </c>
      <c r="AJ62" s="99" t="str">
        <f t="shared" si="13"/>
        <v/>
      </c>
      <c r="AK62" s="350"/>
      <c r="AL62" s="189"/>
      <c r="AM62" s="188"/>
      <c r="AN62" s="195"/>
      <c r="AO62" s="100"/>
      <c r="AP62" s="180"/>
      <c r="AQ62" s="100"/>
      <c r="AR62" s="180"/>
      <c r="AS62" s="195"/>
      <c r="AT62" s="189"/>
      <c r="AU62" s="100"/>
      <c r="AV62" s="180"/>
      <c r="AW62" s="134"/>
      <c r="AX62" s="180"/>
      <c r="AY62" s="180"/>
      <c r="AZ62" s="134"/>
      <c r="BA62" s="100"/>
      <c r="BB62" s="100"/>
      <c r="BC62" s="180"/>
      <c r="BD62" s="180"/>
      <c r="BE62" s="134"/>
      <c r="BF62" s="100"/>
      <c r="BG62" s="100"/>
      <c r="BH62" s="189"/>
      <c r="BI62" s="189"/>
      <c r="BJ62" s="188"/>
      <c r="BK62" s="195"/>
      <c r="BL62" s="195"/>
      <c r="BM62" s="180"/>
      <c r="BN62" s="180"/>
      <c r="BO62" s="134"/>
      <c r="BP62" s="100"/>
      <c r="BQ62" s="100"/>
      <c r="BR62" s="136"/>
      <c r="BS62" s="180"/>
      <c r="BT62" s="180"/>
      <c r="BU62" s="180"/>
      <c r="BV62" s="100"/>
      <c r="BW62" s="180"/>
      <c r="BX62" s="180"/>
      <c r="BY62" s="261"/>
      <c r="BZ62" s="180"/>
      <c r="CA62" s="134"/>
      <c r="CB62" s="180"/>
    </row>
    <row r="63" spans="1:106" ht="16.5" customHeight="1" x14ac:dyDescent="0.3">
      <c r="A63" s="341"/>
      <c r="B63" s="342"/>
      <c r="C63" s="342"/>
      <c r="D63" s="342"/>
      <c r="E63" s="367"/>
      <c r="F63" s="342"/>
      <c r="G63" s="342"/>
      <c r="H63" s="342"/>
      <c r="I63" s="342"/>
      <c r="J63" s="341"/>
      <c r="K63" s="368"/>
      <c r="L63" s="365"/>
      <c r="M63" s="355"/>
      <c r="N63" s="355"/>
      <c r="O63" s="355"/>
      <c r="P63" s="365"/>
      <c r="Q63" s="366"/>
      <c r="R63" s="188">
        <v>5</v>
      </c>
      <c r="S63" s="190"/>
      <c r="T63" s="181" t="str">
        <f t="shared" si="14"/>
        <v/>
      </c>
      <c r="U63" s="181"/>
      <c r="V63" s="181"/>
      <c r="W63" s="181"/>
      <c r="X63" s="181"/>
      <c r="Y63" s="191"/>
      <c r="Z63" s="191"/>
      <c r="AA63" s="98" t="str">
        <f t="shared" si="11"/>
        <v/>
      </c>
      <c r="AB63" s="191"/>
      <c r="AC63" s="191"/>
      <c r="AD63" s="191"/>
      <c r="AE63" s="159" t="str">
        <f>IFERROR(IF(AND(T62="Probabilidad",T63="Probabilidad"),(AG62-(+AG62*AA63)),IF(AND(T62="Impacto",T63="Probabilidad"),(AG61-(+AG61*AA63)),IF(T63="Impacto",AG62,""))),"")</f>
        <v/>
      </c>
      <c r="AF63" s="132" t="str">
        <f t="shared" si="4"/>
        <v/>
      </c>
      <c r="AG63" s="98" t="str">
        <f t="shared" si="12"/>
        <v/>
      </c>
      <c r="AH63" s="132" t="str">
        <f t="shared" si="5"/>
        <v/>
      </c>
      <c r="AI63" s="98" t="str">
        <f>IFERROR(IF(AND(T62="Impacto",T63="Impacto"),(AI62-(+AI62*AA63)),IF(AND(T62="Probabilidad",T63="Impacto"),(AI61-(+AI61*AA63)),IF(T63="Probabilidad",AI62,""))),"")</f>
        <v/>
      </c>
      <c r="AJ63" s="99" t="str">
        <f t="shared" si="13"/>
        <v/>
      </c>
      <c r="AK63" s="350"/>
      <c r="AL63" s="189"/>
      <c r="AM63" s="188"/>
      <c r="AN63" s="195"/>
      <c r="AO63" s="100"/>
      <c r="AP63" s="180"/>
      <c r="AQ63" s="100"/>
      <c r="AR63" s="180"/>
      <c r="AS63" s="195"/>
      <c r="AT63" s="189"/>
      <c r="AU63" s="100"/>
      <c r="AV63" s="180"/>
      <c r="AW63" s="134"/>
      <c r="AX63" s="180"/>
      <c r="AY63" s="180"/>
      <c r="AZ63" s="134"/>
      <c r="BA63" s="100"/>
      <c r="BB63" s="100"/>
      <c r="BC63" s="180"/>
      <c r="BD63" s="180"/>
      <c r="BE63" s="134"/>
      <c r="BF63" s="100"/>
      <c r="BG63" s="100"/>
      <c r="BH63" s="189"/>
      <c r="BI63" s="189"/>
      <c r="BJ63" s="188"/>
      <c r="BK63" s="195"/>
      <c r="BL63" s="195"/>
      <c r="BM63" s="180"/>
      <c r="BN63" s="180"/>
      <c r="BO63" s="134"/>
      <c r="BP63" s="100"/>
      <c r="BQ63" s="100"/>
      <c r="BR63" s="136"/>
      <c r="BS63" s="180"/>
      <c r="BT63" s="180"/>
      <c r="BU63" s="180"/>
      <c r="BV63" s="100"/>
      <c r="BW63" s="180"/>
      <c r="BX63" s="180"/>
      <c r="BY63" s="261"/>
      <c r="BZ63" s="180"/>
      <c r="CA63" s="134"/>
      <c r="CB63" s="180"/>
    </row>
    <row r="64" spans="1:106" ht="16.5" customHeight="1" x14ac:dyDescent="0.3">
      <c r="A64" s="341"/>
      <c r="B64" s="342"/>
      <c r="C64" s="342"/>
      <c r="D64" s="342"/>
      <c r="E64" s="367"/>
      <c r="F64" s="342"/>
      <c r="G64" s="342"/>
      <c r="H64" s="342"/>
      <c r="I64" s="342"/>
      <c r="J64" s="341"/>
      <c r="K64" s="368"/>
      <c r="L64" s="365"/>
      <c r="M64" s="356"/>
      <c r="N64" s="356"/>
      <c r="O64" s="356"/>
      <c r="P64" s="365"/>
      <c r="Q64" s="366"/>
      <c r="R64" s="188">
        <v>6</v>
      </c>
      <c r="S64" s="190"/>
      <c r="T64" s="181" t="str">
        <f t="shared" si="14"/>
        <v/>
      </c>
      <c r="U64" s="181"/>
      <c r="V64" s="181"/>
      <c r="W64" s="181"/>
      <c r="X64" s="181"/>
      <c r="Y64" s="191"/>
      <c r="Z64" s="191"/>
      <c r="AA64" s="98" t="str">
        <f t="shared" si="11"/>
        <v/>
      </c>
      <c r="AB64" s="191"/>
      <c r="AC64" s="191"/>
      <c r="AD64" s="191"/>
      <c r="AE64" s="159" t="str">
        <f>IFERROR(IF(AND(T63="Probabilidad",T64="Probabilidad"),(AG63-(+AG63*AA64)),IF(AND(T63="Impacto",T64="Probabilidad"),(AG62-(+AG62*AA64)),IF(T64="Impacto",AG63,""))),"")</f>
        <v/>
      </c>
      <c r="AF64" s="132" t="str">
        <f t="shared" si="4"/>
        <v/>
      </c>
      <c r="AG64" s="98" t="str">
        <f t="shared" si="12"/>
        <v/>
      </c>
      <c r="AH64" s="132" t="str">
        <f t="shared" si="5"/>
        <v/>
      </c>
      <c r="AI64" s="98" t="str">
        <f>IFERROR(IF(AND(T63="Impacto",T64="Impacto"),(AI63-(+AI63*AA64)),IF(AND(T63="Probabilidad",T64="Impacto"),(AI62-(+AI62*AA64)),IF(T64="Probabilidad",AI63,""))),"")</f>
        <v/>
      </c>
      <c r="AJ64" s="99" t="str">
        <f t="shared" si="13"/>
        <v/>
      </c>
      <c r="AK64" s="351"/>
      <c r="AL64" s="189"/>
      <c r="AM64" s="188"/>
      <c r="AN64" s="195"/>
      <c r="AO64" s="100"/>
      <c r="AP64" s="180"/>
      <c r="AQ64" s="100"/>
      <c r="AR64" s="180"/>
      <c r="AS64" s="195"/>
      <c r="AT64" s="189"/>
      <c r="AU64" s="100"/>
      <c r="AV64" s="180"/>
      <c r="AW64" s="134"/>
      <c r="AX64" s="180"/>
      <c r="AY64" s="180"/>
      <c r="AZ64" s="134"/>
      <c r="BA64" s="100"/>
      <c r="BB64" s="100"/>
      <c r="BC64" s="180"/>
      <c r="BD64" s="180"/>
      <c r="BE64" s="134"/>
      <c r="BF64" s="100"/>
      <c r="BG64" s="100"/>
      <c r="BH64" s="189"/>
      <c r="BI64" s="189"/>
      <c r="BJ64" s="188"/>
      <c r="BK64" s="195"/>
      <c r="BL64" s="195"/>
      <c r="BM64" s="180"/>
      <c r="BN64" s="180"/>
      <c r="BO64" s="134"/>
      <c r="BP64" s="100"/>
      <c r="BQ64" s="100"/>
      <c r="BR64" s="136"/>
      <c r="BS64" s="180"/>
      <c r="BT64" s="180"/>
      <c r="BU64" s="180"/>
      <c r="BV64" s="100"/>
      <c r="BW64" s="180"/>
      <c r="BX64" s="180"/>
      <c r="BY64" s="261"/>
      <c r="BZ64" s="180"/>
      <c r="CA64" s="134"/>
      <c r="CB64" s="180"/>
    </row>
  </sheetData>
  <sheetProtection algorithmName="SHA-512" hashValue="zObQFqrz7+mohm5vBGiXkAvFEEgULL24DDDCNpbTiHucqLiUdny30IUj4C12I0ow3tT498Q8ggJjByTXEtun+g==" saltValue="3+MPOZRkaPIIA0VSI1Skzw=="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200" priority="248" operator="equal">
      <formula>"Baja"</formula>
    </cfRule>
    <cfRule type="cellIs" dxfId="199" priority="247" operator="equal">
      <formula>"Media"</formula>
    </cfRule>
    <cfRule type="cellIs" dxfId="198" priority="246" operator="equal">
      <formula>"Alta"</formula>
    </cfRule>
    <cfRule type="cellIs" dxfId="197" priority="245" operator="equal">
      <formula>"Muy Alta"</formula>
    </cfRule>
    <cfRule type="cellIs" dxfId="196" priority="249" operator="equal">
      <formula>"Muy Baja"</formula>
    </cfRule>
  </conditionalFormatting>
  <conditionalFormatting sqref="K17">
    <cfRule type="cellIs" dxfId="195" priority="203" operator="equal">
      <formula>"Muy Baja"</formula>
    </cfRule>
    <cfRule type="cellIs" dxfId="194" priority="202" operator="equal">
      <formula>"Baja"</formula>
    </cfRule>
    <cfRule type="cellIs" dxfId="193" priority="201" operator="equal">
      <formula>"Media"</formula>
    </cfRule>
    <cfRule type="cellIs" dxfId="192" priority="200" operator="equal">
      <formula>"Alta"</formula>
    </cfRule>
    <cfRule type="cellIs" dxfId="191" priority="199" operator="equal">
      <formula>"Muy Alta"</formula>
    </cfRule>
  </conditionalFormatting>
  <conditionalFormatting sqref="K23">
    <cfRule type="cellIs" dxfId="190" priority="178" operator="equal">
      <formula>"Media"</formula>
    </cfRule>
    <cfRule type="cellIs" dxfId="189" priority="180" operator="equal">
      <formula>"Muy Baja"</formula>
    </cfRule>
    <cfRule type="cellIs" dxfId="188" priority="179" operator="equal">
      <formula>"Baja"</formula>
    </cfRule>
    <cfRule type="cellIs" dxfId="187" priority="177" operator="equal">
      <formula>"Alta"</formula>
    </cfRule>
    <cfRule type="cellIs" dxfId="186" priority="176" operator="equal">
      <formula>"Muy Alta"</formula>
    </cfRule>
  </conditionalFormatting>
  <conditionalFormatting sqref="K29">
    <cfRule type="cellIs" dxfId="185" priority="157" operator="equal">
      <formula>"Muy Baja"</formula>
    </cfRule>
    <cfRule type="cellIs" dxfId="184" priority="156" operator="equal">
      <formula>"Baja"</formula>
    </cfRule>
    <cfRule type="cellIs" dxfId="183" priority="155" operator="equal">
      <formula>"Media"</formula>
    </cfRule>
    <cfRule type="cellIs" dxfId="182" priority="154" operator="equal">
      <formula>"Alta"</formula>
    </cfRule>
    <cfRule type="cellIs" dxfId="181" priority="153" operator="equal">
      <formula>"Muy Alta"</formula>
    </cfRule>
  </conditionalFormatting>
  <conditionalFormatting sqref="K35">
    <cfRule type="cellIs" dxfId="180" priority="134" operator="equal">
      <formula>"Muy Baja"</formula>
    </cfRule>
    <cfRule type="cellIs" dxfId="179" priority="133" operator="equal">
      <formula>"Baja"</formula>
    </cfRule>
    <cfRule type="cellIs" dxfId="178" priority="131" operator="equal">
      <formula>"Alta"</formula>
    </cfRule>
    <cfRule type="cellIs" dxfId="177" priority="130" operator="equal">
      <formula>"Muy Alta"</formula>
    </cfRule>
    <cfRule type="cellIs" dxfId="176" priority="132" operator="equal">
      <formula>"Media"</formula>
    </cfRule>
  </conditionalFormatting>
  <conditionalFormatting sqref="K41">
    <cfRule type="cellIs" dxfId="175" priority="111" operator="equal">
      <formula>"Muy Baja"</formula>
    </cfRule>
    <cfRule type="cellIs" dxfId="174" priority="110" operator="equal">
      <formula>"Baja"</formula>
    </cfRule>
    <cfRule type="cellIs" dxfId="173" priority="109" operator="equal">
      <formula>"Media"</formula>
    </cfRule>
    <cfRule type="cellIs" dxfId="172" priority="108" operator="equal">
      <formula>"Alta"</formula>
    </cfRule>
    <cfRule type="cellIs" dxfId="171" priority="107" operator="equal">
      <formula>"Muy Alta"</formula>
    </cfRule>
  </conditionalFormatting>
  <conditionalFormatting sqref="K47">
    <cfRule type="cellIs" dxfId="170" priority="84" operator="equal">
      <formula>"Muy Alta"</formula>
    </cfRule>
    <cfRule type="cellIs" dxfId="169" priority="85" operator="equal">
      <formula>"Alta"</formula>
    </cfRule>
    <cfRule type="cellIs" dxfId="168" priority="86" operator="equal">
      <formula>"Media"</formula>
    </cfRule>
    <cfRule type="cellIs" dxfId="167" priority="87" operator="equal">
      <formula>"Baja"</formula>
    </cfRule>
    <cfRule type="cellIs" dxfId="166" priority="88" operator="equal">
      <formula>"Muy Baja"</formula>
    </cfRule>
  </conditionalFormatting>
  <conditionalFormatting sqref="K53">
    <cfRule type="cellIs" dxfId="165" priority="65" operator="equal">
      <formula>"Muy Baja"</formula>
    </cfRule>
    <cfRule type="cellIs" dxfId="164" priority="64" operator="equal">
      <formula>"Baja"</formula>
    </cfRule>
    <cfRule type="cellIs" dxfId="163" priority="63" operator="equal">
      <formula>"Media"</formula>
    </cfRule>
    <cfRule type="cellIs" dxfId="162" priority="61" operator="equal">
      <formula>"Muy Alta"</formula>
    </cfRule>
    <cfRule type="cellIs" dxfId="161" priority="62" operator="equal">
      <formula>"Alta"</formula>
    </cfRule>
  </conditionalFormatting>
  <conditionalFormatting sqref="K59">
    <cfRule type="cellIs" dxfId="160" priority="42" operator="equal">
      <formula>"Muy Baja"</formula>
    </cfRule>
    <cfRule type="cellIs" dxfId="159" priority="41" operator="equal">
      <formula>"Baja"</formula>
    </cfRule>
    <cfRule type="cellIs" dxfId="158" priority="40" operator="equal">
      <formula>"Media"</formula>
    </cfRule>
    <cfRule type="cellIs" dxfId="157" priority="39" operator="equal">
      <formula>"Alta"</formula>
    </cfRule>
    <cfRule type="cellIs" dxfId="156" priority="38" operator="equal">
      <formula>"Muy Alta"</formula>
    </cfRule>
  </conditionalFormatting>
  <conditionalFormatting sqref="N5 N11 N17 N23 N29 N35 N41 N47 N53 N59">
    <cfRule type="containsText" dxfId="155" priority="6" operator="containsText" text="❌">
      <formula>NOT(ISERROR(SEARCH(("❌"),(N5))))</formula>
    </cfRule>
  </conditionalFormatting>
  <conditionalFormatting sqref="O5 O11 O17 O23 O29 O35 O41 O47 O53 O59">
    <cfRule type="cellIs" dxfId="154" priority="1" operator="equal">
      <formula>"Catastrófico"</formula>
    </cfRule>
    <cfRule type="cellIs" dxfId="153" priority="2" operator="equal">
      <formula>"Mayor"</formula>
    </cfRule>
    <cfRule type="cellIs" dxfId="152" priority="3" operator="equal">
      <formula>"Moderado"</formula>
    </cfRule>
    <cfRule type="cellIs" dxfId="151" priority="4" operator="equal">
      <formula>"Menor"</formula>
    </cfRule>
    <cfRule type="cellIs" dxfId="150" priority="5" operator="equal">
      <formula>"Leve"</formula>
    </cfRule>
  </conditionalFormatting>
  <conditionalFormatting sqref="Q5 Q11 Q17 Q23 Q29 Q35 Q41 Q47 Q53 Q59">
    <cfRule type="cellIs" dxfId="149" priority="239" operator="equal">
      <formula>"Bajo"</formula>
    </cfRule>
    <cfRule type="cellIs" dxfId="148" priority="236" operator="equal">
      <formula>"Extremo"</formula>
    </cfRule>
    <cfRule type="cellIs" dxfId="147" priority="237" operator="equal">
      <formula>"Alto"</formula>
    </cfRule>
    <cfRule type="cellIs" dxfId="146" priority="238" operator="equal">
      <formula>"Moderado"</formula>
    </cfRule>
  </conditionalFormatting>
  <conditionalFormatting sqref="AF5:AF64">
    <cfRule type="cellIs" dxfId="145" priority="33" operator="equal">
      <formula>"Muy Baja"</formula>
    </cfRule>
    <cfRule type="cellIs" dxfId="144" priority="30" operator="equal">
      <formula>"Alta"</formula>
    </cfRule>
    <cfRule type="cellIs" dxfId="143" priority="29" operator="equal">
      <formula>"Muy Alta"</formula>
    </cfRule>
    <cfRule type="cellIs" dxfId="142" priority="31" operator="equal">
      <formula>"Media"</formula>
    </cfRule>
    <cfRule type="cellIs" dxfId="141" priority="32" operator="equal">
      <formula>"Baja"</formula>
    </cfRule>
  </conditionalFormatting>
  <conditionalFormatting sqref="AH5:AH64">
    <cfRule type="cellIs" dxfId="140" priority="27" operator="equal">
      <formula>"Menor"</formula>
    </cfRule>
    <cfRule type="cellIs" dxfId="139" priority="28" operator="equal">
      <formula>"Leve"</formula>
    </cfRule>
    <cfRule type="cellIs" dxfId="138" priority="25" operator="equal">
      <formula>"Mayor"</formula>
    </cfRule>
    <cfRule type="cellIs" dxfId="137" priority="24" operator="equal">
      <formula>"Catastrófico"</formula>
    </cfRule>
    <cfRule type="cellIs" dxfId="136" priority="26" operator="equal">
      <formula>"Moderado"</formula>
    </cfRule>
  </conditionalFormatting>
  <conditionalFormatting sqref="AJ5:AJ64">
    <cfRule type="cellIs" dxfId="135" priority="21" operator="equal">
      <formula>"Alto"</formula>
    </cfRule>
    <cfRule type="cellIs" dxfId="134" priority="20" operator="equal">
      <formula>"Extremo"</formula>
    </cfRule>
    <cfRule type="cellIs" dxfId="133" priority="23" operator="equal">
      <formula>"Bajo"</formula>
    </cfRule>
    <cfRule type="cellIs" dxfId="132" priority="22" operator="equal">
      <formula>"Moderado"</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opLeftCell="BR7" zoomScale="85" zoomScaleNormal="85" zoomScaleSheetLayoutView="10" zoomScalePageLayoutView="55" workbookViewId="0">
      <selection activeCell="BY5" sqref="BY5"/>
    </sheetView>
  </sheetViews>
  <sheetFormatPr baseColWidth="10" defaultColWidth="11.42578125" defaultRowHeight="21" customHeight="1" x14ac:dyDescent="0.3"/>
  <cols>
    <col min="1" max="1" width="4" style="2" bestFit="1" customWidth="1"/>
    <col min="2" max="2" width="18.7109375" style="93" customWidth="1"/>
    <col min="3" max="3" width="26.7109375" style="93" customWidth="1"/>
    <col min="4" max="4" width="18.7109375" style="93" customWidth="1"/>
    <col min="5" max="5" width="32.42578125" style="1" customWidth="1"/>
    <col min="6" max="6" width="14.140625" style="2" customWidth="1"/>
    <col min="7" max="7" width="13.140625" style="2" customWidth="1"/>
    <col min="8" max="8" width="18.5703125" style="2" customWidth="1"/>
    <col min="9" max="9" width="19" style="194" customWidth="1"/>
    <col min="10" max="12" width="17.85546875" style="1" customWidth="1"/>
    <col min="13" max="13" width="16.5703125" style="1" customWidth="1"/>
    <col min="14" max="14" width="5.85546875" style="1" customWidth="1"/>
    <col min="15" max="15" width="48.42578125" style="1" customWidth="1"/>
    <col min="16" max="24" width="31" style="1" hidden="1" customWidth="1"/>
    <col min="25" max="25" width="31" style="199" hidden="1" customWidth="1"/>
    <col min="26" max="26" width="31" style="200" hidden="1" customWidth="1"/>
    <col min="27" max="36" width="31" style="1" hidden="1" customWidth="1"/>
    <col min="37" max="37" width="17.85546875" style="1" hidden="1" customWidth="1"/>
    <col min="38" max="38" width="16.5703125" style="1" hidden="1" customWidth="1"/>
    <col min="39" max="39" width="31" style="1" hidden="1" customWidth="1"/>
    <col min="40" max="40" width="23" style="1" customWidth="1"/>
    <col min="41" max="41" width="18.85546875" style="1" customWidth="1"/>
    <col min="42" max="42" width="22.140625" style="1" customWidth="1"/>
    <col min="43" max="43" width="20.5703125" style="142" hidden="1" customWidth="1"/>
    <col min="44" max="44" width="18.5703125" style="142" hidden="1" customWidth="1"/>
    <col min="45" max="45" width="20.5703125" style="142" hidden="1" customWidth="1"/>
    <col min="46" max="46" width="18.5703125" style="142" hidden="1" customWidth="1"/>
    <col min="47" max="47" width="20.5703125" style="1" hidden="1" customWidth="1"/>
    <col min="48" max="48" width="24.42578125" style="1" hidden="1" customWidth="1"/>
    <col min="49" max="49" width="20.5703125" style="142" customWidth="1"/>
    <col min="50" max="50" width="18.5703125" style="142" customWidth="1"/>
    <col min="51" max="51" width="21" style="142" customWidth="1"/>
    <col min="52" max="52" width="23" style="142" hidden="1" customWidth="1"/>
    <col min="53" max="53" width="26.140625" style="142" hidden="1" customWidth="1"/>
    <col min="54" max="54" width="18.85546875" style="142" hidden="1" customWidth="1"/>
    <col min="55" max="55" width="16.85546875" style="142" hidden="1" customWidth="1"/>
    <col min="56" max="56" width="19.5703125" style="142" hidden="1" customWidth="1"/>
    <col min="57" max="57" width="23" style="142" hidden="1" customWidth="1"/>
    <col min="58" max="58" width="37" style="142" hidden="1" customWidth="1"/>
    <col min="59" max="59" width="18.85546875" style="142" hidden="1" customWidth="1"/>
    <col min="60" max="60" width="16.85546875" style="142" hidden="1" customWidth="1"/>
    <col min="61" max="61" width="19.5703125" style="142" hidden="1" customWidth="1"/>
    <col min="62" max="62" width="23" style="1" hidden="1" customWidth="1"/>
    <col min="63" max="63" width="47.7109375" style="1" hidden="1" customWidth="1"/>
    <col min="64" max="64" width="18.85546875" style="1" hidden="1" customWidth="1"/>
    <col min="65" max="65" width="16.85546875" style="1" hidden="1" customWidth="1"/>
    <col min="66" max="66" width="19.5703125" style="1" hidden="1" customWidth="1"/>
    <col min="67" max="67" width="23" style="142" customWidth="1"/>
    <col min="68" max="68" width="45.42578125" style="142" customWidth="1"/>
    <col min="69" max="69" width="18.85546875" style="142" customWidth="1"/>
    <col min="70" max="70" width="16.85546875" style="142" customWidth="1"/>
    <col min="71" max="71" width="19.5703125" style="142" customWidth="1"/>
    <col min="72" max="72" width="28.85546875" style="142" customWidth="1"/>
    <col min="73" max="74" width="23" style="142" customWidth="1"/>
    <col min="75" max="75" width="18.5703125" style="142" customWidth="1"/>
    <col min="76" max="76" width="20.5703125" style="142" customWidth="1"/>
    <col min="77" max="77" width="23" style="142" customWidth="1"/>
    <col min="78" max="78" width="18.5703125" style="142" customWidth="1"/>
    <col min="79" max="79" width="18.85546875" style="142" customWidth="1"/>
    <col min="80" max="80" width="56.85546875" style="142" customWidth="1"/>
    <col min="81" max="81" width="44.42578125" style="142" customWidth="1"/>
    <col min="82" max="82" width="48.140625" style="142" customWidth="1"/>
    <col min="83" max="16384" width="11.42578125" style="142"/>
  </cols>
  <sheetData>
    <row r="1" spans="1:108" ht="21" customHeight="1" x14ac:dyDescent="0.3">
      <c r="AN1" s="139"/>
      <c r="AO1" s="139"/>
      <c r="AP1" s="139"/>
      <c r="AQ1" s="139"/>
      <c r="AR1" s="139"/>
      <c r="AS1" s="139"/>
      <c r="AT1" s="139"/>
      <c r="AU1" s="139"/>
      <c r="AV1" s="139"/>
      <c r="AW1" s="139"/>
      <c r="AX1" s="139"/>
      <c r="AY1" s="139"/>
      <c r="AZ1" s="139"/>
      <c r="BA1" s="139"/>
      <c r="BB1" s="139"/>
      <c r="BC1" s="139"/>
      <c r="BD1" s="139"/>
      <c r="BE1" s="139"/>
      <c r="BF1" s="139"/>
      <c r="BG1" s="139"/>
      <c r="BH1" s="139"/>
      <c r="BI1" s="139"/>
      <c r="BJ1" s="3"/>
      <c r="BK1" s="3"/>
      <c r="BL1" s="3"/>
      <c r="BM1" s="3"/>
      <c r="BN1" s="3"/>
      <c r="BO1" s="139"/>
      <c r="BP1" s="139"/>
      <c r="BQ1" s="139"/>
      <c r="BR1" s="139"/>
      <c r="BS1" s="139"/>
    </row>
    <row r="2" spans="1:108" ht="21" customHeight="1" x14ac:dyDescent="0.3">
      <c r="A2" s="346" t="s">
        <v>119</v>
      </c>
      <c r="B2" s="347"/>
      <c r="C2" s="347"/>
      <c r="D2" s="347"/>
      <c r="E2" s="347"/>
      <c r="F2" s="347"/>
      <c r="G2" s="347"/>
      <c r="H2" s="347"/>
      <c r="I2" s="348"/>
      <c r="J2" s="346" t="s">
        <v>120</v>
      </c>
      <c r="K2" s="347"/>
      <c r="L2" s="347"/>
      <c r="M2" s="348"/>
      <c r="N2" s="346" t="s">
        <v>121</v>
      </c>
      <c r="O2" s="347"/>
      <c r="P2" s="347"/>
      <c r="Q2" s="347"/>
      <c r="R2" s="347"/>
      <c r="S2" s="347"/>
      <c r="T2" s="347"/>
      <c r="U2" s="347"/>
      <c r="V2" s="347"/>
      <c r="W2" s="347"/>
      <c r="X2" s="347"/>
      <c r="Y2" s="347"/>
      <c r="Z2" s="347"/>
      <c r="AA2" s="347"/>
      <c r="AB2" s="347"/>
      <c r="AC2" s="347"/>
      <c r="AD2" s="347"/>
      <c r="AE2" s="347"/>
      <c r="AF2" s="347"/>
      <c r="AG2" s="347"/>
      <c r="AH2" s="348"/>
      <c r="AI2" s="346" t="s">
        <v>252</v>
      </c>
      <c r="AJ2" s="347"/>
      <c r="AK2" s="347"/>
      <c r="AL2" s="348"/>
      <c r="AM2" s="183"/>
      <c r="AN2" s="383" t="s">
        <v>123</v>
      </c>
      <c r="AO2" s="383"/>
      <c r="AP2" s="383"/>
      <c r="AQ2" s="383"/>
      <c r="AR2" s="383"/>
      <c r="AS2" s="383"/>
      <c r="AT2" s="383"/>
      <c r="AU2" s="383"/>
      <c r="AV2" s="383"/>
      <c r="AW2" s="383"/>
      <c r="AX2" s="383"/>
      <c r="AY2" s="383"/>
      <c r="AZ2" s="339" t="s">
        <v>124</v>
      </c>
      <c r="BA2" s="339"/>
      <c r="BB2" s="339"/>
      <c r="BC2" s="339"/>
      <c r="BD2" s="339"/>
      <c r="BE2" s="339" t="s">
        <v>125</v>
      </c>
      <c r="BF2" s="339"/>
      <c r="BG2" s="339"/>
      <c r="BH2" s="339"/>
      <c r="BI2" s="339"/>
      <c r="BJ2" s="339" t="s">
        <v>126</v>
      </c>
      <c r="BK2" s="339"/>
      <c r="BL2" s="339"/>
      <c r="BM2" s="339"/>
      <c r="BN2" s="339"/>
      <c r="BO2" s="339" t="s">
        <v>127</v>
      </c>
      <c r="BP2" s="339"/>
      <c r="BQ2" s="339"/>
      <c r="BR2" s="339"/>
      <c r="BS2" s="339"/>
      <c r="BT2" s="381" t="s">
        <v>128</v>
      </c>
      <c r="BU2" s="381"/>
      <c r="BV2" s="381"/>
      <c r="BW2" s="381"/>
      <c r="BX2" s="352" t="s">
        <v>129</v>
      </c>
      <c r="BY2" s="352"/>
      <c r="BZ2" s="352"/>
      <c r="CA2" s="343" t="s">
        <v>130</v>
      </c>
      <c r="CB2" s="344"/>
      <c r="CC2" s="344"/>
      <c r="CD2" s="345"/>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row>
    <row r="3" spans="1:108" s="154" customFormat="1" ht="21" customHeight="1" x14ac:dyDescent="0.3">
      <c r="A3" s="406" t="s">
        <v>131</v>
      </c>
      <c r="B3" s="372" t="s">
        <v>7</v>
      </c>
      <c r="C3" s="372" t="s">
        <v>9</v>
      </c>
      <c r="D3" s="372" t="s">
        <v>11</v>
      </c>
      <c r="E3" s="407" t="s">
        <v>21</v>
      </c>
      <c r="F3" s="407" t="s">
        <v>15</v>
      </c>
      <c r="G3" s="372" t="s">
        <v>17</v>
      </c>
      <c r="H3" s="372" t="s">
        <v>19</v>
      </c>
      <c r="I3" s="372" t="s">
        <v>23</v>
      </c>
      <c r="J3" s="372" t="s">
        <v>253</v>
      </c>
      <c r="K3" s="372" t="s">
        <v>15</v>
      </c>
      <c r="L3" s="372" t="s">
        <v>254</v>
      </c>
      <c r="M3" s="398" t="s">
        <v>29</v>
      </c>
      <c r="N3" s="401" t="s">
        <v>140</v>
      </c>
      <c r="O3" s="372" t="s">
        <v>31</v>
      </c>
      <c r="P3" s="372" t="s">
        <v>255</v>
      </c>
      <c r="Q3" s="398" t="s">
        <v>148</v>
      </c>
      <c r="R3" s="372" t="s">
        <v>148</v>
      </c>
      <c r="S3" s="372" t="s">
        <v>256</v>
      </c>
      <c r="T3" s="372" t="s">
        <v>257</v>
      </c>
      <c r="U3" s="372" t="s">
        <v>258</v>
      </c>
      <c r="V3" s="372" t="s">
        <v>259</v>
      </c>
      <c r="W3" s="372" t="s">
        <v>260</v>
      </c>
      <c r="X3" s="372" t="s">
        <v>261</v>
      </c>
      <c r="Y3" s="372" t="s">
        <v>262</v>
      </c>
      <c r="Z3" s="372" t="s">
        <v>263</v>
      </c>
      <c r="AA3" s="372" t="s">
        <v>264</v>
      </c>
      <c r="AB3" s="372" t="s">
        <v>265</v>
      </c>
      <c r="AC3" s="402" t="s">
        <v>266</v>
      </c>
      <c r="AD3" s="403"/>
      <c r="AE3" s="372" t="s">
        <v>267</v>
      </c>
      <c r="AF3" s="372" t="s">
        <v>268</v>
      </c>
      <c r="AG3" s="372" t="s">
        <v>269</v>
      </c>
      <c r="AH3" s="372" t="s">
        <v>270</v>
      </c>
      <c r="AI3" s="372" t="s">
        <v>253</v>
      </c>
      <c r="AJ3" s="372" t="s">
        <v>15</v>
      </c>
      <c r="AK3" s="372" t="s">
        <v>254</v>
      </c>
      <c r="AL3" s="398" t="s">
        <v>271</v>
      </c>
      <c r="AM3" s="372" t="s">
        <v>272</v>
      </c>
      <c r="AN3" s="360" t="s">
        <v>147</v>
      </c>
      <c r="AO3" s="360" t="s">
        <v>148</v>
      </c>
      <c r="AP3" s="360" t="s">
        <v>149</v>
      </c>
      <c r="AQ3" s="360" t="s">
        <v>150</v>
      </c>
      <c r="AR3" s="360" t="s">
        <v>151</v>
      </c>
      <c r="AS3" s="360" t="s">
        <v>150</v>
      </c>
      <c r="AT3" s="361" t="s">
        <v>152</v>
      </c>
      <c r="AU3" s="360" t="s">
        <v>150</v>
      </c>
      <c r="AV3" s="360" t="s">
        <v>153</v>
      </c>
      <c r="AW3" s="360" t="s">
        <v>150</v>
      </c>
      <c r="AX3" s="361" t="s">
        <v>154</v>
      </c>
      <c r="AY3" s="360" t="s">
        <v>53</v>
      </c>
      <c r="AZ3" s="340" t="s">
        <v>155</v>
      </c>
      <c r="BA3" s="340" t="s">
        <v>156</v>
      </c>
      <c r="BB3" s="340" t="s">
        <v>148</v>
      </c>
      <c r="BC3" s="340" t="s">
        <v>157</v>
      </c>
      <c r="BD3" s="340" t="s">
        <v>158</v>
      </c>
      <c r="BE3" s="340" t="s">
        <v>155</v>
      </c>
      <c r="BF3" s="340" t="s">
        <v>156</v>
      </c>
      <c r="BG3" s="340" t="s">
        <v>148</v>
      </c>
      <c r="BH3" s="340" t="s">
        <v>157</v>
      </c>
      <c r="BI3" s="340" t="s">
        <v>158</v>
      </c>
      <c r="BJ3" s="340" t="s">
        <v>155</v>
      </c>
      <c r="BK3" s="340" t="s">
        <v>156</v>
      </c>
      <c r="BL3" s="340" t="s">
        <v>148</v>
      </c>
      <c r="BM3" s="340" t="s">
        <v>157</v>
      </c>
      <c r="BN3" s="340" t="s">
        <v>158</v>
      </c>
      <c r="BO3" s="340" t="s">
        <v>155</v>
      </c>
      <c r="BP3" s="340" t="s">
        <v>156</v>
      </c>
      <c r="BQ3" s="340" t="s">
        <v>148</v>
      </c>
      <c r="BR3" s="340" t="s">
        <v>157</v>
      </c>
      <c r="BS3" s="340" t="s">
        <v>158</v>
      </c>
      <c r="BT3" s="400" t="s">
        <v>273</v>
      </c>
      <c r="BU3" s="400" t="s">
        <v>160</v>
      </c>
      <c r="BV3" s="400" t="s">
        <v>161</v>
      </c>
      <c r="BW3" s="400" t="s">
        <v>156</v>
      </c>
      <c r="BX3" s="353" t="s">
        <v>150</v>
      </c>
      <c r="BY3" s="353" t="s">
        <v>162</v>
      </c>
      <c r="BZ3" s="353" t="s">
        <v>163</v>
      </c>
      <c r="CA3" s="386" t="s">
        <v>164</v>
      </c>
      <c r="CB3" s="386" t="s">
        <v>165</v>
      </c>
      <c r="CC3" s="386" t="s">
        <v>166</v>
      </c>
      <c r="CD3" s="386" t="s">
        <v>167</v>
      </c>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row>
    <row r="4" spans="1:108" s="156" customFormat="1" ht="21" customHeight="1" thickBot="1" x14ac:dyDescent="0.3">
      <c r="A4" s="406"/>
      <c r="B4" s="372"/>
      <c r="C4" s="372"/>
      <c r="D4" s="372"/>
      <c r="E4" s="407"/>
      <c r="F4" s="407"/>
      <c r="G4" s="372"/>
      <c r="H4" s="372"/>
      <c r="I4" s="372"/>
      <c r="J4" s="372"/>
      <c r="K4" s="372"/>
      <c r="L4" s="372"/>
      <c r="M4" s="399"/>
      <c r="N4" s="401"/>
      <c r="O4" s="372"/>
      <c r="P4" s="372"/>
      <c r="Q4" s="399"/>
      <c r="R4" s="372" t="s">
        <v>148</v>
      </c>
      <c r="S4" s="372"/>
      <c r="T4" s="372"/>
      <c r="U4" s="372"/>
      <c r="V4" s="372"/>
      <c r="W4" s="372" t="s">
        <v>260</v>
      </c>
      <c r="X4" s="372"/>
      <c r="Y4" s="372" t="s">
        <v>260</v>
      </c>
      <c r="Z4" s="372"/>
      <c r="AA4" s="372" t="s">
        <v>264</v>
      </c>
      <c r="AB4" s="372"/>
      <c r="AC4" s="404"/>
      <c r="AD4" s="405"/>
      <c r="AE4" s="372"/>
      <c r="AF4" s="372"/>
      <c r="AG4" s="372"/>
      <c r="AH4" s="372"/>
      <c r="AI4" s="372"/>
      <c r="AJ4" s="372"/>
      <c r="AK4" s="372"/>
      <c r="AL4" s="399"/>
      <c r="AM4" s="372"/>
      <c r="AN4" s="360"/>
      <c r="AO4" s="360"/>
      <c r="AP4" s="360"/>
      <c r="AQ4" s="360"/>
      <c r="AR4" s="360"/>
      <c r="AS4" s="360"/>
      <c r="AT4" s="362"/>
      <c r="AU4" s="360"/>
      <c r="AV4" s="360"/>
      <c r="AW4" s="360"/>
      <c r="AX4" s="362"/>
      <c r="AY4" s="360"/>
      <c r="AZ4" s="340"/>
      <c r="BA4" s="340"/>
      <c r="BB4" s="340"/>
      <c r="BC4" s="340"/>
      <c r="BD4" s="340"/>
      <c r="BE4" s="340"/>
      <c r="BF4" s="340"/>
      <c r="BG4" s="340"/>
      <c r="BH4" s="340"/>
      <c r="BI4" s="340"/>
      <c r="BJ4" s="340"/>
      <c r="BK4" s="340"/>
      <c r="BL4" s="340"/>
      <c r="BM4" s="340"/>
      <c r="BN4" s="340"/>
      <c r="BO4" s="340"/>
      <c r="BP4" s="340"/>
      <c r="BQ4" s="340"/>
      <c r="BR4" s="340"/>
      <c r="BS4" s="340"/>
      <c r="BT4" s="400"/>
      <c r="BU4" s="400"/>
      <c r="BV4" s="400"/>
      <c r="BW4" s="400"/>
      <c r="BX4" s="353"/>
      <c r="BY4" s="353"/>
      <c r="BZ4" s="353"/>
      <c r="CA4" s="386"/>
      <c r="CB4" s="386"/>
      <c r="CC4" s="386"/>
      <c r="CD4" s="386"/>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row>
    <row r="5" spans="1:108" s="147" customFormat="1" ht="409.5" x14ac:dyDescent="0.25">
      <c r="A5" s="341">
        <v>1</v>
      </c>
      <c r="B5" s="342" t="s">
        <v>72</v>
      </c>
      <c r="C5" s="342" t="s">
        <v>176</v>
      </c>
      <c r="D5" s="342" t="s">
        <v>177</v>
      </c>
      <c r="E5" s="367" t="s">
        <v>110</v>
      </c>
      <c r="F5" s="342" t="s">
        <v>179</v>
      </c>
      <c r="G5" s="342" t="s">
        <v>274</v>
      </c>
      <c r="H5" s="342" t="s">
        <v>275</v>
      </c>
      <c r="I5" s="342" t="s">
        <v>276</v>
      </c>
      <c r="J5" s="341">
        <v>4</v>
      </c>
      <c r="K5" s="341">
        <v>5</v>
      </c>
      <c r="L5" s="391">
        <f>+(J5*K5)*4</f>
        <v>80</v>
      </c>
      <c r="M5" s="388" t="str">
        <f>IF(OR(AND(J5=3,K5=4),AND(J5=2,K5=5),AND(J5=2,K5=5),AND(L5=20),AND(L5&gt;=52,L5&lt;=100)),"ZONA RIESGO EXTREMA",IF(OR(AND(J5=5,K5=2),AND(J5=4,K5=3),AND(J5=1,K5=4),AND(L5=16),AND(L5&gt;=28,L5&lt;=48)),"ZONA RIESGO ALTA",IF(OR(AND(J5=1,K5=3),AND(J5=4,K5=1),AND(L5=24)),"ZONA RIESGO MODERADA",IF(AND(L5&gt;=4,L5&lt;=16),"ZONA RIESGO BAJA"))))</f>
        <v>ZONA RIESGO EXTREMA</v>
      </c>
      <c r="N5" s="188">
        <v>1</v>
      </c>
      <c r="O5" s="257" t="s">
        <v>277</v>
      </c>
      <c r="P5" s="258">
        <v>15</v>
      </c>
      <c r="Q5" s="258">
        <v>15</v>
      </c>
      <c r="R5" s="258">
        <v>15</v>
      </c>
      <c r="S5" s="258">
        <v>15</v>
      </c>
      <c r="T5" s="258">
        <v>15</v>
      </c>
      <c r="U5" s="258">
        <v>15</v>
      </c>
      <c r="V5" s="258">
        <v>10</v>
      </c>
      <c r="W5" s="103">
        <f>SUM(P5:V5)</f>
        <v>100</v>
      </c>
      <c r="X5" s="104" t="str">
        <f t="shared" ref="X5:X64" si="0">IF(AND(W5&gt;=86,W5&lt;=95),"MODERADO",IF(AND(W5&gt;=96), "FUERTE",IF(AND(W5&lt;=85), "DEBIL")))</f>
        <v>FUERTE</v>
      </c>
      <c r="Y5" s="259" t="s">
        <v>278</v>
      </c>
      <c r="Z5" s="105" t="str">
        <f>IFERROR((_xlfn.IFS(AND(X5="FUERTE",Y5="FUERTE"),"FUERTE",AND(X5="FUERTE",Y5="MODERADO"),"MODERADO",AND(X5="FUERTE",Y5="DEBIL"),"DEBIL",AND(X5="MODERADO",Y5="FUERTE"),"MODERADO",AND(X5="MODERADO",Y5="MODERADO"),"MODERADO",AND(X5="MODERADO",Y5="DEBIL"),"DEBIL",AND(X5="DEBIL",Y5="FUERTE"),"DEBIL",AND(X5="DEBIL",Y5="MODERADO"),"DEBIL",AND(X5="DEBIL",Y5="DEBIL"),"DEBIL")),"")</f>
        <v>FUERTE</v>
      </c>
      <c r="AA5" s="103" t="str">
        <f>IF(AND(Z5="FUERTE"),"NO", "SI")</f>
        <v>NO</v>
      </c>
      <c r="AB5" s="258" t="s">
        <v>279</v>
      </c>
      <c r="AC5" s="392">
        <f>IF(AND(W5&gt;0,SUM(W6:W10)=0),W5,IF(AND(SUM(W5:W6)&gt;0,SUM(W7:W10)=0),AVERAGE(W5:W6),IF(AND(SUM(W5:W7)&gt;0,SUM(W8:W10)=0),AVERAGE(W5:W7),IF(AND(SUM(W5:W8)&gt;0,SUM(W9:W10)=0),AVERAGE(W5:W8),IF(AND(SUM(W5:W9)&gt;0,W10=0),AVERAGE(W5:W9),AVERAGE(W5:W10))))))</f>
        <v>100</v>
      </c>
      <c r="AD5" s="392" t="str">
        <f>IF(AND(AC5&gt;=50,AC5&lt;=99),"MODERADO",IF(AND(AC5=100), "FUERTE",IF(AND(AC5&lt;50), "DEBIL")))</f>
        <v>FUERTE</v>
      </c>
      <c r="AE5" s="393" t="s">
        <v>280</v>
      </c>
      <c r="AF5" s="393" t="s">
        <v>281</v>
      </c>
      <c r="AG5" s="394" t="str">
        <f>IFERROR(_xlfn.IFS(AND(AD5="MODERADO",AE5="Directamente"),1,AND(AD5="FUERTE",AE5="Directamente"),2),"0")</f>
        <v>0</v>
      </c>
      <c r="AH5" s="394">
        <f>IFERROR(_xlfn.IFS(AND(AD5="MODERADO",AF5="Directamente"),1,AND(AD5="FUERTE",AF5="Directamente"),2,AND(AD5="FUERTE",AF5="Indirectamente"),1),"0")</f>
        <v>2</v>
      </c>
      <c r="AI5" s="387">
        <v>4</v>
      </c>
      <c r="AJ5" s="387">
        <v>3</v>
      </c>
      <c r="AK5" s="391">
        <f>+(AI5*AJ5)*4</f>
        <v>48</v>
      </c>
      <c r="AL5" s="388" t="str">
        <f>IF(OR(AND(AI5=3,AJ5=4),AND(AI5=2,AJ5=5),AND(AI5=2,AJ5=5),AND(AK5=20),AND(AK5&gt;=52,AK5&lt;=100)),"ZONA RIESGO EXTREMA",IF(OR(AND(AI5=5,AJ5=2),AND(AI5=4,AJ5=3),AND(AI5=1,AJ5=4),AND(AK5=16),AND(AK5&gt;=28,AK5&lt;=48)),"ZONA RIESGO ALTA",IF(OR(AND(AI5=1,AJ5=3),AND(AI5=4,AJ5=1),AND(AK5=24)),"ZONA RIESGO MODERADA",IF(AND(AK5&gt;=4,AK5&lt;=16),"ZONA RIESGO BAJA"))))</f>
        <v>ZONA RIESGO ALTA</v>
      </c>
      <c r="AM5" s="395" t="s">
        <v>282</v>
      </c>
      <c r="AN5" s="247" t="s">
        <v>283</v>
      </c>
      <c r="AO5" s="189" t="s">
        <v>193</v>
      </c>
      <c r="AP5" s="195">
        <v>45291</v>
      </c>
      <c r="AQ5" s="249" t="s">
        <v>194</v>
      </c>
      <c r="AR5" s="250" t="s">
        <v>284</v>
      </c>
      <c r="AS5" s="198" t="s">
        <v>196</v>
      </c>
      <c r="AT5" s="250" t="s">
        <v>285</v>
      </c>
      <c r="AU5" s="198" t="s">
        <v>198</v>
      </c>
      <c r="AV5" s="277" t="s">
        <v>286</v>
      </c>
      <c r="AW5" s="136" t="s">
        <v>287</v>
      </c>
      <c r="AX5" s="281" t="s">
        <v>288</v>
      </c>
      <c r="AY5" s="134" t="s">
        <v>202</v>
      </c>
      <c r="AZ5" s="198" t="s">
        <v>194</v>
      </c>
      <c r="BA5" s="246" t="s">
        <v>289</v>
      </c>
      <c r="BB5" s="189" t="s">
        <v>193</v>
      </c>
      <c r="BC5" s="198" t="s">
        <v>204</v>
      </c>
      <c r="BD5" s="195" t="s">
        <v>205</v>
      </c>
      <c r="BE5" s="249" t="s">
        <v>290</v>
      </c>
      <c r="BF5" s="246" t="s">
        <v>291</v>
      </c>
      <c r="BG5" s="189" t="s">
        <v>193</v>
      </c>
      <c r="BH5" s="198" t="s">
        <v>204</v>
      </c>
      <c r="BI5" s="195" t="s">
        <v>205</v>
      </c>
      <c r="BJ5" s="198" t="s">
        <v>198</v>
      </c>
      <c r="BK5" s="246" t="s">
        <v>292</v>
      </c>
      <c r="BL5" s="189" t="s">
        <v>193</v>
      </c>
      <c r="BM5" s="198" t="s">
        <v>209</v>
      </c>
      <c r="BN5" s="195" t="s">
        <v>205</v>
      </c>
      <c r="BO5" s="136" t="s">
        <v>287</v>
      </c>
      <c r="BP5" s="280" t="s">
        <v>293</v>
      </c>
      <c r="BQ5" s="282" t="s">
        <v>193</v>
      </c>
      <c r="BR5" s="283" t="s">
        <v>211</v>
      </c>
      <c r="BS5" s="100" t="s">
        <v>205</v>
      </c>
      <c r="BT5" s="182" t="s">
        <v>294</v>
      </c>
      <c r="BU5" s="180"/>
      <c r="BV5" s="180"/>
      <c r="BW5" s="180"/>
      <c r="BX5" s="136" t="s">
        <v>609</v>
      </c>
      <c r="BY5" s="180" t="s">
        <v>616</v>
      </c>
      <c r="BZ5" s="180" t="s">
        <v>617</v>
      </c>
      <c r="CA5" s="270" t="s">
        <v>295</v>
      </c>
      <c r="CB5" s="276" t="s">
        <v>296</v>
      </c>
      <c r="CC5" s="276" t="s">
        <v>297</v>
      </c>
      <c r="CD5" s="284" t="s">
        <v>298</v>
      </c>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row>
    <row r="6" spans="1:108" ht="363" x14ac:dyDescent="0.3">
      <c r="A6" s="341"/>
      <c r="B6" s="342"/>
      <c r="C6" s="342"/>
      <c r="D6" s="342"/>
      <c r="E6" s="367"/>
      <c r="F6" s="342"/>
      <c r="G6" s="342"/>
      <c r="H6" s="342"/>
      <c r="I6" s="342"/>
      <c r="J6" s="341"/>
      <c r="K6" s="341"/>
      <c r="L6" s="391"/>
      <c r="M6" s="389"/>
      <c r="N6" s="188">
        <v>2</v>
      </c>
      <c r="O6" s="257" t="s">
        <v>217</v>
      </c>
      <c r="P6" s="258">
        <v>15</v>
      </c>
      <c r="Q6" s="258">
        <v>15</v>
      </c>
      <c r="R6" s="258">
        <v>15</v>
      </c>
      <c r="S6" s="258">
        <v>15</v>
      </c>
      <c r="T6" s="258">
        <v>15</v>
      </c>
      <c r="U6" s="258">
        <v>15</v>
      </c>
      <c r="V6" s="258">
        <v>10</v>
      </c>
      <c r="W6" s="103">
        <f t="shared" ref="W6:W64" si="1">SUM(P6:V6)</f>
        <v>100</v>
      </c>
      <c r="X6" s="104" t="str">
        <f t="shared" si="0"/>
        <v>FUERTE</v>
      </c>
      <c r="Y6" s="259" t="s">
        <v>278</v>
      </c>
      <c r="Z6" s="105" t="str">
        <f t="shared" ref="Z6:Z64" si="2">IFERROR((_xlfn.IFS(AND(X6="FUERTE",Y6="FUERTE"),"FUERTE",AND(X6="FUERTE",Y6="MODERADO"),"MODERADO",AND(X6="FUERTE",Y6="DEBIL"),"DEBIL",AND(X6="MODERADO",Y6="FUERTE"),"MODERADO",AND(X6="MODERADO",Y6="MODERADO"),"MODERADO",AND(X6="MODERADO",Y6="DEBIL"),"DEBIL",AND(X6="DEBIL",Y6="FUERTE"),"DEBIL",AND(X6="DEBIL",Y6="MODERADO"),"DEBIL",AND(X6="DEBIL",Y6="DEBIL"),"DEBIL")),"")</f>
        <v>FUERTE</v>
      </c>
      <c r="AA6" s="103" t="str">
        <f t="shared" ref="AA6:AA64" si="3">IF(AND(Z6="FUERTE"),"NO", "SI")</f>
        <v>NO</v>
      </c>
      <c r="AB6" s="258" t="s">
        <v>279</v>
      </c>
      <c r="AC6" s="392"/>
      <c r="AD6" s="392"/>
      <c r="AE6" s="393"/>
      <c r="AF6" s="393"/>
      <c r="AG6" s="394"/>
      <c r="AH6" s="394"/>
      <c r="AI6" s="387"/>
      <c r="AJ6" s="387"/>
      <c r="AK6" s="391"/>
      <c r="AL6" s="389"/>
      <c r="AM6" s="396"/>
      <c r="AN6" s="189"/>
      <c r="AO6" s="188"/>
      <c r="AP6" s="195"/>
      <c r="AQ6" s="195"/>
      <c r="AR6" s="189"/>
      <c r="AS6" s="195"/>
      <c r="AT6" s="189"/>
      <c r="AU6" s="195"/>
      <c r="AV6" s="249"/>
      <c r="AW6" s="100"/>
      <c r="AX6" s="180"/>
      <c r="AY6" s="134"/>
      <c r="AZ6" s="198" t="s">
        <v>194</v>
      </c>
      <c r="BA6" s="246" t="s">
        <v>299</v>
      </c>
      <c r="BB6" s="189" t="s">
        <v>193</v>
      </c>
      <c r="BC6" s="198" t="s">
        <v>224</v>
      </c>
      <c r="BD6" s="195" t="s">
        <v>205</v>
      </c>
      <c r="BE6" s="198" t="s">
        <v>196</v>
      </c>
      <c r="BF6" s="246" t="s">
        <v>300</v>
      </c>
      <c r="BG6" s="189" t="s">
        <v>193</v>
      </c>
      <c r="BH6" s="198" t="s">
        <v>224</v>
      </c>
      <c r="BI6" s="195" t="s">
        <v>205</v>
      </c>
      <c r="BJ6" s="198" t="s">
        <v>198</v>
      </c>
      <c r="BK6" s="277" t="s">
        <v>301</v>
      </c>
      <c r="BL6" s="189" t="s">
        <v>193</v>
      </c>
      <c r="BM6" s="198" t="s">
        <v>227</v>
      </c>
      <c r="BN6" s="195" t="s">
        <v>205</v>
      </c>
      <c r="BO6" s="136" t="s">
        <v>287</v>
      </c>
      <c r="BP6" s="280" t="s">
        <v>302</v>
      </c>
      <c r="BQ6" s="282" t="s">
        <v>193</v>
      </c>
      <c r="BR6" s="283" t="s">
        <v>229</v>
      </c>
      <c r="BS6" s="100" t="s">
        <v>205</v>
      </c>
      <c r="BT6" s="136" t="s">
        <v>303</v>
      </c>
      <c r="BU6" s="180"/>
      <c r="BV6" s="180"/>
      <c r="BW6" s="180"/>
      <c r="BX6" s="136" t="s">
        <v>609</v>
      </c>
      <c r="BY6" s="180" t="s">
        <v>616</v>
      </c>
      <c r="BZ6" s="180"/>
      <c r="CA6" s="270" t="s">
        <v>304</v>
      </c>
      <c r="CB6" s="276" t="s">
        <v>305</v>
      </c>
      <c r="CC6" s="276" t="s">
        <v>306</v>
      </c>
      <c r="CD6" s="272" t="s">
        <v>307</v>
      </c>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row>
    <row r="7" spans="1:108" ht="409.5" customHeight="1" x14ac:dyDescent="0.3">
      <c r="A7" s="341"/>
      <c r="B7" s="342"/>
      <c r="C7" s="342"/>
      <c r="D7" s="342"/>
      <c r="E7" s="367"/>
      <c r="F7" s="342"/>
      <c r="G7" s="342"/>
      <c r="H7" s="342"/>
      <c r="I7" s="342"/>
      <c r="J7" s="341"/>
      <c r="K7" s="341"/>
      <c r="L7" s="391"/>
      <c r="M7" s="389"/>
      <c r="N7" s="188">
        <v>3</v>
      </c>
      <c r="O7" s="257" t="s">
        <v>308</v>
      </c>
      <c r="P7" s="258">
        <v>15</v>
      </c>
      <c r="Q7" s="258">
        <v>15</v>
      </c>
      <c r="R7" s="258">
        <v>15</v>
      </c>
      <c r="S7" s="258">
        <v>15</v>
      </c>
      <c r="T7" s="258">
        <v>15</v>
      </c>
      <c r="U7" s="258">
        <v>15</v>
      </c>
      <c r="V7" s="258">
        <v>10</v>
      </c>
      <c r="W7" s="103">
        <f t="shared" si="1"/>
        <v>100</v>
      </c>
      <c r="X7" s="104" t="str">
        <f t="shared" si="0"/>
        <v>FUERTE</v>
      </c>
      <c r="Y7" s="259" t="s">
        <v>278</v>
      </c>
      <c r="Z7" s="105" t="str">
        <f t="shared" si="2"/>
        <v>FUERTE</v>
      </c>
      <c r="AA7" s="103" t="str">
        <f t="shared" si="3"/>
        <v>NO</v>
      </c>
      <c r="AB7" s="258" t="s">
        <v>279</v>
      </c>
      <c r="AC7" s="392"/>
      <c r="AD7" s="392"/>
      <c r="AE7" s="393"/>
      <c r="AF7" s="393"/>
      <c r="AG7" s="394"/>
      <c r="AH7" s="394"/>
      <c r="AI7" s="387"/>
      <c r="AJ7" s="387"/>
      <c r="AK7" s="391"/>
      <c r="AL7" s="389"/>
      <c r="AM7" s="396"/>
      <c r="AN7" s="189"/>
      <c r="AO7" s="188"/>
      <c r="AP7" s="195"/>
      <c r="AQ7" s="195"/>
      <c r="AR7" s="189"/>
      <c r="AS7" s="195"/>
      <c r="AT7" s="189"/>
      <c r="AU7" s="195"/>
      <c r="AV7" s="189"/>
      <c r="AW7" s="100"/>
      <c r="AX7" s="180"/>
      <c r="AY7" s="134"/>
      <c r="AZ7" s="198" t="s">
        <v>194</v>
      </c>
      <c r="BA7" s="246" t="s">
        <v>309</v>
      </c>
      <c r="BB7" s="189" t="s">
        <v>193</v>
      </c>
      <c r="BC7" s="195" t="s">
        <v>244</v>
      </c>
      <c r="BD7" s="195" t="s">
        <v>205</v>
      </c>
      <c r="BE7" s="198" t="s">
        <v>196</v>
      </c>
      <c r="BF7" s="246" t="s">
        <v>310</v>
      </c>
      <c r="BG7" s="189" t="s">
        <v>193</v>
      </c>
      <c r="BH7" s="198" t="s">
        <v>234</v>
      </c>
      <c r="BI7" s="195" t="s">
        <v>205</v>
      </c>
      <c r="BJ7" s="198" t="s">
        <v>198</v>
      </c>
      <c r="BK7" s="277" t="s">
        <v>311</v>
      </c>
      <c r="BL7" s="189" t="s">
        <v>193</v>
      </c>
      <c r="BM7" s="198" t="s">
        <v>247</v>
      </c>
      <c r="BN7" s="195" t="s">
        <v>205</v>
      </c>
      <c r="BO7" s="136" t="s">
        <v>287</v>
      </c>
      <c r="BP7" s="280" t="s">
        <v>312</v>
      </c>
      <c r="BQ7" s="282" t="s">
        <v>193</v>
      </c>
      <c r="BR7" s="100" t="s">
        <v>247</v>
      </c>
      <c r="BS7" s="100" t="s">
        <v>205</v>
      </c>
      <c r="BT7" s="136" t="s">
        <v>313</v>
      </c>
      <c r="BU7" s="180"/>
      <c r="BV7" s="180"/>
      <c r="BW7" s="180"/>
      <c r="BX7" s="136" t="s">
        <v>609</v>
      </c>
      <c r="BY7" s="180" t="s">
        <v>616</v>
      </c>
      <c r="BZ7" s="180"/>
      <c r="CA7" s="270" t="s">
        <v>304</v>
      </c>
      <c r="CB7" s="276" t="s">
        <v>314</v>
      </c>
      <c r="CC7" s="276" t="s">
        <v>315</v>
      </c>
      <c r="CD7" s="272" t="s">
        <v>316</v>
      </c>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row>
    <row r="8" spans="1:108" ht="21" customHeight="1" thickTop="1" thickBot="1" x14ac:dyDescent="0.35">
      <c r="A8" s="341"/>
      <c r="B8" s="342"/>
      <c r="C8" s="342"/>
      <c r="D8" s="342"/>
      <c r="E8" s="367"/>
      <c r="F8" s="342"/>
      <c r="G8" s="342"/>
      <c r="H8" s="342"/>
      <c r="I8" s="342"/>
      <c r="J8" s="341"/>
      <c r="K8" s="341"/>
      <c r="L8" s="391"/>
      <c r="M8" s="389"/>
      <c r="N8" s="188">
        <v>4</v>
      </c>
      <c r="O8" s="190"/>
      <c r="P8" s="258"/>
      <c r="Q8" s="258"/>
      <c r="R8" s="258"/>
      <c r="S8" s="258"/>
      <c r="T8" s="258"/>
      <c r="U8" s="258"/>
      <c r="V8" s="258"/>
      <c r="W8" s="103">
        <f t="shared" si="1"/>
        <v>0</v>
      </c>
      <c r="X8" s="104" t="str">
        <f t="shared" si="0"/>
        <v>DEBIL</v>
      </c>
      <c r="Y8" s="259"/>
      <c r="Z8" s="105" t="str">
        <f t="shared" si="2"/>
        <v/>
      </c>
      <c r="AA8" s="103" t="str">
        <f t="shared" si="3"/>
        <v>SI</v>
      </c>
      <c r="AB8" s="258"/>
      <c r="AC8" s="392"/>
      <c r="AD8" s="392"/>
      <c r="AE8" s="393"/>
      <c r="AF8" s="393"/>
      <c r="AG8" s="394"/>
      <c r="AH8" s="394"/>
      <c r="AI8" s="387"/>
      <c r="AJ8" s="387"/>
      <c r="AK8" s="391"/>
      <c r="AL8" s="389"/>
      <c r="AM8" s="396"/>
      <c r="AN8" s="189"/>
      <c r="AO8" s="188"/>
      <c r="AP8" s="195"/>
      <c r="AQ8" s="195"/>
      <c r="AR8" s="189"/>
      <c r="AS8" s="195"/>
      <c r="AT8" s="189"/>
      <c r="AU8" s="195"/>
      <c r="AV8" s="189"/>
      <c r="AW8" s="100"/>
      <c r="AX8" s="180"/>
      <c r="AY8" s="134"/>
      <c r="AZ8" s="189"/>
      <c r="BA8" s="189"/>
      <c r="BB8" s="188"/>
      <c r="BC8" s="195"/>
      <c r="BD8" s="195"/>
      <c r="BE8" s="189"/>
      <c r="BF8" s="189"/>
      <c r="BG8" s="188"/>
      <c r="BH8" s="195"/>
      <c r="BI8" s="195"/>
      <c r="BJ8" s="189"/>
      <c r="BK8" s="189"/>
      <c r="BL8" s="188"/>
      <c r="BM8" s="195"/>
      <c r="BN8" s="195"/>
      <c r="BO8" s="180"/>
      <c r="BP8" s="180"/>
      <c r="BQ8" s="134"/>
      <c r="BR8" s="100"/>
      <c r="BS8" s="100"/>
      <c r="BT8" s="100"/>
      <c r="BU8" s="180"/>
      <c r="BV8" s="180"/>
      <c r="BW8" s="180"/>
      <c r="BX8" s="100"/>
      <c r="BY8" s="180"/>
      <c r="BZ8" s="180"/>
      <c r="CA8" s="273"/>
      <c r="CB8" s="271"/>
      <c r="CC8" s="274"/>
      <c r="CD8" s="271"/>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row>
    <row r="9" spans="1:108" ht="21" customHeight="1" thickTop="1" thickBot="1" x14ac:dyDescent="0.35">
      <c r="A9" s="341"/>
      <c r="B9" s="342"/>
      <c r="C9" s="342"/>
      <c r="D9" s="342"/>
      <c r="E9" s="367"/>
      <c r="F9" s="342"/>
      <c r="G9" s="342"/>
      <c r="H9" s="342"/>
      <c r="I9" s="342"/>
      <c r="J9" s="341"/>
      <c r="K9" s="341"/>
      <c r="L9" s="391"/>
      <c r="M9" s="389"/>
      <c r="N9" s="188">
        <v>5</v>
      </c>
      <c r="O9" s="190"/>
      <c r="P9" s="258"/>
      <c r="Q9" s="258"/>
      <c r="R9" s="258"/>
      <c r="S9" s="258"/>
      <c r="T9" s="258"/>
      <c r="U9" s="258"/>
      <c r="V9" s="258"/>
      <c r="W9" s="103">
        <f t="shared" si="1"/>
        <v>0</v>
      </c>
      <c r="X9" s="104" t="str">
        <f t="shared" si="0"/>
        <v>DEBIL</v>
      </c>
      <c r="Y9" s="259"/>
      <c r="Z9" s="105" t="str">
        <f t="shared" si="2"/>
        <v/>
      </c>
      <c r="AA9" s="103" t="str">
        <f t="shared" si="3"/>
        <v>SI</v>
      </c>
      <c r="AB9" s="258"/>
      <c r="AC9" s="392"/>
      <c r="AD9" s="392"/>
      <c r="AE9" s="393"/>
      <c r="AF9" s="393"/>
      <c r="AG9" s="394"/>
      <c r="AH9" s="394"/>
      <c r="AI9" s="387"/>
      <c r="AJ9" s="387"/>
      <c r="AK9" s="391"/>
      <c r="AL9" s="389"/>
      <c r="AM9" s="396"/>
      <c r="AN9" s="189"/>
      <c r="AO9" s="188"/>
      <c r="AP9" s="195"/>
      <c r="AQ9" s="195"/>
      <c r="AR9" s="189"/>
      <c r="AS9" s="195"/>
      <c r="AT9" s="189"/>
      <c r="AU9" s="195"/>
      <c r="AV9" s="189"/>
      <c r="AW9" s="100"/>
      <c r="AX9" s="180"/>
      <c r="AY9" s="134"/>
      <c r="AZ9" s="189"/>
      <c r="BA9" s="189"/>
      <c r="BB9" s="188"/>
      <c r="BC9" s="195"/>
      <c r="BD9" s="195"/>
      <c r="BE9" s="189"/>
      <c r="BF9" s="189"/>
      <c r="BG9" s="188"/>
      <c r="BH9" s="195"/>
      <c r="BI9" s="195"/>
      <c r="BJ9" s="189"/>
      <c r="BK9" s="189"/>
      <c r="BL9" s="188"/>
      <c r="BM9" s="195"/>
      <c r="BN9" s="195"/>
      <c r="BO9" s="180"/>
      <c r="BP9" s="180"/>
      <c r="BQ9" s="134"/>
      <c r="BR9" s="100"/>
      <c r="BS9" s="100"/>
      <c r="BT9" s="100"/>
      <c r="BU9" s="180"/>
      <c r="BV9" s="180"/>
      <c r="BW9" s="180"/>
      <c r="BX9" s="100"/>
      <c r="BY9" s="180"/>
      <c r="BZ9" s="180"/>
      <c r="CA9" s="273"/>
      <c r="CB9" s="271"/>
      <c r="CC9" s="274"/>
      <c r="CD9" s="271"/>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row>
    <row r="10" spans="1:108" ht="42.75" customHeight="1" thickTop="1" thickBot="1" x14ac:dyDescent="0.35">
      <c r="A10" s="341"/>
      <c r="B10" s="342"/>
      <c r="C10" s="342"/>
      <c r="D10" s="342"/>
      <c r="E10" s="367"/>
      <c r="F10" s="342"/>
      <c r="G10" s="342"/>
      <c r="H10" s="342"/>
      <c r="I10" s="342"/>
      <c r="J10" s="341"/>
      <c r="K10" s="341"/>
      <c r="L10" s="391"/>
      <c r="M10" s="390"/>
      <c r="N10" s="188">
        <v>6</v>
      </c>
      <c r="O10" s="190"/>
      <c r="P10" s="258"/>
      <c r="Q10" s="258"/>
      <c r="R10" s="258"/>
      <c r="S10" s="258"/>
      <c r="T10" s="258"/>
      <c r="U10" s="258"/>
      <c r="V10" s="258"/>
      <c r="W10" s="103">
        <f t="shared" si="1"/>
        <v>0</v>
      </c>
      <c r="X10" s="104" t="str">
        <f t="shared" si="0"/>
        <v>DEBIL</v>
      </c>
      <c r="Y10" s="259"/>
      <c r="Z10" s="105" t="str">
        <f t="shared" si="2"/>
        <v/>
      </c>
      <c r="AA10" s="103" t="str">
        <f t="shared" si="3"/>
        <v>SI</v>
      </c>
      <c r="AB10" s="258"/>
      <c r="AC10" s="392"/>
      <c r="AD10" s="392"/>
      <c r="AE10" s="393"/>
      <c r="AF10" s="393"/>
      <c r="AG10" s="394"/>
      <c r="AH10" s="394"/>
      <c r="AI10" s="387"/>
      <c r="AJ10" s="387"/>
      <c r="AK10" s="391"/>
      <c r="AL10" s="390"/>
      <c r="AM10" s="397"/>
      <c r="AN10" s="189"/>
      <c r="AO10" s="188"/>
      <c r="AP10" s="195"/>
      <c r="AQ10" s="195"/>
      <c r="AR10" s="189"/>
      <c r="AS10" s="195"/>
      <c r="AT10" s="189"/>
      <c r="AU10" s="195"/>
      <c r="AV10" s="189"/>
      <c r="AW10" s="100"/>
      <c r="AX10" s="180"/>
      <c r="AY10" s="134"/>
      <c r="AZ10" s="189"/>
      <c r="BA10" s="189"/>
      <c r="BB10" s="188"/>
      <c r="BC10" s="195"/>
      <c r="BD10" s="195"/>
      <c r="BE10" s="189"/>
      <c r="BF10" s="189"/>
      <c r="BG10" s="188"/>
      <c r="BH10" s="195"/>
      <c r="BI10" s="195"/>
      <c r="BJ10" s="189"/>
      <c r="BK10" s="189"/>
      <c r="BL10" s="188"/>
      <c r="BM10" s="195"/>
      <c r="BN10" s="195"/>
      <c r="BO10" s="180"/>
      <c r="BP10" s="180"/>
      <c r="BQ10" s="134"/>
      <c r="BR10" s="100"/>
      <c r="BS10" s="100"/>
      <c r="BT10" s="100"/>
      <c r="BU10" s="180"/>
      <c r="BV10" s="180"/>
      <c r="BW10" s="180"/>
      <c r="BX10" s="100"/>
      <c r="BY10" s="180"/>
      <c r="BZ10" s="180"/>
      <c r="CA10" s="273"/>
      <c r="CB10" s="271"/>
      <c r="CC10" s="274"/>
      <c r="CD10" s="271"/>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row>
    <row r="11" spans="1:108" ht="21" customHeight="1" thickTop="1" thickBot="1" x14ac:dyDescent="0.35">
      <c r="A11" s="341">
        <v>2</v>
      </c>
      <c r="B11" s="342"/>
      <c r="C11" s="342"/>
      <c r="D11" s="342"/>
      <c r="E11" s="367"/>
      <c r="F11" s="342"/>
      <c r="G11" s="342"/>
      <c r="H11" s="342"/>
      <c r="I11" s="342"/>
      <c r="J11" s="341"/>
      <c r="K11" s="341"/>
      <c r="L11" s="391">
        <f>+(J11*K11)*4</f>
        <v>0</v>
      </c>
      <c r="M11" s="388" t="b">
        <f>IF(OR(AND(J11=3,K11=4),AND(J11=2,K11=5),AND(J11=2,K11=5),AND(L11=20),AND(L11&gt;=52,L11&lt;=100)),"ZONA RIESGO EXTREMA",IF(OR(AND(J11=5,K11=2),AND(J11=4,K11=3),AND(J11=1,K11=4),AND(L11=16),AND(L11&gt;=28,L11&lt;=48)),"ZONA RIESGO ALTA",IF(OR(AND(J11=1,K11=3),AND(J11=4,K11=1),AND(L11=24)),"ZONA RIESGO MODERADA",IF(AND(L11&gt;=4,L11&lt;=16),"ZONA RIESGO BAJA"))))</f>
        <v>0</v>
      </c>
      <c r="N11" s="188">
        <v>1</v>
      </c>
      <c r="O11" s="190"/>
      <c r="P11" s="258"/>
      <c r="Q11" s="258"/>
      <c r="R11" s="258"/>
      <c r="S11" s="258"/>
      <c r="T11" s="258"/>
      <c r="U11" s="258"/>
      <c r="V11" s="258"/>
      <c r="W11" s="103">
        <f t="shared" si="1"/>
        <v>0</v>
      </c>
      <c r="X11" s="104" t="str">
        <f t="shared" si="0"/>
        <v>DEBIL</v>
      </c>
      <c r="Y11" s="259"/>
      <c r="Z11" s="105" t="str">
        <f t="shared" si="2"/>
        <v/>
      </c>
      <c r="AA11" s="103" t="str">
        <f t="shared" si="3"/>
        <v>SI</v>
      </c>
      <c r="AB11" s="258"/>
      <c r="AC11" s="392">
        <f>IF(AND(W11&gt;0,SUM(W12:W16)=0),W11,IF(AND(SUM(W11:W12)&gt;0,SUM(W13:W16)=0),AVERAGE(W11:W12),IF(AND(SUM(W11:W13)&gt;0,SUM(W14:W16)=0),AVERAGE(W11:W13),IF(AND(SUM(W11:W14)&gt;0,SUM(W15:W16)=0),AVERAGE(W11:W14),IF(AND(SUM(W11:W15)&gt;0,W16=0),AVERAGE(W11:W15),AVERAGE(W11:W16))))))</f>
        <v>0</v>
      </c>
      <c r="AD11" s="392" t="str">
        <f>IF(AND(AC11&gt;=50,AC11&lt;=99),"MODERADO",IF(AND(AC11=100), "FUERTE",IF(AND(AC11&lt;50), "DEBIL")))</f>
        <v>DEBIL</v>
      </c>
      <c r="AE11" s="393"/>
      <c r="AF11" s="393"/>
      <c r="AG11" s="394" t="str">
        <f>IFERROR(_xlfn.IFS(AND(AD11="MODERADO",AE11="Directamente"),1,AND(AD11="FUERTE",AE11="Directamente"),2),"0")</f>
        <v>0</v>
      </c>
      <c r="AH11" s="394" t="str">
        <f>IFERROR(_xlfn.IFS(AND(AD11="MODERADO",AF11="Directamente"),1,AND(AD11="FUERTE",AF11="Directamente"),2,AND(AD11="FUERTE",AF11="Indirectamente"),1),"0")</f>
        <v>0</v>
      </c>
      <c r="AI11" s="387"/>
      <c r="AJ11" s="387"/>
      <c r="AK11" s="391">
        <f>+(AI11*AJ11)*4</f>
        <v>0</v>
      </c>
      <c r="AL11" s="388"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95"/>
      <c r="AN11" s="189"/>
      <c r="AO11" s="188"/>
      <c r="AP11" s="195"/>
      <c r="AQ11" s="195"/>
      <c r="AR11" s="189"/>
      <c r="AS11" s="195"/>
      <c r="AT11" s="189"/>
      <c r="AU11" s="195"/>
      <c r="AV11" s="189"/>
      <c r="AW11" s="100"/>
      <c r="AX11" s="180"/>
      <c r="AY11" s="134"/>
      <c r="AZ11" s="189"/>
      <c r="BA11" s="189"/>
      <c r="BB11" s="188"/>
      <c r="BC11" s="195"/>
      <c r="BD11" s="195"/>
      <c r="BE11" s="189"/>
      <c r="BF11" s="189"/>
      <c r="BG11" s="188"/>
      <c r="BH11" s="195"/>
      <c r="BI11" s="195"/>
      <c r="BJ11" s="189"/>
      <c r="BK11" s="189"/>
      <c r="BL11" s="188"/>
      <c r="BM11" s="195"/>
      <c r="BN11" s="195"/>
      <c r="BO11" s="180"/>
      <c r="BP11" s="180"/>
      <c r="BQ11" s="134"/>
      <c r="BR11" s="100"/>
      <c r="BS11" s="100"/>
      <c r="BT11" s="100"/>
      <c r="BU11" s="180"/>
      <c r="BV11" s="180"/>
      <c r="BW11" s="180"/>
      <c r="BX11" s="100"/>
      <c r="BY11" s="180"/>
      <c r="BZ11" s="180"/>
      <c r="CA11" s="273"/>
      <c r="CB11" s="271"/>
      <c r="CC11" s="274"/>
      <c r="CD11" s="271"/>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row>
    <row r="12" spans="1:108" ht="21" customHeight="1" thickTop="1" thickBot="1" x14ac:dyDescent="0.35">
      <c r="A12" s="341"/>
      <c r="B12" s="342"/>
      <c r="C12" s="342"/>
      <c r="D12" s="342"/>
      <c r="E12" s="367"/>
      <c r="F12" s="342"/>
      <c r="G12" s="342"/>
      <c r="H12" s="342"/>
      <c r="I12" s="342"/>
      <c r="J12" s="341"/>
      <c r="K12" s="341"/>
      <c r="L12" s="391"/>
      <c r="M12" s="389"/>
      <c r="N12" s="188">
        <v>2</v>
      </c>
      <c r="O12" s="190"/>
      <c r="P12" s="258"/>
      <c r="Q12" s="258"/>
      <c r="R12" s="258"/>
      <c r="S12" s="258"/>
      <c r="T12" s="258"/>
      <c r="U12" s="258"/>
      <c r="V12" s="258"/>
      <c r="W12" s="103">
        <f t="shared" si="1"/>
        <v>0</v>
      </c>
      <c r="X12" s="104" t="str">
        <f t="shared" si="0"/>
        <v>DEBIL</v>
      </c>
      <c r="Y12" s="259"/>
      <c r="Z12" s="105" t="str">
        <f t="shared" si="2"/>
        <v/>
      </c>
      <c r="AA12" s="103" t="str">
        <f t="shared" si="3"/>
        <v>SI</v>
      </c>
      <c r="AB12" s="258"/>
      <c r="AC12" s="392"/>
      <c r="AD12" s="392"/>
      <c r="AE12" s="393"/>
      <c r="AF12" s="393"/>
      <c r="AG12" s="394"/>
      <c r="AH12" s="394"/>
      <c r="AI12" s="387"/>
      <c r="AJ12" s="387"/>
      <c r="AK12" s="391"/>
      <c r="AL12" s="389"/>
      <c r="AM12" s="396"/>
      <c r="AN12" s="189"/>
      <c r="AO12" s="188"/>
      <c r="AP12" s="195"/>
      <c r="AQ12" s="195"/>
      <c r="AR12" s="189"/>
      <c r="AS12" s="195"/>
      <c r="AT12" s="189"/>
      <c r="AU12" s="195"/>
      <c r="AV12" s="189"/>
      <c r="AW12" s="100"/>
      <c r="AX12" s="180"/>
      <c r="AY12" s="134"/>
      <c r="AZ12" s="189"/>
      <c r="BA12" s="189"/>
      <c r="BB12" s="188"/>
      <c r="BC12" s="195"/>
      <c r="BD12" s="195"/>
      <c r="BE12" s="189"/>
      <c r="BF12" s="189"/>
      <c r="BG12" s="188"/>
      <c r="BH12" s="195"/>
      <c r="BI12" s="195"/>
      <c r="BJ12" s="189"/>
      <c r="BK12" s="189"/>
      <c r="BL12" s="188"/>
      <c r="BM12" s="195"/>
      <c r="BN12" s="195"/>
      <c r="BO12" s="180"/>
      <c r="BP12" s="180"/>
      <c r="BQ12" s="134"/>
      <c r="BR12" s="100"/>
      <c r="BS12" s="100"/>
      <c r="BT12" s="100"/>
      <c r="BU12" s="180"/>
      <c r="BV12" s="180"/>
      <c r="BW12" s="180"/>
      <c r="BX12" s="100"/>
      <c r="BY12" s="180"/>
      <c r="BZ12" s="180"/>
      <c r="CA12" s="273"/>
      <c r="CB12" s="271"/>
      <c r="CC12" s="274"/>
      <c r="CD12" s="271"/>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row>
    <row r="13" spans="1:108" ht="21" customHeight="1" thickTop="1" thickBot="1" x14ac:dyDescent="0.35">
      <c r="A13" s="341"/>
      <c r="B13" s="342"/>
      <c r="C13" s="342"/>
      <c r="D13" s="342"/>
      <c r="E13" s="367"/>
      <c r="F13" s="342"/>
      <c r="G13" s="342"/>
      <c r="H13" s="342"/>
      <c r="I13" s="342"/>
      <c r="J13" s="341"/>
      <c r="K13" s="341"/>
      <c r="L13" s="391"/>
      <c r="M13" s="389"/>
      <c r="N13" s="188">
        <v>3</v>
      </c>
      <c r="O13" s="257"/>
      <c r="P13" s="258"/>
      <c r="Q13" s="258"/>
      <c r="R13" s="258"/>
      <c r="S13" s="258"/>
      <c r="T13" s="258"/>
      <c r="U13" s="258"/>
      <c r="V13" s="258"/>
      <c r="W13" s="103">
        <f t="shared" si="1"/>
        <v>0</v>
      </c>
      <c r="X13" s="104" t="str">
        <f t="shared" si="0"/>
        <v>DEBIL</v>
      </c>
      <c r="Y13" s="259"/>
      <c r="Z13" s="105" t="str">
        <f t="shared" si="2"/>
        <v/>
      </c>
      <c r="AA13" s="103" t="str">
        <f t="shared" si="3"/>
        <v>SI</v>
      </c>
      <c r="AB13" s="258"/>
      <c r="AC13" s="392"/>
      <c r="AD13" s="392"/>
      <c r="AE13" s="393"/>
      <c r="AF13" s="393"/>
      <c r="AG13" s="394"/>
      <c r="AH13" s="394"/>
      <c r="AI13" s="387"/>
      <c r="AJ13" s="387"/>
      <c r="AK13" s="391"/>
      <c r="AL13" s="389"/>
      <c r="AM13" s="396"/>
      <c r="AN13" s="189"/>
      <c r="AO13" s="188"/>
      <c r="AP13" s="195"/>
      <c r="AQ13" s="195"/>
      <c r="AR13" s="189"/>
      <c r="AS13" s="195"/>
      <c r="AT13" s="189"/>
      <c r="AU13" s="195"/>
      <c r="AV13" s="189"/>
      <c r="AW13" s="100"/>
      <c r="AX13" s="180"/>
      <c r="AY13" s="134"/>
      <c r="AZ13" s="189"/>
      <c r="BA13" s="189"/>
      <c r="BB13" s="188"/>
      <c r="BC13" s="195"/>
      <c r="BD13" s="195"/>
      <c r="BE13" s="189"/>
      <c r="BF13" s="189"/>
      <c r="BG13" s="188"/>
      <c r="BH13" s="195"/>
      <c r="BI13" s="195"/>
      <c r="BJ13" s="189"/>
      <c r="BK13" s="189"/>
      <c r="BL13" s="188"/>
      <c r="BM13" s="195"/>
      <c r="BN13" s="195"/>
      <c r="BO13" s="180"/>
      <c r="BP13" s="180"/>
      <c r="BQ13" s="134"/>
      <c r="BR13" s="100"/>
      <c r="BS13" s="100"/>
      <c r="BT13" s="100"/>
      <c r="BU13" s="180"/>
      <c r="BV13" s="180"/>
      <c r="BW13" s="180"/>
      <c r="BX13" s="100"/>
      <c r="BY13" s="180"/>
      <c r="BZ13" s="180"/>
      <c r="CA13" s="273"/>
      <c r="CB13" s="271"/>
      <c r="CC13" s="274"/>
      <c r="CD13" s="271"/>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row>
    <row r="14" spans="1:108" ht="21" customHeight="1" thickTop="1" thickBot="1" x14ac:dyDescent="0.35">
      <c r="A14" s="341"/>
      <c r="B14" s="342"/>
      <c r="C14" s="342"/>
      <c r="D14" s="342"/>
      <c r="E14" s="367"/>
      <c r="F14" s="342"/>
      <c r="G14" s="342"/>
      <c r="H14" s="342"/>
      <c r="I14" s="342"/>
      <c r="J14" s="341"/>
      <c r="K14" s="341"/>
      <c r="L14" s="391"/>
      <c r="M14" s="389"/>
      <c r="N14" s="188">
        <v>4</v>
      </c>
      <c r="O14" s="190"/>
      <c r="P14" s="258"/>
      <c r="Q14" s="258"/>
      <c r="R14" s="258"/>
      <c r="S14" s="258"/>
      <c r="T14" s="258"/>
      <c r="U14" s="258"/>
      <c r="V14" s="258"/>
      <c r="W14" s="103">
        <f t="shared" si="1"/>
        <v>0</v>
      </c>
      <c r="X14" s="104" t="str">
        <f t="shared" si="0"/>
        <v>DEBIL</v>
      </c>
      <c r="Y14" s="259"/>
      <c r="Z14" s="105" t="str">
        <f t="shared" si="2"/>
        <v/>
      </c>
      <c r="AA14" s="103" t="str">
        <f t="shared" si="3"/>
        <v>SI</v>
      </c>
      <c r="AB14" s="258"/>
      <c r="AC14" s="392"/>
      <c r="AD14" s="392"/>
      <c r="AE14" s="393"/>
      <c r="AF14" s="393"/>
      <c r="AG14" s="394"/>
      <c r="AH14" s="394"/>
      <c r="AI14" s="387"/>
      <c r="AJ14" s="387"/>
      <c r="AK14" s="391"/>
      <c r="AL14" s="389"/>
      <c r="AM14" s="396"/>
      <c r="AN14" s="189"/>
      <c r="AO14" s="188"/>
      <c r="AP14" s="195"/>
      <c r="AQ14" s="195"/>
      <c r="AR14" s="189"/>
      <c r="AS14" s="195"/>
      <c r="AT14" s="189"/>
      <c r="AU14" s="195"/>
      <c r="AV14" s="189"/>
      <c r="AW14" s="100"/>
      <c r="AX14" s="180"/>
      <c r="AY14" s="134"/>
      <c r="AZ14" s="189"/>
      <c r="BA14" s="189"/>
      <c r="BB14" s="188"/>
      <c r="BC14" s="195"/>
      <c r="BD14" s="195"/>
      <c r="BE14" s="189"/>
      <c r="BF14" s="189"/>
      <c r="BG14" s="188"/>
      <c r="BH14" s="195"/>
      <c r="BI14" s="195"/>
      <c r="BJ14" s="189"/>
      <c r="BK14" s="189"/>
      <c r="BL14" s="188"/>
      <c r="BM14" s="195"/>
      <c r="BN14" s="195"/>
      <c r="BO14" s="180"/>
      <c r="BP14" s="180"/>
      <c r="BQ14" s="134"/>
      <c r="BR14" s="100"/>
      <c r="BS14" s="100"/>
      <c r="BT14" s="100"/>
      <c r="BU14" s="180"/>
      <c r="BV14" s="180"/>
      <c r="BW14" s="180"/>
      <c r="BX14" s="100"/>
      <c r="BY14" s="180"/>
      <c r="BZ14" s="180"/>
      <c r="CA14" s="273"/>
      <c r="CB14" s="271"/>
      <c r="CC14" s="274"/>
      <c r="CD14" s="271"/>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row>
    <row r="15" spans="1:108" ht="21" customHeight="1" thickTop="1" thickBot="1" x14ac:dyDescent="0.35">
      <c r="A15" s="341"/>
      <c r="B15" s="342"/>
      <c r="C15" s="342"/>
      <c r="D15" s="342"/>
      <c r="E15" s="367"/>
      <c r="F15" s="342"/>
      <c r="G15" s="342"/>
      <c r="H15" s="342"/>
      <c r="I15" s="342"/>
      <c r="J15" s="341"/>
      <c r="K15" s="341"/>
      <c r="L15" s="391"/>
      <c r="M15" s="389"/>
      <c r="N15" s="188">
        <v>5</v>
      </c>
      <c r="O15" s="190"/>
      <c r="P15" s="258"/>
      <c r="Q15" s="258"/>
      <c r="R15" s="258"/>
      <c r="S15" s="258"/>
      <c r="T15" s="258"/>
      <c r="U15" s="258"/>
      <c r="V15" s="258"/>
      <c r="W15" s="103">
        <f t="shared" si="1"/>
        <v>0</v>
      </c>
      <c r="X15" s="104" t="str">
        <f t="shared" si="0"/>
        <v>DEBIL</v>
      </c>
      <c r="Y15" s="259"/>
      <c r="Z15" s="105" t="str">
        <f t="shared" si="2"/>
        <v/>
      </c>
      <c r="AA15" s="103" t="str">
        <f t="shared" si="3"/>
        <v>SI</v>
      </c>
      <c r="AB15" s="258"/>
      <c r="AC15" s="392"/>
      <c r="AD15" s="392"/>
      <c r="AE15" s="393"/>
      <c r="AF15" s="393"/>
      <c r="AG15" s="394"/>
      <c r="AH15" s="394"/>
      <c r="AI15" s="387"/>
      <c r="AJ15" s="387"/>
      <c r="AK15" s="391"/>
      <c r="AL15" s="389"/>
      <c r="AM15" s="396"/>
      <c r="AN15" s="189"/>
      <c r="AO15" s="188"/>
      <c r="AP15" s="195"/>
      <c r="AQ15" s="195"/>
      <c r="AR15" s="189"/>
      <c r="AS15" s="195"/>
      <c r="AT15" s="189"/>
      <c r="AU15" s="195"/>
      <c r="AV15" s="189"/>
      <c r="AW15" s="100"/>
      <c r="AX15" s="180"/>
      <c r="AY15" s="134"/>
      <c r="AZ15" s="189"/>
      <c r="BA15" s="189"/>
      <c r="BB15" s="188"/>
      <c r="BC15" s="195"/>
      <c r="BD15" s="195"/>
      <c r="BE15" s="189"/>
      <c r="BF15" s="189"/>
      <c r="BG15" s="188"/>
      <c r="BH15" s="195"/>
      <c r="BI15" s="195"/>
      <c r="BJ15" s="189"/>
      <c r="BK15" s="189"/>
      <c r="BL15" s="188"/>
      <c r="BM15" s="195"/>
      <c r="BN15" s="195"/>
      <c r="BO15" s="180"/>
      <c r="BP15" s="180"/>
      <c r="BQ15" s="134"/>
      <c r="BR15" s="100"/>
      <c r="BS15" s="100"/>
      <c r="BT15" s="100"/>
      <c r="BU15" s="180"/>
      <c r="BV15" s="180"/>
      <c r="BW15" s="180"/>
      <c r="BX15" s="100"/>
      <c r="BY15" s="180"/>
      <c r="BZ15" s="180"/>
      <c r="CA15" s="273"/>
      <c r="CB15" s="271"/>
      <c r="CC15" s="274"/>
      <c r="CD15" s="271"/>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row>
    <row r="16" spans="1:108" ht="21" customHeight="1" thickTop="1" thickBot="1" x14ac:dyDescent="0.35">
      <c r="A16" s="341"/>
      <c r="B16" s="342"/>
      <c r="C16" s="342"/>
      <c r="D16" s="342"/>
      <c r="E16" s="367"/>
      <c r="F16" s="342"/>
      <c r="G16" s="342"/>
      <c r="H16" s="342"/>
      <c r="I16" s="342"/>
      <c r="J16" s="341"/>
      <c r="K16" s="341"/>
      <c r="L16" s="391"/>
      <c r="M16" s="390"/>
      <c r="N16" s="188">
        <v>6</v>
      </c>
      <c r="O16" s="190"/>
      <c r="P16" s="258"/>
      <c r="Q16" s="258"/>
      <c r="R16" s="258"/>
      <c r="S16" s="258"/>
      <c r="T16" s="258"/>
      <c r="U16" s="258"/>
      <c r="V16" s="258"/>
      <c r="W16" s="103">
        <f t="shared" si="1"/>
        <v>0</v>
      </c>
      <c r="X16" s="104" t="str">
        <f t="shared" si="0"/>
        <v>DEBIL</v>
      </c>
      <c r="Y16" s="259"/>
      <c r="Z16" s="105" t="str">
        <f t="shared" si="2"/>
        <v/>
      </c>
      <c r="AA16" s="103" t="str">
        <f t="shared" si="3"/>
        <v>SI</v>
      </c>
      <c r="AB16" s="258"/>
      <c r="AC16" s="392"/>
      <c r="AD16" s="392"/>
      <c r="AE16" s="393"/>
      <c r="AF16" s="393"/>
      <c r="AG16" s="394"/>
      <c r="AH16" s="394"/>
      <c r="AI16" s="387"/>
      <c r="AJ16" s="387"/>
      <c r="AK16" s="391"/>
      <c r="AL16" s="390"/>
      <c r="AM16" s="397"/>
      <c r="AN16" s="189"/>
      <c r="AO16" s="188"/>
      <c r="AP16" s="195"/>
      <c r="AQ16" s="195"/>
      <c r="AR16" s="189"/>
      <c r="AS16" s="195"/>
      <c r="AT16" s="189"/>
      <c r="AU16" s="195"/>
      <c r="AV16" s="189"/>
      <c r="AW16" s="100"/>
      <c r="AX16" s="180"/>
      <c r="AY16" s="134"/>
      <c r="AZ16" s="189"/>
      <c r="BA16" s="189"/>
      <c r="BB16" s="188"/>
      <c r="BC16" s="195"/>
      <c r="BD16" s="195"/>
      <c r="BE16" s="189"/>
      <c r="BF16" s="189"/>
      <c r="BG16" s="188"/>
      <c r="BH16" s="195"/>
      <c r="BI16" s="195"/>
      <c r="BJ16" s="189"/>
      <c r="BK16" s="189"/>
      <c r="BL16" s="188"/>
      <c r="BM16" s="195"/>
      <c r="BN16" s="195"/>
      <c r="BO16" s="180"/>
      <c r="BP16" s="180"/>
      <c r="BQ16" s="134"/>
      <c r="BR16" s="100"/>
      <c r="BS16" s="100"/>
      <c r="BT16" s="100"/>
      <c r="BU16" s="180"/>
      <c r="BV16" s="180"/>
      <c r="BW16" s="180"/>
      <c r="BX16" s="100"/>
      <c r="BY16" s="180"/>
      <c r="BZ16" s="180"/>
      <c r="CA16" s="273"/>
      <c r="CB16" s="271"/>
      <c r="CC16" s="274"/>
      <c r="CD16" s="271"/>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row>
    <row r="17" spans="1:108" ht="21" customHeight="1" thickTop="1" thickBot="1" x14ac:dyDescent="0.35">
      <c r="A17" s="341">
        <v>3</v>
      </c>
      <c r="B17" s="342"/>
      <c r="C17" s="342"/>
      <c r="D17" s="342"/>
      <c r="E17" s="367"/>
      <c r="F17" s="342"/>
      <c r="G17" s="342"/>
      <c r="H17" s="342"/>
      <c r="I17" s="342"/>
      <c r="J17" s="341"/>
      <c r="K17" s="341"/>
      <c r="L17" s="391">
        <f>+(J17*K17)*4</f>
        <v>0</v>
      </c>
      <c r="M17" s="388" t="b">
        <f>IF(OR(AND(J17=3,K17=4),AND(J17=2,K17=5),AND(J17=2,K17=5),AND(L17=20),AND(L17&gt;=52,L17&lt;=100)),"ZONA RIESGO EXTREMA",IF(OR(AND(J17=5,K17=2),AND(J17=4,K17=3),AND(J17=1,K17=4),AND(L17=16),AND(L17&gt;=28,L17&lt;=48)),"ZONA RIESGO ALTA",IF(OR(AND(J17=1,K17=3),AND(J17=4,K17=1),AND(L17=24)),"ZONA RIESGO MODERADA",IF(AND(L17&gt;=4,L17&lt;=16),"ZONA RIESGO BAJA"))))</f>
        <v>0</v>
      </c>
      <c r="N17" s="188">
        <v>1</v>
      </c>
      <c r="O17" s="190"/>
      <c r="P17" s="258"/>
      <c r="Q17" s="258"/>
      <c r="R17" s="258"/>
      <c r="S17" s="258"/>
      <c r="T17" s="258"/>
      <c r="U17" s="258"/>
      <c r="V17" s="258"/>
      <c r="W17" s="103">
        <f t="shared" si="1"/>
        <v>0</v>
      </c>
      <c r="X17" s="104" t="str">
        <f t="shared" si="0"/>
        <v>DEBIL</v>
      </c>
      <c r="Y17" s="259"/>
      <c r="Z17" s="105" t="str">
        <f t="shared" si="2"/>
        <v/>
      </c>
      <c r="AA17" s="103" t="str">
        <f t="shared" si="3"/>
        <v>SI</v>
      </c>
      <c r="AB17" s="258"/>
      <c r="AC17" s="392">
        <f>IF(AND(W17&gt;0,SUM(W18:W22)=0),W17,IF(AND(SUM(W17:W18)&gt;0,SUM(W19:W22)=0),AVERAGE(W17:W18),IF(AND(SUM(W17:W19)&gt;0,SUM(W20:W22)=0),AVERAGE(W17:W19),IF(AND(SUM(W17:W20)&gt;0,SUM(W21:W22)=0),AVERAGE(W17:W20),IF(AND(SUM(W17:W21)&gt;0,W22=0),AVERAGE(W17:W21),AVERAGE(W17:W22))))))</f>
        <v>0</v>
      </c>
      <c r="AD17" s="392" t="str">
        <f>IF(AND(AC17&gt;=50,AC17&lt;=99),"MODERADO",IF(AND(AC17=100), "FUERTE",IF(AND(AC17&lt;50), "DEBIL")))</f>
        <v>DEBIL</v>
      </c>
      <c r="AE17" s="393"/>
      <c r="AF17" s="393"/>
      <c r="AG17" s="394" t="str">
        <f>IFERROR(_xlfn.IFS(AND(AD17="MODERADO",AE17="Directamente"),1,AND(AD17="FUERTE",AE17="Directamente"),2),"0")</f>
        <v>0</v>
      </c>
      <c r="AH17" s="394" t="str">
        <f>IFERROR(_xlfn.IFS(AND(AD17="MODERADO",AF17="Directamente"),1,AND(AD17="FUERTE",AF17="Directamente"),2,AND(AD17="FUERTE",AF17="Indirectamente"),1),"0")</f>
        <v>0</v>
      </c>
      <c r="AI17" s="387"/>
      <c r="AJ17" s="387"/>
      <c r="AK17" s="391">
        <f>+(AI17*AJ17)*4</f>
        <v>0</v>
      </c>
      <c r="AL17" s="388"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95"/>
      <c r="AN17" s="189"/>
      <c r="AO17" s="188"/>
      <c r="AP17" s="195"/>
      <c r="AQ17" s="195"/>
      <c r="AR17" s="189"/>
      <c r="AS17" s="195"/>
      <c r="AT17" s="189"/>
      <c r="AU17" s="195"/>
      <c r="AV17" s="189"/>
      <c r="AW17" s="100"/>
      <c r="AX17" s="180"/>
      <c r="AY17" s="134"/>
      <c r="AZ17" s="189"/>
      <c r="BA17" s="189"/>
      <c r="BB17" s="188"/>
      <c r="BC17" s="195"/>
      <c r="BD17" s="195"/>
      <c r="BE17" s="189"/>
      <c r="BF17" s="189"/>
      <c r="BG17" s="188"/>
      <c r="BH17" s="195"/>
      <c r="BI17" s="195"/>
      <c r="BJ17" s="189"/>
      <c r="BK17" s="189"/>
      <c r="BL17" s="188"/>
      <c r="BM17" s="195"/>
      <c r="BN17" s="195"/>
      <c r="BO17" s="180"/>
      <c r="BP17" s="180"/>
      <c r="BQ17" s="134"/>
      <c r="BR17" s="100"/>
      <c r="BS17" s="100"/>
      <c r="BT17" s="100"/>
      <c r="BU17" s="180"/>
      <c r="BV17" s="180"/>
      <c r="BW17" s="180"/>
      <c r="BX17" s="100"/>
      <c r="BY17" s="180"/>
      <c r="BZ17" s="180"/>
      <c r="CA17" s="273"/>
      <c r="CB17" s="271"/>
      <c r="CC17" s="274"/>
      <c r="CD17" s="271"/>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row>
    <row r="18" spans="1:108" ht="21" customHeight="1" thickTop="1" thickBot="1" x14ac:dyDescent="0.35">
      <c r="A18" s="341"/>
      <c r="B18" s="342"/>
      <c r="C18" s="342"/>
      <c r="D18" s="342"/>
      <c r="E18" s="367"/>
      <c r="F18" s="342"/>
      <c r="G18" s="342"/>
      <c r="H18" s="342"/>
      <c r="I18" s="342"/>
      <c r="J18" s="341"/>
      <c r="K18" s="341"/>
      <c r="L18" s="391"/>
      <c r="M18" s="389"/>
      <c r="N18" s="188">
        <v>2</v>
      </c>
      <c r="O18" s="190"/>
      <c r="P18" s="258"/>
      <c r="Q18" s="258"/>
      <c r="R18" s="258"/>
      <c r="S18" s="258"/>
      <c r="T18" s="258"/>
      <c r="U18" s="258"/>
      <c r="V18" s="258"/>
      <c r="W18" s="103">
        <f t="shared" si="1"/>
        <v>0</v>
      </c>
      <c r="X18" s="104" t="str">
        <f t="shared" si="0"/>
        <v>DEBIL</v>
      </c>
      <c r="Y18" s="259"/>
      <c r="Z18" s="105" t="str">
        <f t="shared" si="2"/>
        <v/>
      </c>
      <c r="AA18" s="103" t="str">
        <f t="shared" si="3"/>
        <v>SI</v>
      </c>
      <c r="AB18" s="258"/>
      <c r="AC18" s="392"/>
      <c r="AD18" s="392"/>
      <c r="AE18" s="393"/>
      <c r="AF18" s="393"/>
      <c r="AG18" s="394"/>
      <c r="AH18" s="394"/>
      <c r="AI18" s="387"/>
      <c r="AJ18" s="387"/>
      <c r="AK18" s="391"/>
      <c r="AL18" s="389"/>
      <c r="AM18" s="396"/>
      <c r="AN18" s="189"/>
      <c r="AO18" s="188"/>
      <c r="AP18" s="195"/>
      <c r="AQ18" s="195"/>
      <c r="AR18" s="189"/>
      <c r="AS18" s="195"/>
      <c r="AT18" s="189"/>
      <c r="AU18" s="195"/>
      <c r="AV18" s="189"/>
      <c r="AW18" s="100"/>
      <c r="AX18" s="180"/>
      <c r="AY18" s="134"/>
      <c r="AZ18" s="189"/>
      <c r="BA18" s="189"/>
      <c r="BB18" s="188"/>
      <c r="BC18" s="195"/>
      <c r="BD18" s="195"/>
      <c r="BE18" s="189"/>
      <c r="BF18" s="189"/>
      <c r="BG18" s="188"/>
      <c r="BH18" s="195"/>
      <c r="BI18" s="195"/>
      <c r="BJ18" s="189"/>
      <c r="BK18" s="189"/>
      <c r="BL18" s="188"/>
      <c r="BM18" s="195"/>
      <c r="BN18" s="195"/>
      <c r="BO18" s="180"/>
      <c r="BP18" s="180"/>
      <c r="BQ18" s="134"/>
      <c r="BR18" s="100"/>
      <c r="BS18" s="100"/>
      <c r="BT18" s="100"/>
      <c r="BU18" s="180"/>
      <c r="BV18" s="180"/>
      <c r="BW18" s="180"/>
      <c r="BX18" s="100"/>
      <c r="BY18" s="180"/>
      <c r="BZ18" s="180"/>
      <c r="CA18" s="273"/>
      <c r="CB18" s="271"/>
      <c r="CC18" s="274"/>
      <c r="CD18" s="271"/>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row>
    <row r="19" spans="1:108" ht="21" customHeight="1" thickTop="1" thickBot="1" x14ac:dyDescent="0.35">
      <c r="A19" s="341"/>
      <c r="B19" s="342"/>
      <c r="C19" s="342"/>
      <c r="D19" s="342"/>
      <c r="E19" s="367"/>
      <c r="F19" s="342"/>
      <c r="G19" s="342"/>
      <c r="H19" s="342"/>
      <c r="I19" s="342"/>
      <c r="J19" s="341"/>
      <c r="K19" s="341"/>
      <c r="L19" s="391"/>
      <c r="M19" s="389"/>
      <c r="N19" s="188">
        <v>3</v>
      </c>
      <c r="O19" s="257"/>
      <c r="P19" s="258"/>
      <c r="Q19" s="258"/>
      <c r="R19" s="258"/>
      <c r="S19" s="258"/>
      <c r="T19" s="258"/>
      <c r="U19" s="258"/>
      <c r="V19" s="258"/>
      <c r="W19" s="103">
        <f t="shared" si="1"/>
        <v>0</v>
      </c>
      <c r="X19" s="104" t="str">
        <f t="shared" si="0"/>
        <v>DEBIL</v>
      </c>
      <c r="Y19" s="259"/>
      <c r="Z19" s="105" t="str">
        <f t="shared" si="2"/>
        <v/>
      </c>
      <c r="AA19" s="103" t="str">
        <f t="shared" si="3"/>
        <v>SI</v>
      </c>
      <c r="AB19" s="258"/>
      <c r="AC19" s="392"/>
      <c r="AD19" s="392"/>
      <c r="AE19" s="393"/>
      <c r="AF19" s="393"/>
      <c r="AG19" s="394"/>
      <c r="AH19" s="394"/>
      <c r="AI19" s="387"/>
      <c r="AJ19" s="387"/>
      <c r="AK19" s="391"/>
      <c r="AL19" s="389"/>
      <c r="AM19" s="396"/>
      <c r="AN19" s="189"/>
      <c r="AO19" s="188"/>
      <c r="AP19" s="195"/>
      <c r="AQ19" s="195"/>
      <c r="AR19" s="189"/>
      <c r="AS19" s="195"/>
      <c r="AT19" s="189"/>
      <c r="AU19" s="195"/>
      <c r="AV19" s="189"/>
      <c r="AW19" s="100"/>
      <c r="AX19" s="180"/>
      <c r="AY19" s="134"/>
      <c r="AZ19" s="189"/>
      <c r="BA19" s="189"/>
      <c r="BB19" s="188"/>
      <c r="BC19" s="195"/>
      <c r="BD19" s="195"/>
      <c r="BE19" s="189"/>
      <c r="BF19" s="189"/>
      <c r="BG19" s="188"/>
      <c r="BH19" s="195"/>
      <c r="BI19" s="195"/>
      <c r="BJ19" s="189"/>
      <c r="BK19" s="189"/>
      <c r="BL19" s="188"/>
      <c r="BM19" s="195"/>
      <c r="BN19" s="195"/>
      <c r="BO19" s="180"/>
      <c r="BP19" s="180"/>
      <c r="BQ19" s="134"/>
      <c r="BR19" s="100"/>
      <c r="BS19" s="100"/>
      <c r="BT19" s="100"/>
      <c r="BU19" s="180"/>
      <c r="BV19" s="180"/>
      <c r="BW19" s="180"/>
      <c r="BX19" s="100"/>
      <c r="BY19" s="180"/>
      <c r="BZ19" s="180"/>
      <c r="CA19" s="273"/>
      <c r="CB19" s="271"/>
      <c r="CC19" s="274"/>
      <c r="CD19" s="271"/>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row>
    <row r="20" spans="1:108" ht="21" customHeight="1" thickTop="1" thickBot="1" x14ac:dyDescent="0.35">
      <c r="A20" s="341"/>
      <c r="B20" s="342"/>
      <c r="C20" s="342"/>
      <c r="D20" s="342"/>
      <c r="E20" s="367"/>
      <c r="F20" s="342"/>
      <c r="G20" s="342"/>
      <c r="H20" s="342"/>
      <c r="I20" s="342"/>
      <c r="J20" s="341"/>
      <c r="K20" s="341"/>
      <c r="L20" s="391"/>
      <c r="M20" s="389"/>
      <c r="N20" s="188">
        <v>4</v>
      </c>
      <c r="O20" s="190"/>
      <c r="P20" s="258"/>
      <c r="Q20" s="258"/>
      <c r="R20" s="258"/>
      <c r="S20" s="258"/>
      <c r="T20" s="258"/>
      <c r="U20" s="258"/>
      <c r="V20" s="258"/>
      <c r="W20" s="103">
        <f t="shared" si="1"/>
        <v>0</v>
      </c>
      <c r="X20" s="104" t="str">
        <f t="shared" si="0"/>
        <v>DEBIL</v>
      </c>
      <c r="Y20" s="259"/>
      <c r="Z20" s="105" t="str">
        <f t="shared" si="2"/>
        <v/>
      </c>
      <c r="AA20" s="103" t="str">
        <f t="shared" si="3"/>
        <v>SI</v>
      </c>
      <c r="AB20" s="258"/>
      <c r="AC20" s="392"/>
      <c r="AD20" s="392"/>
      <c r="AE20" s="393"/>
      <c r="AF20" s="393"/>
      <c r="AG20" s="394"/>
      <c r="AH20" s="394"/>
      <c r="AI20" s="387"/>
      <c r="AJ20" s="387"/>
      <c r="AK20" s="391"/>
      <c r="AL20" s="389"/>
      <c r="AM20" s="396"/>
      <c r="AN20" s="189"/>
      <c r="AO20" s="188"/>
      <c r="AP20" s="195"/>
      <c r="AQ20" s="195"/>
      <c r="AR20" s="189"/>
      <c r="AS20" s="195"/>
      <c r="AT20" s="189"/>
      <c r="AU20" s="195"/>
      <c r="AV20" s="189"/>
      <c r="AW20" s="100"/>
      <c r="AX20" s="180"/>
      <c r="AY20" s="134"/>
      <c r="AZ20" s="189"/>
      <c r="BA20" s="189"/>
      <c r="BB20" s="188"/>
      <c r="BC20" s="195"/>
      <c r="BD20" s="195"/>
      <c r="BE20" s="189"/>
      <c r="BF20" s="189"/>
      <c r="BG20" s="188"/>
      <c r="BH20" s="195"/>
      <c r="BI20" s="195"/>
      <c r="BJ20" s="189"/>
      <c r="BK20" s="189"/>
      <c r="BL20" s="188"/>
      <c r="BM20" s="195"/>
      <c r="BN20" s="195"/>
      <c r="BO20" s="180"/>
      <c r="BP20" s="180"/>
      <c r="BQ20" s="134"/>
      <c r="BR20" s="100"/>
      <c r="BS20" s="100"/>
      <c r="BT20" s="100"/>
      <c r="BU20" s="180"/>
      <c r="BV20" s="180"/>
      <c r="BW20" s="180"/>
      <c r="BX20" s="100"/>
      <c r="BY20" s="180"/>
      <c r="BZ20" s="180"/>
      <c r="CA20" s="273"/>
      <c r="CB20" s="271"/>
      <c r="CC20" s="274"/>
      <c r="CD20" s="271"/>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row>
    <row r="21" spans="1:108" ht="21" customHeight="1" thickTop="1" thickBot="1" x14ac:dyDescent="0.35">
      <c r="A21" s="341"/>
      <c r="B21" s="342"/>
      <c r="C21" s="342"/>
      <c r="D21" s="342"/>
      <c r="E21" s="367"/>
      <c r="F21" s="342"/>
      <c r="G21" s="342"/>
      <c r="H21" s="342"/>
      <c r="I21" s="342"/>
      <c r="J21" s="341"/>
      <c r="K21" s="341"/>
      <c r="L21" s="391"/>
      <c r="M21" s="389"/>
      <c r="N21" s="188">
        <v>5</v>
      </c>
      <c r="O21" s="190"/>
      <c r="P21" s="258"/>
      <c r="Q21" s="258"/>
      <c r="R21" s="258"/>
      <c r="S21" s="258"/>
      <c r="T21" s="258"/>
      <c r="U21" s="258"/>
      <c r="V21" s="258"/>
      <c r="W21" s="103">
        <f t="shared" si="1"/>
        <v>0</v>
      </c>
      <c r="X21" s="104" t="str">
        <f t="shared" si="0"/>
        <v>DEBIL</v>
      </c>
      <c r="Y21" s="259"/>
      <c r="Z21" s="105" t="str">
        <f t="shared" si="2"/>
        <v/>
      </c>
      <c r="AA21" s="103" t="str">
        <f t="shared" si="3"/>
        <v>SI</v>
      </c>
      <c r="AB21" s="258"/>
      <c r="AC21" s="392"/>
      <c r="AD21" s="392"/>
      <c r="AE21" s="393"/>
      <c r="AF21" s="393"/>
      <c r="AG21" s="394"/>
      <c r="AH21" s="394"/>
      <c r="AI21" s="387"/>
      <c r="AJ21" s="387"/>
      <c r="AK21" s="391"/>
      <c r="AL21" s="389"/>
      <c r="AM21" s="396"/>
      <c r="AN21" s="189"/>
      <c r="AO21" s="188"/>
      <c r="AP21" s="195"/>
      <c r="AQ21" s="195"/>
      <c r="AR21" s="189"/>
      <c r="AS21" s="195"/>
      <c r="AT21" s="189"/>
      <c r="AU21" s="195"/>
      <c r="AV21" s="189"/>
      <c r="AW21" s="100"/>
      <c r="AX21" s="180"/>
      <c r="AY21" s="134"/>
      <c r="AZ21" s="189"/>
      <c r="BA21" s="189"/>
      <c r="BB21" s="188"/>
      <c r="BC21" s="195"/>
      <c r="BD21" s="195"/>
      <c r="BE21" s="189"/>
      <c r="BF21" s="189"/>
      <c r="BG21" s="188"/>
      <c r="BH21" s="195"/>
      <c r="BI21" s="195"/>
      <c r="BJ21" s="189"/>
      <c r="BK21" s="189"/>
      <c r="BL21" s="188"/>
      <c r="BM21" s="195"/>
      <c r="BN21" s="195"/>
      <c r="BO21" s="180"/>
      <c r="BP21" s="180"/>
      <c r="BQ21" s="134"/>
      <c r="BR21" s="100"/>
      <c r="BS21" s="100"/>
      <c r="BT21" s="100"/>
      <c r="BU21" s="180"/>
      <c r="BV21" s="180"/>
      <c r="BW21" s="180"/>
      <c r="BX21" s="100"/>
      <c r="BY21" s="180"/>
      <c r="BZ21" s="180"/>
      <c r="CA21" s="273"/>
      <c r="CB21" s="271"/>
      <c r="CC21" s="274"/>
      <c r="CD21" s="271"/>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row>
    <row r="22" spans="1:108" ht="21" customHeight="1" thickTop="1" thickBot="1" x14ac:dyDescent="0.35">
      <c r="A22" s="341"/>
      <c r="B22" s="342"/>
      <c r="C22" s="342"/>
      <c r="D22" s="342"/>
      <c r="E22" s="367"/>
      <c r="F22" s="342"/>
      <c r="G22" s="342"/>
      <c r="H22" s="342"/>
      <c r="I22" s="342"/>
      <c r="J22" s="341"/>
      <c r="K22" s="341"/>
      <c r="L22" s="391"/>
      <c r="M22" s="390"/>
      <c r="N22" s="188">
        <v>6</v>
      </c>
      <c r="O22" s="190"/>
      <c r="P22" s="258"/>
      <c r="Q22" s="258"/>
      <c r="R22" s="258"/>
      <c r="S22" s="258"/>
      <c r="T22" s="258"/>
      <c r="U22" s="258"/>
      <c r="V22" s="258"/>
      <c r="W22" s="103">
        <f t="shared" si="1"/>
        <v>0</v>
      </c>
      <c r="X22" s="104" t="str">
        <f t="shared" si="0"/>
        <v>DEBIL</v>
      </c>
      <c r="Y22" s="259"/>
      <c r="Z22" s="105" t="str">
        <f t="shared" si="2"/>
        <v/>
      </c>
      <c r="AA22" s="103" t="str">
        <f t="shared" si="3"/>
        <v>SI</v>
      </c>
      <c r="AB22" s="258"/>
      <c r="AC22" s="392"/>
      <c r="AD22" s="392"/>
      <c r="AE22" s="393"/>
      <c r="AF22" s="393"/>
      <c r="AG22" s="394"/>
      <c r="AH22" s="394"/>
      <c r="AI22" s="387"/>
      <c r="AJ22" s="387"/>
      <c r="AK22" s="391"/>
      <c r="AL22" s="390"/>
      <c r="AM22" s="397"/>
      <c r="AN22" s="189"/>
      <c r="AO22" s="188"/>
      <c r="AP22" s="195"/>
      <c r="AQ22" s="195"/>
      <c r="AR22" s="189"/>
      <c r="AS22" s="195"/>
      <c r="AT22" s="189"/>
      <c r="AU22" s="195"/>
      <c r="AV22" s="189"/>
      <c r="AW22" s="100"/>
      <c r="AX22" s="180"/>
      <c r="AY22" s="134"/>
      <c r="AZ22" s="189"/>
      <c r="BA22" s="189"/>
      <c r="BB22" s="188"/>
      <c r="BC22" s="195"/>
      <c r="BD22" s="195"/>
      <c r="BE22" s="189"/>
      <c r="BF22" s="189"/>
      <c r="BG22" s="188"/>
      <c r="BH22" s="195"/>
      <c r="BI22" s="195"/>
      <c r="BJ22" s="189"/>
      <c r="BK22" s="189"/>
      <c r="BL22" s="188"/>
      <c r="BM22" s="195"/>
      <c r="BN22" s="195"/>
      <c r="BO22" s="180"/>
      <c r="BP22" s="180"/>
      <c r="BQ22" s="134"/>
      <c r="BR22" s="100"/>
      <c r="BS22" s="100"/>
      <c r="BT22" s="100"/>
      <c r="BU22" s="180"/>
      <c r="BV22" s="180"/>
      <c r="BW22" s="180"/>
      <c r="BX22" s="100"/>
      <c r="BY22" s="180"/>
      <c r="BZ22" s="180"/>
      <c r="CA22" s="273"/>
      <c r="CB22" s="271"/>
      <c r="CC22" s="274"/>
      <c r="CD22" s="271"/>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row>
    <row r="23" spans="1:108" ht="21" customHeight="1" thickTop="1" thickBot="1" x14ac:dyDescent="0.35">
      <c r="A23" s="341">
        <v>4</v>
      </c>
      <c r="B23" s="342"/>
      <c r="C23" s="342"/>
      <c r="D23" s="342"/>
      <c r="E23" s="367"/>
      <c r="F23" s="342"/>
      <c r="G23" s="342"/>
      <c r="H23" s="342"/>
      <c r="I23" s="342"/>
      <c r="J23" s="341"/>
      <c r="K23" s="341"/>
      <c r="L23" s="391">
        <f>+(J23*K23)*4</f>
        <v>0</v>
      </c>
      <c r="M23" s="388" t="b">
        <f>IF(OR(AND(J23=3,K23=4),AND(J23=2,K23=5),AND(J23=2,K23=5),AND(L23=20),AND(L23&gt;=52,L23&lt;=100)),"ZONA RIESGO EXTREMA",IF(OR(AND(J23=5,K23=2),AND(J23=4,K23=3),AND(J23=1,K23=4),AND(L23=16),AND(L23&gt;=28,L23&lt;=48)),"ZONA RIESGO ALTA",IF(OR(AND(J23=1,K23=3),AND(J23=4,K23=1),AND(L23=24)),"ZONA RIESGO MODERADA",IF(AND(L23&gt;=4,L23&lt;=16),"ZONA RIESGO BAJA"))))</f>
        <v>0</v>
      </c>
      <c r="N23" s="188">
        <v>1</v>
      </c>
      <c r="O23" s="190"/>
      <c r="P23" s="258"/>
      <c r="Q23" s="258"/>
      <c r="R23" s="258"/>
      <c r="S23" s="258"/>
      <c r="T23" s="258"/>
      <c r="U23" s="258"/>
      <c r="V23" s="258"/>
      <c r="W23" s="103">
        <f t="shared" si="1"/>
        <v>0</v>
      </c>
      <c r="X23" s="104" t="str">
        <f t="shared" si="0"/>
        <v>DEBIL</v>
      </c>
      <c r="Y23" s="259"/>
      <c r="Z23" s="105" t="str">
        <f t="shared" si="2"/>
        <v/>
      </c>
      <c r="AA23" s="103" t="str">
        <f t="shared" si="3"/>
        <v>SI</v>
      </c>
      <c r="AB23" s="258"/>
      <c r="AC23" s="392">
        <f>IF(AND(W23&gt;0,SUM(W24:W28)=0),W23,IF(AND(SUM(W23:W24)&gt;0,SUM(W25:W28)=0),AVERAGE(W23:W24),IF(AND(SUM(W23:W25)&gt;0,SUM(W26:W28)=0),AVERAGE(W23:W25),IF(AND(SUM(W23:W26)&gt;0,SUM(W27:W28)=0),AVERAGE(W23:W26),IF(AND(SUM(W23:W27)&gt;0,W28=0),AVERAGE(W23:W27),AVERAGE(W23:W28))))))</f>
        <v>0</v>
      </c>
      <c r="AD23" s="392" t="str">
        <f>IF(AND(AC23&gt;=50,AC23&lt;=99),"MODERADO",IF(AND(AC23=100), "FUERTE",IF(AND(AC23&lt;50), "DEBIL")))</f>
        <v>DEBIL</v>
      </c>
      <c r="AE23" s="393"/>
      <c r="AF23" s="393"/>
      <c r="AG23" s="394" t="str">
        <f>IFERROR(_xlfn.IFS(AND(AD23="MODERADO",AE23="Directamente"),1,AND(AD23="FUERTE",AE23="Directamente"),2),"0")</f>
        <v>0</v>
      </c>
      <c r="AH23" s="394" t="str">
        <f>IFERROR(_xlfn.IFS(AND(AD23="MODERADO",AF23="Directamente"),1,AND(AD23="FUERTE",AF23="Directamente"),2,AND(AD23="FUERTE",AF23="Indirectamente"),1),"0")</f>
        <v>0</v>
      </c>
      <c r="AI23" s="387"/>
      <c r="AJ23" s="387"/>
      <c r="AK23" s="391">
        <f>+(AI23*AJ23)*4</f>
        <v>0</v>
      </c>
      <c r="AL23" s="388"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95"/>
      <c r="AN23" s="189"/>
      <c r="AO23" s="188"/>
      <c r="AP23" s="195"/>
      <c r="AQ23" s="195"/>
      <c r="AR23" s="189"/>
      <c r="AS23" s="195"/>
      <c r="AT23" s="189"/>
      <c r="AU23" s="195"/>
      <c r="AV23" s="189"/>
      <c r="AW23" s="100"/>
      <c r="AX23" s="180"/>
      <c r="AY23" s="134"/>
      <c r="AZ23" s="189"/>
      <c r="BA23" s="189"/>
      <c r="BB23" s="188"/>
      <c r="BC23" s="195"/>
      <c r="BD23" s="195"/>
      <c r="BE23" s="189"/>
      <c r="BF23" s="189"/>
      <c r="BG23" s="188"/>
      <c r="BH23" s="195"/>
      <c r="BI23" s="195"/>
      <c r="BJ23" s="189"/>
      <c r="BK23" s="189"/>
      <c r="BL23" s="188"/>
      <c r="BM23" s="195"/>
      <c r="BN23" s="195"/>
      <c r="BO23" s="180"/>
      <c r="BP23" s="180"/>
      <c r="BQ23" s="134"/>
      <c r="BR23" s="100"/>
      <c r="BS23" s="100"/>
      <c r="BT23" s="100"/>
      <c r="BU23" s="180"/>
      <c r="BV23" s="180"/>
      <c r="BW23" s="180"/>
      <c r="BX23" s="100"/>
      <c r="BY23" s="180"/>
      <c r="BZ23" s="180"/>
      <c r="CA23" s="273"/>
      <c r="CB23" s="271"/>
      <c r="CC23" s="274"/>
      <c r="CD23" s="271"/>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row>
    <row r="24" spans="1:108" ht="21" customHeight="1" thickTop="1" thickBot="1" x14ac:dyDescent="0.35">
      <c r="A24" s="341"/>
      <c r="B24" s="342"/>
      <c r="C24" s="342"/>
      <c r="D24" s="342"/>
      <c r="E24" s="367"/>
      <c r="F24" s="342"/>
      <c r="G24" s="342"/>
      <c r="H24" s="342"/>
      <c r="I24" s="342"/>
      <c r="J24" s="341"/>
      <c r="K24" s="341"/>
      <c r="L24" s="391"/>
      <c r="M24" s="389"/>
      <c r="N24" s="188">
        <v>2</v>
      </c>
      <c r="O24" s="190"/>
      <c r="P24" s="258"/>
      <c r="Q24" s="258"/>
      <c r="R24" s="258"/>
      <c r="S24" s="258"/>
      <c r="T24" s="258"/>
      <c r="U24" s="258"/>
      <c r="V24" s="258"/>
      <c r="W24" s="103">
        <f t="shared" si="1"/>
        <v>0</v>
      </c>
      <c r="X24" s="104" t="str">
        <f t="shared" si="0"/>
        <v>DEBIL</v>
      </c>
      <c r="Y24" s="259"/>
      <c r="Z24" s="105" t="str">
        <f t="shared" si="2"/>
        <v/>
      </c>
      <c r="AA24" s="103" t="str">
        <f t="shared" si="3"/>
        <v>SI</v>
      </c>
      <c r="AB24" s="258"/>
      <c r="AC24" s="392"/>
      <c r="AD24" s="392"/>
      <c r="AE24" s="393"/>
      <c r="AF24" s="393"/>
      <c r="AG24" s="394"/>
      <c r="AH24" s="394"/>
      <c r="AI24" s="387"/>
      <c r="AJ24" s="387"/>
      <c r="AK24" s="391"/>
      <c r="AL24" s="389"/>
      <c r="AM24" s="396"/>
      <c r="AN24" s="189"/>
      <c r="AO24" s="188"/>
      <c r="AP24" s="195"/>
      <c r="AQ24" s="195"/>
      <c r="AR24" s="189"/>
      <c r="AS24" s="195"/>
      <c r="AT24" s="189"/>
      <c r="AU24" s="195"/>
      <c r="AV24" s="189"/>
      <c r="AW24" s="100"/>
      <c r="AX24" s="180"/>
      <c r="AY24" s="134"/>
      <c r="AZ24" s="189"/>
      <c r="BA24" s="189"/>
      <c r="BB24" s="188"/>
      <c r="BC24" s="195"/>
      <c r="BD24" s="195"/>
      <c r="BE24" s="189"/>
      <c r="BF24" s="189"/>
      <c r="BG24" s="188"/>
      <c r="BH24" s="195"/>
      <c r="BI24" s="195"/>
      <c r="BJ24" s="189"/>
      <c r="BK24" s="189"/>
      <c r="BL24" s="188"/>
      <c r="BM24" s="195"/>
      <c r="BN24" s="195"/>
      <c r="BO24" s="180"/>
      <c r="BP24" s="180"/>
      <c r="BQ24" s="134"/>
      <c r="BR24" s="100"/>
      <c r="BS24" s="100"/>
      <c r="BT24" s="100"/>
      <c r="BU24" s="180"/>
      <c r="BV24" s="180"/>
      <c r="BW24" s="180"/>
      <c r="BX24" s="100"/>
      <c r="BY24" s="180"/>
      <c r="BZ24" s="180"/>
      <c r="CA24" s="273"/>
      <c r="CB24" s="271"/>
      <c r="CC24" s="274"/>
      <c r="CD24" s="271"/>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row>
    <row r="25" spans="1:108" ht="21" customHeight="1" thickTop="1" thickBot="1" x14ac:dyDescent="0.35">
      <c r="A25" s="341"/>
      <c r="B25" s="342"/>
      <c r="C25" s="342"/>
      <c r="D25" s="342"/>
      <c r="E25" s="367"/>
      <c r="F25" s="342"/>
      <c r="G25" s="342"/>
      <c r="H25" s="342"/>
      <c r="I25" s="342"/>
      <c r="J25" s="341"/>
      <c r="K25" s="341"/>
      <c r="L25" s="391"/>
      <c r="M25" s="389"/>
      <c r="N25" s="188">
        <v>3</v>
      </c>
      <c r="O25" s="257"/>
      <c r="P25" s="258"/>
      <c r="Q25" s="258"/>
      <c r="R25" s="258"/>
      <c r="S25" s="258"/>
      <c r="T25" s="258"/>
      <c r="U25" s="258"/>
      <c r="V25" s="258"/>
      <c r="W25" s="103">
        <f t="shared" si="1"/>
        <v>0</v>
      </c>
      <c r="X25" s="104" t="str">
        <f t="shared" si="0"/>
        <v>DEBIL</v>
      </c>
      <c r="Y25" s="259"/>
      <c r="Z25" s="105" t="str">
        <f t="shared" si="2"/>
        <v/>
      </c>
      <c r="AA25" s="103" t="str">
        <f t="shared" si="3"/>
        <v>SI</v>
      </c>
      <c r="AB25" s="258"/>
      <c r="AC25" s="392"/>
      <c r="AD25" s="392"/>
      <c r="AE25" s="393"/>
      <c r="AF25" s="393"/>
      <c r="AG25" s="394"/>
      <c r="AH25" s="394"/>
      <c r="AI25" s="387"/>
      <c r="AJ25" s="387"/>
      <c r="AK25" s="391"/>
      <c r="AL25" s="389"/>
      <c r="AM25" s="396"/>
      <c r="AN25" s="189"/>
      <c r="AO25" s="188"/>
      <c r="AP25" s="195"/>
      <c r="AQ25" s="195"/>
      <c r="AR25" s="189"/>
      <c r="AS25" s="195"/>
      <c r="AT25" s="189"/>
      <c r="AU25" s="195"/>
      <c r="AV25" s="189"/>
      <c r="AW25" s="100"/>
      <c r="AX25" s="180"/>
      <c r="AY25" s="134"/>
      <c r="AZ25" s="189"/>
      <c r="BA25" s="189"/>
      <c r="BB25" s="188"/>
      <c r="BC25" s="195"/>
      <c r="BD25" s="195"/>
      <c r="BE25" s="189"/>
      <c r="BF25" s="189"/>
      <c r="BG25" s="188"/>
      <c r="BH25" s="195"/>
      <c r="BI25" s="195"/>
      <c r="BJ25" s="189"/>
      <c r="BK25" s="189"/>
      <c r="BL25" s="188"/>
      <c r="BM25" s="195"/>
      <c r="BN25" s="195"/>
      <c r="BO25" s="180"/>
      <c r="BP25" s="180"/>
      <c r="BQ25" s="134"/>
      <c r="BR25" s="100"/>
      <c r="BS25" s="100"/>
      <c r="BT25" s="100"/>
      <c r="BU25" s="180"/>
      <c r="BV25" s="180"/>
      <c r="BW25" s="180"/>
      <c r="BX25" s="100"/>
      <c r="BY25" s="180"/>
      <c r="BZ25" s="180"/>
      <c r="CA25" s="273"/>
      <c r="CB25" s="271"/>
      <c r="CC25" s="274"/>
      <c r="CD25" s="271"/>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row>
    <row r="26" spans="1:108" ht="21" customHeight="1" thickTop="1" thickBot="1" x14ac:dyDescent="0.35">
      <c r="A26" s="341"/>
      <c r="B26" s="342"/>
      <c r="C26" s="342"/>
      <c r="D26" s="342"/>
      <c r="E26" s="367"/>
      <c r="F26" s="342"/>
      <c r="G26" s="342"/>
      <c r="H26" s="342"/>
      <c r="I26" s="342"/>
      <c r="J26" s="341"/>
      <c r="K26" s="341"/>
      <c r="L26" s="391"/>
      <c r="M26" s="389"/>
      <c r="N26" s="188">
        <v>4</v>
      </c>
      <c r="O26" s="190"/>
      <c r="P26" s="258"/>
      <c r="Q26" s="258"/>
      <c r="R26" s="258"/>
      <c r="S26" s="258"/>
      <c r="T26" s="258"/>
      <c r="U26" s="258"/>
      <c r="V26" s="258"/>
      <c r="W26" s="103">
        <f t="shared" si="1"/>
        <v>0</v>
      </c>
      <c r="X26" s="104" t="str">
        <f t="shared" si="0"/>
        <v>DEBIL</v>
      </c>
      <c r="Y26" s="259"/>
      <c r="Z26" s="105" t="str">
        <f t="shared" si="2"/>
        <v/>
      </c>
      <c r="AA26" s="103" t="str">
        <f t="shared" si="3"/>
        <v>SI</v>
      </c>
      <c r="AB26" s="258"/>
      <c r="AC26" s="392"/>
      <c r="AD26" s="392"/>
      <c r="AE26" s="393"/>
      <c r="AF26" s="393"/>
      <c r="AG26" s="394"/>
      <c r="AH26" s="394"/>
      <c r="AI26" s="387"/>
      <c r="AJ26" s="387"/>
      <c r="AK26" s="391"/>
      <c r="AL26" s="389"/>
      <c r="AM26" s="396"/>
      <c r="AN26" s="189"/>
      <c r="AO26" s="188"/>
      <c r="AP26" s="195"/>
      <c r="AQ26" s="195"/>
      <c r="AR26" s="189"/>
      <c r="AS26" s="195"/>
      <c r="AT26" s="189"/>
      <c r="AU26" s="195"/>
      <c r="AV26" s="189"/>
      <c r="AW26" s="100"/>
      <c r="AX26" s="180"/>
      <c r="AY26" s="134"/>
      <c r="AZ26" s="189"/>
      <c r="BA26" s="189"/>
      <c r="BB26" s="188"/>
      <c r="BC26" s="195"/>
      <c r="BD26" s="195"/>
      <c r="BE26" s="189"/>
      <c r="BF26" s="189"/>
      <c r="BG26" s="188"/>
      <c r="BH26" s="195"/>
      <c r="BI26" s="195"/>
      <c r="BJ26" s="189"/>
      <c r="BK26" s="189"/>
      <c r="BL26" s="188"/>
      <c r="BM26" s="195"/>
      <c r="BN26" s="195"/>
      <c r="BO26" s="180"/>
      <c r="BP26" s="180"/>
      <c r="BQ26" s="134"/>
      <c r="BR26" s="100"/>
      <c r="BS26" s="100"/>
      <c r="BT26" s="100"/>
      <c r="BU26" s="180"/>
      <c r="BV26" s="180"/>
      <c r="BW26" s="180"/>
      <c r="BX26" s="100"/>
      <c r="BY26" s="180"/>
      <c r="BZ26" s="180"/>
      <c r="CA26" s="273"/>
      <c r="CB26" s="271"/>
      <c r="CC26" s="274"/>
      <c r="CD26" s="271"/>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row>
    <row r="27" spans="1:108" ht="21" customHeight="1" thickTop="1" thickBot="1" x14ac:dyDescent="0.35">
      <c r="A27" s="341"/>
      <c r="B27" s="342"/>
      <c r="C27" s="342"/>
      <c r="D27" s="342"/>
      <c r="E27" s="367"/>
      <c r="F27" s="342"/>
      <c r="G27" s="342"/>
      <c r="H27" s="342"/>
      <c r="I27" s="342"/>
      <c r="J27" s="341"/>
      <c r="K27" s="341"/>
      <c r="L27" s="391"/>
      <c r="M27" s="389"/>
      <c r="N27" s="188">
        <v>5</v>
      </c>
      <c r="O27" s="190"/>
      <c r="P27" s="258"/>
      <c r="Q27" s="258"/>
      <c r="R27" s="258"/>
      <c r="S27" s="258"/>
      <c r="T27" s="258"/>
      <c r="U27" s="258"/>
      <c r="V27" s="258"/>
      <c r="W27" s="103">
        <f t="shared" si="1"/>
        <v>0</v>
      </c>
      <c r="X27" s="104" t="str">
        <f t="shared" si="0"/>
        <v>DEBIL</v>
      </c>
      <c r="Y27" s="259"/>
      <c r="Z27" s="105" t="str">
        <f t="shared" si="2"/>
        <v/>
      </c>
      <c r="AA27" s="103" t="str">
        <f t="shared" si="3"/>
        <v>SI</v>
      </c>
      <c r="AB27" s="258"/>
      <c r="AC27" s="392"/>
      <c r="AD27" s="392"/>
      <c r="AE27" s="393"/>
      <c r="AF27" s="393"/>
      <c r="AG27" s="394"/>
      <c r="AH27" s="394"/>
      <c r="AI27" s="387"/>
      <c r="AJ27" s="387"/>
      <c r="AK27" s="391"/>
      <c r="AL27" s="389"/>
      <c r="AM27" s="396"/>
      <c r="AN27" s="189"/>
      <c r="AO27" s="188"/>
      <c r="AP27" s="195"/>
      <c r="AQ27" s="195"/>
      <c r="AR27" s="189"/>
      <c r="AS27" s="195"/>
      <c r="AT27" s="189"/>
      <c r="AU27" s="195"/>
      <c r="AV27" s="189"/>
      <c r="AW27" s="100"/>
      <c r="AX27" s="180"/>
      <c r="AY27" s="134"/>
      <c r="AZ27" s="189"/>
      <c r="BA27" s="189"/>
      <c r="BB27" s="188"/>
      <c r="BC27" s="195"/>
      <c r="BD27" s="195"/>
      <c r="BE27" s="189"/>
      <c r="BF27" s="189"/>
      <c r="BG27" s="188"/>
      <c r="BH27" s="195"/>
      <c r="BI27" s="195"/>
      <c r="BJ27" s="189"/>
      <c r="BK27" s="189"/>
      <c r="BL27" s="188"/>
      <c r="BM27" s="195"/>
      <c r="BN27" s="195"/>
      <c r="BO27" s="180"/>
      <c r="BP27" s="180"/>
      <c r="BQ27" s="134"/>
      <c r="BR27" s="100"/>
      <c r="BS27" s="100"/>
      <c r="BT27" s="100"/>
      <c r="BU27" s="180"/>
      <c r="BV27" s="180"/>
      <c r="BW27" s="180"/>
      <c r="BX27" s="100"/>
      <c r="BY27" s="180"/>
      <c r="BZ27" s="180"/>
      <c r="CA27" s="100"/>
      <c r="CB27" s="180"/>
      <c r="CC27" s="134"/>
      <c r="CD27" s="180"/>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row>
    <row r="28" spans="1:108" ht="21" customHeight="1" thickTop="1" thickBot="1" x14ac:dyDescent="0.35">
      <c r="A28" s="341"/>
      <c r="B28" s="342"/>
      <c r="C28" s="342"/>
      <c r="D28" s="342"/>
      <c r="E28" s="367"/>
      <c r="F28" s="342"/>
      <c r="G28" s="342"/>
      <c r="H28" s="342"/>
      <c r="I28" s="342"/>
      <c r="J28" s="341"/>
      <c r="K28" s="341"/>
      <c r="L28" s="391"/>
      <c r="M28" s="390"/>
      <c r="N28" s="188">
        <v>6</v>
      </c>
      <c r="O28" s="190"/>
      <c r="P28" s="258"/>
      <c r="Q28" s="258"/>
      <c r="R28" s="258"/>
      <c r="S28" s="258"/>
      <c r="T28" s="258"/>
      <c r="U28" s="258"/>
      <c r="V28" s="258"/>
      <c r="W28" s="103">
        <f t="shared" si="1"/>
        <v>0</v>
      </c>
      <c r="X28" s="104" t="str">
        <f t="shared" si="0"/>
        <v>DEBIL</v>
      </c>
      <c r="Y28" s="259"/>
      <c r="Z28" s="105" t="str">
        <f t="shared" si="2"/>
        <v/>
      </c>
      <c r="AA28" s="103" t="str">
        <f t="shared" si="3"/>
        <v>SI</v>
      </c>
      <c r="AB28" s="258"/>
      <c r="AC28" s="392"/>
      <c r="AD28" s="392"/>
      <c r="AE28" s="393"/>
      <c r="AF28" s="393"/>
      <c r="AG28" s="394"/>
      <c r="AH28" s="394"/>
      <c r="AI28" s="387"/>
      <c r="AJ28" s="387"/>
      <c r="AK28" s="391"/>
      <c r="AL28" s="390"/>
      <c r="AM28" s="397"/>
      <c r="AN28" s="189"/>
      <c r="AO28" s="188"/>
      <c r="AP28" s="195"/>
      <c r="AQ28" s="195"/>
      <c r="AR28" s="189"/>
      <c r="AS28" s="195"/>
      <c r="AT28" s="189"/>
      <c r="AU28" s="195"/>
      <c r="AV28" s="189"/>
      <c r="AW28" s="100"/>
      <c r="AX28" s="180"/>
      <c r="AY28" s="134"/>
      <c r="AZ28" s="189"/>
      <c r="BA28" s="189"/>
      <c r="BB28" s="188"/>
      <c r="BC28" s="195"/>
      <c r="BD28" s="195"/>
      <c r="BE28" s="189"/>
      <c r="BF28" s="189"/>
      <c r="BG28" s="188"/>
      <c r="BH28" s="195"/>
      <c r="BI28" s="195"/>
      <c r="BJ28" s="189"/>
      <c r="BK28" s="189"/>
      <c r="BL28" s="188"/>
      <c r="BM28" s="195"/>
      <c r="BN28" s="195"/>
      <c r="BO28" s="180"/>
      <c r="BP28" s="180"/>
      <c r="BQ28" s="134"/>
      <c r="BR28" s="100"/>
      <c r="BS28" s="100"/>
      <c r="BT28" s="100"/>
      <c r="BU28" s="180"/>
      <c r="BV28" s="180"/>
      <c r="BW28" s="180"/>
      <c r="BX28" s="100"/>
      <c r="BY28" s="180"/>
      <c r="BZ28" s="180"/>
      <c r="CA28" s="100"/>
      <c r="CB28" s="180"/>
      <c r="CC28" s="134"/>
      <c r="CD28" s="180"/>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row>
    <row r="29" spans="1:108" ht="21" customHeight="1" thickTop="1" thickBot="1" x14ac:dyDescent="0.35">
      <c r="A29" s="341">
        <v>5</v>
      </c>
      <c r="B29" s="342"/>
      <c r="C29" s="342"/>
      <c r="D29" s="342"/>
      <c r="E29" s="367"/>
      <c r="F29" s="342"/>
      <c r="G29" s="342"/>
      <c r="H29" s="342"/>
      <c r="I29" s="342"/>
      <c r="J29" s="341"/>
      <c r="K29" s="341"/>
      <c r="L29" s="391">
        <f>+(J29*K29)*4</f>
        <v>0</v>
      </c>
      <c r="M29" s="388" t="b">
        <f>IF(OR(AND(J29=3,K29=4),AND(J29=2,K29=5),AND(J29=2,K29=5),AND(L29=20),AND(L29&gt;=52,L29&lt;=100)),"ZONA RIESGO EXTREMA",IF(OR(AND(J29=5,K29=2),AND(J29=4,K29=3),AND(J29=1,K29=4),AND(L29=16),AND(L29&gt;=28,L29&lt;=48)),"ZONA RIESGO ALTA",IF(OR(AND(J29=1,K29=3),AND(J29=4,K29=1),AND(L29=24)),"ZONA RIESGO MODERADA",IF(AND(L29&gt;=4,L29&lt;=16),"ZONA RIESGO BAJA"))))</f>
        <v>0</v>
      </c>
      <c r="N29" s="188">
        <v>1</v>
      </c>
      <c r="O29" s="190"/>
      <c r="P29" s="258"/>
      <c r="Q29" s="258"/>
      <c r="R29" s="258"/>
      <c r="S29" s="258"/>
      <c r="T29" s="258"/>
      <c r="U29" s="258"/>
      <c r="V29" s="258"/>
      <c r="W29" s="103">
        <f t="shared" si="1"/>
        <v>0</v>
      </c>
      <c r="X29" s="104" t="str">
        <f t="shared" si="0"/>
        <v>DEBIL</v>
      </c>
      <c r="Y29" s="259"/>
      <c r="Z29" s="105" t="str">
        <f t="shared" si="2"/>
        <v/>
      </c>
      <c r="AA29" s="103" t="str">
        <f t="shared" si="3"/>
        <v>SI</v>
      </c>
      <c r="AB29" s="258"/>
      <c r="AC29" s="392">
        <f>IF(AND(W29&gt;0,SUM(W30:W34)=0),W29,IF(AND(SUM(W29:W30)&gt;0,SUM(W31:W34)=0),AVERAGE(W29:W30),IF(AND(SUM(W29:W31)&gt;0,SUM(W32:W34)=0),AVERAGE(W29:W31),IF(AND(SUM(W29:W32)&gt;0,SUM(W33:W34)=0),AVERAGE(W29:W32),IF(AND(SUM(W29:W33)&gt;0,W34=0),AVERAGE(W29:W33),AVERAGE(W29:W34))))))</f>
        <v>0</v>
      </c>
      <c r="AD29" s="392" t="str">
        <f>IF(AND(AC29&gt;=50,AC29&lt;=99),"MODERADO",IF(AND(AC29=100), "FUERTE",IF(AND(AC29&lt;50), "DEBIL")))</f>
        <v>DEBIL</v>
      </c>
      <c r="AE29" s="393"/>
      <c r="AF29" s="393"/>
      <c r="AG29" s="394" t="str">
        <f>IFERROR(_xlfn.IFS(AND(AD29="MODERADO",AE29="Directamente"),1,AND(AD29="FUERTE",AE29="Directamente"),2),"0")</f>
        <v>0</v>
      </c>
      <c r="AH29" s="394" t="str">
        <f>IFERROR(_xlfn.IFS(AND(AD29="MODERADO",AF29="Directamente"),1,AND(AD29="FUERTE",AF29="Directamente"),2,AND(AD29="FUERTE",AF29="Indirectamente"),1),"0")</f>
        <v>0</v>
      </c>
      <c r="AI29" s="387"/>
      <c r="AJ29" s="387"/>
      <c r="AK29" s="391">
        <f>+(AI29*AJ29)*4</f>
        <v>0</v>
      </c>
      <c r="AL29" s="388"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95"/>
      <c r="AN29" s="189"/>
      <c r="AO29" s="188"/>
      <c r="AP29" s="195"/>
      <c r="AQ29" s="195"/>
      <c r="AR29" s="189"/>
      <c r="AS29" s="195"/>
      <c r="AT29" s="189"/>
      <c r="AU29" s="195"/>
      <c r="AV29" s="189"/>
      <c r="AW29" s="100"/>
      <c r="AX29" s="180"/>
      <c r="AY29" s="134"/>
      <c r="AZ29" s="189"/>
      <c r="BA29" s="189"/>
      <c r="BB29" s="188"/>
      <c r="BC29" s="195"/>
      <c r="BD29" s="195"/>
      <c r="BE29" s="189"/>
      <c r="BF29" s="189"/>
      <c r="BG29" s="188"/>
      <c r="BH29" s="195"/>
      <c r="BI29" s="195"/>
      <c r="BJ29" s="189"/>
      <c r="BK29" s="189"/>
      <c r="BL29" s="188"/>
      <c r="BM29" s="195"/>
      <c r="BN29" s="195"/>
      <c r="BO29" s="180"/>
      <c r="BP29" s="180"/>
      <c r="BQ29" s="134"/>
      <c r="BR29" s="100"/>
      <c r="BS29" s="100"/>
      <c r="BT29" s="100"/>
      <c r="BU29" s="180"/>
      <c r="BV29" s="180"/>
      <c r="BW29" s="180"/>
      <c r="BX29" s="100"/>
      <c r="BY29" s="180"/>
      <c r="BZ29" s="180"/>
      <c r="CA29" s="100"/>
      <c r="CB29" s="180"/>
      <c r="CC29" s="134"/>
      <c r="CD29" s="180"/>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row>
    <row r="30" spans="1:108" ht="21" customHeight="1" thickTop="1" thickBot="1" x14ac:dyDescent="0.35">
      <c r="A30" s="341"/>
      <c r="B30" s="342"/>
      <c r="C30" s="342"/>
      <c r="D30" s="342"/>
      <c r="E30" s="367"/>
      <c r="F30" s="342"/>
      <c r="G30" s="342"/>
      <c r="H30" s="342"/>
      <c r="I30" s="342"/>
      <c r="J30" s="341"/>
      <c r="K30" s="341"/>
      <c r="L30" s="391"/>
      <c r="M30" s="389"/>
      <c r="N30" s="188">
        <v>2</v>
      </c>
      <c r="O30" s="190"/>
      <c r="P30" s="258"/>
      <c r="Q30" s="258"/>
      <c r="R30" s="258"/>
      <c r="S30" s="258"/>
      <c r="T30" s="258"/>
      <c r="U30" s="258"/>
      <c r="V30" s="258"/>
      <c r="W30" s="103">
        <f t="shared" si="1"/>
        <v>0</v>
      </c>
      <c r="X30" s="104" t="str">
        <f t="shared" si="0"/>
        <v>DEBIL</v>
      </c>
      <c r="Y30" s="259"/>
      <c r="Z30" s="105" t="str">
        <f t="shared" si="2"/>
        <v/>
      </c>
      <c r="AA30" s="103" t="str">
        <f t="shared" si="3"/>
        <v>SI</v>
      </c>
      <c r="AB30" s="258"/>
      <c r="AC30" s="392"/>
      <c r="AD30" s="392"/>
      <c r="AE30" s="393"/>
      <c r="AF30" s="393"/>
      <c r="AG30" s="394"/>
      <c r="AH30" s="394"/>
      <c r="AI30" s="387"/>
      <c r="AJ30" s="387"/>
      <c r="AK30" s="391"/>
      <c r="AL30" s="389"/>
      <c r="AM30" s="396"/>
      <c r="AN30" s="189"/>
      <c r="AO30" s="188"/>
      <c r="AP30" s="195"/>
      <c r="AQ30" s="195"/>
      <c r="AR30" s="189"/>
      <c r="AS30" s="195"/>
      <c r="AT30" s="189"/>
      <c r="AU30" s="195"/>
      <c r="AV30" s="189"/>
      <c r="AW30" s="100"/>
      <c r="AX30" s="180"/>
      <c r="AY30" s="134"/>
      <c r="AZ30" s="180"/>
      <c r="BA30" s="180"/>
      <c r="BB30" s="134"/>
      <c r="BC30" s="100"/>
      <c r="BD30" s="100"/>
      <c r="BE30" s="189"/>
      <c r="BF30" s="189"/>
      <c r="BG30" s="188"/>
      <c r="BH30" s="195"/>
      <c r="BI30" s="195"/>
      <c r="BJ30" s="189"/>
      <c r="BK30" s="189"/>
      <c r="BL30" s="188"/>
      <c r="BM30" s="195"/>
      <c r="BN30" s="195"/>
      <c r="BO30" s="180"/>
      <c r="BP30" s="180"/>
      <c r="BQ30" s="134"/>
      <c r="BR30" s="100"/>
      <c r="BS30" s="100"/>
      <c r="BT30" s="100"/>
      <c r="BU30" s="180"/>
      <c r="BV30" s="180"/>
      <c r="BW30" s="180"/>
      <c r="BX30" s="100"/>
      <c r="BY30" s="180"/>
      <c r="BZ30" s="180"/>
      <c r="CA30" s="100"/>
      <c r="CB30" s="180"/>
      <c r="CC30" s="134"/>
      <c r="CD30" s="180"/>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row>
    <row r="31" spans="1:108" ht="21" customHeight="1" thickTop="1" thickBot="1" x14ac:dyDescent="0.35">
      <c r="A31" s="341"/>
      <c r="B31" s="342"/>
      <c r="C31" s="342"/>
      <c r="D31" s="342"/>
      <c r="E31" s="367"/>
      <c r="F31" s="342"/>
      <c r="G31" s="342"/>
      <c r="H31" s="342"/>
      <c r="I31" s="342"/>
      <c r="J31" s="341"/>
      <c r="K31" s="341"/>
      <c r="L31" s="391"/>
      <c r="M31" s="389"/>
      <c r="N31" s="188">
        <v>3</v>
      </c>
      <c r="O31" s="257"/>
      <c r="P31" s="258"/>
      <c r="Q31" s="258"/>
      <c r="R31" s="258"/>
      <c r="S31" s="258"/>
      <c r="T31" s="258"/>
      <c r="U31" s="258"/>
      <c r="V31" s="258"/>
      <c r="W31" s="103">
        <f t="shared" si="1"/>
        <v>0</v>
      </c>
      <c r="X31" s="104" t="str">
        <f t="shared" si="0"/>
        <v>DEBIL</v>
      </c>
      <c r="Y31" s="259"/>
      <c r="Z31" s="105" t="str">
        <f t="shared" si="2"/>
        <v/>
      </c>
      <c r="AA31" s="103" t="str">
        <f t="shared" si="3"/>
        <v>SI</v>
      </c>
      <c r="AB31" s="258"/>
      <c r="AC31" s="392"/>
      <c r="AD31" s="392"/>
      <c r="AE31" s="393"/>
      <c r="AF31" s="393"/>
      <c r="AG31" s="394"/>
      <c r="AH31" s="394"/>
      <c r="AI31" s="387"/>
      <c r="AJ31" s="387"/>
      <c r="AK31" s="391"/>
      <c r="AL31" s="389"/>
      <c r="AM31" s="396"/>
      <c r="AN31" s="189"/>
      <c r="AO31" s="188"/>
      <c r="AP31" s="195"/>
      <c r="AQ31" s="195"/>
      <c r="AR31" s="189"/>
      <c r="AS31" s="195"/>
      <c r="AT31" s="189"/>
      <c r="AU31" s="195"/>
      <c r="AV31" s="189"/>
      <c r="AW31" s="100"/>
      <c r="AX31" s="180"/>
      <c r="AY31" s="134"/>
      <c r="AZ31" s="180"/>
      <c r="BA31" s="180"/>
      <c r="BB31" s="134"/>
      <c r="BC31" s="100"/>
      <c r="BD31" s="100"/>
      <c r="BE31" s="189"/>
      <c r="BF31" s="189"/>
      <c r="BG31" s="188"/>
      <c r="BH31" s="195"/>
      <c r="BI31" s="195"/>
      <c r="BJ31" s="189"/>
      <c r="BK31" s="189"/>
      <c r="BL31" s="188"/>
      <c r="BM31" s="195"/>
      <c r="BN31" s="195"/>
      <c r="BO31" s="180"/>
      <c r="BP31" s="180"/>
      <c r="BQ31" s="134"/>
      <c r="BR31" s="100"/>
      <c r="BS31" s="100"/>
      <c r="BT31" s="100"/>
      <c r="BU31" s="180"/>
      <c r="BV31" s="180"/>
      <c r="BW31" s="180"/>
      <c r="BX31" s="100"/>
      <c r="BY31" s="180"/>
      <c r="BZ31" s="180"/>
      <c r="CA31" s="100"/>
      <c r="CB31" s="180"/>
      <c r="CC31" s="134"/>
      <c r="CD31" s="180"/>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row>
    <row r="32" spans="1:108" ht="21" customHeight="1" thickTop="1" thickBot="1" x14ac:dyDescent="0.35">
      <c r="A32" s="341"/>
      <c r="B32" s="342"/>
      <c r="C32" s="342"/>
      <c r="D32" s="342"/>
      <c r="E32" s="367"/>
      <c r="F32" s="342"/>
      <c r="G32" s="342"/>
      <c r="H32" s="342"/>
      <c r="I32" s="342"/>
      <c r="J32" s="341"/>
      <c r="K32" s="341"/>
      <c r="L32" s="391"/>
      <c r="M32" s="389"/>
      <c r="N32" s="188">
        <v>4</v>
      </c>
      <c r="O32" s="190"/>
      <c r="P32" s="258"/>
      <c r="Q32" s="258"/>
      <c r="R32" s="258"/>
      <c r="S32" s="258"/>
      <c r="T32" s="258"/>
      <c r="U32" s="258"/>
      <c r="V32" s="258"/>
      <c r="W32" s="103">
        <f t="shared" si="1"/>
        <v>0</v>
      </c>
      <c r="X32" s="104" t="str">
        <f t="shared" si="0"/>
        <v>DEBIL</v>
      </c>
      <c r="Y32" s="259"/>
      <c r="Z32" s="105" t="str">
        <f t="shared" si="2"/>
        <v/>
      </c>
      <c r="AA32" s="103" t="str">
        <f t="shared" si="3"/>
        <v>SI</v>
      </c>
      <c r="AB32" s="258"/>
      <c r="AC32" s="392"/>
      <c r="AD32" s="392"/>
      <c r="AE32" s="393"/>
      <c r="AF32" s="393"/>
      <c r="AG32" s="394"/>
      <c r="AH32" s="394"/>
      <c r="AI32" s="387"/>
      <c r="AJ32" s="387"/>
      <c r="AK32" s="391"/>
      <c r="AL32" s="389"/>
      <c r="AM32" s="396"/>
      <c r="AN32" s="189"/>
      <c r="AO32" s="188"/>
      <c r="AP32" s="195"/>
      <c r="AQ32" s="195"/>
      <c r="AR32" s="189"/>
      <c r="AS32" s="195"/>
      <c r="AT32" s="189"/>
      <c r="AU32" s="195"/>
      <c r="AV32" s="189"/>
      <c r="AW32" s="100"/>
      <c r="AX32" s="180"/>
      <c r="AY32" s="134"/>
      <c r="AZ32" s="180"/>
      <c r="BA32" s="180"/>
      <c r="BB32" s="134"/>
      <c r="BC32" s="100"/>
      <c r="BD32" s="100"/>
      <c r="BE32" s="189"/>
      <c r="BF32" s="189"/>
      <c r="BG32" s="188"/>
      <c r="BH32" s="195"/>
      <c r="BI32" s="195"/>
      <c r="BJ32" s="189"/>
      <c r="BK32" s="189"/>
      <c r="BL32" s="188"/>
      <c r="BM32" s="195"/>
      <c r="BN32" s="195"/>
      <c r="BO32" s="180"/>
      <c r="BP32" s="180"/>
      <c r="BQ32" s="134"/>
      <c r="BR32" s="100"/>
      <c r="BS32" s="100"/>
      <c r="BT32" s="100"/>
      <c r="BU32" s="180"/>
      <c r="BV32" s="180"/>
      <c r="BW32" s="180"/>
      <c r="BX32" s="100"/>
      <c r="BY32" s="180"/>
      <c r="BZ32" s="180"/>
      <c r="CA32" s="100"/>
      <c r="CB32" s="180"/>
      <c r="CC32" s="134"/>
      <c r="CD32" s="180"/>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row>
    <row r="33" spans="1:108" ht="21" customHeight="1" thickTop="1" thickBot="1" x14ac:dyDescent="0.35">
      <c r="A33" s="341"/>
      <c r="B33" s="342"/>
      <c r="C33" s="342"/>
      <c r="D33" s="342"/>
      <c r="E33" s="367"/>
      <c r="F33" s="342"/>
      <c r="G33" s="342"/>
      <c r="H33" s="342"/>
      <c r="I33" s="342"/>
      <c r="J33" s="341"/>
      <c r="K33" s="341"/>
      <c r="L33" s="391"/>
      <c r="M33" s="389"/>
      <c r="N33" s="188">
        <v>5</v>
      </c>
      <c r="O33" s="190"/>
      <c r="P33" s="258"/>
      <c r="Q33" s="258"/>
      <c r="R33" s="258"/>
      <c r="S33" s="258"/>
      <c r="T33" s="258"/>
      <c r="U33" s="258"/>
      <c r="V33" s="258"/>
      <c r="W33" s="103">
        <f t="shared" si="1"/>
        <v>0</v>
      </c>
      <c r="X33" s="104" t="str">
        <f t="shared" si="0"/>
        <v>DEBIL</v>
      </c>
      <c r="Y33" s="259"/>
      <c r="Z33" s="105" t="str">
        <f t="shared" si="2"/>
        <v/>
      </c>
      <c r="AA33" s="103" t="str">
        <f t="shared" si="3"/>
        <v>SI</v>
      </c>
      <c r="AB33" s="258"/>
      <c r="AC33" s="392"/>
      <c r="AD33" s="392"/>
      <c r="AE33" s="393"/>
      <c r="AF33" s="393"/>
      <c r="AG33" s="394"/>
      <c r="AH33" s="394"/>
      <c r="AI33" s="387"/>
      <c r="AJ33" s="387"/>
      <c r="AK33" s="391"/>
      <c r="AL33" s="389"/>
      <c r="AM33" s="396"/>
      <c r="AN33" s="189"/>
      <c r="AO33" s="188"/>
      <c r="AP33" s="195"/>
      <c r="AQ33" s="195"/>
      <c r="AR33" s="189"/>
      <c r="AS33" s="195"/>
      <c r="AT33" s="189"/>
      <c r="AU33" s="195"/>
      <c r="AV33" s="189"/>
      <c r="AW33" s="100"/>
      <c r="AX33" s="180"/>
      <c r="AY33" s="134"/>
      <c r="AZ33" s="180"/>
      <c r="BA33" s="180"/>
      <c r="BB33" s="134"/>
      <c r="BC33" s="100"/>
      <c r="BD33" s="100"/>
      <c r="BE33" s="189"/>
      <c r="BF33" s="189"/>
      <c r="BG33" s="188"/>
      <c r="BH33" s="195"/>
      <c r="BI33" s="195"/>
      <c r="BJ33" s="189"/>
      <c r="BK33" s="189"/>
      <c r="BL33" s="188"/>
      <c r="BM33" s="195"/>
      <c r="BN33" s="195"/>
      <c r="BO33" s="180"/>
      <c r="BP33" s="180"/>
      <c r="BQ33" s="134"/>
      <c r="BR33" s="100"/>
      <c r="BS33" s="100"/>
      <c r="BT33" s="100"/>
      <c r="BU33" s="180"/>
      <c r="BV33" s="180"/>
      <c r="BW33" s="180"/>
      <c r="BX33" s="100"/>
      <c r="BY33" s="180"/>
      <c r="BZ33" s="180"/>
      <c r="CA33" s="100"/>
      <c r="CB33" s="180"/>
      <c r="CC33" s="134"/>
      <c r="CD33" s="180"/>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row>
    <row r="34" spans="1:108" ht="21" customHeight="1" thickTop="1" thickBot="1" x14ac:dyDescent="0.35">
      <c r="A34" s="341"/>
      <c r="B34" s="342"/>
      <c r="C34" s="342"/>
      <c r="D34" s="342"/>
      <c r="E34" s="367"/>
      <c r="F34" s="342"/>
      <c r="G34" s="342"/>
      <c r="H34" s="342"/>
      <c r="I34" s="342"/>
      <c r="J34" s="341"/>
      <c r="K34" s="341"/>
      <c r="L34" s="391"/>
      <c r="M34" s="390"/>
      <c r="N34" s="188">
        <v>6</v>
      </c>
      <c r="O34" s="190"/>
      <c r="P34" s="258"/>
      <c r="Q34" s="258"/>
      <c r="R34" s="258"/>
      <c r="S34" s="258"/>
      <c r="T34" s="258"/>
      <c r="U34" s="258"/>
      <c r="V34" s="258"/>
      <c r="W34" s="103">
        <f t="shared" si="1"/>
        <v>0</v>
      </c>
      <c r="X34" s="104" t="str">
        <f t="shared" si="0"/>
        <v>DEBIL</v>
      </c>
      <c r="Y34" s="259"/>
      <c r="Z34" s="105" t="str">
        <f t="shared" si="2"/>
        <v/>
      </c>
      <c r="AA34" s="103" t="str">
        <f t="shared" si="3"/>
        <v>SI</v>
      </c>
      <c r="AB34" s="258"/>
      <c r="AC34" s="392"/>
      <c r="AD34" s="392"/>
      <c r="AE34" s="393"/>
      <c r="AF34" s="393"/>
      <c r="AG34" s="394"/>
      <c r="AH34" s="394"/>
      <c r="AI34" s="387"/>
      <c r="AJ34" s="387"/>
      <c r="AK34" s="391"/>
      <c r="AL34" s="390"/>
      <c r="AM34" s="397"/>
      <c r="AN34" s="189"/>
      <c r="AO34" s="188"/>
      <c r="AP34" s="195"/>
      <c r="AQ34" s="195"/>
      <c r="AR34" s="189"/>
      <c r="AS34" s="195"/>
      <c r="AT34" s="189"/>
      <c r="AU34" s="195"/>
      <c r="AV34" s="189"/>
      <c r="AW34" s="100"/>
      <c r="AX34" s="180"/>
      <c r="AY34" s="134"/>
      <c r="AZ34" s="180"/>
      <c r="BA34" s="180"/>
      <c r="BB34" s="134"/>
      <c r="BC34" s="100"/>
      <c r="BD34" s="100"/>
      <c r="BE34" s="189"/>
      <c r="BF34" s="189"/>
      <c r="BG34" s="188"/>
      <c r="BH34" s="195"/>
      <c r="BI34" s="195"/>
      <c r="BJ34" s="189"/>
      <c r="BK34" s="189"/>
      <c r="BL34" s="188"/>
      <c r="BM34" s="195"/>
      <c r="BN34" s="195"/>
      <c r="BO34" s="180"/>
      <c r="BP34" s="180"/>
      <c r="BQ34" s="134"/>
      <c r="BR34" s="100"/>
      <c r="BS34" s="100"/>
      <c r="BT34" s="100"/>
      <c r="BU34" s="180"/>
      <c r="BV34" s="180"/>
      <c r="BW34" s="180"/>
      <c r="BX34" s="100"/>
      <c r="BY34" s="180"/>
      <c r="BZ34" s="180"/>
      <c r="CA34" s="100"/>
      <c r="CB34" s="180"/>
      <c r="CC34" s="134"/>
      <c r="CD34" s="180"/>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row>
    <row r="35" spans="1:108" ht="21" customHeight="1" thickTop="1" thickBot="1" x14ac:dyDescent="0.35">
      <c r="A35" s="341">
        <v>6</v>
      </c>
      <c r="B35" s="342"/>
      <c r="C35" s="342"/>
      <c r="D35" s="342"/>
      <c r="E35" s="367"/>
      <c r="F35" s="342"/>
      <c r="G35" s="342"/>
      <c r="H35" s="342"/>
      <c r="I35" s="342"/>
      <c r="J35" s="341"/>
      <c r="K35" s="341"/>
      <c r="L35" s="391">
        <f>+(J35*K35)*4</f>
        <v>0</v>
      </c>
      <c r="M35" s="388" t="b">
        <f>IF(OR(AND(J35=3,K35=4),AND(J35=2,K35=5),AND(J35=2,K35=5),AND(L35=20),AND(L35&gt;=52,L35&lt;=100)),"ZONA RIESGO EXTREMA",IF(OR(AND(J35=5,K35=2),AND(J35=4,K35=3),AND(J35=1,K35=4),AND(L35=16),AND(L35&gt;=28,L35&lt;=48)),"ZONA RIESGO ALTA",IF(OR(AND(J35=1,K35=3),AND(J35=4,K35=1),AND(L35=24)),"ZONA RIESGO MODERADA",IF(AND(L35&gt;=4,L35&lt;=16),"ZONA RIESGO BAJA"))))</f>
        <v>0</v>
      </c>
      <c r="N35" s="188">
        <v>1</v>
      </c>
      <c r="O35" s="190"/>
      <c r="P35" s="258"/>
      <c r="Q35" s="258"/>
      <c r="R35" s="258"/>
      <c r="S35" s="258"/>
      <c r="T35" s="258"/>
      <c r="U35" s="258"/>
      <c r="V35" s="258"/>
      <c r="W35" s="103">
        <f t="shared" si="1"/>
        <v>0</v>
      </c>
      <c r="X35" s="104" t="str">
        <f t="shared" si="0"/>
        <v>DEBIL</v>
      </c>
      <c r="Y35" s="259"/>
      <c r="Z35" s="105" t="str">
        <f t="shared" si="2"/>
        <v/>
      </c>
      <c r="AA35" s="103" t="str">
        <f t="shared" si="3"/>
        <v>SI</v>
      </c>
      <c r="AB35" s="258"/>
      <c r="AC35" s="392">
        <f>IF(AND(W35&gt;0,SUM(W36:W40)=0),W35,IF(AND(SUM(W35:W36)&gt;0,SUM(W37:W40)=0),AVERAGE(W35:W36),IF(AND(SUM(W35:W37)&gt;0,SUM(W38:W40)=0),AVERAGE(W35:W37),IF(AND(SUM(W35:W38)&gt;0,SUM(W39:W40)=0),AVERAGE(W35:W38),IF(AND(SUM(W35:W39)&gt;0,W40=0),AVERAGE(W35:W39),AVERAGE(W35:W40))))))</f>
        <v>0</v>
      </c>
      <c r="AD35" s="392" t="str">
        <f>IF(AND(AC35&gt;=50,AC35&lt;=99),"MODERADO",IF(AND(AC35=100), "FUERTE",IF(AND(AC35&lt;50), "DEBIL")))</f>
        <v>DEBIL</v>
      </c>
      <c r="AE35" s="393"/>
      <c r="AF35" s="393"/>
      <c r="AG35" s="394" t="str">
        <f>IFERROR(_xlfn.IFS(AND(AD35="MODERADO",AE35="Directamente"),1,AND(AD35="FUERTE",AE35="Directamente"),2),"0")</f>
        <v>0</v>
      </c>
      <c r="AH35" s="394" t="str">
        <f>IFERROR(_xlfn.IFS(AND(AD35="MODERADO",AF35="Directamente"),1,AND(AD35="FUERTE",AF35="Directamente"),2,AND(AD35="FUERTE",AF35="Indirectamente"),1),"0")</f>
        <v>0</v>
      </c>
      <c r="AI35" s="387"/>
      <c r="AJ35" s="387"/>
      <c r="AK35" s="391">
        <f>+(AI35*AJ35)*4</f>
        <v>0</v>
      </c>
      <c r="AL35" s="388"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95"/>
      <c r="AN35" s="189"/>
      <c r="AO35" s="188"/>
      <c r="AP35" s="195"/>
      <c r="AQ35" s="195"/>
      <c r="AR35" s="189"/>
      <c r="AS35" s="195"/>
      <c r="AT35" s="189"/>
      <c r="AU35" s="195"/>
      <c r="AV35" s="189"/>
      <c r="AW35" s="100"/>
      <c r="AX35" s="180"/>
      <c r="AY35" s="134"/>
      <c r="AZ35" s="180"/>
      <c r="BA35" s="180"/>
      <c r="BB35" s="134"/>
      <c r="BC35" s="100"/>
      <c r="BD35" s="100"/>
      <c r="BE35" s="189"/>
      <c r="BF35" s="189"/>
      <c r="BG35" s="188"/>
      <c r="BH35" s="195"/>
      <c r="BI35" s="195"/>
      <c r="BJ35" s="189"/>
      <c r="BK35" s="189"/>
      <c r="BL35" s="188"/>
      <c r="BM35" s="195"/>
      <c r="BN35" s="195"/>
      <c r="BO35" s="180"/>
      <c r="BP35" s="180"/>
      <c r="BQ35" s="134"/>
      <c r="BR35" s="100"/>
      <c r="BS35" s="100"/>
      <c r="BT35" s="100"/>
      <c r="BU35" s="180"/>
      <c r="BV35" s="180"/>
      <c r="BW35" s="180"/>
      <c r="BX35" s="100"/>
      <c r="BY35" s="180"/>
      <c r="BZ35" s="180"/>
      <c r="CA35" s="100"/>
      <c r="CB35" s="180"/>
      <c r="CC35" s="134"/>
      <c r="CD35" s="180"/>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row>
    <row r="36" spans="1:108" ht="21" customHeight="1" thickTop="1" thickBot="1" x14ac:dyDescent="0.35">
      <c r="A36" s="341"/>
      <c r="B36" s="342"/>
      <c r="C36" s="342"/>
      <c r="D36" s="342"/>
      <c r="E36" s="367"/>
      <c r="F36" s="342"/>
      <c r="G36" s="342"/>
      <c r="H36" s="342"/>
      <c r="I36" s="342"/>
      <c r="J36" s="341"/>
      <c r="K36" s="341"/>
      <c r="L36" s="391"/>
      <c r="M36" s="389"/>
      <c r="N36" s="188">
        <v>2</v>
      </c>
      <c r="O36" s="190"/>
      <c r="P36" s="258"/>
      <c r="Q36" s="258"/>
      <c r="R36" s="258"/>
      <c r="S36" s="258"/>
      <c r="T36" s="258"/>
      <c r="U36" s="258"/>
      <c r="V36" s="258"/>
      <c r="W36" s="103">
        <f t="shared" si="1"/>
        <v>0</v>
      </c>
      <c r="X36" s="104" t="str">
        <f t="shared" si="0"/>
        <v>DEBIL</v>
      </c>
      <c r="Y36" s="259"/>
      <c r="Z36" s="105" t="str">
        <f t="shared" si="2"/>
        <v/>
      </c>
      <c r="AA36" s="103" t="str">
        <f t="shared" si="3"/>
        <v>SI</v>
      </c>
      <c r="AB36" s="258"/>
      <c r="AC36" s="392"/>
      <c r="AD36" s="392"/>
      <c r="AE36" s="393"/>
      <c r="AF36" s="393"/>
      <c r="AG36" s="394"/>
      <c r="AH36" s="394"/>
      <c r="AI36" s="387"/>
      <c r="AJ36" s="387"/>
      <c r="AK36" s="391"/>
      <c r="AL36" s="389"/>
      <c r="AM36" s="396"/>
      <c r="AN36" s="189"/>
      <c r="AO36" s="188"/>
      <c r="AP36" s="195"/>
      <c r="AQ36" s="195"/>
      <c r="AR36" s="189"/>
      <c r="AS36" s="195"/>
      <c r="AT36" s="189"/>
      <c r="AU36" s="195"/>
      <c r="AV36" s="189"/>
      <c r="AW36" s="100"/>
      <c r="AX36" s="180"/>
      <c r="AY36" s="134"/>
      <c r="AZ36" s="180"/>
      <c r="BA36" s="180"/>
      <c r="BB36" s="134"/>
      <c r="BC36" s="100"/>
      <c r="BD36" s="100"/>
      <c r="BE36" s="189"/>
      <c r="BF36" s="189"/>
      <c r="BG36" s="188"/>
      <c r="BH36" s="195"/>
      <c r="BI36" s="195"/>
      <c r="BJ36" s="189"/>
      <c r="BK36" s="189"/>
      <c r="BL36" s="188"/>
      <c r="BM36" s="195"/>
      <c r="BN36" s="195"/>
      <c r="BO36" s="180"/>
      <c r="BP36" s="180"/>
      <c r="BQ36" s="134"/>
      <c r="BR36" s="100"/>
      <c r="BS36" s="100"/>
      <c r="BT36" s="100"/>
      <c r="BU36" s="180"/>
      <c r="BV36" s="180"/>
      <c r="BW36" s="180"/>
      <c r="BX36" s="100"/>
      <c r="BY36" s="180"/>
      <c r="BZ36" s="180"/>
      <c r="CA36" s="100"/>
      <c r="CB36" s="180"/>
      <c r="CC36" s="134"/>
      <c r="CD36" s="180"/>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row>
    <row r="37" spans="1:108" ht="21" customHeight="1" thickTop="1" thickBot="1" x14ac:dyDescent="0.35">
      <c r="A37" s="341"/>
      <c r="B37" s="342"/>
      <c r="C37" s="342"/>
      <c r="D37" s="342"/>
      <c r="E37" s="367"/>
      <c r="F37" s="342"/>
      <c r="G37" s="342"/>
      <c r="H37" s="342"/>
      <c r="I37" s="342"/>
      <c r="J37" s="341"/>
      <c r="K37" s="341"/>
      <c r="L37" s="391"/>
      <c r="M37" s="389"/>
      <c r="N37" s="188">
        <v>3</v>
      </c>
      <c r="O37" s="257"/>
      <c r="P37" s="258"/>
      <c r="Q37" s="258"/>
      <c r="R37" s="258"/>
      <c r="S37" s="258"/>
      <c r="T37" s="258"/>
      <c r="U37" s="258"/>
      <c r="V37" s="258"/>
      <c r="W37" s="103">
        <f t="shared" si="1"/>
        <v>0</v>
      </c>
      <c r="X37" s="104" t="str">
        <f t="shared" si="0"/>
        <v>DEBIL</v>
      </c>
      <c r="Y37" s="259"/>
      <c r="Z37" s="105" t="str">
        <f t="shared" si="2"/>
        <v/>
      </c>
      <c r="AA37" s="103" t="str">
        <f t="shared" si="3"/>
        <v>SI</v>
      </c>
      <c r="AB37" s="258"/>
      <c r="AC37" s="392"/>
      <c r="AD37" s="392"/>
      <c r="AE37" s="393"/>
      <c r="AF37" s="393"/>
      <c r="AG37" s="394"/>
      <c r="AH37" s="394"/>
      <c r="AI37" s="387"/>
      <c r="AJ37" s="387"/>
      <c r="AK37" s="391"/>
      <c r="AL37" s="389"/>
      <c r="AM37" s="396"/>
      <c r="AN37" s="189"/>
      <c r="AO37" s="188"/>
      <c r="AP37" s="195"/>
      <c r="AQ37" s="195"/>
      <c r="AR37" s="189"/>
      <c r="AS37" s="195"/>
      <c r="AT37" s="189"/>
      <c r="AU37" s="195"/>
      <c r="AV37" s="189"/>
      <c r="AW37" s="100"/>
      <c r="AX37" s="180"/>
      <c r="AY37" s="134"/>
      <c r="AZ37" s="180"/>
      <c r="BA37" s="180"/>
      <c r="BB37" s="134"/>
      <c r="BC37" s="100"/>
      <c r="BD37" s="100"/>
      <c r="BE37" s="189"/>
      <c r="BF37" s="189"/>
      <c r="BG37" s="188"/>
      <c r="BH37" s="195"/>
      <c r="BI37" s="195"/>
      <c r="BJ37" s="189"/>
      <c r="BK37" s="189"/>
      <c r="BL37" s="188"/>
      <c r="BM37" s="195"/>
      <c r="BN37" s="195"/>
      <c r="BO37" s="180"/>
      <c r="BP37" s="180"/>
      <c r="BQ37" s="134"/>
      <c r="BR37" s="100"/>
      <c r="BS37" s="100"/>
      <c r="BT37" s="100"/>
      <c r="BU37" s="180"/>
      <c r="BV37" s="180"/>
      <c r="BW37" s="180"/>
      <c r="BX37" s="100"/>
      <c r="BY37" s="180"/>
      <c r="BZ37" s="180"/>
      <c r="CA37" s="100"/>
      <c r="CB37" s="180"/>
      <c r="CC37" s="134"/>
      <c r="CD37" s="180"/>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row>
    <row r="38" spans="1:108" ht="21" customHeight="1" thickTop="1" thickBot="1" x14ac:dyDescent="0.35">
      <c r="A38" s="341"/>
      <c r="B38" s="342"/>
      <c r="C38" s="342"/>
      <c r="D38" s="342"/>
      <c r="E38" s="367"/>
      <c r="F38" s="342"/>
      <c r="G38" s="342"/>
      <c r="H38" s="342"/>
      <c r="I38" s="342"/>
      <c r="J38" s="341"/>
      <c r="K38" s="341"/>
      <c r="L38" s="391"/>
      <c r="M38" s="389"/>
      <c r="N38" s="188">
        <v>4</v>
      </c>
      <c r="O38" s="190"/>
      <c r="P38" s="258"/>
      <c r="Q38" s="258"/>
      <c r="R38" s="258"/>
      <c r="S38" s="258"/>
      <c r="T38" s="258"/>
      <c r="U38" s="258"/>
      <c r="V38" s="258"/>
      <c r="W38" s="103">
        <f t="shared" si="1"/>
        <v>0</v>
      </c>
      <c r="X38" s="104" t="str">
        <f t="shared" si="0"/>
        <v>DEBIL</v>
      </c>
      <c r="Y38" s="259"/>
      <c r="Z38" s="105" t="str">
        <f t="shared" si="2"/>
        <v/>
      </c>
      <c r="AA38" s="103" t="str">
        <f t="shared" si="3"/>
        <v>SI</v>
      </c>
      <c r="AB38" s="258"/>
      <c r="AC38" s="392"/>
      <c r="AD38" s="392"/>
      <c r="AE38" s="393"/>
      <c r="AF38" s="393"/>
      <c r="AG38" s="394"/>
      <c r="AH38" s="394"/>
      <c r="AI38" s="387"/>
      <c r="AJ38" s="387"/>
      <c r="AK38" s="391"/>
      <c r="AL38" s="389"/>
      <c r="AM38" s="396"/>
      <c r="AN38" s="189"/>
      <c r="AO38" s="188"/>
      <c r="AP38" s="195"/>
      <c r="AQ38" s="195"/>
      <c r="AR38" s="189"/>
      <c r="AS38" s="195"/>
      <c r="AT38" s="189"/>
      <c r="AU38" s="195"/>
      <c r="AV38" s="189"/>
      <c r="AW38" s="100"/>
      <c r="AX38" s="180"/>
      <c r="AY38" s="134"/>
      <c r="AZ38" s="180"/>
      <c r="BA38" s="180"/>
      <c r="BB38" s="134"/>
      <c r="BC38" s="100"/>
      <c r="BD38" s="100"/>
      <c r="BE38" s="189"/>
      <c r="BF38" s="189"/>
      <c r="BG38" s="188"/>
      <c r="BH38" s="195"/>
      <c r="BI38" s="195"/>
      <c r="BJ38" s="189"/>
      <c r="BK38" s="189"/>
      <c r="BL38" s="188"/>
      <c r="BM38" s="195"/>
      <c r="BN38" s="195"/>
      <c r="BO38" s="180"/>
      <c r="BP38" s="180"/>
      <c r="BQ38" s="134"/>
      <c r="BR38" s="100"/>
      <c r="BS38" s="100"/>
      <c r="BT38" s="100"/>
      <c r="BU38" s="180"/>
      <c r="BV38" s="180"/>
      <c r="BW38" s="180"/>
      <c r="BX38" s="100"/>
      <c r="BY38" s="180"/>
      <c r="BZ38" s="180"/>
      <c r="CA38" s="100"/>
      <c r="CB38" s="180"/>
      <c r="CC38" s="134"/>
      <c r="CD38" s="180"/>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row>
    <row r="39" spans="1:108" ht="21" customHeight="1" thickTop="1" thickBot="1" x14ac:dyDescent="0.35">
      <c r="A39" s="341"/>
      <c r="B39" s="342"/>
      <c r="C39" s="342"/>
      <c r="D39" s="342"/>
      <c r="E39" s="367"/>
      <c r="F39" s="342"/>
      <c r="G39" s="342"/>
      <c r="H39" s="342"/>
      <c r="I39" s="342"/>
      <c r="J39" s="341"/>
      <c r="K39" s="341"/>
      <c r="L39" s="391"/>
      <c r="M39" s="389"/>
      <c r="N39" s="188">
        <v>5</v>
      </c>
      <c r="O39" s="190"/>
      <c r="P39" s="258"/>
      <c r="Q39" s="258"/>
      <c r="R39" s="258"/>
      <c r="S39" s="258"/>
      <c r="T39" s="258"/>
      <c r="U39" s="258"/>
      <c r="V39" s="258"/>
      <c r="W39" s="103">
        <f t="shared" si="1"/>
        <v>0</v>
      </c>
      <c r="X39" s="104" t="str">
        <f t="shared" si="0"/>
        <v>DEBIL</v>
      </c>
      <c r="Y39" s="259"/>
      <c r="Z39" s="105" t="str">
        <f t="shared" si="2"/>
        <v/>
      </c>
      <c r="AA39" s="103" t="str">
        <f t="shared" si="3"/>
        <v>SI</v>
      </c>
      <c r="AB39" s="258"/>
      <c r="AC39" s="392"/>
      <c r="AD39" s="392"/>
      <c r="AE39" s="393"/>
      <c r="AF39" s="393"/>
      <c r="AG39" s="394"/>
      <c r="AH39" s="394"/>
      <c r="AI39" s="387"/>
      <c r="AJ39" s="387"/>
      <c r="AK39" s="391"/>
      <c r="AL39" s="389"/>
      <c r="AM39" s="396"/>
      <c r="AN39" s="189"/>
      <c r="AO39" s="188"/>
      <c r="AP39" s="195"/>
      <c r="AQ39" s="195"/>
      <c r="AR39" s="189"/>
      <c r="AS39" s="195"/>
      <c r="AT39" s="189"/>
      <c r="AU39" s="195"/>
      <c r="AV39" s="189"/>
      <c r="AW39" s="100"/>
      <c r="AX39" s="180"/>
      <c r="AY39" s="134"/>
      <c r="AZ39" s="180"/>
      <c r="BA39" s="180"/>
      <c r="BB39" s="134"/>
      <c r="BC39" s="100"/>
      <c r="BD39" s="100"/>
      <c r="BE39" s="189"/>
      <c r="BF39" s="189"/>
      <c r="BG39" s="188"/>
      <c r="BH39" s="195"/>
      <c r="BI39" s="195"/>
      <c r="BJ39" s="189"/>
      <c r="BK39" s="189"/>
      <c r="BL39" s="188"/>
      <c r="BM39" s="195"/>
      <c r="BN39" s="195"/>
      <c r="BO39" s="180"/>
      <c r="BP39" s="180"/>
      <c r="BQ39" s="134"/>
      <c r="BR39" s="100"/>
      <c r="BS39" s="100"/>
      <c r="BT39" s="100"/>
      <c r="BU39" s="180"/>
      <c r="BV39" s="180"/>
      <c r="BW39" s="180"/>
      <c r="BX39" s="100"/>
      <c r="BY39" s="180"/>
      <c r="BZ39" s="180"/>
      <c r="CA39" s="100"/>
      <c r="CB39" s="180"/>
      <c r="CC39" s="134"/>
      <c r="CD39" s="180"/>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row>
    <row r="40" spans="1:108" ht="21" customHeight="1" thickTop="1" thickBot="1" x14ac:dyDescent="0.35">
      <c r="A40" s="341"/>
      <c r="B40" s="342"/>
      <c r="C40" s="342"/>
      <c r="D40" s="342"/>
      <c r="E40" s="367"/>
      <c r="F40" s="342"/>
      <c r="G40" s="342"/>
      <c r="H40" s="342"/>
      <c r="I40" s="342"/>
      <c r="J40" s="341"/>
      <c r="K40" s="341"/>
      <c r="L40" s="391"/>
      <c r="M40" s="390"/>
      <c r="N40" s="188">
        <v>6</v>
      </c>
      <c r="O40" s="190"/>
      <c r="P40" s="258"/>
      <c r="Q40" s="258"/>
      <c r="R40" s="258"/>
      <c r="S40" s="258"/>
      <c r="T40" s="258"/>
      <c r="U40" s="258"/>
      <c r="V40" s="258"/>
      <c r="W40" s="103">
        <f t="shared" si="1"/>
        <v>0</v>
      </c>
      <c r="X40" s="104" t="str">
        <f t="shared" si="0"/>
        <v>DEBIL</v>
      </c>
      <c r="Y40" s="259"/>
      <c r="Z40" s="105" t="str">
        <f t="shared" si="2"/>
        <v/>
      </c>
      <c r="AA40" s="103" t="str">
        <f t="shared" si="3"/>
        <v>SI</v>
      </c>
      <c r="AB40" s="258"/>
      <c r="AC40" s="392"/>
      <c r="AD40" s="392"/>
      <c r="AE40" s="393"/>
      <c r="AF40" s="393"/>
      <c r="AG40" s="394"/>
      <c r="AH40" s="394"/>
      <c r="AI40" s="387"/>
      <c r="AJ40" s="387"/>
      <c r="AK40" s="391"/>
      <c r="AL40" s="390"/>
      <c r="AM40" s="397"/>
      <c r="AN40" s="189"/>
      <c r="AO40" s="188"/>
      <c r="AP40" s="195"/>
      <c r="AQ40" s="195"/>
      <c r="AR40" s="189"/>
      <c r="AS40" s="195"/>
      <c r="AT40" s="189"/>
      <c r="AU40" s="195"/>
      <c r="AV40" s="189"/>
      <c r="AW40" s="100"/>
      <c r="AX40" s="180"/>
      <c r="AY40" s="134"/>
      <c r="AZ40" s="180"/>
      <c r="BA40" s="180"/>
      <c r="BB40" s="134"/>
      <c r="BC40" s="100"/>
      <c r="BD40" s="100"/>
      <c r="BE40" s="189"/>
      <c r="BF40" s="189"/>
      <c r="BG40" s="188"/>
      <c r="BH40" s="195"/>
      <c r="BI40" s="195"/>
      <c r="BJ40" s="189"/>
      <c r="BK40" s="189"/>
      <c r="BL40" s="188"/>
      <c r="BM40" s="195"/>
      <c r="BN40" s="195"/>
      <c r="BO40" s="180"/>
      <c r="BP40" s="180"/>
      <c r="BQ40" s="134"/>
      <c r="BR40" s="100"/>
      <c r="BS40" s="100"/>
      <c r="BT40" s="100"/>
      <c r="BU40" s="180"/>
      <c r="BV40" s="180"/>
      <c r="BW40" s="180"/>
      <c r="BX40" s="100"/>
      <c r="BY40" s="180"/>
      <c r="BZ40" s="180"/>
      <c r="CA40" s="100"/>
      <c r="CB40" s="180"/>
      <c r="CC40" s="134"/>
      <c r="CD40" s="180"/>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row>
    <row r="41" spans="1:108" ht="21" customHeight="1" thickTop="1" thickBot="1" x14ac:dyDescent="0.35">
      <c r="A41" s="341">
        <v>7</v>
      </c>
      <c r="B41" s="342"/>
      <c r="C41" s="342"/>
      <c r="D41" s="342"/>
      <c r="E41" s="367"/>
      <c r="F41" s="342"/>
      <c r="G41" s="342"/>
      <c r="H41" s="342"/>
      <c r="I41" s="342"/>
      <c r="J41" s="341"/>
      <c r="K41" s="341"/>
      <c r="L41" s="391">
        <f>+(J41*K41)*4</f>
        <v>0</v>
      </c>
      <c r="M41" s="388" t="b">
        <f>IF(OR(AND(J41=3,K41=4),AND(J41=2,K41=5),AND(J41=2,K41=5),AND(L41=20),AND(L41&gt;=52,L41&lt;=100)),"ZONA RIESGO EXTREMA",IF(OR(AND(J41=5,K41=2),AND(J41=4,K41=3),AND(J41=1,K41=4),AND(L41=16),AND(L41&gt;=28,L41&lt;=48)),"ZONA RIESGO ALTA",IF(OR(AND(J41=1,K41=3),AND(J41=4,K41=1),AND(L41=24)),"ZONA RIESGO MODERADA",IF(AND(L41&gt;=4,L41&lt;=16),"ZONA RIESGO BAJA"))))</f>
        <v>0</v>
      </c>
      <c r="N41" s="188">
        <v>1</v>
      </c>
      <c r="O41" s="190"/>
      <c r="P41" s="258"/>
      <c r="Q41" s="258"/>
      <c r="R41" s="258"/>
      <c r="S41" s="258"/>
      <c r="T41" s="258"/>
      <c r="U41" s="258"/>
      <c r="V41" s="258"/>
      <c r="W41" s="103">
        <f t="shared" si="1"/>
        <v>0</v>
      </c>
      <c r="X41" s="104" t="str">
        <f t="shared" si="0"/>
        <v>DEBIL</v>
      </c>
      <c r="Y41" s="259"/>
      <c r="Z41" s="105" t="str">
        <f t="shared" si="2"/>
        <v/>
      </c>
      <c r="AA41" s="103" t="str">
        <f t="shared" si="3"/>
        <v>SI</v>
      </c>
      <c r="AB41" s="258"/>
      <c r="AC41" s="392">
        <f>IF(AND(W41&gt;0,SUM(W42:W46)=0),W41,IF(AND(SUM(W41:W42)&gt;0,SUM(W43:W46)=0),AVERAGE(W41:W42),IF(AND(SUM(W41:W43)&gt;0,SUM(W44:W46)=0),AVERAGE(W41:W43),IF(AND(SUM(W41:W44)&gt;0,SUM(W45:W46)=0),AVERAGE(W41:W44),IF(AND(SUM(W41:W45)&gt;0,W46=0),AVERAGE(W41:W45),AVERAGE(W41:W46))))))</f>
        <v>0</v>
      </c>
      <c r="AD41" s="392" t="str">
        <f>IF(AND(AC41&gt;=50,AC41&lt;=99),"MODERADO",IF(AND(AC41=100), "FUERTE",IF(AND(AC41&lt;50), "DEBIL")))</f>
        <v>DEBIL</v>
      </c>
      <c r="AE41" s="393"/>
      <c r="AF41" s="393"/>
      <c r="AG41" s="394" t="str">
        <f>IFERROR(_xlfn.IFS(AND(AD41="MODERADO",AE41="Directamente"),1,AND(AD41="FUERTE",AE41="Directamente"),2),"0")</f>
        <v>0</v>
      </c>
      <c r="AH41" s="394" t="str">
        <f>IFERROR(_xlfn.IFS(AND(AD41="MODERADO",AF41="Directamente"),1,AND(AD41="FUERTE",AF41="Directamente"),2,AND(AD41="FUERTE",AF41="Indirectamente"),1),"0")</f>
        <v>0</v>
      </c>
      <c r="AI41" s="387"/>
      <c r="AJ41" s="387"/>
      <c r="AK41" s="391">
        <f>+(AI41*AJ41)*4</f>
        <v>0</v>
      </c>
      <c r="AL41" s="388"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95"/>
      <c r="AN41" s="189"/>
      <c r="AO41" s="188"/>
      <c r="AP41" s="195"/>
      <c r="AQ41" s="195"/>
      <c r="AR41" s="189"/>
      <c r="AS41" s="195"/>
      <c r="AT41" s="189"/>
      <c r="AU41" s="195"/>
      <c r="AV41" s="189"/>
      <c r="AW41" s="100"/>
      <c r="AX41" s="180"/>
      <c r="AY41" s="134"/>
      <c r="AZ41" s="180"/>
      <c r="BA41" s="180"/>
      <c r="BB41" s="134"/>
      <c r="BC41" s="100"/>
      <c r="BD41" s="100"/>
      <c r="BE41" s="189"/>
      <c r="BF41" s="189"/>
      <c r="BG41" s="188"/>
      <c r="BH41" s="195"/>
      <c r="BI41" s="195"/>
      <c r="BJ41" s="189"/>
      <c r="BK41" s="189"/>
      <c r="BL41" s="188"/>
      <c r="BM41" s="195"/>
      <c r="BN41" s="195"/>
      <c r="BO41" s="180"/>
      <c r="BP41" s="180"/>
      <c r="BQ41" s="134"/>
      <c r="BR41" s="100"/>
      <c r="BS41" s="100"/>
      <c r="BT41" s="100"/>
      <c r="BU41" s="180"/>
      <c r="BV41" s="180"/>
      <c r="BW41" s="180"/>
      <c r="BX41" s="100"/>
      <c r="BY41" s="180"/>
      <c r="BZ41" s="180"/>
      <c r="CA41" s="100"/>
      <c r="CB41" s="180"/>
      <c r="CC41" s="134"/>
      <c r="CD41" s="180"/>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row>
    <row r="42" spans="1:108" ht="21" customHeight="1" thickTop="1" thickBot="1" x14ac:dyDescent="0.35">
      <c r="A42" s="341"/>
      <c r="B42" s="342"/>
      <c r="C42" s="342"/>
      <c r="D42" s="342"/>
      <c r="E42" s="367"/>
      <c r="F42" s="342"/>
      <c r="G42" s="342"/>
      <c r="H42" s="342"/>
      <c r="I42" s="342"/>
      <c r="J42" s="341"/>
      <c r="K42" s="341"/>
      <c r="L42" s="391"/>
      <c r="M42" s="389"/>
      <c r="N42" s="188">
        <v>2</v>
      </c>
      <c r="O42" s="190"/>
      <c r="P42" s="258"/>
      <c r="Q42" s="258"/>
      <c r="R42" s="258"/>
      <c r="S42" s="258"/>
      <c r="T42" s="258"/>
      <c r="U42" s="258"/>
      <c r="V42" s="258"/>
      <c r="W42" s="103">
        <f t="shared" si="1"/>
        <v>0</v>
      </c>
      <c r="X42" s="104" t="str">
        <f t="shared" si="0"/>
        <v>DEBIL</v>
      </c>
      <c r="Y42" s="259"/>
      <c r="Z42" s="105" t="str">
        <f t="shared" si="2"/>
        <v/>
      </c>
      <c r="AA42" s="103" t="str">
        <f t="shared" si="3"/>
        <v>SI</v>
      </c>
      <c r="AB42" s="258"/>
      <c r="AC42" s="392"/>
      <c r="AD42" s="392"/>
      <c r="AE42" s="393"/>
      <c r="AF42" s="393"/>
      <c r="AG42" s="394"/>
      <c r="AH42" s="394"/>
      <c r="AI42" s="387"/>
      <c r="AJ42" s="387"/>
      <c r="AK42" s="391"/>
      <c r="AL42" s="389"/>
      <c r="AM42" s="396"/>
      <c r="AN42" s="189"/>
      <c r="AO42" s="188"/>
      <c r="AP42" s="195"/>
      <c r="AQ42" s="195"/>
      <c r="AR42" s="189"/>
      <c r="AS42" s="195"/>
      <c r="AT42" s="189"/>
      <c r="AU42" s="195"/>
      <c r="AV42" s="189"/>
      <c r="AW42" s="100"/>
      <c r="AX42" s="180"/>
      <c r="AY42" s="134"/>
      <c r="AZ42" s="180"/>
      <c r="BA42" s="180"/>
      <c r="BB42" s="134"/>
      <c r="BC42" s="100"/>
      <c r="BD42" s="100"/>
      <c r="BE42" s="189"/>
      <c r="BF42" s="189"/>
      <c r="BG42" s="188"/>
      <c r="BH42" s="195"/>
      <c r="BI42" s="195"/>
      <c r="BJ42" s="189"/>
      <c r="BK42" s="189"/>
      <c r="BL42" s="188"/>
      <c r="BM42" s="195"/>
      <c r="BN42" s="195"/>
      <c r="BO42" s="180"/>
      <c r="BP42" s="180"/>
      <c r="BQ42" s="134"/>
      <c r="BR42" s="100"/>
      <c r="BS42" s="100"/>
      <c r="BT42" s="100"/>
      <c r="BU42" s="180"/>
      <c r="BV42" s="180"/>
      <c r="BW42" s="180"/>
      <c r="BX42" s="100"/>
      <c r="BY42" s="180"/>
      <c r="BZ42" s="180"/>
      <c r="CA42" s="100"/>
      <c r="CB42" s="180"/>
      <c r="CC42" s="134"/>
      <c r="CD42" s="180"/>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row>
    <row r="43" spans="1:108" ht="21" customHeight="1" thickTop="1" thickBot="1" x14ac:dyDescent="0.35">
      <c r="A43" s="341"/>
      <c r="B43" s="342"/>
      <c r="C43" s="342"/>
      <c r="D43" s="342"/>
      <c r="E43" s="367"/>
      <c r="F43" s="342"/>
      <c r="G43" s="342"/>
      <c r="H43" s="342"/>
      <c r="I43" s="342"/>
      <c r="J43" s="341"/>
      <c r="K43" s="341"/>
      <c r="L43" s="391"/>
      <c r="M43" s="389"/>
      <c r="N43" s="188">
        <v>3</v>
      </c>
      <c r="O43" s="257"/>
      <c r="P43" s="258"/>
      <c r="Q43" s="258"/>
      <c r="R43" s="258"/>
      <c r="S43" s="258"/>
      <c r="T43" s="258"/>
      <c r="U43" s="258"/>
      <c r="V43" s="258"/>
      <c r="W43" s="103">
        <f t="shared" si="1"/>
        <v>0</v>
      </c>
      <c r="X43" s="104" t="str">
        <f t="shared" si="0"/>
        <v>DEBIL</v>
      </c>
      <c r="Y43" s="259"/>
      <c r="Z43" s="105" t="str">
        <f t="shared" si="2"/>
        <v/>
      </c>
      <c r="AA43" s="103" t="str">
        <f t="shared" si="3"/>
        <v>SI</v>
      </c>
      <c r="AB43" s="258"/>
      <c r="AC43" s="392"/>
      <c r="AD43" s="392"/>
      <c r="AE43" s="393"/>
      <c r="AF43" s="393"/>
      <c r="AG43" s="394"/>
      <c r="AH43" s="394"/>
      <c r="AI43" s="387"/>
      <c r="AJ43" s="387"/>
      <c r="AK43" s="391"/>
      <c r="AL43" s="389"/>
      <c r="AM43" s="396"/>
      <c r="AN43" s="189"/>
      <c r="AO43" s="188"/>
      <c r="AP43" s="195"/>
      <c r="AQ43" s="195"/>
      <c r="AR43" s="189"/>
      <c r="AS43" s="195"/>
      <c r="AT43" s="189"/>
      <c r="AU43" s="195"/>
      <c r="AV43" s="189"/>
      <c r="AW43" s="100"/>
      <c r="AX43" s="180"/>
      <c r="AY43" s="134"/>
      <c r="AZ43" s="180"/>
      <c r="BA43" s="180"/>
      <c r="BB43" s="134"/>
      <c r="BC43" s="100"/>
      <c r="BD43" s="100"/>
      <c r="BE43" s="189"/>
      <c r="BF43" s="189"/>
      <c r="BG43" s="188"/>
      <c r="BH43" s="195"/>
      <c r="BI43" s="195"/>
      <c r="BJ43" s="189"/>
      <c r="BK43" s="189"/>
      <c r="BL43" s="188"/>
      <c r="BM43" s="195"/>
      <c r="BN43" s="195"/>
      <c r="BO43" s="180"/>
      <c r="BP43" s="180"/>
      <c r="BQ43" s="134"/>
      <c r="BR43" s="100"/>
      <c r="BS43" s="100"/>
      <c r="BT43" s="100"/>
      <c r="BU43" s="180"/>
      <c r="BV43" s="180"/>
      <c r="BW43" s="180"/>
      <c r="BX43" s="100"/>
      <c r="BY43" s="180"/>
      <c r="BZ43" s="180"/>
      <c r="CA43" s="100"/>
      <c r="CB43" s="180"/>
      <c r="CC43" s="134"/>
      <c r="CD43" s="180"/>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row>
    <row r="44" spans="1:108" ht="21" customHeight="1" thickTop="1" thickBot="1" x14ac:dyDescent="0.35">
      <c r="A44" s="341"/>
      <c r="B44" s="342"/>
      <c r="C44" s="342"/>
      <c r="D44" s="342"/>
      <c r="E44" s="367"/>
      <c r="F44" s="342"/>
      <c r="G44" s="342"/>
      <c r="H44" s="342"/>
      <c r="I44" s="342"/>
      <c r="J44" s="341"/>
      <c r="K44" s="341"/>
      <c r="L44" s="391"/>
      <c r="M44" s="389"/>
      <c r="N44" s="188">
        <v>4</v>
      </c>
      <c r="O44" s="190"/>
      <c r="P44" s="258"/>
      <c r="Q44" s="258"/>
      <c r="R44" s="258"/>
      <c r="S44" s="258"/>
      <c r="T44" s="258"/>
      <c r="U44" s="258"/>
      <c r="V44" s="258"/>
      <c r="W44" s="103">
        <f t="shared" si="1"/>
        <v>0</v>
      </c>
      <c r="X44" s="104" t="str">
        <f t="shared" si="0"/>
        <v>DEBIL</v>
      </c>
      <c r="Y44" s="259"/>
      <c r="Z44" s="105" t="str">
        <f t="shared" si="2"/>
        <v/>
      </c>
      <c r="AA44" s="103" t="str">
        <f t="shared" si="3"/>
        <v>SI</v>
      </c>
      <c r="AB44" s="258"/>
      <c r="AC44" s="392"/>
      <c r="AD44" s="392"/>
      <c r="AE44" s="393"/>
      <c r="AF44" s="393"/>
      <c r="AG44" s="394"/>
      <c r="AH44" s="394"/>
      <c r="AI44" s="387"/>
      <c r="AJ44" s="387"/>
      <c r="AK44" s="391"/>
      <c r="AL44" s="389"/>
      <c r="AM44" s="396"/>
      <c r="AN44" s="189"/>
      <c r="AO44" s="188"/>
      <c r="AP44" s="195"/>
      <c r="AQ44" s="195"/>
      <c r="AR44" s="189"/>
      <c r="AS44" s="195"/>
      <c r="AT44" s="189"/>
      <c r="AU44" s="195"/>
      <c r="AV44" s="189"/>
      <c r="AW44" s="100"/>
      <c r="AX44" s="180"/>
      <c r="AY44" s="134"/>
      <c r="AZ44" s="180"/>
      <c r="BA44" s="180"/>
      <c r="BB44" s="134"/>
      <c r="BC44" s="100"/>
      <c r="BD44" s="100"/>
      <c r="BE44" s="189"/>
      <c r="BF44" s="189"/>
      <c r="BG44" s="188"/>
      <c r="BH44" s="195"/>
      <c r="BI44" s="195"/>
      <c r="BJ44" s="189"/>
      <c r="BK44" s="189"/>
      <c r="BL44" s="188"/>
      <c r="BM44" s="195"/>
      <c r="BN44" s="195"/>
      <c r="BO44" s="180"/>
      <c r="BP44" s="180"/>
      <c r="BQ44" s="134"/>
      <c r="BR44" s="100"/>
      <c r="BS44" s="100"/>
      <c r="BT44" s="100"/>
      <c r="BU44" s="180"/>
      <c r="BV44" s="180"/>
      <c r="BW44" s="180"/>
      <c r="BX44" s="100"/>
      <c r="BY44" s="180"/>
      <c r="BZ44" s="180"/>
      <c r="CA44" s="100"/>
      <c r="CB44" s="180"/>
      <c r="CC44" s="134"/>
      <c r="CD44" s="180"/>
      <c r="CE44" s="139"/>
      <c r="CF44" s="139"/>
      <c r="CG44" s="139"/>
      <c r="CH44" s="139"/>
      <c r="CI44" s="139"/>
      <c r="CJ44" s="139"/>
      <c r="CK44" s="139"/>
      <c r="CL44" s="139"/>
      <c r="CM44" s="139"/>
      <c r="CN44" s="139"/>
      <c r="CO44" s="139"/>
      <c r="CP44" s="139"/>
      <c r="CQ44" s="139"/>
      <c r="CR44" s="139"/>
      <c r="CS44" s="139"/>
      <c r="CT44" s="139"/>
      <c r="CU44" s="139"/>
      <c r="CV44" s="139"/>
      <c r="CW44" s="139"/>
      <c r="CX44" s="139"/>
      <c r="CY44" s="139"/>
      <c r="CZ44" s="139"/>
      <c r="DA44" s="139"/>
      <c r="DB44" s="139"/>
      <c r="DC44" s="139"/>
      <c r="DD44" s="139"/>
    </row>
    <row r="45" spans="1:108" ht="21" customHeight="1" thickTop="1" thickBot="1" x14ac:dyDescent="0.35">
      <c r="A45" s="341"/>
      <c r="B45" s="342"/>
      <c r="C45" s="342"/>
      <c r="D45" s="342"/>
      <c r="E45" s="367"/>
      <c r="F45" s="342"/>
      <c r="G45" s="342"/>
      <c r="H45" s="342"/>
      <c r="I45" s="342"/>
      <c r="J45" s="341"/>
      <c r="K45" s="341"/>
      <c r="L45" s="391"/>
      <c r="M45" s="389"/>
      <c r="N45" s="188">
        <v>5</v>
      </c>
      <c r="O45" s="190"/>
      <c r="P45" s="258"/>
      <c r="Q45" s="258"/>
      <c r="R45" s="258"/>
      <c r="S45" s="258"/>
      <c r="T45" s="258"/>
      <c r="U45" s="258"/>
      <c r="V45" s="258"/>
      <c r="W45" s="103">
        <f t="shared" si="1"/>
        <v>0</v>
      </c>
      <c r="X45" s="104" t="str">
        <f t="shared" si="0"/>
        <v>DEBIL</v>
      </c>
      <c r="Y45" s="259"/>
      <c r="Z45" s="105" t="str">
        <f t="shared" si="2"/>
        <v/>
      </c>
      <c r="AA45" s="103" t="str">
        <f t="shared" si="3"/>
        <v>SI</v>
      </c>
      <c r="AB45" s="258"/>
      <c r="AC45" s="392"/>
      <c r="AD45" s="392"/>
      <c r="AE45" s="393"/>
      <c r="AF45" s="393"/>
      <c r="AG45" s="394"/>
      <c r="AH45" s="394"/>
      <c r="AI45" s="387"/>
      <c r="AJ45" s="387"/>
      <c r="AK45" s="391"/>
      <c r="AL45" s="389"/>
      <c r="AM45" s="396"/>
      <c r="AN45" s="189"/>
      <c r="AO45" s="188"/>
      <c r="AP45" s="195"/>
      <c r="AQ45" s="195"/>
      <c r="AR45" s="189"/>
      <c r="AS45" s="195"/>
      <c r="AT45" s="189"/>
      <c r="AU45" s="195"/>
      <c r="AV45" s="189"/>
      <c r="AW45" s="100"/>
      <c r="AX45" s="180"/>
      <c r="AY45" s="134"/>
      <c r="AZ45" s="180"/>
      <c r="BA45" s="180"/>
      <c r="BB45" s="134"/>
      <c r="BC45" s="100"/>
      <c r="BD45" s="100"/>
      <c r="BE45" s="189"/>
      <c r="BF45" s="189"/>
      <c r="BG45" s="188"/>
      <c r="BH45" s="195"/>
      <c r="BI45" s="195"/>
      <c r="BJ45" s="189"/>
      <c r="BK45" s="189"/>
      <c r="BL45" s="188"/>
      <c r="BM45" s="195"/>
      <c r="BN45" s="195"/>
      <c r="BO45" s="180"/>
      <c r="BP45" s="180"/>
      <c r="BQ45" s="134"/>
      <c r="BR45" s="100"/>
      <c r="BS45" s="100"/>
      <c r="BT45" s="100"/>
      <c r="BU45" s="180"/>
      <c r="BV45" s="180"/>
      <c r="BW45" s="180"/>
      <c r="BX45" s="100"/>
      <c r="BY45" s="180"/>
      <c r="BZ45" s="180"/>
      <c r="CA45" s="100"/>
      <c r="CB45" s="180"/>
      <c r="CC45" s="134"/>
      <c r="CD45" s="180"/>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row>
    <row r="46" spans="1:108" ht="21" customHeight="1" thickTop="1" thickBot="1" x14ac:dyDescent="0.35">
      <c r="A46" s="341"/>
      <c r="B46" s="342"/>
      <c r="C46" s="342"/>
      <c r="D46" s="342"/>
      <c r="E46" s="367"/>
      <c r="F46" s="342"/>
      <c r="G46" s="342"/>
      <c r="H46" s="342"/>
      <c r="I46" s="342"/>
      <c r="J46" s="341"/>
      <c r="K46" s="341"/>
      <c r="L46" s="391"/>
      <c r="M46" s="390"/>
      <c r="N46" s="188">
        <v>6</v>
      </c>
      <c r="O46" s="190"/>
      <c r="P46" s="258"/>
      <c r="Q46" s="258"/>
      <c r="R46" s="258"/>
      <c r="S46" s="258"/>
      <c r="T46" s="258"/>
      <c r="U46" s="258"/>
      <c r="V46" s="258"/>
      <c r="W46" s="103">
        <f t="shared" si="1"/>
        <v>0</v>
      </c>
      <c r="X46" s="104" t="str">
        <f t="shared" si="0"/>
        <v>DEBIL</v>
      </c>
      <c r="Y46" s="259"/>
      <c r="Z46" s="105" t="str">
        <f t="shared" si="2"/>
        <v/>
      </c>
      <c r="AA46" s="103" t="str">
        <f t="shared" si="3"/>
        <v>SI</v>
      </c>
      <c r="AB46" s="258"/>
      <c r="AC46" s="392"/>
      <c r="AD46" s="392"/>
      <c r="AE46" s="393"/>
      <c r="AF46" s="393"/>
      <c r="AG46" s="394"/>
      <c r="AH46" s="394"/>
      <c r="AI46" s="387"/>
      <c r="AJ46" s="387"/>
      <c r="AK46" s="391"/>
      <c r="AL46" s="390"/>
      <c r="AM46" s="397"/>
      <c r="AN46" s="189"/>
      <c r="AO46" s="188"/>
      <c r="AP46" s="195"/>
      <c r="AQ46" s="195"/>
      <c r="AR46" s="189"/>
      <c r="AS46" s="195"/>
      <c r="AT46" s="189"/>
      <c r="AU46" s="195"/>
      <c r="AV46" s="189"/>
      <c r="AW46" s="100"/>
      <c r="AX46" s="180"/>
      <c r="AY46" s="134"/>
      <c r="AZ46" s="180"/>
      <c r="BA46" s="180"/>
      <c r="BB46" s="134"/>
      <c r="BC46" s="100"/>
      <c r="BD46" s="100"/>
      <c r="BE46" s="189"/>
      <c r="BF46" s="189"/>
      <c r="BG46" s="188"/>
      <c r="BH46" s="195"/>
      <c r="BI46" s="195"/>
      <c r="BJ46" s="189"/>
      <c r="BK46" s="189"/>
      <c r="BL46" s="188"/>
      <c r="BM46" s="195"/>
      <c r="BN46" s="195"/>
      <c r="BO46" s="180"/>
      <c r="BP46" s="180"/>
      <c r="BQ46" s="134"/>
      <c r="BR46" s="100"/>
      <c r="BS46" s="100"/>
      <c r="BT46" s="100"/>
      <c r="BU46" s="180"/>
      <c r="BV46" s="180"/>
      <c r="BW46" s="180"/>
      <c r="BX46" s="100"/>
      <c r="BY46" s="180"/>
      <c r="BZ46" s="180"/>
      <c r="CA46" s="100"/>
      <c r="CB46" s="180"/>
      <c r="CC46" s="134"/>
      <c r="CD46" s="180"/>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row>
    <row r="47" spans="1:108" ht="21" customHeight="1" thickTop="1" thickBot="1" x14ac:dyDescent="0.35">
      <c r="A47" s="341">
        <v>8</v>
      </c>
      <c r="B47" s="342"/>
      <c r="C47" s="342"/>
      <c r="D47" s="342"/>
      <c r="E47" s="367"/>
      <c r="F47" s="342"/>
      <c r="G47" s="342"/>
      <c r="H47" s="342"/>
      <c r="I47" s="342"/>
      <c r="J47" s="341"/>
      <c r="K47" s="341"/>
      <c r="L47" s="391">
        <f>+(J47*K47)*4</f>
        <v>0</v>
      </c>
      <c r="M47" s="388" t="b">
        <f>IF(OR(AND(J47=3,K47=4),AND(J47=2,K47=5),AND(J47=2,K47=5),AND(L47=20),AND(L47&gt;=52,L47&lt;=100)),"ZONA RIESGO EXTREMA",IF(OR(AND(J47=5,K47=2),AND(J47=4,K47=3),AND(J47=1,K47=4),AND(L47=16),AND(L47&gt;=28,L47&lt;=48)),"ZONA RIESGO ALTA",IF(OR(AND(J47=1,K47=3),AND(J47=4,K47=1),AND(L47=24)),"ZONA RIESGO MODERADA",IF(AND(L47&gt;=4,L47&lt;=16),"ZONA RIESGO BAJA"))))</f>
        <v>0</v>
      </c>
      <c r="N47" s="188">
        <v>1</v>
      </c>
      <c r="O47" s="190"/>
      <c r="P47" s="258"/>
      <c r="Q47" s="258"/>
      <c r="R47" s="258"/>
      <c r="S47" s="258"/>
      <c r="T47" s="258"/>
      <c r="U47" s="258"/>
      <c r="V47" s="258"/>
      <c r="W47" s="103">
        <f t="shared" si="1"/>
        <v>0</v>
      </c>
      <c r="X47" s="104" t="str">
        <f t="shared" si="0"/>
        <v>DEBIL</v>
      </c>
      <c r="Y47" s="259"/>
      <c r="Z47" s="105" t="str">
        <f t="shared" si="2"/>
        <v/>
      </c>
      <c r="AA47" s="103" t="str">
        <f t="shared" si="3"/>
        <v>SI</v>
      </c>
      <c r="AB47" s="258"/>
      <c r="AC47" s="392">
        <f>IF(AND(W47&gt;0,SUM(W48:W52)=0),W47,IF(AND(SUM(W47:W48)&gt;0,SUM(W49:W52)=0),AVERAGE(W47:W48),IF(AND(SUM(W47:W49)&gt;0,SUM(W50:W52)=0),AVERAGE(W47:W49),IF(AND(SUM(W47:W50)&gt;0,SUM(W51:W52)=0),AVERAGE(W47:W50),IF(AND(SUM(W47:W51)&gt;0,W52=0),AVERAGE(W47:W51),AVERAGE(W47:W52))))))</f>
        <v>0</v>
      </c>
      <c r="AD47" s="392" t="str">
        <f>IF(AND(AC47&gt;=50,AC47&lt;=99),"MODERADO",IF(AND(AC47=100), "FUERTE",IF(AND(AC47&lt;50), "DEBIL")))</f>
        <v>DEBIL</v>
      </c>
      <c r="AE47" s="393"/>
      <c r="AF47" s="393"/>
      <c r="AG47" s="394" t="str">
        <f>IFERROR(_xlfn.IFS(AND(AD47="MODERADO",AE47="Directamente"),1,AND(AD47="FUERTE",AE47="Directamente"),2),"0")</f>
        <v>0</v>
      </c>
      <c r="AH47" s="394" t="str">
        <f>IFERROR(_xlfn.IFS(AND(AD47="MODERADO",AF47="Directamente"),1,AND(AD47="FUERTE",AF47="Directamente"),2,AND(AD47="FUERTE",AF47="Indirectamente"),1),"0")</f>
        <v>0</v>
      </c>
      <c r="AI47" s="387"/>
      <c r="AJ47" s="387"/>
      <c r="AK47" s="391">
        <f>+(AI47*AJ47)*4</f>
        <v>0</v>
      </c>
      <c r="AL47" s="388"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95"/>
      <c r="AN47" s="189"/>
      <c r="AO47" s="188"/>
      <c r="AP47" s="195"/>
      <c r="AQ47" s="195"/>
      <c r="AR47" s="189"/>
      <c r="AS47" s="195"/>
      <c r="AT47" s="189"/>
      <c r="AU47" s="195"/>
      <c r="AV47" s="189"/>
      <c r="AW47" s="100"/>
      <c r="AX47" s="180"/>
      <c r="AY47" s="134"/>
      <c r="AZ47" s="180"/>
      <c r="BA47" s="180"/>
      <c r="BB47" s="134"/>
      <c r="BC47" s="100"/>
      <c r="BD47" s="100"/>
      <c r="BE47" s="189"/>
      <c r="BF47" s="189"/>
      <c r="BG47" s="188"/>
      <c r="BH47" s="195"/>
      <c r="BI47" s="195"/>
      <c r="BJ47" s="189"/>
      <c r="BK47" s="189"/>
      <c r="BL47" s="188"/>
      <c r="BM47" s="195"/>
      <c r="BN47" s="195"/>
      <c r="BO47" s="180"/>
      <c r="BP47" s="180"/>
      <c r="BQ47" s="134"/>
      <c r="BR47" s="100"/>
      <c r="BS47" s="100"/>
      <c r="BT47" s="100"/>
      <c r="BU47" s="180"/>
      <c r="BV47" s="180"/>
      <c r="BW47" s="180"/>
      <c r="BX47" s="100"/>
      <c r="BY47" s="180"/>
      <c r="BZ47" s="180"/>
      <c r="CA47" s="100"/>
      <c r="CB47" s="180"/>
      <c r="CC47" s="134"/>
      <c r="CD47" s="180"/>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row>
    <row r="48" spans="1:108" ht="21" customHeight="1" thickTop="1" thickBot="1" x14ac:dyDescent="0.35">
      <c r="A48" s="341"/>
      <c r="B48" s="342"/>
      <c r="C48" s="342"/>
      <c r="D48" s="342"/>
      <c r="E48" s="367"/>
      <c r="F48" s="342"/>
      <c r="G48" s="342"/>
      <c r="H48" s="342"/>
      <c r="I48" s="342"/>
      <c r="J48" s="341"/>
      <c r="K48" s="341"/>
      <c r="L48" s="391"/>
      <c r="M48" s="389"/>
      <c r="N48" s="188">
        <v>2</v>
      </c>
      <c r="O48" s="190"/>
      <c r="P48" s="258"/>
      <c r="Q48" s="258"/>
      <c r="R48" s="258"/>
      <c r="S48" s="258"/>
      <c r="T48" s="258"/>
      <c r="U48" s="258"/>
      <c r="V48" s="258"/>
      <c r="W48" s="103">
        <f t="shared" si="1"/>
        <v>0</v>
      </c>
      <c r="X48" s="104" t="str">
        <f t="shared" si="0"/>
        <v>DEBIL</v>
      </c>
      <c r="Y48" s="259"/>
      <c r="Z48" s="105" t="str">
        <f t="shared" si="2"/>
        <v/>
      </c>
      <c r="AA48" s="103" t="str">
        <f t="shared" si="3"/>
        <v>SI</v>
      </c>
      <c r="AB48" s="258"/>
      <c r="AC48" s="392"/>
      <c r="AD48" s="392"/>
      <c r="AE48" s="393"/>
      <c r="AF48" s="393"/>
      <c r="AG48" s="394"/>
      <c r="AH48" s="394"/>
      <c r="AI48" s="387"/>
      <c r="AJ48" s="387"/>
      <c r="AK48" s="391"/>
      <c r="AL48" s="389"/>
      <c r="AM48" s="396"/>
      <c r="AN48" s="189"/>
      <c r="AO48" s="188"/>
      <c r="AP48" s="195"/>
      <c r="AQ48" s="195"/>
      <c r="AR48" s="189"/>
      <c r="AS48" s="195"/>
      <c r="AT48" s="189"/>
      <c r="AU48" s="195"/>
      <c r="AV48" s="189"/>
      <c r="AW48" s="100"/>
      <c r="AX48" s="180"/>
      <c r="AY48" s="134"/>
      <c r="AZ48" s="180"/>
      <c r="BA48" s="180"/>
      <c r="BB48" s="134"/>
      <c r="BC48" s="100"/>
      <c r="BD48" s="100"/>
      <c r="BE48" s="189"/>
      <c r="BF48" s="189"/>
      <c r="BG48" s="188"/>
      <c r="BH48" s="195"/>
      <c r="BI48" s="195"/>
      <c r="BJ48" s="189"/>
      <c r="BK48" s="189"/>
      <c r="BL48" s="188"/>
      <c r="BM48" s="195"/>
      <c r="BN48" s="195"/>
      <c r="BO48" s="180"/>
      <c r="BP48" s="180"/>
      <c r="BQ48" s="134"/>
      <c r="BR48" s="100"/>
      <c r="BS48" s="100"/>
      <c r="BT48" s="100"/>
      <c r="BU48" s="180"/>
      <c r="BV48" s="180"/>
      <c r="BW48" s="180"/>
      <c r="BX48" s="100"/>
      <c r="BY48" s="180"/>
      <c r="BZ48" s="180"/>
      <c r="CA48" s="100"/>
      <c r="CB48" s="180"/>
      <c r="CC48" s="134"/>
      <c r="CD48" s="180"/>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row>
    <row r="49" spans="1:108" ht="21" customHeight="1" thickTop="1" thickBot="1" x14ac:dyDescent="0.35">
      <c r="A49" s="341"/>
      <c r="B49" s="342"/>
      <c r="C49" s="342"/>
      <c r="D49" s="342"/>
      <c r="E49" s="367"/>
      <c r="F49" s="342"/>
      <c r="G49" s="342"/>
      <c r="H49" s="342"/>
      <c r="I49" s="342"/>
      <c r="J49" s="341"/>
      <c r="K49" s="341"/>
      <c r="L49" s="391"/>
      <c r="M49" s="389"/>
      <c r="N49" s="188">
        <v>3</v>
      </c>
      <c r="O49" s="257"/>
      <c r="P49" s="258"/>
      <c r="Q49" s="258"/>
      <c r="R49" s="258"/>
      <c r="S49" s="258"/>
      <c r="T49" s="258"/>
      <c r="U49" s="258"/>
      <c r="V49" s="258"/>
      <c r="W49" s="103">
        <f t="shared" si="1"/>
        <v>0</v>
      </c>
      <c r="X49" s="104" t="str">
        <f t="shared" si="0"/>
        <v>DEBIL</v>
      </c>
      <c r="Y49" s="259"/>
      <c r="Z49" s="105" t="str">
        <f t="shared" si="2"/>
        <v/>
      </c>
      <c r="AA49" s="103" t="str">
        <f t="shared" si="3"/>
        <v>SI</v>
      </c>
      <c r="AB49" s="258"/>
      <c r="AC49" s="392"/>
      <c r="AD49" s="392"/>
      <c r="AE49" s="393"/>
      <c r="AF49" s="393"/>
      <c r="AG49" s="394"/>
      <c r="AH49" s="394"/>
      <c r="AI49" s="387"/>
      <c r="AJ49" s="387"/>
      <c r="AK49" s="391"/>
      <c r="AL49" s="389"/>
      <c r="AM49" s="396"/>
      <c r="AN49" s="189"/>
      <c r="AO49" s="188"/>
      <c r="AP49" s="195"/>
      <c r="AQ49" s="195"/>
      <c r="AR49" s="189"/>
      <c r="AS49" s="195"/>
      <c r="AT49" s="189"/>
      <c r="AU49" s="195"/>
      <c r="AV49" s="189"/>
      <c r="AW49" s="100"/>
      <c r="AX49" s="180"/>
      <c r="AY49" s="134"/>
      <c r="AZ49" s="180"/>
      <c r="BA49" s="180"/>
      <c r="BB49" s="134"/>
      <c r="BC49" s="100"/>
      <c r="BD49" s="100"/>
      <c r="BE49" s="189"/>
      <c r="BF49" s="189"/>
      <c r="BG49" s="188"/>
      <c r="BH49" s="195"/>
      <c r="BI49" s="195"/>
      <c r="BJ49" s="189"/>
      <c r="BK49" s="189"/>
      <c r="BL49" s="188"/>
      <c r="BM49" s="195"/>
      <c r="BN49" s="195"/>
      <c r="BO49" s="180"/>
      <c r="BP49" s="180"/>
      <c r="BQ49" s="134"/>
      <c r="BR49" s="100"/>
      <c r="BS49" s="100"/>
      <c r="BT49" s="100"/>
      <c r="BU49" s="180"/>
      <c r="BV49" s="180"/>
      <c r="BW49" s="180"/>
      <c r="BX49" s="100"/>
      <c r="BY49" s="180"/>
      <c r="BZ49" s="180"/>
      <c r="CA49" s="100"/>
      <c r="CB49" s="180"/>
      <c r="CC49" s="134"/>
      <c r="CD49" s="180"/>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row>
    <row r="50" spans="1:108" ht="21" customHeight="1" thickTop="1" thickBot="1" x14ac:dyDescent="0.35">
      <c r="A50" s="341"/>
      <c r="B50" s="342"/>
      <c r="C50" s="342"/>
      <c r="D50" s="342"/>
      <c r="E50" s="367"/>
      <c r="F50" s="342"/>
      <c r="G50" s="342"/>
      <c r="H50" s="342"/>
      <c r="I50" s="342"/>
      <c r="J50" s="341"/>
      <c r="K50" s="341"/>
      <c r="L50" s="391"/>
      <c r="M50" s="389"/>
      <c r="N50" s="188">
        <v>4</v>
      </c>
      <c r="O50" s="190"/>
      <c r="P50" s="258"/>
      <c r="Q50" s="258"/>
      <c r="R50" s="258"/>
      <c r="S50" s="258"/>
      <c r="T50" s="258"/>
      <c r="U50" s="258"/>
      <c r="V50" s="258"/>
      <c r="W50" s="103">
        <f t="shared" si="1"/>
        <v>0</v>
      </c>
      <c r="X50" s="104" t="str">
        <f t="shared" si="0"/>
        <v>DEBIL</v>
      </c>
      <c r="Y50" s="259"/>
      <c r="Z50" s="105" t="str">
        <f t="shared" si="2"/>
        <v/>
      </c>
      <c r="AA50" s="103" t="str">
        <f t="shared" si="3"/>
        <v>SI</v>
      </c>
      <c r="AB50" s="258"/>
      <c r="AC50" s="392"/>
      <c r="AD50" s="392"/>
      <c r="AE50" s="393"/>
      <c r="AF50" s="393"/>
      <c r="AG50" s="394"/>
      <c r="AH50" s="394"/>
      <c r="AI50" s="387"/>
      <c r="AJ50" s="387"/>
      <c r="AK50" s="391"/>
      <c r="AL50" s="389"/>
      <c r="AM50" s="396"/>
      <c r="AN50" s="189"/>
      <c r="AO50" s="188"/>
      <c r="AP50" s="195"/>
      <c r="AQ50" s="195"/>
      <c r="AR50" s="189"/>
      <c r="AS50" s="195"/>
      <c r="AT50" s="189"/>
      <c r="AU50" s="195"/>
      <c r="AV50" s="189"/>
      <c r="AW50" s="100"/>
      <c r="AX50" s="180"/>
      <c r="AY50" s="134"/>
      <c r="AZ50" s="180"/>
      <c r="BA50" s="180"/>
      <c r="BB50" s="134"/>
      <c r="BC50" s="100"/>
      <c r="BD50" s="100"/>
      <c r="BE50" s="189"/>
      <c r="BF50" s="189"/>
      <c r="BG50" s="188"/>
      <c r="BH50" s="195"/>
      <c r="BI50" s="195"/>
      <c r="BJ50" s="189"/>
      <c r="BK50" s="189"/>
      <c r="BL50" s="188"/>
      <c r="BM50" s="195"/>
      <c r="BN50" s="195"/>
      <c r="BO50" s="180"/>
      <c r="BP50" s="180"/>
      <c r="BQ50" s="134"/>
      <c r="BR50" s="100"/>
      <c r="BS50" s="100"/>
      <c r="BT50" s="100"/>
      <c r="BU50" s="180"/>
      <c r="BV50" s="180"/>
      <c r="BW50" s="180"/>
      <c r="BX50" s="100"/>
      <c r="BY50" s="180"/>
      <c r="BZ50" s="180"/>
      <c r="CA50" s="100"/>
      <c r="CB50" s="180"/>
      <c r="CC50" s="134"/>
      <c r="CD50" s="180"/>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row>
    <row r="51" spans="1:108" ht="21" customHeight="1" thickTop="1" thickBot="1" x14ac:dyDescent="0.35">
      <c r="A51" s="341"/>
      <c r="B51" s="342"/>
      <c r="C51" s="342"/>
      <c r="D51" s="342"/>
      <c r="E51" s="367"/>
      <c r="F51" s="342"/>
      <c r="G51" s="342"/>
      <c r="H51" s="342"/>
      <c r="I51" s="342"/>
      <c r="J51" s="341"/>
      <c r="K51" s="341"/>
      <c r="L51" s="391"/>
      <c r="M51" s="389"/>
      <c r="N51" s="188">
        <v>5</v>
      </c>
      <c r="O51" s="190"/>
      <c r="P51" s="258"/>
      <c r="Q51" s="258"/>
      <c r="R51" s="258"/>
      <c r="S51" s="258"/>
      <c r="T51" s="258"/>
      <c r="U51" s="258"/>
      <c r="V51" s="258"/>
      <c r="W51" s="103">
        <f t="shared" si="1"/>
        <v>0</v>
      </c>
      <c r="X51" s="104" t="str">
        <f t="shared" si="0"/>
        <v>DEBIL</v>
      </c>
      <c r="Y51" s="259"/>
      <c r="Z51" s="105" t="str">
        <f t="shared" si="2"/>
        <v/>
      </c>
      <c r="AA51" s="103" t="str">
        <f t="shared" si="3"/>
        <v>SI</v>
      </c>
      <c r="AB51" s="258"/>
      <c r="AC51" s="392"/>
      <c r="AD51" s="392"/>
      <c r="AE51" s="393"/>
      <c r="AF51" s="393"/>
      <c r="AG51" s="394"/>
      <c r="AH51" s="394"/>
      <c r="AI51" s="387"/>
      <c r="AJ51" s="387"/>
      <c r="AK51" s="391"/>
      <c r="AL51" s="389"/>
      <c r="AM51" s="396"/>
      <c r="AN51" s="189"/>
      <c r="AO51" s="188"/>
      <c r="AP51" s="195"/>
      <c r="AQ51" s="195"/>
      <c r="AR51" s="189"/>
      <c r="AS51" s="195"/>
      <c r="AT51" s="189"/>
      <c r="AU51" s="195"/>
      <c r="AV51" s="189"/>
      <c r="AW51" s="100"/>
      <c r="AX51" s="180"/>
      <c r="AY51" s="134"/>
      <c r="AZ51" s="180"/>
      <c r="BA51" s="180"/>
      <c r="BB51" s="134"/>
      <c r="BC51" s="100"/>
      <c r="BD51" s="100"/>
      <c r="BE51" s="189"/>
      <c r="BF51" s="189"/>
      <c r="BG51" s="188"/>
      <c r="BH51" s="195"/>
      <c r="BI51" s="195"/>
      <c r="BJ51" s="189"/>
      <c r="BK51" s="189"/>
      <c r="BL51" s="188"/>
      <c r="BM51" s="195"/>
      <c r="BN51" s="195"/>
      <c r="BO51" s="180"/>
      <c r="BP51" s="180"/>
      <c r="BQ51" s="134"/>
      <c r="BR51" s="100"/>
      <c r="BS51" s="100"/>
      <c r="BT51" s="100"/>
      <c r="BU51" s="180"/>
      <c r="BV51" s="180"/>
      <c r="BW51" s="180"/>
      <c r="BX51" s="100"/>
      <c r="BY51" s="180"/>
      <c r="BZ51" s="180"/>
      <c r="CA51" s="100"/>
      <c r="CB51" s="180"/>
      <c r="CC51" s="134"/>
      <c r="CD51" s="180"/>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row>
    <row r="52" spans="1:108" ht="21" customHeight="1" thickTop="1" thickBot="1" x14ac:dyDescent="0.35">
      <c r="A52" s="341"/>
      <c r="B52" s="342"/>
      <c r="C52" s="342"/>
      <c r="D52" s="342"/>
      <c r="E52" s="367"/>
      <c r="F52" s="342"/>
      <c r="G52" s="342"/>
      <c r="H52" s="342"/>
      <c r="I52" s="342"/>
      <c r="J52" s="341"/>
      <c r="K52" s="341"/>
      <c r="L52" s="391"/>
      <c r="M52" s="390"/>
      <c r="N52" s="188">
        <v>6</v>
      </c>
      <c r="O52" s="190"/>
      <c r="P52" s="258"/>
      <c r="Q52" s="258"/>
      <c r="R52" s="258"/>
      <c r="S52" s="258"/>
      <c r="T52" s="258"/>
      <c r="U52" s="258"/>
      <c r="V52" s="258"/>
      <c r="W52" s="103">
        <f t="shared" si="1"/>
        <v>0</v>
      </c>
      <c r="X52" s="104" t="str">
        <f t="shared" si="0"/>
        <v>DEBIL</v>
      </c>
      <c r="Y52" s="259"/>
      <c r="Z52" s="105" t="str">
        <f t="shared" si="2"/>
        <v/>
      </c>
      <c r="AA52" s="103" t="str">
        <f t="shared" si="3"/>
        <v>SI</v>
      </c>
      <c r="AB52" s="258"/>
      <c r="AC52" s="392"/>
      <c r="AD52" s="392"/>
      <c r="AE52" s="393"/>
      <c r="AF52" s="393"/>
      <c r="AG52" s="394"/>
      <c r="AH52" s="394"/>
      <c r="AI52" s="387"/>
      <c r="AJ52" s="387"/>
      <c r="AK52" s="391"/>
      <c r="AL52" s="390"/>
      <c r="AM52" s="397"/>
      <c r="AN52" s="189"/>
      <c r="AO52" s="188"/>
      <c r="AP52" s="195"/>
      <c r="AQ52" s="195"/>
      <c r="AR52" s="189"/>
      <c r="AS52" s="195"/>
      <c r="AT52" s="189"/>
      <c r="AU52" s="195"/>
      <c r="AV52" s="189"/>
      <c r="AW52" s="100"/>
      <c r="AX52" s="180"/>
      <c r="AY52" s="134"/>
      <c r="AZ52" s="180"/>
      <c r="BA52" s="180"/>
      <c r="BB52" s="134"/>
      <c r="BC52" s="100"/>
      <c r="BD52" s="100"/>
      <c r="BE52" s="189"/>
      <c r="BF52" s="189"/>
      <c r="BG52" s="188"/>
      <c r="BH52" s="195"/>
      <c r="BI52" s="195"/>
      <c r="BJ52" s="189"/>
      <c r="BK52" s="189"/>
      <c r="BL52" s="188"/>
      <c r="BM52" s="195"/>
      <c r="BN52" s="195"/>
      <c r="BO52" s="180"/>
      <c r="BP52" s="180"/>
      <c r="BQ52" s="134"/>
      <c r="BR52" s="100"/>
      <c r="BS52" s="100"/>
      <c r="BT52" s="100"/>
      <c r="BU52" s="180"/>
      <c r="BV52" s="180"/>
      <c r="BW52" s="180"/>
      <c r="BX52" s="100"/>
      <c r="BY52" s="180"/>
      <c r="BZ52" s="180"/>
      <c r="CA52" s="100"/>
      <c r="CB52" s="180"/>
      <c r="CC52" s="134"/>
      <c r="CD52" s="180"/>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row>
    <row r="53" spans="1:108" ht="21" customHeight="1" thickTop="1" thickBot="1" x14ac:dyDescent="0.35">
      <c r="A53" s="341">
        <v>9</v>
      </c>
      <c r="B53" s="342"/>
      <c r="C53" s="342"/>
      <c r="D53" s="342"/>
      <c r="E53" s="367"/>
      <c r="F53" s="342"/>
      <c r="G53" s="342"/>
      <c r="H53" s="342"/>
      <c r="I53" s="342"/>
      <c r="J53" s="341"/>
      <c r="K53" s="341"/>
      <c r="L53" s="391">
        <f>+(J53*K53)*4</f>
        <v>0</v>
      </c>
      <c r="M53" s="388" t="b">
        <f>IF(OR(AND(J53=3,K53=4),AND(J53=2,K53=5),AND(J53=2,K53=5),AND(L53=20),AND(L53&gt;=52,L53&lt;=100)),"ZONA RIESGO EXTREMA",IF(OR(AND(J53=5,K53=2),AND(J53=4,K53=3),AND(J53=1,K53=4),AND(L53=16),AND(L53&gt;=28,L53&lt;=48)),"ZONA RIESGO ALTA",IF(OR(AND(J53=1,K53=3),AND(J53=4,K53=1),AND(L53=24)),"ZONA RIESGO MODERADA",IF(AND(L53&gt;=4,L53&lt;=16),"ZONA RIESGO BAJA"))))</f>
        <v>0</v>
      </c>
      <c r="N53" s="188">
        <v>1</v>
      </c>
      <c r="O53" s="190"/>
      <c r="P53" s="258"/>
      <c r="Q53" s="258"/>
      <c r="R53" s="258"/>
      <c r="S53" s="258"/>
      <c r="T53" s="258"/>
      <c r="U53" s="258"/>
      <c r="V53" s="258"/>
      <c r="W53" s="103">
        <f t="shared" si="1"/>
        <v>0</v>
      </c>
      <c r="X53" s="104" t="str">
        <f t="shared" si="0"/>
        <v>DEBIL</v>
      </c>
      <c r="Y53" s="259"/>
      <c r="Z53" s="105" t="str">
        <f t="shared" si="2"/>
        <v/>
      </c>
      <c r="AA53" s="103" t="str">
        <f t="shared" si="3"/>
        <v>SI</v>
      </c>
      <c r="AB53" s="258"/>
      <c r="AC53" s="392">
        <f>IF(AND(W53&gt;0,SUM(W54:W58)=0),W53,IF(AND(SUM(W53:W54)&gt;0,SUM(W55:W58)=0),AVERAGE(W53:W54),IF(AND(SUM(W53:W55)&gt;0,SUM(W56:W58)=0),AVERAGE(W53:W55),IF(AND(SUM(W53:W56)&gt;0,SUM(W57:W58)=0),AVERAGE(W53:W56),IF(AND(SUM(W53:W57)&gt;0,W58=0),AVERAGE(W53:W57),AVERAGE(W53:W58))))))</f>
        <v>0</v>
      </c>
      <c r="AD53" s="392" t="str">
        <f>IF(AND(AC53&gt;=50,AC53&lt;=99),"MODERADO",IF(AND(AC53=100), "FUERTE",IF(AND(AC53&lt;50), "DEBIL")))</f>
        <v>DEBIL</v>
      </c>
      <c r="AE53" s="393"/>
      <c r="AF53" s="393"/>
      <c r="AG53" s="394" t="str">
        <f>IFERROR(_xlfn.IFS(AND(AD53="MODERADO",AE53="Directamente"),1,AND(AD53="FUERTE",AE53="Directamente"),2),"0")</f>
        <v>0</v>
      </c>
      <c r="AH53" s="394" t="str">
        <f>IFERROR(_xlfn.IFS(AND(AD53="MODERADO",AF53="Directamente"),1,AND(AD53="FUERTE",AF53="Directamente"),2,AND(AD53="FUERTE",AF53="Indirectamente"),1),"0")</f>
        <v>0</v>
      </c>
      <c r="AI53" s="387"/>
      <c r="AJ53" s="387"/>
      <c r="AK53" s="391">
        <f>+(AI53*AJ53)*4</f>
        <v>0</v>
      </c>
      <c r="AL53" s="388"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95"/>
      <c r="AN53" s="189"/>
      <c r="AO53" s="188"/>
      <c r="AP53" s="195"/>
      <c r="AQ53" s="195"/>
      <c r="AR53" s="189"/>
      <c r="AS53" s="195"/>
      <c r="AT53" s="189"/>
      <c r="AU53" s="195"/>
      <c r="AV53" s="189"/>
      <c r="AW53" s="100"/>
      <c r="AX53" s="180"/>
      <c r="AY53" s="134"/>
      <c r="AZ53" s="180"/>
      <c r="BA53" s="180"/>
      <c r="BB53" s="134"/>
      <c r="BC53" s="100"/>
      <c r="BD53" s="100"/>
      <c r="BE53" s="189"/>
      <c r="BF53" s="189"/>
      <c r="BG53" s="188"/>
      <c r="BH53" s="195"/>
      <c r="BI53" s="195"/>
      <c r="BJ53" s="189"/>
      <c r="BK53" s="189"/>
      <c r="BL53" s="188"/>
      <c r="BM53" s="195"/>
      <c r="BN53" s="195"/>
      <c r="BO53" s="180"/>
      <c r="BP53" s="180"/>
      <c r="BQ53" s="134"/>
      <c r="BR53" s="100"/>
      <c r="BS53" s="100"/>
      <c r="BT53" s="100"/>
      <c r="BU53" s="180"/>
      <c r="BV53" s="180"/>
      <c r="BW53" s="180"/>
      <c r="BX53" s="100"/>
      <c r="BY53" s="180"/>
      <c r="BZ53" s="180"/>
      <c r="CA53" s="100"/>
      <c r="CB53" s="180"/>
      <c r="CC53" s="134"/>
      <c r="CD53" s="180"/>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row>
    <row r="54" spans="1:108" ht="21" customHeight="1" thickTop="1" thickBot="1" x14ac:dyDescent="0.35">
      <c r="A54" s="341"/>
      <c r="B54" s="342"/>
      <c r="C54" s="342"/>
      <c r="D54" s="342"/>
      <c r="E54" s="367"/>
      <c r="F54" s="342"/>
      <c r="G54" s="342"/>
      <c r="H54" s="342"/>
      <c r="I54" s="342"/>
      <c r="J54" s="341"/>
      <c r="K54" s="341"/>
      <c r="L54" s="391"/>
      <c r="M54" s="389"/>
      <c r="N54" s="188">
        <v>2</v>
      </c>
      <c r="O54" s="190"/>
      <c r="P54" s="258"/>
      <c r="Q54" s="258"/>
      <c r="R54" s="258"/>
      <c r="S54" s="258"/>
      <c r="T54" s="258"/>
      <c r="U54" s="258"/>
      <c r="V54" s="258"/>
      <c r="W54" s="103">
        <f t="shared" si="1"/>
        <v>0</v>
      </c>
      <c r="X54" s="104" t="str">
        <f t="shared" si="0"/>
        <v>DEBIL</v>
      </c>
      <c r="Y54" s="259"/>
      <c r="Z54" s="105" t="str">
        <f t="shared" si="2"/>
        <v/>
      </c>
      <c r="AA54" s="103" t="str">
        <f t="shared" si="3"/>
        <v>SI</v>
      </c>
      <c r="AB54" s="258"/>
      <c r="AC54" s="392"/>
      <c r="AD54" s="392"/>
      <c r="AE54" s="393"/>
      <c r="AF54" s="393"/>
      <c r="AG54" s="394"/>
      <c r="AH54" s="394"/>
      <c r="AI54" s="387"/>
      <c r="AJ54" s="387"/>
      <c r="AK54" s="391"/>
      <c r="AL54" s="389"/>
      <c r="AM54" s="396"/>
      <c r="AN54" s="189"/>
      <c r="AO54" s="188"/>
      <c r="AP54" s="195"/>
      <c r="AQ54" s="195"/>
      <c r="AR54" s="189"/>
      <c r="AS54" s="195"/>
      <c r="AT54" s="189"/>
      <c r="AU54" s="195"/>
      <c r="AV54" s="189"/>
      <c r="AW54" s="100"/>
      <c r="AX54" s="180"/>
      <c r="AY54" s="134"/>
      <c r="AZ54" s="180"/>
      <c r="BA54" s="180"/>
      <c r="BB54" s="134"/>
      <c r="BC54" s="100"/>
      <c r="BD54" s="100"/>
      <c r="BE54" s="189"/>
      <c r="BF54" s="189"/>
      <c r="BG54" s="188"/>
      <c r="BH54" s="195"/>
      <c r="BI54" s="195"/>
      <c r="BJ54" s="189"/>
      <c r="BK54" s="189"/>
      <c r="BL54" s="188"/>
      <c r="BM54" s="195"/>
      <c r="BN54" s="195"/>
      <c r="BO54" s="180"/>
      <c r="BP54" s="180"/>
      <c r="BQ54" s="134"/>
      <c r="BR54" s="100"/>
      <c r="BS54" s="100"/>
      <c r="BT54" s="100"/>
      <c r="BU54" s="180"/>
      <c r="BV54" s="180"/>
      <c r="BW54" s="180"/>
      <c r="BX54" s="100"/>
      <c r="BY54" s="180"/>
      <c r="BZ54" s="180"/>
      <c r="CA54" s="100"/>
      <c r="CB54" s="180"/>
      <c r="CC54" s="134"/>
      <c r="CD54" s="180"/>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row>
    <row r="55" spans="1:108" ht="21" customHeight="1" thickTop="1" thickBot="1" x14ac:dyDescent="0.35">
      <c r="A55" s="341"/>
      <c r="B55" s="342"/>
      <c r="C55" s="342"/>
      <c r="D55" s="342"/>
      <c r="E55" s="367"/>
      <c r="F55" s="342"/>
      <c r="G55" s="342"/>
      <c r="H55" s="342"/>
      <c r="I55" s="342"/>
      <c r="J55" s="341"/>
      <c r="K55" s="341"/>
      <c r="L55" s="391"/>
      <c r="M55" s="389"/>
      <c r="N55" s="188">
        <v>3</v>
      </c>
      <c r="O55" s="257"/>
      <c r="P55" s="258"/>
      <c r="Q55" s="258"/>
      <c r="R55" s="258"/>
      <c r="S55" s="258"/>
      <c r="T55" s="258"/>
      <c r="U55" s="258"/>
      <c r="V55" s="258"/>
      <c r="W55" s="103">
        <f t="shared" si="1"/>
        <v>0</v>
      </c>
      <c r="X55" s="104" t="str">
        <f t="shared" si="0"/>
        <v>DEBIL</v>
      </c>
      <c r="Y55" s="259"/>
      <c r="Z55" s="105" t="str">
        <f t="shared" si="2"/>
        <v/>
      </c>
      <c r="AA55" s="103" t="str">
        <f t="shared" si="3"/>
        <v>SI</v>
      </c>
      <c r="AB55" s="258"/>
      <c r="AC55" s="392"/>
      <c r="AD55" s="392"/>
      <c r="AE55" s="393"/>
      <c r="AF55" s="393"/>
      <c r="AG55" s="394"/>
      <c r="AH55" s="394"/>
      <c r="AI55" s="387"/>
      <c r="AJ55" s="387"/>
      <c r="AK55" s="391"/>
      <c r="AL55" s="389"/>
      <c r="AM55" s="396"/>
      <c r="AN55" s="189"/>
      <c r="AO55" s="188"/>
      <c r="AP55" s="195"/>
      <c r="AQ55" s="195"/>
      <c r="AR55" s="189"/>
      <c r="AS55" s="195"/>
      <c r="AT55" s="189"/>
      <c r="AU55" s="195"/>
      <c r="AV55" s="189"/>
      <c r="AW55" s="100"/>
      <c r="AX55" s="180"/>
      <c r="AY55" s="134"/>
      <c r="AZ55" s="180"/>
      <c r="BA55" s="180"/>
      <c r="BB55" s="134"/>
      <c r="BC55" s="100"/>
      <c r="BD55" s="100"/>
      <c r="BE55" s="189"/>
      <c r="BF55" s="189"/>
      <c r="BG55" s="188"/>
      <c r="BH55" s="195"/>
      <c r="BI55" s="195"/>
      <c r="BJ55" s="189"/>
      <c r="BK55" s="189"/>
      <c r="BL55" s="188"/>
      <c r="BM55" s="195"/>
      <c r="BN55" s="195"/>
      <c r="BO55" s="180"/>
      <c r="BP55" s="180"/>
      <c r="BQ55" s="134"/>
      <c r="BR55" s="100"/>
      <c r="BS55" s="100"/>
      <c r="BT55" s="100"/>
      <c r="BU55" s="180"/>
      <c r="BV55" s="180"/>
      <c r="BW55" s="180"/>
      <c r="BX55" s="100"/>
      <c r="BY55" s="180"/>
      <c r="BZ55" s="180"/>
      <c r="CA55" s="100"/>
      <c r="CB55" s="180"/>
      <c r="CC55" s="134"/>
      <c r="CD55" s="180"/>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row>
    <row r="56" spans="1:108" ht="21" customHeight="1" thickTop="1" thickBot="1" x14ac:dyDescent="0.35">
      <c r="A56" s="341"/>
      <c r="B56" s="342"/>
      <c r="C56" s="342"/>
      <c r="D56" s="342"/>
      <c r="E56" s="367"/>
      <c r="F56" s="342"/>
      <c r="G56" s="342"/>
      <c r="H56" s="342"/>
      <c r="I56" s="342"/>
      <c r="J56" s="341"/>
      <c r="K56" s="341"/>
      <c r="L56" s="391"/>
      <c r="M56" s="389"/>
      <c r="N56" s="188">
        <v>4</v>
      </c>
      <c r="O56" s="190"/>
      <c r="P56" s="258"/>
      <c r="Q56" s="258"/>
      <c r="R56" s="258"/>
      <c r="S56" s="258"/>
      <c r="T56" s="258"/>
      <c r="U56" s="258"/>
      <c r="V56" s="258"/>
      <c r="W56" s="103">
        <f t="shared" si="1"/>
        <v>0</v>
      </c>
      <c r="X56" s="104" t="str">
        <f t="shared" si="0"/>
        <v>DEBIL</v>
      </c>
      <c r="Y56" s="259"/>
      <c r="Z56" s="105" t="str">
        <f t="shared" si="2"/>
        <v/>
      </c>
      <c r="AA56" s="103" t="str">
        <f t="shared" si="3"/>
        <v>SI</v>
      </c>
      <c r="AB56" s="258"/>
      <c r="AC56" s="392"/>
      <c r="AD56" s="392"/>
      <c r="AE56" s="393"/>
      <c r="AF56" s="393"/>
      <c r="AG56" s="394"/>
      <c r="AH56" s="394"/>
      <c r="AI56" s="387"/>
      <c r="AJ56" s="387"/>
      <c r="AK56" s="391"/>
      <c r="AL56" s="389"/>
      <c r="AM56" s="396"/>
      <c r="AN56" s="189"/>
      <c r="AO56" s="188"/>
      <c r="AP56" s="195"/>
      <c r="AQ56" s="195"/>
      <c r="AR56" s="189"/>
      <c r="AS56" s="195"/>
      <c r="AT56" s="189"/>
      <c r="AU56" s="195"/>
      <c r="AV56" s="189"/>
      <c r="AW56" s="100"/>
      <c r="AX56" s="180"/>
      <c r="AY56" s="134"/>
      <c r="AZ56" s="180"/>
      <c r="BA56" s="180"/>
      <c r="BB56" s="134"/>
      <c r="BC56" s="100"/>
      <c r="BD56" s="100"/>
      <c r="BE56" s="189"/>
      <c r="BF56" s="189"/>
      <c r="BG56" s="188"/>
      <c r="BH56" s="195"/>
      <c r="BI56" s="195"/>
      <c r="BJ56" s="189"/>
      <c r="BK56" s="189"/>
      <c r="BL56" s="188"/>
      <c r="BM56" s="195"/>
      <c r="BN56" s="195"/>
      <c r="BO56" s="180"/>
      <c r="BP56" s="180"/>
      <c r="BQ56" s="134"/>
      <c r="BR56" s="100"/>
      <c r="BS56" s="100"/>
      <c r="BT56" s="100"/>
      <c r="BU56" s="180"/>
      <c r="BV56" s="180"/>
      <c r="BW56" s="180"/>
      <c r="BX56" s="100"/>
      <c r="BY56" s="180"/>
      <c r="BZ56" s="180"/>
      <c r="CA56" s="100"/>
      <c r="CB56" s="180"/>
      <c r="CC56" s="134"/>
      <c r="CD56" s="180"/>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row>
    <row r="57" spans="1:108" ht="21" customHeight="1" thickTop="1" thickBot="1" x14ac:dyDescent="0.35">
      <c r="A57" s="341"/>
      <c r="B57" s="342"/>
      <c r="C57" s="342"/>
      <c r="D57" s="342"/>
      <c r="E57" s="367"/>
      <c r="F57" s="342"/>
      <c r="G57" s="342"/>
      <c r="H57" s="342"/>
      <c r="I57" s="342"/>
      <c r="J57" s="341"/>
      <c r="K57" s="341"/>
      <c r="L57" s="391"/>
      <c r="M57" s="389"/>
      <c r="N57" s="188">
        <v>5</v>
      </c>
      <c r="O57" s="190"/>
      <c r="P57" s="258"/>
      <c r="Q57" s="258"/>
      <c r="R57" s="258"/>
      <c r="S57" s="258"/>
      <c r="T57" s="258"/>
      <c r="U57" s="258"/>
      <c r="V57" s="258"/>
      <c r="W57" s="103">
        <f t="shared" si="1"/>
        <v>0</v>
      </c>
      <c r="X57" s="104" t="str">
        <f t="shared" si="0"/>
        <v>DEBIL</v>
      </c>
      <c r="Y57" s="259"/>
      <c r="Z57" s="105" t="str">
        <f t="shared" si="2"/>
        <v/>
      </c>
      <c r="AA57" s="103" t="str">
        <f t="shared" si="3"/>
        <v>SI</v>
      </c>
      <c r="AB57" s="258"/>
      <c r="AC57" s="392"/>
      <c r="AD57" s="392"/>
      <c r="AE57" s="393"/>
      <c r="AF57" s="393"/>
      <c r="AG57" s="394"/>
      <c r="AH57" s="394"/>
      <c r="AI57" s="387"/>
      <c r="AJ57" s="387"/>
      <c r="AK57" s="391"/>
      <c r="AL57" s="389"/>
      <c r="AM57" s="396"/>
      <c r="AN57" s="189"/>
      <c r="AO57" s="188"/>
      <c r="AP57" s="195"/>
      <c r="AQ57" s="195"/>
      <c r="AR57" s="189"/>
      <c r="AS57" s="195"/>
      <c r="AT57" s="189"/>
      <c r="AU57" s="195"/>
      <c r="AV57" s="189"/>
      <c r="AW57" s="100"/>
      <c r="AX57" s="180"/>
      <c r="AY57" s="134"/>
      <c r="AZ57" s="180"/>
      <c r="BA57" s="180"/>
      <c r="BB57" s="134"/>
      <c r="BC57" s="100"/>
      <c r="BD57" s="100"/>
      <c r="BE57" s="189"/>
      <c r="BF57" s="189"/>
      <c r="BG57" s="188"/>
      <c r="BH57" s="195"/>
      <c r="BI57" s="195"/>
      <c r="BJ57" s="189"/>
      <c r="BK57" s="189"/>
      <c r="BL57" s="188"/>
      <c r="BM57" s="195"/>
      <c r="BN57" s="195"/>
      <c r="BO57" s="180"/>
      <c r="BP57" s="180"/>
      <c r="BQ57" s="134"/>
      <c r="BR57" s="100"/>
      <c r="BS57" s="100"/>
      <c r="BT57" s="100"/>
      <c r="BU57" s="180"/>
      <c r="BV57" s="180"/>
      <c r="BW57" s="180"/>
      <c r="BX57" s="100"/>
      <c r="BY57" s="180"/>
      <c r="BZ57" s="180"/>
      <c r="CA57" s="100"/>
      <c r="CB57" s="180"/>
      <c r="CC57" s="134"/>
      <c r="CD57" s="180"/>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row>
    <row r="58" spans="1:108" ht="21" customHeight="1" thickTop="1" thickBot="1" x14ac:dyDescent="0.35">
      <c r="A58" s="341"/>
      <c r="B58" s="342"/>
      <c r="C58" s="342"/>
      <c r="D58" s="342"/>
      <c r="E58" s="367"/>
      <c r="F58" s="342"/>
      <c r="G58" s="342"/>
      <c r="H58" s="342"/>
      <c r="I58" s="342"/>
      <c r="J58" s="341"/>
      <c r="K58" s="341"/>
      <c r="L58" s="391"/>
      <c r="M58" s="390"/>
      <c r="N58" s="188">
        <v>6</v>
      </c>
      <c r="O58" s="190"/>
      <c r="P58" s="258"/>
      <c r="Q58" s="258"/>
      <c r="R58" s="258"/>
      <c r="S58" s="258"/>
      <c r="T58" s="258"/>
      <c r="U58" s="258"/>
      <c r="V58" s="258"/>
      <c r="W58" s="103">
        <f t="shared" si="1"/>
        <v>0</v>
      </c>
      <c r="X58" s="104" t="str">
        <f t="shared" si="0"/>
        <v>DEBIL</v>
      </c>
      <c r="Y58" s="259"/>
      <c r="Z58" s="105" t="str">
        <f t="shared" si="2"/>
        <v/>
      </c>
      <c r="AA58" s="103" t="str">
        <f t="shared" si="3"/>
        <v>SI</v>
      </c>
      <c r="AB58" s="258"/>
      <c r="AC58" s="392"/>
      <c r="AD58" s="392"/>
      <c r="AE58" s="393"/>
      <c r="AF58" s="393"/>
      <c r="AG58" s="394"/>
      <c r="AH58" s="394"/>
      <c r="AI58" s="387"/>
      <c r="AJ58" s="387"/>
      <c r="AK58" s="391"/>
      <c r="AL58" s="390"/>
      <c r="AM58" s="397"/>
      <c r="AN58" s="189"/>
      <c r="AO58" s="188"/>
      <c r="AP58" s="195"/>
      <c r="AQ58" s="195"/>
      <c r="AR58" s="189"/>
      <c r="AS58" s="195"/>
      <c r="AT58" s="189"/>
      <c r="AU58" s="195"/>
      <c r="AV58" s="189"/>
      <c r="AW58" s="100"/>
      <c r="AX58" s="180"/>
      <c r="AY58" s="134"/>
      <c r="AZ58" s="180"/>
      <c r="BA58" s="180"/>
      <c r="BB58" s="134"/>
      <c r="BC58" s="100"/>
      <c r="BD58" s="100"/>
      <c r="BE58" s="189"/>
      <c r="BF58" s="189"/>
      <c r="BG58" s="188"/>
      <c r="BH58" s="195"/>
      <c r="BI58" s="195"/>
      <c r="BJ58" s="189"/>
      <c r="BK58" s="189"/>
      <c r="BL58" s="188"/>
      <c r="BM58" s="195"/>
      <c r="BN58" s="195"/>
      <c r="BO58" s="180"/>
      <c r="BP58" s="180"/>
      <c r="BQ58" s="134"/>
      <c r="BR58" s="100"/>
      <c r="BS58" s="100"/>
      <c r="BT58" s="100"/>
      <c r="BU58" s="180"/>
      <c r="BV58" s="180"/>
      <c r="BW58" s="180"/>
      <c r="BX58" s="100"/>
      <c r="BY58" s="180"/>
      <c r="BZ58" s="180"/>
      <c r="CA58" s="100"/>
      <c r="CB58" s="180"/>
      <c r="CC58" s="134"/>
      <c r="CD58" s="180"/>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row>
    <row r="59" spans="1:108" ht="21" customHeight="1" thickTop="1" thickBot="1" x14ac:dyDescent="0.35">
      <c r="A59" s="341">
        <v>10</v>
      </c>
      <c r="B59" s="342"/>
      <c r="C59" s="342"/>
      <c r="D59" s="342"/>
      <c r="E59" s="367"/>
      <c r="F59" s="342"/>
      <c r="G59" s="342"/>
      <c r="H59" s="342"/>
      <c r="I59" s="342"/>
      <c r="J59" s="341"/>
      <c r="K59" s="341"/>
      <c r="L59" s="391">
        <f>+(J59*K59)*4</f>
        <v>0</v>
      </c>
      <c r="M59" s="388" t="b">
        <f>IF(OR(AND(J59=3,K59=4),AND(J59=2,K59=5),AND(J59=2,K59=5),AND(L59=20),AND(L59&gt;=52,L59&lt;=100)),"ZONA RIESGO EXTREMA",IF(OR(AND(J59=5,K59=2),AND(J59=4,K59=3),AND(J59=1,K59=4),AND(L59=16),AND(L59&gt;=28,L59&lt;=48)),"ZONA RIESGO ALTA",IF(OR(AND(J59=1,K59=3),AND(J59=4,K59=1),AND(L59=24)),"ZONA RIESGO MODERADA",IF(AND(L59&gt;=4,L59&lt;=16),"ZONA RIESGO BAJA"))))</f>
        <v>0</v>
      </c>
      <c r="N59" s="188">
        <v>1</v>
      </c>
      <c r="O59" s="190"/>
      <c r="P59" s="258"/>
      <c r="Q59" s="258"/>
      <c r="R59" s="258"/>
      <c r="S59" s="258"/>
      <c r="T59" s="258"/>
      <c r="U59" s="258"/>
      <c r="V59" s="258"/>
      <c r="W59" s="103">
        <f t="shared" si="1"/>
        <v>0</v>
      </c>
      <c r="X59" s="104" t="str">
        <f t="shared" si="0"/>
        <v>DEBIL</v>
      </c>
      <c r="Y59" s="259"/>
      <c r="Z59" s="105" t="str">
        <f t="shared" si="2"/>
        <v/>
      </c>
      <c r="AA59" s="103" t="str">
        <f t="shared" si="3"/>
        <v>SI</v>
      </c>
      <c r="AB59" s="258"/>
      <c r="AC59" s="392">
        <f>IF(AND(W59&gt;0,SUM(W60:W64)=0),W59,IF(AND(SUM(W59:W60)&gt;0,SUM(W61:W64)=0),AVERAGE(W59:W60),IF(AND(SUM(W59:W61)&gt;0,SUM(W62:W64)=0),AVERAGE(W59:W61),IF(AND(SUM(W59:W62)&gt;0,SUM(W63:W64)=0),AVERAGE(W59:W62),IF(AND(SUM(W59:W63)&gt;0,W64=0),AVERAGE(W59:W63),AVERAGE(W59:W64))))))</f>
        <v>0</v>
      </c>
      <c r="AD59" s="392" t="str">
        <f>IF(AND(AC59&gt;=50,AC59&lt;=99),"MODERADO",IF(AND(AC59=100), "FUERTE",IF(AND(AC59&lt;50), "DEBIL")))</f>
        <v>DEBIL</v>
      </c>
      <c r="AE59" s="393"/>
      <c r="AF59" s="393"/>
      <c r="AG59" s="394" t="str">
        <f>IFERROR(_xlfn.IFS(AND(AD59="MODERADO",AE59="Directamente"),1,AND(AD59="FUERTE",AE59="Directamente"),2),"0")</f>
        <v>0</v>
      </c>
      <c r="AH59" s="394" t="str">
        <f>IFERROR(_xlfn.IFS(AND(AD59="MODERADO",AF59="Directamente"),1,AND(AD59="FUERTE",AF59="Directamente"),2,AND(AD59="FUERTE",AF59="Indirectamente"),1),"0")</f>
        <v>0</v>
      </c>
      <c r="AI59" s="387"/>
      <c r="AJ59" s="387"/>
      <c r="AK59" s="391">
        <f>+(AI59*AJ59)*4</f>
        <v>0</v>
      </c>
      <c r="AL59" s="388"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95"/>
      <c r="AN59" s="189"/>
      <c r="AO59" s="188"/>
      <c r="AP59" s="195"/>
      <c r="AQ59" s="195"/>
      <c r="AR59" s="189"/>
      <c r="AS59" s="195"/>
      <c r="AT59" s="189"/>
      <c r="AU59" s="195"/>
      <c r="AV59" s="189"/>
      <c r="AW59" s="100"/>
      <c r="AX59" s="180"/>
      <c r="AY59" s="134"/>
      <c r="AZ59" s="180"/>
      <c r="BA59" s="180"/>
      <c r="BB59" s="134"/>
      <c r="BC59" s="100"/>
      <c r="BD59" s="100"/>
      <c r="BE59" s="180"/>
      <c r="BF59" s="180"/>
      <c r="BG59" s="134"/>
      <c r="BH59" s="100"/>
      <c r="BI59" s="100"/>
      <c r="BJ59" s="189"/>
      <c r="BK59" s="189"/>
      <c r="BL59" s="188"/>
      <c r="BM59" s="195"/>
      <c r="BN59" s="195"/>
      <c r="BO59" s="180"/>
      <c r="BP59" s="180"/>
      <c r="BQ59" s="134"/>
      <c r="BR59" s="100"/>
      <c r="BS59" s="100"/>
      <c r="BT59" s="100"/>
      <c r="BU59" s="180"/>
      <c r="BV59" s="180"/>
      <c r="BW59" s="180"/>
      <c r="BX59" s="100"/>
      <c r="BY59" s="180"/>
      <c r="BZ59" s="180"/>
      <c r="CA59" s="100"/>
      <c r="CB59" s="180"/>
      <c r="CC59" s="134"/>
      <c r="CD59" s="180"/>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row>
    <row r="60" spans="1:108" ht="21" customHeight="1" thickTop="1" thickBot="1" x14ac:dyDescent="0.35">
      <c r="A60" s="341"/>
      <c r="B60" s="342"/>
      <c r="C60" s="342"/>
      <c r="D60" s="342"/>
      <c r="E60" s="367"/>
      <c r="F60" s="342"/>
      <c r="G60" s="342"/>
      <c r="H60" s="342"/>
      <c r="I60" s="342"/>
      <c r="J60" s="341"/>
      <c r="K60" s="341"/>
      <c r="L60" s="391"/>
      <c r="M60" s="389"/>
      <c r="N60" s="188">
        <v>2</v>
      </c>
      <c r="O60" s="190"/>
      <c r="P60" s="258"/>
      <c r="Q60" s="258"/>
      <c r="R60" s="258"/>
      <c r="S60" s="258"/>
      <c r="T60" s="258"/>
      <c r="U60" s="258"/>
      <c r="V60" s="258"/>
      <c r="W60" s="103">
        <f t="shared" si="1"/>
        <v>0</v>
      </c>
      <c r="X60" s="104" t="str">
        <f t="shared" si="0"/>
        <v>DEBIL</v>
      </c>
      <c r="Y60" s="259"/>
      <c r="Z60" s="105" t="str">
        <f t="shared" si="2"/>
        <v/>
      </c>
      <c r="AA60" s="103" t="str">
        <f t="shared" si="3"/>
        <v>SI</v>
      </c>
      <c r="AB60" s="258"/>
      <c r="AC60" s="392"/>
      <c r="AD60" s="392"/>
      <c r="AE60" s="393"/>
      <c r="AF60" s="393"/>
      <c r="AG60" s="394"/>
      <c r="AH60" s="394"/>
      <c r="AI60" s="387"/>
      <c r="AJ60" s="387"/>
      <c r="AK60" s="391"/>
      <c r="AL60" s="389"/>
      <c r="AM60" s="396"/>
      <c r="AN60" s="189"/>
      <c r="AO60" s="188"/>
      <c r="AP60" s="195"/>
      <c r="AQ60" s="195"/>
      <c r="AR60" s="189"/>
      <c r="AS60" s="195"/>
      <c r="AT60" s="189"/>
      <c r="AU60" s="195"/>
      <c r="AV60" s="189"/>
      <c r="AW60" s="100"/>
      <c r="AX60" s="180"/>
      <c r="AY60" s="134"/>
      <c r="AZ60" s="180"/>
      <c r="BA60" s="180"/>
      <c r="BB60" s="134"/>
      <c r="BC60" s="100"/>
      <c r="BD60" s="100"/>
      <c r="BE60" s="180"/>
      <c r="BF60" s="180"/>
      <c r="BG60" s="134"/>
      <c r="BH60" s="100"/>
      <c r="BI60" s="100"/>
      <c r="BJ60" s="189"/>
      <c r="BK60" s="189"/>
      <c r="BL60" s="188"/>
      <c r="BM60" s="195"/>
      <c r="BN60" s="195"/>
      <c r="BO60" s="180"/>
      <c r="BP60" s="180"/>
      <c r="BQ60" s="134"/>
      <c r="BR60" s="100"/>
      <c r="BS60" s="100"/>
      <c r="BT60" s="100"/>
      <c r="BU60" s="180"/>
      <c r="BV60" s="180"/>
      <c r="BW60" s="180"/>
      <c r="BX60" s="100"/>
      <c r="BY60" s="180"/>
      <c r="BZ60" s="180"/>
      <c r="CA60" s="100"/>
      <c r="CB60" s="180"/>
      <c r="CC60" s="134"/>
      <c r="CD60" s="180"/>
    </row>
    <row r="61" spans="1:108" ht="21" customHeight="1" thickTop="1" thickBot="1" x14ac:dyDescent="0.35">
      <c r="A61" s="341"/>
      <c r="B61" s="342"/>
      <c r="C61" s="342"/>
      <c r="D61" s="342"/>
      <c r="E61" s="367"/>
      <c r="F61" s="342"/>
      <c r="G61" s="342"/>
      <c r="H61" s="342"/>
      <c r="I61" s="342"/>
      <c r="J61" s="341"/>
      <c r="K61" s="341"/>
      <c r="L61" s="391"/>
      <c r="M61" s="389"/>
      <c r="N61" s="188">
        <v>3</v>
      </c>
      <c r="O61" s="257"/>
      <c r="P61" s="258"/>
      <c r="Q61" s="258"/>
      <c r="R61" s="258"/>
      <c r="S61" s="258"/>
      <c r="T61" s="258"/>
      <c r="U61" s="258"/>
      <c r="V61" s="258"/>
      <c r="W61" s="103">
        <f t="shared" si="1"/>
        <v>0</v>
      </c>
      <c r="X61" s="104" t="str">
        <f t="shared" si="0"/>
        <v>DEBIL</v>
      </c>
      <c r="Y61" s="259"/>
      <c r="Z61" s="105" t="str">
        <f t="shared" si="2"/>
        <v/>
      </c>
      <c r="AA61" s="103" t="str">
        <f t="shared" si="3"/>
        <v>SI</v>
      </c>
      <c r="AB61" s="258"/>
      <c r="AC61" s="392"/>
      <c r="AD61" s="392"/>
      <c r="AE61" s="393"/>
      <c r="AF61" s="393"/>
      <c r="AG61" s="394"/>
      <c r="AH61" s="394"/>
      <c r="AI61" s="387"/>
      <c r="AJ61" s="387"/>
      <c r="AK61" s="391"/>
      <c r="AL61" s="389"/>
      <c r="AM61" s="396"/>
      <c r="AN61" s="189"/>
      <c r="AO61" s="188"/>
      <c r="AP61" s="195"/>
      <c r="AQ61" s="195"/>
      <c r="AR61" s="189"/>
      <c r="AS61" s="195"/>
      <c r="AT61" s="189"/>
      <c r="AU61" s="195"/>
      <c r="AV61" s="189"/>
      <c r="AW61" s="100"/>
      <c r="AX61" s="180"/>
      <c r="AY61" s="134"/>
      <c r="AZ61" s="180"/>
      <c r="BA61" s="180"/>
      <c r="BB61" s="134"/>
      <c r="BC61" s="100"/>
      <c r="BD61" s="100"/>
      <c r="BE61" s="180"/>
      <c r="BF61" s="180"/>
      <c r="BG61" s="134"/>
      <c r="BH61" s="100"/>
      <c r="BI61" s="100"/>
      <c r="BJ61" s="189"/>
      <c r="BK61" s="189"/>
      <c r="BL61" s="188"/>
      <c r="BM61" s="195"/>
      <c r="BN61" s="195"/>
      <c r="BO61" s="180"/>
      <c r="BP61" s="180"/>
      <c r="BQ61" s="134"/>
      <c r="BR61" s="100"/>
      <c r="BS61" s="100"/>
      <c r="BT61" s="100"/>
      <c r="BU61" s="180"/>
      <c r="BV61" s="180"/>
      <c r="BW61" s="180"/>
      <c r="BX61" s="100"/>
      <c r="BY61" s="180"/>
      <c r="BZ61" s="180"/>
      <c r="CA61" s="100"/>
      <c r="CB61" s="180"/>
      <c r="CC61" s="134"/>
      <c r="CD61" s="180"/>
    </row>
    <row r="62" spans="1:108" ht="21" customHeight="1" thickTop="1" thickBot="1" x14ac:dyDescent="0.35">
      <c r="A62" s="341"/>
      <c r="B62" s="342"/>
      <c r="C62" s="342"/>
      <c r="D62" s="342"/>
      <c r="E62" s="367"/>
      <c r="F62" s="342"/>
      <c r="G62" s="342"/>
      <c r="H62" s="342"/>
      <c r="I62" s="342"/>
      <c r="J62" s="341"/>
      <c r="K62" s="341"/>
      <c r="L62" s="391"/>
      <c r="M62" s="389"/>
      <c r="N62" s="188">
        <v>4</v>
      </c>
      <c r="O62" s="190"/>
      <c r="P62" s="258"/>
      <c r="Q62" s="258"/>
      <c r="R62" s="258"/>
      <c r="S62" s="258"/>
      <c r="T62" s="258"/>
      <c r="U62" s="258"/>
      <c r="V62" s="258"/>
      <c r="W62" s="103">
        <f t="shared" si="1"/>
        <v>0</v>
      </c>
      <c r="X62" s="104" t="str">
        <f t="shared" si="0"/>
        <v>DEBIL</v>
      </c>
      <c r="Y62" s="259"/>
      <c r="Z62" s="105" t="str">
        <f t="shared" si="2"/>
        <v/>
      </c>
      <c r="AA62" s="103" t="str">
        <f t="shared" si="3"/>
        <v>SI</v>
      </c>
      <c r="AB62" s="258"/>
      <c r="AC62" s="392"/>
      <c r="AD62" s="392"/>
      <c r="AE62" s="393"/>
      <c r="AF62" s="393"/>
      <c r="AG62" s="394"/>
      <c r="AH62" s="394"/>
      <c r="AI62" s="387"/>
      <c r="AJ62" s="387"/>
      <c r="AK62" s="391"/>
      <c r="AL62" s="389"/>
      <c r="AM62" s="396"/>
      <c r="AN62" s="189"/>
      <c r="AO62" s="188"/>
      <c r="AP62" s="195"/>
      <c r="AQ62" s="195"/>
      <c r="AR62" s="189"/>
      <c r="AS62" s="195"/>
      <c r="AT62" s="189"/>
      <c r="AU62" s="195"/>
      <c r="AV62" s="189"/>
      <c r="AW62" s="100"/>
      <c r="AX62" s="180"/>
      <c r="AY62" s="134"/>
      <c r="AZ62" s="180"/>
      <c r="BA62" s="180"/>
      <c r="BB62" s="134"/>
      <c r="BC62" s="100"/>
      <c r="BD62" s="100"/>
      <c r="BE62" s="180"/>
      <c r="BF62" s="180"/>
      <c r="BG62" s="134"/>
      <c r="BH62" s="100"/>
      <c r="BI62" s="100"/>
      <c r="BJ62" s="189"/>
      <c r="BK62" s="189"/>
      <c r="BL62" s="188"/>
      <c r="BM62" s="195"/>
      <c r="BN62" s="195"/>
      <c r="BO62" s="180"/>
      <c r="BP62" s="180"/>
      <c r="BQ62" s="134"/>
      <c r="BR62" s="100"/>
      <c r="BS62" s="100"/>
      <c r="BT62" s="100"/>
      <c r="BU62" s="180"/>
      <c r="BV62" s="180"/>
      <c r="BW62" s="180"/>
      <c r="BX62" s="100"/>
      <c r="BY62" s="180"/>
      <c r="BZ62" s="180"/>
      <c r="CA62" s="100"/>
      <c r="CB62" s="180"/>
      <c r="CC62" s="134"/>
      <c r="CD62" s="180"/>
    </row>
    <row r="63" spans="1:108" ht="21" customHeight="1" thickTop="1" thickBot="1" x14ac:dyDescent="0.35">
      <c r="A63" s="341"/>
      <c r="B63" s="342"/>
      <c r="C63" s="342"/>
      <c r="D63" s="342"/>
      <c r="E63" s="367"/>
      <c r="F63" s="342"/>
      <c r="G63" s="342"/>
      <c r="H63" s="342"/>
      <c r="I63" s="342"/>
      <c r="J63" s="341"/>
      <c r="K63" s="341"/>
      <c r="L63" s="391"/>
      <c r="M63" s="389"/>
      <c r="N63" s="188">
        <v>5</v>
      </c>
      <c r="O63" s="190"/>
      <c r="P63" s="258"/>
      <c r="Q63" s="258"/>
      <c r="R63" s="258"/>
      <c r="S63" s="258"/>
      <c r="T63" s="258"/>
      <c r="U63" s="258"/>
      <c r="V63" s="258"/>
      <c r="W63" s="103">
        <f t="shared" si="1"/>
        <v>0</v>
      </c>
      <c r="X63" s="104" t="str">
        <f t="shared" si="0"/>
        <v>DEBIL</v>
      </c>
      <c r="Y63" s="259"/>
      <c r="Z63" s="105" t="str">
        <f t="shared" si="2"/>
        <v/>
      </c>
      <c r="AA63" s="103" t="str">
        <f t="shared" si="3"/>
        <v>SI</v>
      </c>
      <c r="AB63" s="258"/>
      <c r="AC63" s="392"/>
      <c r="AD63" s="392"/>
      <c r="AE63" s="393"/>
      <c r="AF63" s="393"/>
      <c r="AG63" s="394"/>
      <c r="AH63" s="394"/>
      <c r="AI63" s="387"/>
      <c r="AJ63" s="387"/>
      <c r="AK63" s="391"/>
      <c r="AL63" s="389"/>
      <c r="AM63" s="396"/>
      <c r="AN63" s="189"/>
      <c r="AO63" s="188"/>
      <c r="AP63" s="195"/>
      <c r="AQ63" s="195"/>
      <c r="AR63" s="189"/>
      <c r="AS63" s="195"/>
      <c r="AT63" s="189"/>
      <c r="AU63" s="195"/>
      <c r="AV63" s="189"/>
      <c r="AW63" s="100"/>
      <c r="AX63" s="180"/>
      <c r="AY63" s="134"/>
      <c r="AZ63" s="180"/>
      <c r="BA63" s="180"/>
      <c r="BB63" s="134"/>
      <c r="BC63" s="100"/>
      <c r="BD63" s="100"/>
      <c r="BE63" s="180"/>
      <c r="BF63" s="180"/>
      <c r="BG63" s="134"/>
      <c r="BH63" s="100"/>
      <c r="BI63" s="100"/>
      <c r="BJ63" s="189"/>
      <c r="BK63" s="189"/>
      <c r="BL63" s="188"/>
      <c r="BM63" s="195"/>
      <c r="BN63" s="195"/>
      <c r="BO63" s="180"/>
      <c r="BP63" s="180"/>
      <c r="BQ63" s="134"/>
      <c r="BR63" s="100"/>
      <c r="BS63" s="100"/>
      <c r="BT63" s="100"/>
      <c r="BU63" s="180"/>
      <c r="BV63" s="180"/>
      <c r="BW63" s="180"/>
      <c r="BX63" s="100"/>
      <c r="BY63" s="180"/>
      <c r="BZ63" s="180"/>
      <c r="CA63" s="100"/>
      <c r="CB63" s="180"/>
      <c r="CC63" s="134"/>
      <c r="CD63" s="180"/>
    </row>
    <row r="64" spans="1:108" ht="21" customHeight="1" thickTop="1" thickBot="1" x14ac:dyDescent="0.35">
      <c r="A64" s="341"/>
      <c r="B64" s="342"/>
      <c r="C64" s="342"/>
      <c r="D64" s="342"/>
      <c r="E64" s="367"/>
      <c r="F64" s="342"/>
      <c r="G64" s="342"/>
      <c r="H64" s="342"/>
      <c r="I64" s="342"/>
      <c r="J64" s="341"/>
      <c r="K64" s="341"/>
      <c r="L64" s="391"/>
      <c r="M64" s="390"/>
      <c r="N64" s="188">
        <v>6</v>
      </c>
      <c r="O64" s="190"/>
      <c r="P64" s="258"/>
      <c r="Q64" s="258"/>
      <c r="R64" s="258"/>
      <c r="S64" s="258"/>
      <c r="T64" s="258"/>
      <c r="U64" s="258"/>
      <c r="V64" s="258"/>
      <c r="W64" s="103">
        <f t="shared" si="1"/>
        <v>0</v>
      </c>
      <c r="X64" s="104" t="str">
        <f t="shared" si="0"/>
        <v>DEBIL</v>
      </c>
      <c r="Y64" s="259"/>
      <c r="Z64" s="105" t="str">
        <f t="shared" si="2"/>
        <v/>
      </c>
      <c r="AA64" s="103" t="str">
        <f t="shared" si="3"/>
        <v>SI</v>
      </c>
      <c r="AB64" s="258"/>
      <c r="AC64" s="392"/>
      <c r="AD64" s="392"/>
      <c r="AE64" s="393"/>
      <c r="AF64" s="393"/>
      <c r="AG64" s="394"/>
      <c r="AH64" s="394"/>
      <c r="AI64" s="387"/>
      <c r="AJ64" s="387"/>
      <c r="AK64" s="391"/>
      <c r="AL64" s="390"/>
      <c r="AM64" s="397"/>
      <c r="AN64" s="189"/>
      <c r="AO64" s="188"/>
      <c r="AP64" s="195"/>
      <c r="AQ64" s="195"/>
      <c r="AR64" s="189"/>
      <c r="AS64" s="195"/>
      <c r="AT64" s="189"/>
      <c r="AU64" s="195"/>
      <c r="AV64" s="189"/>
      <c r="AW64" s="100"/>
      <c r="AX64" s="180"/>
      <c r="AY64" s="134"/>
      <c r="AZ64" s="180"/>
      <c r="BA64" s="180"/>
      <c r="BB64" s="134"/>
      <c r="BC64" s="100"/>
      <c r="BD64" s="100"/>
      <c r="BE64" s="180"/>
      <c r="BF64" s="180"/>
      <c r="BG64" s="134"/>
      <c r="BH64" s="100"/>
      <c r="BI64" s="100"/>
      <c r="BJ64" s="189"/>
      <c r="BK64" s="189"/>
      <c r="BL64" s="188"/>
      <c r="BM64" s="195"/>
      <c r="BN64" s="195"/>
      <c r="BO64" s="180"/>
      <c r="BP64" s="180"/>
      <c r="BQ64" s="134"/>
      <c r="BR64" s="100"/>
      <c r="BS64" s="100"/>
      <c r="BT64" s="100"/>
      <c r="BU64" s="180"/>
      <c r="BV64" s="180"/>
      <c r="BW64" s="180"/>
      <c r="BX64" s="100"/>
      <c r="BY64" s="180"/>
      <c r="BZ64" s="180"/>
      <c r="CA64" s="100"/>
      <c r="CB64" s="180"/>
      <c r="CC64" s="134"/>
      <c r="CD64" s="180"/>
    </row>
    <row r="65" ht="21" customHeight="1" thickTop="1" x14ac:dyDescent="0.3"/>
  </sheetData>
  <sheetProtection algorithmName="SHA-512" hashValue="UtfiCOPLCSq5oYxEwV7+BvrRNGlGV+agNMVrSOPdPpiF8ZgQVQMciyJxvq0a0kBXBtsXbJjxQMy3XWSPEmIMdA==" saltValue="CpcGuEJjVkZ6gIvHklKniQ==" spinCount="100000" sheet="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131" priority="32" stopIfTrue="1" operator="equal">
      <formula>"Muy Alta"</formula>
    </cfRule>
    <cfRule type="containsText" dxfId="130" priority="33" operator="containsText" text="ZONA RIESGO ALTA">
      <formula>NOT(ISERROR(SEARCH("ZONA RIESGO ALTA",M5)))</formula>
    </cfRule>
    <cfRule type="containsText" dxfId="129" priority="34" operator="containsText" text="ZONA RIESGO MODERADA">
      <formula>NOT(ISERROR(SEARCH("ZONA RIESGO MODERADA",M5)))</formula>
    </cfRule>
    <cfRule type="containsText" dxfId="128" priority="35" operator="containsText" text="ZONA RIESGO BAJA">
      <formula>NOT(ISERROR(SEARCH("ZONA RIESGO BAJA",M5)))</formula>
    </cfRule>
    <cfRule type="cellIs" dxfId="127" priority="36" operator="equal">
      <formula>"Muy Baja"</formula>
    </cfRule>
  </conditionalFormatting>
  <conditionalFormatting sqref="M5:M64">
    <cfRule type="containsText" dxfId="126" priority="31" operator="containsText" text="ZONA RIESGO EXTREMA">
      <formula>NOT(ISERROR(SEARCH("ZONA RIESGO EXTREMA",M5)))</formula>
    </cfRule>
  </conditionalFormatting>
  <conditionalFormatting sqref="X5:X64">
    <cfRule type="containsText" dxfId="125" priority="28" operator="containsText" text="DEBIL">
      <formula>NOT(ISERROR(SEARCH("DEBIL",X5)))</formula>
    </cfRule>
    <cfRule type="containsText" dxfId="124" priority="29" operator="containsText" text="MODERADO">
      <formula>NOT(ISERROR(SEARCH("MODERADO",X5)))</formula>
    </cfRule>
    <cfRule type="containsText" dxfId="123" priority="30" operator="containsText" text="FUERTE">
      <formula>NOT(ISERROR(SEARCH("FUERTE",X5)))</formula>
    </cfRule>
  </conditionalFormatting>
  <conditionalFormatting sqref="AC5:AD5 AC11:AD11 AC17:AD17 AC23:AD23 AC29:AD29 AC35:AD35 AC41:AD41 AC47:AD47 AC53:AD53 AC59:AD59">
    <cfRule type="containsText" dxfId="122" priority="17" operator="containsText" text="DEBIL">
      <formula>NOT(ISERROR(SEARCH("DEBIL",AC5)))</formula>
    </cfRule>
    <cfRule type="containsText" dxfId="121" priority="18" operator="containsText" text="MODERADO">
      <formula>NOT(ISERROR(SEARCH("MODERADO",AC5)))</formula>
    </cfRule>
    <cfRule type="containsText" dxfId="120" priority="19" operator="containsText" text="FUERTE">
      <formula>NOT(ISERROR(SEARCH("FUERTE",AC5)))</formula>
    </cfRule>
  </conditionalFormatting>
  <conditionalFormatting sqref="AI5:AJ5 AI11:AJ11 AI17:AJ17 AI23:AJ23 AI29:AJ29 AI35:AJ35 AI41:AJ41 AI47:AJ47 AI53:AJ53 AI59:AJ59">
    <cfRule type="containsText" dxfId="119" priority="1" operator="containsText" text="casi seguro">
      <formula>NOT(ISERROR(SEARCH("casi seguro",AI5)))</formula>
    </cfRule>
    <cfRule type="containsText" dxfId="118" priority="2" operator="containsText" text="PROBABLE">
      <formula>NOT(ISERROR(SEARCH("PROBABLE",AI5)))</formula>
    </cfRule>
    <cfRule type="containsText" dxfId="117" priority="3" operator="containsText" text="posible">
      <formula>NOT(ISERROR(SEARCH("posible",AI5)))</formula>
    </cfRule>
    <cfRule type="containsText" dxfId="116" priority="4" operator="containsText" text="Improbable">
      <formula>NOT(ISERROR(SEARCH("Improbable",AI5)))</formula>
    </cfRule>
    <cfRule type="containsText" dxfId="115" priority="5" operator="containsText" text="Rara vez">
      <formula>NOT(ISERROR(SEARCH("Rara vez",AI5)))</formula>
    </cfRule>
  </conditionalFormatting>
  <conditionalFormatting sqref="AL5 AL11 AL17 AL23 AL29 AL35 AL41 AL47 AL53 AL59">
    <cfRule type="cellIs" dxfId="110" priority="12" stopIfTrue="1" operator="equal">
      <formula>"Muy Alta"</formula>
    </cfRule>
    <cfRule type="containsText" dxfId="109" priority="13" operator="containsText" text="ZONA RIESGO ALTA">
      <formula>NOT(ISERROR(SEARCH("ZONA RIESGO ALTA",AL5)))</formula>
    </cfRule>
    <cfRule type="containsText" dxfId="108" priority="14" operator="containsText" text="ZONA RIESGO MODERADA">
      <formula>NOT(ISERROR(SEARCH("ZONA RIESGO MODERADA",AL5)))</formula>
    </cfRule>
    <cfRule type="containsText" dxfId="107" priority="15" operator="containsText" text="ZONA RIESGO BAJA">
      <formula>NOT(ISERROR(SEARCH("ZONA RIESGO BAJA",AL5)))</formula>
    </cfRule>
    <cfRule type="cellIs" dxfId="106" priority="16" operator="equal">
      <formula>"Muy Baja"</formula>
    </cfRule>
  </conditionalFormatting>
  <conditionalFormatting sqref="AL5:AL64">
    <cfRule type="containsText" dxfId="105" priority="11" operator="containsText" text="ZONA RIESGO EXTREMA">
      <formula>NOT(ISERROR(SEARCH("ZONA RIESGO EXTREMA",AL5)))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6" operator="containsText" id="{AD203612-25EC-4686-BFE9-6479FC2C2B07}">
            <xm:f>NOT(ISERROR(SEARCH(#REF!,AI5)))</xm:f>
            <xm:f>#REF!</xm:f>
            <x14:dxf>
              <fill>
                <gradientFill degree="180">
                  <stop position="0">
                    <color rgb="FF008744"/>
                  </stop>
                  <stop position="1">
                    <color theme="0"/>
                  </stop>
                </gradientFill>
              </fill>
            </x14:dxf>
          </x14:cfRule>
          <x14:cfRule type="containsText" priority="8" operator="containsText" id="{DA000740-0671-441C-928E-6090D22BF798}">
            <xm:f>NOT(ISERROR(SEARCH(#REF!,AI5)))</xm:f>
            <xm:f>#REF!</xm:f>
            <x14:dxf>
              <fill>
                <gradientFill degree="180">
                  <stop position="0">
                    <color rgb="FF008744"/>
                  </stop>
                  <stop position="1">
                    <color rgb="FFFFFFFF"/>
                  </stop>
                </gradientFill>
              </fill>
            </x14:dxf>
          </x14:cfRule>
          <x14:cfRule type="containsText" priority="9" operator="containsText" id="{4967739F-55D5-41FA-8786-9A66FF772A44}">
            <xm:f>NOT(ISERROR(SEARCH(#REF!,AI5)))</xm:f>
            <xm:f>#REF!</xm:f>
            <x14:dxf>
              <fill>
                <gradientFill>
                  <stop position="0">
                    <color theme="0"/>
                  </stop>
                  <stop position="1">
                    <color rgb="FFFFFF00"/>
                  </stop>
                </gradientFill>
              </fill>
            </x14:dxf>
          </x14:cfRule>
          <x14:cfRule type="containsText" priority="10" operator="containsText" id="{415CE5F9-37B2-4B45-A599-4D477427DE99}">
            <xm:f>NOT(ISERROR(SEARCH(#REF!,AI5)))</xm:f>
            <xm:f>#REF!</xm:f>
            <x14:dxf>
              <fill>
                <gradientFill degree="180">
                  <stop position="0">
                    <color rgb="FFFFA700"/>
                  </stop>
                  <stop position="1">
                    <color theme="0"/>
                  </stop>
                </gradientFill>
              </fill>
            </x14:dxf>
          </x14:cfRule>
          <xm:sqref>AI5:AJ5 AI11:AJ11 AI17:AJ17 AI23:AJ23 AI29:AJ29 AI35:AJ35 AI41:AJ41 AI47:AJ47 AI53:AJ53 AI59:AJ59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zoomScale="70" zoomScaleNormal="70" zoomScaleSheetLayoutView="10" zoomScalePageLayoutView="55" workbookViewId="0">
      <selection activeCell="CE5" sqref="CE5"/>
    </sheetView>
  </sheetViews>
  <sheetFormatPr baseColWidth="10" defaultColWidth="11.42578125" defaultRowHeight="33" customHeight="1" x14ac:dyDescent="0.3"/>
  <cols>
    <col min="1" max="1" width="4" style="148" bestFit="1" customWidth="1"/>
    <col min="2" max="4" width="18.7109375" style="149" customWidth="1"/>
    <col min="5" max="5" width="32.42578125" style="142" customWidth="1"/>
    <col min="6" max="7" width="18.7109375" style="149" customWidth="1"/>
    <col min="8" max="9" width="14.140625" style="148" customWidth="1"/>
    <col min="10" max="10" width="18.85546875" style="148" customWidth="1"/>
    <col min="11" max="11" width="19" style="150" customWidth="1"/>
    <col min="12" max="12" width="32.42578125" style="142" customWidth="1"/>
    <col min="13" max="13" width="17.85546875" style="142" customWidth="1"/>
    <col min="14" max="14" width="18.85546875" style="142" customWidth="1"/>
    <col min="15" max="15" width="6.28515625" style="142" bestFit="1" customWidth="1"/>
    <col min="16" max="16" width="27" style="142" customWidth="1"/>
    <col min="17" max="17" width="16.140625" style="142" customWidth="1"/>
    <col min="18" max="18" width="17.5703125" style="142" customWidth="1"/>
    <col min="19" max="19" width="6.28515625" style="142" bestFit="1" customWidth="1"/>
    <col min="20" max="20" width="16" style="142" customWidth="1"/>
    <col min="21" max="21" width="5.85546875" style="142" customWidth="1"/>
    <col min="22" max="22" width="31" style="142" customWidth="1"/>
    <col min="23" max="23" width="15.140625" style="142" bestFit="1" customWidth="1"/>
    <col min="24" max="24" width="15.140625" style="142" customWidth="1"/>
    <col min="25" max="25" width="21" style="142" customWidth="1"/>
    <col min="26" max="26" width="19.28515625" style="142" customWidth="1"/>
    <col min="27" max="27" width="28.42578125" style="142" customWidth="1"/>
    <col min="28" max="28" width="6.85546875" style="142" customWidth="1"/>
    <col min="29" max="29" width="5" style="142" customWidth="1"/>
    <col min="30" max="30" width="5.5703125" style="142" customWidth="1"/>
    <col min="31" max="31" width="7.140625" style="142" customWidth="1"/>
    <col min="32" max="32" width="6.7109375" style="142" customWidth="1"/>
    <col min="33" max="33" width="7.5703125" style="142" customWidth="1"/>
    <col min="34" max="34" width="8.140625" style="142" customWidth="1"/>
    <col min="35" max="35" width="8.7109375" style="142" customWidth="1"/>
    <col min="36" max="36" width="10.42578125" style="142" customWidth="1"/>
    <col min="37" max="37" width="9.28515625" style="142" customWidth="1"/>
    <col min="38" max="38" width="9.140625" style="142" customWidth="1"/>
    <col min="39" max="39" width="8.42578125" style="142" customWidth="1"/>
    <col min="40" max="40" width="7.28515625" style="142" customWidth="1"/>
    <col min="41" max="41" width="23" style="142" customWidth="1"/>
    <col min="42" max="42" width="18.85546875" style="142" customWidth="1"/>
    <col min="43" max="43" width="22.140625" style="142" customWidth="1"/>
    <col min="44" max="44" width="20.5703125" style="142" customWidth="1"/>
    <col min="45" max="45" width="18.5703125" style="142" customWidth="1"/>
    <col min="46" max="46" width="20.5703125" style="142" customWidth="1"/>
    <col min="47" max="47" width="18.5703125" style="142" customWidth="1"/>
    <col min="48" max="48" width="20.5703125" style="142" customWidth="1"/>
    <col min="49" max="49" width="18.5703125" style="142" customWidth="1"/>
    <col min="50" max="50" width="20.5703125" style="142" customWidth="1"/>
    <col min="51" max="51" width="18.5703125" style="142" customWidth="1"/>
    <col min="52" max="52" width="21" style="142" customWidth="1"/>
    <col min="53" max="54" width="23" style="142" customWidth="1"/>
    <col min="55" max="55" width="18.85546875" style="142" customWidth="1"/>
    <col min="56" max="56" width="16.85546875" style="142" customWidth="1"/>
    <col min="57" max="57" width="19.5703125" style="142" customWidth="1"/>
    <col min="58" max="59" width="23" style="142" customWidth="1"/>
    <col min="60" max="60" width="18.85546875" style="142" customWidth="1"/>
    <col min="61" max="61" width="16.85546875" style="142" customWidth="1"/>
    <col min="62" max="62" width="19.5703125" style="142" customWidth="1"/>
    <col min="63" max="64" width="23" style="142" customWidth="1"/>
    <col min="65" max="65" width="18.85546875" style="142" customWidth="1"/>
    <col min="66" max="66" width="16.85546875" style="142" customWidth="1"/>
    <col min="67" max="67" width="19.5703125" style="142" customWidth="1"/>
    <col min="68" max="69" width="23" style="142" customWidth="1"/>
    <col min="70" max="70" width="18.85546875" style="142" customWidth="1"/>
    <col min="71" max="71" width="16.85546875" style="142" customWidth="1"/>
    <col min="72" max="72" width="19.5703125" style="142" customWidth="1"/>
    <col min="73" max="73" width="20.5703125" style="142" customWidth="1"/>
    <col min="74" max="75" width="23" style="142" customWidth="1"/>
    <col min="76" max="76" width="18.5703125" style="142" customWidth="1"/>
    <col min="77" max="77" width="20.5703125" style="142" customWidth="1"/>
    <col min="78" max="78" width="23" style="142" customWidth="1"/>
    <col min="79" max="79" width="18.5703125" style="142" customWidth="1"/>
    <col min="80" max="80" width="20.5703125" style="142" customWidth="1"/>
    <col min="81" max="81" width="35.85546875" style="142" customWidth="1"/>
    <col min="82" max="82" width="39.28515625" style="142" customWidth="1"/>
    <col min="83" max="83" width="36.28515625" style="142" customWidth="1"/>
    <col min="84" max="16384" width="11.42578125" style="142"/>
  </cols>
  <sheetData>
    <row r="1" spans="1:109" ht="33" customHeight="1" x14ac:dyDescent="0.3">
      <c r="A1" s="137"/>
      <c r="B1" s="138"/>
      <c r="C1" s="138"/>
      <c r="D1" s="138"/>
      <c r="E1" s="139"/>
      <c r="F1" s="138"/>
      <c r="G1" s="138"/>
      <c r="H1" s="140"/>
      <c r="I1" s="140"/>
      <c r="J1" s="140"/>
      <c r="K1" s="141"/>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row>
    <row r="2" spans="1:109" ht="33" customHeight="1" x14ac:dyDescent="0.3">
      <c r="A2" s="346" t="s">
        <v>119</v>
      </c>
      <c r="B2" s="347"/>
      <c r="C2" s="347"/>
      <c r="D2" s="347"/>
      <c r="E2" s="347"/>
      <c r="F2" s="347"/>
      <c r="G2" s="347"/>
      <c r="H2" s="347"/>
      <c r="I2" s="347"/>
      <c r="J2" s="347"/>
      <c r="K2" s="347"/>
      <c r="L2" s="348"/>
      <c r="M2" s="346" t="s">
        <v>120</v>
      </c>
      <c r="N2" s="347"/>
      <c r="O2" s="347"/>
      <c r="P2" s="347"/>
      <c r="Q2" s="347"/>
      <c r="R2" s="347"/>
      <c r="S2" s="347"/>
      <c r="T2" s="348"/>
      <c r="U2" s="374" t="s">
        <v>121</v>
      </c>
      <c r="V2" s="374"/>
      <c r="W2" s="374"/>
      <c r="X2" s="374"/>
      <c r="Y2" s="374"/>
      <c r="Z2" s="374"/>
      <c r="AA2" s="374"/>
      <c r="AB2" s="374"/>
      <c r="AC2" s="374"/>
      <c r="AD2" s="374"/>
      <c r="AE2" s="374"/>
      <c r="AF2" s="374"/>
      <c r="AG2" s="374"/>
      <c r="AH2" s="374" t="s">
        <v>122</v>
      </c>
      <c r="AI2" s="374"/>
      <c r="AJ2" s="374"/>
      <c r="AK2" s="374"/>
      <c r="AL2" s="374"/>
      <c r="AM2" s="374"/>
      <c r="AN2" s="374"/>
      <c r="AO2" s="383" t="s">
        <v>123</v>
      </c>
      <c r="AP2" s="383"/>
      <c r="AQ2" s="383"/>
      <c r="AR2" s="383"/>
      <c r="AS2" s="383"/>
      <c r="AT2" s="383"/>
      <c r="AU2" s="383"/>
      <c r="AV2" s="383"/>
      <c r="AW2" s="383"/>
      <c r="AX2" s="383"/>
      <c r="AY2" s="383"/>
      <c r="AZ2" s="383"/>
      <c r="BA2" s="339" t="s">
        <v>124</v>
      </c>
      <c r="BB2" s="339"/>
      <c r="BC2" s="339"/>
      <c r="BD2" s="339"/>
      <c r="BE2" s="339"/>
      <c r="BF2" s="339" t="s">
        <v>125</v>
      </c>
      <c r="BG2" s="339"/>
      <c r="BH2" s="339"/>
      <c r="BI2" s="339"/>
      <c r="BJ2" s="339"/>
      <c r="BK2" s="339" t="s">
        <v>126</v>
      </c>
      <c r="BL2" s="339"/>
      <c r="BM2" s="339"/>
      <c r="BN2" s="339"/>
      <c r="BO2" s="339"/>
      <c r="BP2" s="339" t="s">
        <v>127</v>
      </c>
      <c r="BQ2" s="339"/>
      <c r="BR2" s="339"/>
      <c r="BS2" s="339"/>
      <c r="BT2" s="339"/>
      <c r="BU2" s="381" t="s">
        <v>128</v>
      </c>
      <c r="BV2" s="381"/>
      <c r="BW2" s="381"/>
      <c r="BX2" s="381"/>
      <c r="BY2" s="352" t="s">
        <v>129</v>
      </c>
      <c r="BZ2" s="352"/>
      <c r="CA2" s="352"/>
      <c r="CB2" s="343" t="s">
        <v>130</v>
      </c>
      <c r="CC2" s="344"/>
      <c r="CD2" s="344"/>
      <c r="CE2" s="345"/>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row>
    <row r="3" spans="1:109" ht="33" customHeight="1" x14ac:dyDescent="0.3">
      <c r="A3" s="370" t="s">
        <v>131</v>
      </c>
      <c r="B3" s="371" t="s">
        <v>7</v>
      </c>
      <c r="C3" s="371" t="s">
        <v>9</v>
      </c>
      <c r="D3" s="371" t="s">
        <v>11</v>
      </c>
      <c r="E3" s="374" t="s">
        <v>21</v>
      </c>
      <c r="F3" s="371" t="s">
        <v>317</v>
      </c>
      <c r="G3" s="371" t="s">
        <v>318</v>
      </c>
      <c r="H3" s="374" t="s">
        <v>15</v>
      </c>
      <c r="I3" s="374" t="s">
        <v>319</v>
      </c>
      <c r="J3" s="374" t="s">
        <v>320</v>
      </c>
      <c r="K3" s="371" t="s">
        <v>23</v>
      </c>
      <c r="L3" s="374" t="s">
        <v>321</v>
      </c>
      <c r="M3" s="371" t="s">
        <v>134</v>
      </c>
      <c r="N3" s="371" t="s">
        <v>135</v>
      </c>
      <c r="O3" s="374" t="s">
        <v>136</v>
      </c>
      <c r="P3" s="371" t="s">
        <v>137</v>
      </c>
      <c r="Q3" s="371" t="s">
        <v>138</v>
      </c>
      <c r="R3" s="371" t="s">
        <v>139</v>
      </c>
      <c r="S3" s="374" t="s">
        <v>136</v>
      </c>
      <c r="T3" s="371" t="s">
        <v>29</v>
      </c>
      <c r="U3" s="373" t="s">
        <v>140</v>
      </c>
      <c r="V3" s="371" t="s">
        <v>31</v>
      </c>
      <c r="W3" s="371" t="s">
        <v>33</v>
      </c>
      <c r="X3" s="375" t="s">
        <v>141</v>
      </c>
      <c r="Y3" s="376"/>
      <c r="Z3" s="376"/>
      <c r="AA3" s="377"/>
      <c r="AB3" s="371" t="s">
        <v>142</v>
      </c>
      <c r="AC3" s="371"/>
      <c r="AD3" s="371"/>
      <c r="AE3" s="371"/>
      <c r="AF3" s="371"/>
      <c r="AG3" s="371"/>
      <c r="AH3" s="373" t="s">
        <v>143</v>
      </c>
      <c r="AI3" s="373" t="s">
        <v>144</v>
      </c>
      <c r="AJ3" s="373" t="s">
        <v>136</v>
      </c>
      <c r="AK3" s="373" t="s">
        <v>145</v>
      </c>
      <c r="AL3" s="373" t="s">
        <v>136</v>
      </c>
      <c r="AM3" s="373" t="s">
        <v>146</v>
      </c>
      <c r="AN3" s="373" t="s">
        <v>49</v>
      </c>
      <c r="AO3" s="360" t="s">
        <v>147</v>
      </c>
      <c r="AP3" s="360" t="s">
        <v>148</v>
      </c>
      <c r="AQ3" s="360" t="s">
        <v>149</v>
      </c>
      <c r="AR3" s="360" t="s">
        <v>150</v>
      </c>
      <c r="AS3" s="360" t="s">
        <v>151</v>
      </c>
      <c r="AT3" s="360" t="s">
        <v>150</v>
      </c>
      <c r="AU3" s="361" t="s">
        <v>152</v>
      </c>
      <c r="AV3" s="360" t="s">
        <v>150</v>
      </c>
      <c r="AW3" s="360" t="s">
        <v>153</v>
      </c>
      <c r="AX3" s="360" t="s">
        <v>150</v>
      </c>
      <c r="AY3" s="361" t="s">
        <v>154</v>
      </c>
      <c r="AZ3" s="360" t="s">
        <v>53</v>
      </c>
      <c r="BA3" s="340" t="s">
        <v>155</v>
      </c>
      <c r="BB3" s="340" t="s">
        <v>156</v>
      </c>
      <c r="BC3" s="340" t="s">
        <v>148</v>
      </c>
      <c r="BD3" s="340" t="s">
        <v>157</v>
      </c>
      <c r="BE3" s="340" t="s">
        <v>158</v>
      </c>
      <c r="BF3" s="340" t="s">
        <v>155</v>
      </c>
      <c r="BG3" s="340" t="s">
        <v>156</v>
      </c>
      <c r="BH3" s="340" t="s">
        <v>148</v>
      </c>
      <c r="BI3" s="340" t="s">
        <v>157</v>
      </c>
      <c r="BJ3" s="340" t="s">
        <v>158</v>
      </c>
      <c r="BK3" s="340" t="s">
        <v>155</v>
      </c>
      <c r="BL3" s="340" t="s">
        <v>156</v>
      </c>
      <c r="BM3" s="340" t="s">
        <v>148</v>
      </c>
      <c r="BN3" s="340" t="s">
        <v>157</v>
      </c>
      <c r="BO3" s="340" t="s">
        <v>158</v>
      </c>
      <c r="BP3" s="340" t="s">
        <v>155</v>
      </c>
      <c r="BQ3" s="340" t="s">
        <v>156</v>
      </c>
      <c r="BR3" s="340" t="s">
        <v>148</v>
      </c>
      <c r="BS3" s="340" t="s">
        <v>157</v>
      </c>
      <c r="BT3" s="340" t="s">
        <v>158</v>
      </c>
      <c r="BU3" s="382" t="s">
        <v>160</v>
      </c>
      <c r="BV3" s="382" t="s">
        <v>273</v>
      </c>
      <c r="BW3" s="382" t="s">
        <v>161</v>
      </c>
      <c r="BX3" s="382" t="s">
        <v>156</v>
      </c>
      <c r="BY3" s="353" t="s">
        <v>150</v>
      </c>
      <c r="BZ3" s="353" t="s">
        <v>162</v>
      </c>
      <c r="CA3" s="353" t="s">
        <v>163</v>
      </c>
      <c r="CB3" s="386" t="s">
        <v>164</v>
      </c>
      <c r="CC3" s="386" t="s">
        <v>165</v>
      </c>
      <c r="CD3" s="386" t="s">
        <v>166</v>
      </c>
      <c r="CE3" s="386" t="s">
        <v>167</v>
      </c>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row>
    <row r="4" spans="1:109" s="144" customFormat="1" ht="99.75" customHeight="1" x14ac:dyDescent="0.25">
      <c r="A4" s="370"/>
      <c r="B4" s="371"/>
      <c r="C4" s="371"/>
      <c r="D4" s="371"/>
      <c r="E4" s="374"/>
      <c r="F4" s="371"/>
      <c r="G4" s="371"/>
      <c r="H4" s="374"/>
      <c r="I4" s="374"/>
      <c r="J4" s="374"/>
      <c r="K4" s="371"/>
      <c r="L4" s="374"/>
      <c r="M4" s="371"/>
      <c r="N4" s="371"/>
      <c r="O4" s="374"/>
      <c r="P4" s="371"/>
      <c r="Q4" s="371"/>
      <c r="R4" s="374"/>
      <c r="S4" s="374"/>
      <c r="T4" s="371"/>
      <c r="U4" s="373"/>
      <c r="V4" s="371"/>
      <c r="W4" s="371"/>
      <c r="X4" s="151" t="s">
        <v>322</v>
      </c>
      <c r="Y4" s="151" t="s">
        <v>323</v>
      </c>
      <c r="Z4" s="151" t="s">
        <v>170</v>
      </c>
      <c r="AA4" s="151" t="s">
        <v>171</v>
      </c>
      <c r="AB4" s="152" t="s">
        <v>70</v>
      </c>
      <c r="AC4" s="152" t="s">
        <v>172</v>
      </c>
      <c r="AD4" s="152" t="s">
        <v>173</v>
      </c>
      <c r="AE4" s="152" t="s">
        <v>174</v>
      </c>
      <c r="AF4" s="152" t="s">
        <v>175</v>
      </c>
      <c r="AG4" s="152" t="s">
        <v>157</v>
      </c>
      <c r="AH4" s="373"/>
      <c r="AI4" s="373"/>
      <c r="AJ4" s="373"/>
      <c r="AK4" s="373"/>
      <c r="AL4" s="373"/>
      <c r="AM4" s="373"/>
      <c r="AN4" s="373"/>
      <c r="AO4" s="360"/>
      <c r="AP4" s="360"/>
      <c r="AQ4" s="360"/>
      <c r="AR4" s="360"/>
      <c r="AS4" s="360"/>
      <c r="AT4" s="360"/>
      <c r="AU4" s="362"/>
      <c r="AV4" s="360"/>
      <c r="AW4" s="360"/>
      <c r="AX4" s="360"/>
      <c r="AY4" s="362"/>
      <c r="AZ4" s="360"/>
      <c r="BA4" s="340"/>
      <c r="BB4" s="340"/>
      <c r="BC4" s="340"/>
      <c r="BD4" s="340"/>
      <c r="BE4" s="340"/>
      <c r="BF4" s="340"/>
      <c r="BG4" s="340"/>
      <c r="BH4" s="340"/>
      <c r="BI4" s="340"/>
      <c r="BJ4" s="340"/>
      <c r="BK4" s="340"/>
      <c r="BL4" s="340"/>
      <c r="BM4" s="340"/>
      <c r="BN4" s="340"/>
      <c r="BO4" s="340"/>
      <c r="BP4" s="340"/>
      <c r="BQ4" s="340"/>
      <c r="BR4" s="340"/>
      <c r="BS4" s="340"/>
      <c r="BT4" s="340"/>
      <c r="BU4" s="382"/>
      <c r="BV4" s="382"/>
      <c r="BW4" s="382"/>
      <c r="BX4" s="382"/>
      <c r="BY4" s="353"/>
      <c r="BZ4" s="353"/>
      <c r="CA4" s="353"/>
      <c r="CB4" s="386"/>
      <c r="CC4" s="386"/>
      <c r="CD4" s="386"/>
      <c r="CE4" s="386"/>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row>
    <row r="5" spans="1:109" s="147" customFormat="1" ht="61.5" customHeight="1" x14ac:dyDescent="0.25">
      <c r="A5" s="408">
        <v>1</v>
      </c>
      <c r="B5" s="409"/>
      <c r="C5" s="409"/>
      <c r="D5" s="409"/>
      <c r="E5" s="414"/>
      <c r="F5" s="409"/>
      <c r="G5" s="409"/>
      <c r="H5" s="409"/>
      <c r="I5" s="180"/>
      <c r="J5" s="180"/>
      <c r="K5" s="409"/>
      <c r="L5" s="414"/>
      <c r="M5" s="408"/>
      <c r="N5" s="368" t="str">
        <f>IF(M5&lt;=0,"",IF(M5&lt;=2,"Muy Baja",IF(M5&lt;=24,"Baja",IF(M5&lt;=500,"Media",IF(M5&lt;=5000,"Alta","Muy Alta")))))</f>
        <v/>
      </c>
      <c r="O5" s="365" t="str">
        <f>IF(N5="","",IF(N5="Muy Baja",0.2,IF(N5="Baja",0.4,IF(N5="Media",0.6,IF(N5="Alta",0.8,IF(N5="Muy Alta",1,))))))</f>
        <v/>
      </c>
      <c r="P5" s="413"/>
      <c r="Q5" s="365">
        <f ca="1">IF(NOT(ISERROR(MATCH(P5,'Tabla Impacto'!$B$221:$B$223,0))),'Tabla Impacto'!$F$223&amp;"Por favor no seleccionar los criterios de impacto(Afectación Económica o presupuestal y Pérdida Reputacional)",P5)</f>
        <v>0</v>
      </c>
      <c r="R5" s="368" t="str">
        <f ca="1">IF(OR(Q5='Tabla Impacto'!$C$11,Q5='Tabla Impacto'!$D$11),"Leve",IF(OR(Q5='Tabla Impacto'!$C$12,Q5='Tabla Impacto'!$D$12),"Menor",IF(OR(Q5='Tabla Impacto'!$C$13,Q5='Tabla Impacto'!$D$13),"Moderado",IF(OR(Q5='Tabla Impacto'!$C$14,Q5='Tabla Impacto'!$D$14),"Mayor",IF(OR(Q5='Tabla Impacto'!$C$15,Q5='Tabla Impacto'!$D$15),"Catastrófico","")))))</f>
        <v/>
      </c>
      <c r="S5" s="365" t="str">
        <f ca="1">IF(R5="","",IF(R5="Leve",0.2,IF(R5="Menor",0.4,IF(R5="Moderado",0.6,IF(R5="Mayor",0.8,IF(R5="Catastrófico",1,))))))</f>
        <v/>
      </c>
      <c r="T5" s="366"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
      </c>
      <c r="U5" s="134">
        <v>1</v>
      </c>
      <c r="V5" s="97"/>
      <c r="W5" s="181" t="str">
        <f t="shared" ref="W5:W36" si="0">IF(OR(AB5="Preventivo",AB5="Detectivo"),"Probabilidad",IF(AB5="Correctivo","Impacto",""))</f>
        <v/>
      </c>
      <c r="X5" s="145"/>
      <c r="Y5" s="145"/>
      <c r="Z5" s="145"/>
      <c r="AA5" s="145"/>
      <c r="AB5" s="133"/>
      <c r="AC5" s="133"/>
      <c r="AD5" s="98" t="str">
        <f t="shared" ref="AD5" si="1">IF(AND(AB5="Preventivo",AC5="Automático"),"50%",IF(AND(AB5="Preventivo",AC5="Manual"),"40%",IF(AND(AB5="Detectivo",AC5="Automático"),"40%",IF(AND(AB5="Detectivo",AC5="Manual"),"30%",IF(AND(AB5="Correctivo",AC5="Automático"),"35%",IF(AND(AB5="Correctivo",AC5="Manual"),"25%",""))))))</f>
        <v/>
      </c>
      <c r="AE5" s="133"/>
      <c r="AF5" s="133"/>
      <c r="AG5" s="133"/>
      <c r="AH5" s="158" t="str">
        <f>IFERROR(IF(W5="Probabilidad",(O5-(+O5*AD5)),IF(W5="Impacto",O5,"")),"")</f>
        <v/>
      </c>
      <c r="AI5" s="132" t="str">
        <f>IFERROR(IF(AH5="","",IF(AH5&lt;=0.2,"Muy Baja",IF(AH5&lt;=0.4,"Baja",IF(AH5&lt;=0.6,"Media",IF(AH5&lt;=0.8,"Alta","Muy Alta"))))),"")</f>
        <v/>
      </c>
      <c r="AJ5" s="98" t="str">
        <f t="shared" ref="AJ5" si="2">+AH5</f>
        <v/>
      </c>
      <c r="AK5" s="132" t="str">
        <f>IFERROR(IF(AL5="","",IF(AL5&lt;=0.2,"Leve",IF(AL5&lt;=0.4,"Menor",IF(AL5&lt;=0.6,"Moderado",IF(AL5&lt;=0.8,"Mayor","Catastrófico"))))),"")</f>
        <v/>
      </c>
      <c r="AL5" s="98" t="str">
        <f>IFERROR(IF(W5="Impacto",(S5-(+S5*AD5)),IF(W5="Probabilidad",S5,"")),"")</f>
        <v/>
      </c>
      <c r="AM5" s="99"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
      </c>
      <c r="AN5" s="410"/>
      <c r="AO5" s="180"/>
      <c r="AP5" s="134"/>
      <c r="AQ5" s="100"/>
      <c r="AR5" s="100"/>
      <c r="AS5" s="180"/>
      <c r="AT5" s="100"/>
      <c r="AU5" s="180"/>
      <c r="AV5" s="100"/>
      <c r="AW5" s="180"/>
      <c r="AX5" s="100"/>
      <c r="AY5" s="180"/>
      <c r="AZ5" s="134"/>
      <c r="BA5" s="180"/>
      <c r="BB5" s="180"/>
      <c r="BC5" s="134"/>
      <c r="BD5" s="100"/>
      <c r="BE5" s="100"/>
      <c r="BF5" s="180"/>
      <c r="BG5" s="180"/>
      <c r="BH5" s="134"/>
      <c r="BI5" s="100"/>
      <c r="BJ5" s="100"/>
      <c r="BK5" s="180"/>
      <c r="BL5" s="180"/>
      <c r="BM5" s="134"/>
      <c r="BN5" s="100"/>
      <c r="BO5" s="100"/>
      <c r="BP5" s="180"/>
      <c r="BQ5" s="180"/>
      <c r="BR5" s="134"/>
      <c r="BS5" s="100"/>
      <c r="BT5" s="100"/>
      <c r="BU5" s="100"/>
      <c r="BV5" s="180"/>
      <c r="BW5" s="180"/>
      <c r="BX5" s="180"/>
      <c r="BY5" s="100"/>
      <c r="BZ5" s="180"/>
      <c r="CA5" s="180"/>
      <c r="CB5" s="100">
        <v>45190</v>
      </c>
      <c r="CC5" s="180" t="s">
        <v>324</v>
      </c>
      <c r="CD5" s="134" t="s">
        <v>324</v>
      </c>
      <c r="CE5" s="180" t="s">
        <v>324</v>
      </c>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row>
    <row r="6" spans="1:109" ht="15.75" customHeight="1" x14ac:dyDescent="0.3">
      <c r="A6" s="408"/>
      <c r="B6" s="409"/>
      <c r="C6" s="409"/>
      <c r="D6" s="409"/>
      <c r="E6" s="414"/>
      <c r="F6" s="409"/>
      <c r="G6" s="409"/>
      <c r="H6" s="409"/>
      <c r="I6" s="180"/>
      <c r="J6" s="180"/>
      <c r="K6" s="409"/>
      <c r="L6" s="414"/>
      <c r="M6" s="408"/>
      <c r="N6" s="368"/>
      <c r="O6" s="365"/>
      <c r="P6" s="413"/>
      <c r="Q6" s="365">
        <f>IF(NOT(ISERROR(MATCH(P6,_xlfn.ANCHORARRAY(E17),0))),O19&amp;"Por favor no seleccionar los criterios de impacto",P6)</f>
        <v>0</v>
      </c>
      <c r="R6" s="368"/>
      <c r="S6" s="365"/>
      <c r="T6" s="366"/>
      <c r="U6" s="134">
        <v>2</v>
      </c>
      <c r="V6" s="97"/>
      <c r="W6" s="181" t="str">
        <f t="shared" si="0"/>
        <v/>
      </c>
      <c r="X6" s="145"/>
      <c r="Y6" s="145"/>
      <c r="Z6" s="145"/>
      <c r="AA6" s="145"/>
      <c r="AB6" s="133"/>
      <c r="AC6" s="133"/>
      <c r="AD6" s="98" t="str">
        <f t="shared" ref="AD6:AD64" si="4">IF(AND(AB6="Preventivo",AC6="Automático"),"50%",IF(AND(AB6="Preventivo",AC6="Manual"),"40%",IF(AND(AB6="Detectivo",AC6="Automático"),"40%",IF(AND(AB6="Detectivo",AC6="Manual"),"30%",IF(AND(AB6="Correctivo",AC6="Automático"),"35%",IF(AND(AB6="Correctivo",AC6="Manual"),"25%",""))))))</f>
        <v/>
      </c>
      <c r="AE6" s="133"/>
      <c r="AF6" s="133"/>
      <c r="AG6" s="133"/>
      <c r="AH6" s="158" t="str">
        <f>IFERROR(IF(AND(W5="Probabilidad",W6="Probabilidad"),(AJ5-(+AJ5*AD6)),IF(W6="Probabilidad",(O5-(+O5*AD6)),IF(W6="Impacto",AJ5,""))),"")</f>
        <v/>
      </c>
      <c r="AI6" s="132" t="str">
        <f t="shared" ref="AI6:AI64" si="5">IFERROR(IF(AH6="","",IF(AH6&lt;=0.2,"Muy Baja",IF(AH6&lt;=0.4,"Baja",IF(AH6&lt;=0.6,"Media",IF(AH6&lt;=0.8,"Alta","Muy Alta"))))),"")</f>
        <v/>
      </c>
      <c r="AJ6" s="98" t="str">
        <f t="shared" ref="AJ6:AJ36" si="6">+AH6</f>
        <v/>
      </c>
      <c r="AK6" s="132" t="str">
        <f t="shared" ref="AK6:AK64" si="7">IFERROR(IF(AL6="","",IF(AL6&lt;=0.2,"Leve",IF(AL6&lt;=0.4,"Menor",IF(AL6&lt;=0.6,"Moderado",IF(AL6&lt;=0.8,"Mayor","Catastrófico"))))),"")</f>
        <v/>
      </c>
      <c r="AL6" s="98" t="str">
        <f>IFERROR(IF(AND(W5="Impacto",W6="Impacto"),(AL5-(+AL5*AD6)),IF(W6="Impacto",($S$5-(+$S$5*AD6)),IF(W6="Probabilidad",AL5,""))),"")</f>
        <v/>
      </c>
      <c r="AM6" s="99"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411"/>
      <c r="AO6" s="180"/>
      <c r="AP6" s="134"/>
      <c r="AQ6" s="100"/>
      <c r="AR6" s="100"/>
      <c r="AS6" s="180"/>
      <c r="AT6" s="100"/>
      <c r="AU6" s="180"/>
      <c r="AV6" s="100"/>
      <c r="AW6" s="180"/>
      <c r="AX6" s="100"/>
      <c r="AY6" s="180"/>
      <c r="AZ6" s="134"/>
      <c r="BA6" s="180"/>
      <c r="BB6" s="180"/>
      <c r="BC6" s="134"/>
      <c r="BD6" s="100"/>
      <c r="BE6" s="100"/>
      <c r="BF6" s="180"/>
      <c r="BG6" s="180"/>
      <c r="BH6" s="134"/>
      <c r="BI6" s="100"/>
      <c r="BJ6" s="100"/>
      <c r="BK6" s="180"/>
      <c r="BL6" s="180"/>
      <c r="BM6" s="134"/>
      <c r="BN6" s="100"/>
      <c r="BO6" s="100"/>
      <c r="BP6" s="180"/>
      <c r="BQ6" s="180"/>
      <c r="BR6" s="134"/>
      <c r="BS6" s="100"/>
      <c r="BT6" s="100"/>
      <c r="BU6" s="100"/>
      <c r="BV6" s="180"/>
      <c r="BW6" s="180"/>
      <c r="BX6" s="180"/>
      <c r="BY6" s="100"/>
      <c r="BZ6" s="180"/>
      <c r="CA6" s="180"/>
      <c r="CB6" s="100"/>
      <c r="CC6" s="180"/>
      <c r="CD6" s="134"/>
      <c r="CE6" s="180"/>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row>
    <row r="7" spans="1:109" ht="15.75" customHeight="1" x14ac:dyDescent="0.3">
      <c r="A7" s="408"/>
      <c r="B7" s="409"/>
      <c r="C7" s="409"/>
      <c r="D7" s="409"/>
      <c r="E7" s="414"/>
      <c r="F7" s="409"/>
      <c r="G7" s="409"/>
      <c r="H7" s="409"/>
      <c r="I7" s="180"/>
      <c r="J7" s="180"/>
      <c r="K7" s="409"/>
      <c r="L7" s="414"/>
      <c r="M7" s="408"/>
      <c r="N7" s="368"/>
      <c r="O7" s="365"/>
      <c r="P7" s="413"/>
      <c r="Q7" s="365">
        <f>IF(NOT(ISERROR(MATCH(P7,_xlfn.ANCHORARRAY(E18),0))),O20&amp;"Por favor no seleccionar los criterios de impacto",P7)</f>
        <v>0</v>
      </c>
      <c r="R7" s="368"/>
      <c r="S7" s="365"/>
      <c r="T7" s="366"/>
      <c r="U7" s="134">
        <v>3</v>
      </c>
      <c r="V7" s="101"/>
      <c r="W7" s="181" t="str">
        <f t="shared" si="0"/>
        <v/>
      </c>
      <c r="X7" s="145"/>
      <c r="Y7" s="145"/>
      <c r="Z7" s="145"/>
      <c r="AA7" s="145"/>
      <c r="AB7" s="133"/>
      <c r="AC7" s="133"/>
      <c r="AD7" s="98" t="str">
        <f t="shared" si="4"/>
        <v/>
      </c>
      <c r="AE7" s="133"/>
      <c r="AF7" s="133"/>
      <c r="AG7" s="133"/>
      <c r="AH7" s="158" t="str">
        <f>IFERROR(IF(AND(W6="Probabilidad",W7="Probabilidad"),(AJ6-(+AJ6*AD7)),IF(AND(W6="Impacto",W7="Probabilidad"),(AJ5-(+AJ5*AD7)),IF(W7="Impacto",AJ6,""))),"")</f>
        <v/>
      </c>
      <c r="AI7" s="132" t="str">
        <f t="shared" si="5"/>
        <v/>
      </c>
      <c r="AJ7" s="98" t="str">
        <f t="shared" si="6"/>
        <v/>
      </c>
      <c r="AK7" s="132" t="str">
        <f t="shared" si="7"/>
        <v/>
      </c>
      <c r="AL7" s="98" t="str">
        <f>IFERROR(IF(AND(W6="Impacto",W7="Impacto"),(AL6-(+AL6*AD7)),IF(AND(W6="Probabilidad",W7="Impacto"),(AL5-(+AL5*AD7)),IF(W7="Probabilidad",AL6,""))),"")</f>
        <v/>
      </c>
      <c r="AM7" s="99" t="str">
        <f t="shared" si="8"/>
        <v/>
      </c>
      <c r="AN7" s="411"/>
      <c r="AO7" s="180"/>
      <c r="AP7" s="134"/>
      <c r="AQ7" s="100"/>
      <c r="AR7" s="100"/>
      <c r="AS7" s="180"/>
      <c r="AT7" s="100"/>
      <c r="AU7" s="180"/>
      <c r="AV7" s="100"/>
      <c r="AW7" s="180"/>
      <c r="AX7" s="100"/>
      <c r="AY7" s="180"/>
      <c r="AZ7" s="134"/>
      <c r="BA7" s="180"/>
      <c r="BB7" s="180"/>
      <c r="BC7" s="134"/>
      <c r="BD7" s="100"/>
      <c r="BE7" s="100"/>
      <c r="BF7" s="180"/>
      <c r="BG7" s="180"/>
      <c r="BH7" s="134"/>
      <c r="BI7" s="100"/>
      <c r="BJ7" s="100"/>
      <c r="BK7" s="180"/>
      <c r="BL7" s="180"/>
      <c r="BM7" s="134"/>
      <c r="BN7" s="100"/>
      <c r="BO7" s="100"/>
      <c r="BP7" s="180"/>
      <c r="BQ7" s="180"/>
      <c r="BR7" s="134"/>
      <c r="BS7" s="100"/>
      <c r="BT7" s="100"/>
      <c r="BU7" s="100"/>
      <c r="BV7" s="180"/>
      <c r="BW7" s="180"/>
      <c r="BX7" s="180"/>
      <c r="BY7" s="100"/>
      <c r="BZ7" s="180"/>
      <c r="CA7" s="180"/>
      <c r="CB7" s="100"/>
      <c r="CC7" s="180"/>
      <c r="CD7" s="134"/>
      <c r="CE7" s="180"/>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row>
    <row r="8" spans="1:109" ht="15.75" customHeight="1" x14ac:dyDescent="0.3">
      <c r="A8" s="408"/>
      <c r="B8" s="409"/>
      <c r="C8" s="409"/>
      <c r="D8" s="409"/>
      <c r="E8" s="414"/>
      <c r="F8" s="409"/>
      <c r="G8" s="409"/>
      <c r="H8" s="409"/>
      <c r="I8" s="180"/>
      <c r="J8" s="180"/>
      <c r="K8" s="409"/>
      <c r="L8" s="414"/>
      <c r="M8" s="408"/>
      <c r="N8" s="368"/>
      <c r="O8" s="365"/>
      <c r="P8" s="413"/>
      <c r="Q8" s="365">
        <f>IF(NOT(ISERROR(MATCH(P8,_xlfn.ANCHORARRAY(E19),0))),O21&amp;"Por favor no seleccionar los criterios de impacto",P8)</f>
        <v>0</v>
      </c>
      <c r="R8" s="368"/>
      <c r="S8" s="365"/>
      <c r="T8" s="366"/>
      <c r="U8" s="134">
        <v>4</v>
      </c>
      <c r="V8" s="97"/>
      <c r="W8" s="181" t="str">
        <f t="shared" si="0"/>
        <v/>
      </c>
      <c r="X8" s="145"/>
      <c r="Y8" s="145"/>
      <c r="Z8" s="145"/>
      <c r="AA8" s="145"/>
      <c r="AB8" s="133"/>
      <c r="AC8" s="133"/>
      <c r="AD8" s="98" t="str">
        <f t="shared" si="4"/>
        <v/>
      </c>
      <c r="AE8" s="133"/>
      <c r="AF8" s="133"/>
      <c r="AG8" s="133"/>
      <c r="AH8" s="158" t="str">
        <f>IFERROR(IF(AND(W7="Probabilidad",W8="Probabilidad"),(AJ7-(+AJ7*AD8)),IF(AND(W7="Impacto",W8="Probabilidad"),(AJ6-(+AJ6*AD8)),IF(W8="Impacto",AJ7,""))),"")</f>
        <v/>
      </c>
      <c r="AI8" s="132" t="str">
        <f t="shared" si="5"/>
        <v/>
      </c>
      <c r="AJ8" s="98" t="str">
        <f t="shared" si="6"/>
        <v/>
      </c>
      <c r="AK8" s="132" t="str">
        <f t="shared" si="7"/>
        <v/>
      </c>
      <c r="AL8" s="98" t="str">
        <f>IFERROR(IF(AND(W7="Impacto",W8="Impacto"),(AL7-(+AL7*AD8)),IF(AND(W7="Probabilidad",W8="Impacto"),(AL6-(+AL6*AD8)),IF(W8="Probabilidad",AL7,""))),"")</f>
        <v/>
      </c>
      <c r="AM8" s="99" t="str">
        <f t="shared" si="8"/>
        <v/>
      </c>
      <c r="AN8" s="411"/>
      <c r="AO8" s="180"/>
      <c r="AP8" s="134"/>
      <c r="AQ8" s="100"/>
      <c r="AR8" s="100"/>
      <c r="AS8" s="180"/>
      <c r="AT8" s="100"/>
      <c r="AU8" s="180"/>
      <c r="AV8" s="100"/>
      <c r="AW8" s="180"/>
      <c r="AX8" s="100"/>
      <c r="AY8" s="180"/>
      <c r="AZ8" s="134"/>
      <c r="BA8" s="180"/>
      <c r="BB8" s="180"/>
      <c r="BC8" s="134"/>
      <c r="BD8" s="100"/>
      <c r="BE8" s="100"/>
      <c r="BF8" s="180"/>
      <c r="BG8" s="180"/>
      <c r="BH8" s="134"/>
      <c r="BI8" s="100"/>
      <c r="BJ8" s="100"/>
      <c r="BK8" s="180"/>
      <c r="BL8" s="180"/>
      <c r="BM8" s="134"/>
      <c r="BN8" s="100"/>
      <c r="BO8" s="100"/>
      <c r="BP8" s="180"/>
      <c r="BQ8" s="180"/>
      <c r="BR8" s="134"/>
      <c r="BS8" s="100"/>
      <c r="BT8" s="100"/>
      <c r="BU8" s="100"/>
      <c r="BV8" s="180"/>
      <c r="BW8" s="180"/>
      <c r="BX8" s="180"/>
      <c r="BY8" s="100"/>
      <c r="BZ8" s="180"/>
      <c r="CA8" s="180"/>
      <c r="CB8" s="100"/>
      <c r="CC8" s="180"/>
      <c r="CD8" s="134"/>
      <c r="CE8" s="180"/>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row>
    <row r="9" spans="1:109" ht="15.75" customHeight="1" x14ac:dyDescent="0.3">
      <c r="A9" s="408"/>
      <c r="B9" s="409"/>
      <c r="C9" s="409"/>
      <c r="D9" s="409"/>
      <c r="E9" s="414"/>
      <c r="F9" s="409"/>
      <c r="G9" s="409"/>
      <c r="H9" s="409"/>
      <c r="I9" s="180"/>
      <c r="J9" s="180"/>
      <c r="K9" s="409"/>
      <c r="L9" s="414"/>
      <c r="M9" s="408"/>
      <c r="N9" s="368"/>
      <c r="O9" s="365"/>
      <c r="P9" s="413"/>
      <c r="Q9" s="365">
        <f>IF(NOT(ISERROR(MATCH(P9,_xlfn.ANCHORARRAY(E20),0))),O22&amp;"Por favor no seleccionar los criterios de impacto",P9)</f>
        <v>0</v>
      </c>
      <c r="R9" s="368"/>
      <c r="S9" s="365"/>
      <c r="T9" s="366"/>
      <c r="U9" s="134">
        <v>5</v>
      </c>
      <c r="V9" s="97"/>
      <c r="W9" s="181" t="str">
        <f t="shared" si="0"/>
        <v/>
      </c>
      <c r="X9" s="145"/>
      <c r="Y9" s="145"/>
      <c r="Z9" s="145"/>
      <c r="AA9" s="145"/>
      <c r="AB9" s="133"/>
      <c r="AC9" s="133"/>
      <c r="AD9" s="98" t="str">
        <f t="shared" si="4"/>
        <v/>
      </c>
      <c r="AE9" s="133"/>
      <c r="AF9" s="133"/>
      <c r="AG9" s="133"/>
      <c r="AH9" s="158" t="str">
        <f>IFERROR(IF(AND(W8="Probabilidad",W9="Probabilidad"),(AJ8-(+AJ8*AD9)),IF(AND(W8="Impacto",W9="Probabilidad"),(AJ7-(+AJ7*AD9)),IF(W9="Impacto",AJ8,""))),"")</f>
        <v/>
      </c>
      <c r="AI9" s="132" t="str">
        <f t="shared" si="5"/>
        <v/>
      </c>
      <c r="AJ9" s="98" t="str">
        <f t="shared" si="6"/>
        <v/>
      </c>
      <c r="AK9" s="132" t="str">
        <f t="shared" si="7"/>
        <v/>
      </c>
      <c r="AL9" s="98" t="str">
        <f>IFERROR(IF(AND(W8="Impacto",W9="Impacto"),(AL8-(+AL8*AD9)),IF(AND(W8="Probabilidad",W9="Impacto"),(AL7-(+AL7*AD9)),IF(W9="Probabilidad",AL8,""))),"")</f>
        <v/>
      </c>
      <c r="AM9" s="99" t="str">
        <f t="shared" si="8"/>
        <v/>
      </c>
      <c r="AN9" s="411"/>
      <c r="AO9" s="180"/>
      <c r="AP9" s="134"/>
      <c r="AQ9" s="100"/>
      <c r="AR9" s="100"/>
      <c r="AS9" s="180"/>
      <c r="AT9" s="100"/>
      <c r="AU9" s="180"/>
      <c r="AV9" s="100"/>
      <c r="AW9" s="180"/>
      <c r="AX9" s="100"/>
      <c r="AY9" s="180"/>
      <c r="AZ9" s="134"/>
      <c r="BA9" s="180"/>
      <c r="BB9" s="180"/>
      <c r="BC9" s="134"/>
      <c r="BD9" s="100"/>
      <c r="BE9" s="100"/>
      <c r="BF9" s="180"/>
      <c r="BG9" s="180"/>
      <c r="BH9" s="134"/>
      <c r="BI9" s="100"/>
      <c r="BJ9" s="100"/>
      <c r="BK9" s="180"/>
      <c r="BL9" s="180"/>
      <c r="BM9" s="134"/>
      <c r="BN9" s="100"/>
      <c r="BO9" s="100"/>
      <c r="BP9" s="180"/>
      <c r="BQ9" s="180"/>
      <c r="BR9" s="134"/>
      <c r="BS9" s="100"/>
      <c r="BT9" s="100"/>
      <c r="BU9" s="100"/>
      <c r="BV9" s="180"/>
      <c r="BW9" s="180"/>
      <c r="BX9" s="180"/>
      <c r="BY9" s="100"/>
      <c r="BZ9" s="180"/>
      <c r="CA9" s="180"/>
      <c r="CB9" s="100"/>
      <c r="CC9" s="180"/>
      <c r="CD9" s="134"/>
      <c r="CE9" s="180"/>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row>
    <row r="10" spans="1:109" ht="15.75" customHeight="1" x14ac:dyDescent="0.3">
      <c r="A10" s="408"/>
      <c r="B10" s="409"/>
      <c r="C10" s="409"/>
      <c r="D10" s="409"/>
      <c r="E10" s="414"/>
      <c r="F10" s="409"/>
      <c r="G10" s="409"/>
      <c r="H10" s="409"/>
      <c r="I10" s="180"/>
      <c r="J10" s="180"/>
      <c r="K10" s="409"/>
      <c r="L10" s="414"/>
      <c r="M10" s="408"/>
      <c r="N10" s="368"/>
      <c r="O10" s="365"/>
      <c r="P10" s="413"/>
      <c r="Q10" s="365">
        <f>IF(NOT(ISERROR(MATCH(P10,_xlfn.ANCHORARRAY(E21),0))),O23&amp;"Por favor no seleccionar los criterios de impacto",P10)</f>
        <v>0</v>
      </c>
      <c r="R10" s="368"/>
      <c r="S10" s="365"/>
      <c r="T10" s="366"/>
      <c r="U10" s="134">
        <v>6</v>
      </c>
      <c r="V10" s="97"/>
      <c r="W10" s="181" t="str">
        <f t="shared" si="0"/>
        <v/>
      </c>
      <c r="X10" s="145"/>
      <c r="Y10" s="145"/>
      <c r="Z10" s="145"/>
      <c r="AA10" s="145"/>
      <c r="AB10" s="133"/>
      <c r="AC10" s="133"/>
      <c r="AD10" s="98" t="str">
        <f t="shared" si="4"/>
        <v/>
      </c>
      <c r="AE10" s="133"/>
      <c r="AF10" s="133"/>
      <c r="AG10" s="133"/>
      <c r="AH10" s="158" t="str">
        <f>IFERROR(IF(AND(W9="Probabilidad",W10="Probabilidad"),(AJ9-(+AJ9*AD10)),IF(AND(W9="Impacto",W10="Probabilidad"),(AJ8-(+AJ8*AD10)),IF(W10="Impacto",AJ9,""))),"")</f>
        <v/>
      </c>
      <c r="AI10" s="132" t="str">
        <f t="shared" si="5"/>
        <v/>
      </c>
      <c r="AJ10" s="98" t="str">
        <f t="shared" si="6"/>
        <v/>
      </c>
      <c r="AK10" s="132" t="str">
        <f t="shared" si="7"/>
        <v/>
      </c>
      <c r="AL10" s="98" t="str">
        <f>IFERROR(IF(AND(W9="Impacto",W10="Impacto"),(AL9-(+AL9*AD10)),IF(AND(W9="Probabilidad",W10="Impacto"),(AL8-(+AL8*AD10)),IF(W10="Probabilidad",AL9,""))),"")</f>
        <v/>
      </c>
      <c r="AM10" s="99" t="str">
        <f t="shared" si="8"/>
        <v/>
      </c>
      <c r="AN10" s="412"/>
      <c r="AO10" s="180"/>
      <c r="AP10" s="134"/>
      <c r="AQ10" s="100"/>
      <c r="AR10" s="100"/>
      <c r="AS10" s="180"/>
      <c r="AT10" s="100"/>
      <c r="AU10" s="180"/>
      <c r="AV10" s="100"/>
      <c r="AW10" s="180"/>
      <c r="AX10" s="100"/>
      <c r="AY10" s="180"/>
      <c r="AZ10" s="134"/>
      <c r="BA10" s="180"/>
      <c r="BB10" s="180"/>
      <c r="BC10" s="134"/>
      <c r="BD10" s="100"/>
      <c r="BE10" s="100"/>
      <c r="BF10" s="180"/>
      <c r="BG10" s="180"/>
      <c r="BH10" s="134"/>
      <c r="BI10" s="100"/>
      <c r="BJ10" s="100"/>
      <c r="BK10" s="180"/>
      <c r="BL10" s="180"/>
      <c r="BM10" s="134"/>
      <c r="BN10" s="100"/>
      <c r="BO10" s="100"/>
      <c r="BP10" s="180"/>
      <c r="BQ10" s="180"/>
      <c r="BR10" s="134"/>
      <c r="BS10" s="100"/>
      <c r="BT10" s="100"/>
      <c r="BU10" s="100"/>
      <c r="BV10" s="180"/>
      <c r="BW10" s="180"/>
      <c r="BX10" s="180"/>
      <c r="BY10" s="100"/>
      <c r="BZ10" s="180"/>
      <c r="CA10" s="180"/>
      <c r="CB10" s="100"/>
      <c r="CC10" s="180"/>
      <c r="CD10" s="134"/>
      <c r="CE10" s="180"/>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row>
    <row r="11" spans="1:109" ht="15.75" customHeight="1" x14ac:dyDescent="0.3">
      <c r="A11" s="408">
        <v>2</v>
      </c>
      <c r="B11" s="409"/>
      <c r="C11" s="409"/>
      <c r="D11" s="409"/>
      <c r="E11" s="414"/>
      <c r="F11" s="409"/>
      <c r="G11" s="409"/>
      <c r="H11" s="409"/>
      <c r="I11" s="180"/>
      <c r="J11" s="180"/>
      <c r="K11" s="409"/>
      <c r="L11" s="414"/>
      <c r="M11" s="408"/>
      <c r="N11" s="368" t="str">
        <f>IF(M11&lt;=0,"",IF(M11&lt;=2,"Muy Baja",IF(M11&lt;=24,"Baja",IF(M11&lt;=500,"Media",IF(M11&lt;=5000,"Alta","Muy Alta")))))</f>
        <v/>
      </c>
      <c r="O11" s="365" t="str">
        <f>IF(N11="","",IF(N11="Muy Baja",0.2,IF(N11="Baja",0.4,IF(N11="Media",0.6,IF(N11="Alta",0.8,IF(N11="Muy Alta",1,))))))</f>
        <v/>
      </c>
      <c r="P11" s="413"/>
      <c r="Q11" s="365">
        <f ca="1">IF(NOT(ISERROR(MATCH(P11,'Tabla Impacto'!$B$221:$B$223,0))),'Tabla Impacto'!$F$223&amp;"Por favor no seleccionar los criterios de impacto(Afectación Económica o presupuestal y Pérdida Reputacional)",P11)</f>
        <v>0</v>
      </c>
      <c r="R11" s="368" t="str">
        <f ca="1">IF(OR(Q11='Tabla Impacto'!$C$11,Q11='Tabla Impacto'!$D$11),"Leve",IF(OR(Q11='Tabla Impacto'!$C$12,Q11='Tabla Impacto'!$D$12),"Menor",IF(OR(Q11='Tabla Impacto'!$C$13,Q11='Tabla Impacto'!$D$13),"Moderado",IF(OR(Q11='Tabla Impacto'!$C$14,Q11='Tabla Impacto'!$D$14),"Mayor",IF(OR(Q11='Tabla Impacto'!$C$15,Q11='Tabla Impacto'!$D$15),"Catastrófico","")))))</f>
        <v/>
      </c>
      <c r="S11" s="365" t="str">
        <f ca="1">IF(R11="","",IF(R11="Leve",0.2,IF(R11="Menor",0.4,IF(R11="Moderado",0.6,IF(R11="Mayor",0.8,IF(R11="Catastrófico",1,))))))</f>
        <v/>
      </c>
      <c r="T11" s="366"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34">
        <v>1</v>
      </c>
      <c r="V11" s="97"/>
      <c r="W11" s="181" t="str">
        <f t="shared" si="0"/>
        <v/>
      </c>
      <c r="X11" s="145"/>
      <c r="Y11" s="145"/>
      <c r="Z11" s="145"/>
      <c r="AA11" s="145"/>
      <c r="AB11" s="133"/>
      <c r="AC11" s="133"/>
      <c r="AD11" s="98" t="str">
        <f t="shared" si="4"/>
        <v/>
      </c>
      <c r="AE11" s="133"/>
      <c r="AF11" s="133"/>
      <c r="AG11" s="133"/>
      <c r="AH11" s="159" t="str">
        <f>IFERROR(IF(W11="Probabilidad",(O11-(+O11*AD11)),IF(W11="Impacto",O11,"")),"")</f>
        <v/>
      </c>
      <c r="AI11" s="132" t="str">
        <f>IFERROR(IF(AH11="","",IF(AH11&lt;=0.2,"Muy Baja",IF(AH11&lt;=0.4,"Baja",IF(AH11&lt;=0.6,"Media",IF(AH11&lt;=0.8,"Alta","Muy Alta"))))),"")</f>
        <v/>
      </c>
      <c r="AJ11" s="98" t="str">
        <f t="shared" si="6"/>
        <v/>
      </c>
      <c r="AK11" s="132" t="str">
        <f>IFERROR(IF(AL11="","",IF(AL11&lt;=0.2,"Leve",IF(AL11&lt;=0.4,"Menor",IF(AL11&lt;=0.6,"Moderado",IF(AL11&lt;=0.8,"Mayor","Catastrófico"))))),"")</f>
        <v/>
      </c>
      <c r="AL11" s="98" t="str">
        <f>IFERROR(IF(W11="Impacto",(S11-(+S11*AD11)),IF(W11="Probabilidad",S11,"")),"")</f>
        <v/>
      </c>
      <c r="AM11" s="99" t="str">
        <f t="shared" si="8"/>
        <v/>
      </c>
      <c r="AN11" s="410"/>
      <c r="AO11" s="180"/>
      <c r="AP11" s="134"/>
      <c r="AQ11" s="100"/>
      <c r="AR11" s="100"/>
      <c r="AS11" s="180"/>
      <c r="AT11" s="100"/>
      <c r="AU11" s="180"/>
      <c r="AV11" s="100"/>
      <c r="AW11" s="180"/>
      <c r="AX11" s="100"/>
      <c r="AY11" s="180"/>
      <c r="AZ11" s="134"/>
      <c r="BA11" s="180"/>
      <c r="BB11" s="180"/>
      <c r="BC11" s="134"/>
      <c r="BD11" s="100"/>
      <c r="BE11" s="100"/>
      <c r="BF11" s="180"/>
      <c r="BG11" s="180"/>
      <c r="BH11" s="134"/>
      <c r="BI11" s="100"/>
      <c r="BJ11" s="100"/>
      <c r="BK11" s="180"/>
      <c r="BL11" s="180"/>
      <c r="BM11" s="134"/>
      <c r="BN11" s="100"/>
      <c r="BO11" s="100"/>
      <c r="BP11" s="180"/>
      <c r="BQ11" s="180"/>
      <c r="BR11" s="134"/>
      <c r="BS11" s="100"/>
      <c r="BT11" s="100"/>
      <c r="BU11" s="100"/>
      <c r="BV11" s="180"/>
      <c r="BW11" s="180"/>
      <c r="BX11" s="180"/>
      <c r="BY11" s="100"/>
      <c r="BZ11" s="180"/>
      <c r="CA11" s="180"/>
      <c r="CB11" s="100"/>
      <c r="CC11" s="180"/>
      <c r="CD11" s="134"/>
      <c r="CE11" s="180"/>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row>
    <row r="12" spans="1:109" ht="15.75" customHeight="1" x14ac:dyDescent="0.3">
      <c r="A12" s="408"/>
      <c r="B12" s="409"/>
      <c r="C12" s="409"/>
      <c r="D12" s="409"/>
      <c r="E12" s="414"/>
      <c r="F12" s="409"/>
      <c r="G12" s="409"/>
      <c r="H12" s="409"/>
      <c r="I12" s="180"/>
      <c r="J12" s="180"/>
      <c r="K12" s="409"/>
      <c r="L12" s="414"/>
      <c r="M12" s="408"/>
      <c r="N12" s="368"/>
      <c r="O12" s="365"/>
      <c r="P12" s="413"/>
      <c r="Q12" s="365">
        <f t="shared" ref="Q12:Q16" si="9">IF(NOT(ISERROR(MATCH(P12,_xlfn.ANCHORARRAY(E23),0))),O25&amp;"Por favor no seleccionar los criterios de impacto",P12)</f>
        <v>0</v>
      </c>
      <c r="R12" s="368"/>
      <c r="S12" s="365"/>
      <c r="T12" s="366"/>
      <c r="U12" s="134">
        <v>2</v>
      </c>
      <c r="V12" s="97"/>
      <c r="W12" s="181" t="str">
        <f t="shared" si="0"/>
        <v/>
      </c>
      <c r="X12" s="145"/>
      <c r="Y12" s="145"/>
      <c r="Z12" s="145"/>
      <c r="AA12" s="145"/>
      <c r="AB12" s="133"/>
      <c r="AC12" s="133"/>
      <c r="AD12" s="98" t="str">
        <f t="shared" si="4"/>
        <v/>
      </c>
      <c r="AE12" s="133"/>
      <c r="AF12" s="133"/>
      <c r="AG12" s="133"/>
      <c r="AH12" s="159" t="str">
        <f>IFERROR(IF(AND(W11="Probabilidad",W12="Probabilidad"),(AJ11-(+AJ11*AD12)),IF(W12="Probabilidad",(O11-(+O11*AD12)),IF(W12="Impacto",AJ11,""))),"")</f>
        <v/>
      </c>
      <c r="AI12" s="132" t="str">
        <f t="shared" si="5"/>
        <v/>
      </c>
      <c r="AJ12" s="98" t="str">
        <f t="shared" si="6"/>
        <v/>
      </c>
      <c r="AK12" s="132" t="str">
        <f t="shared" si="7"/>
        <v/>
      </c>
      <c r="AL12" s="98" t="str">
        <f>IFERROR(IF(AND(W11="Impacto",W12="Impacto"),(AL5-(+AL5*AD12)),IF(W12="Impacto",($S$11-(+$S$11*AD12)),IF(W12="Probabilidad",AL5,""))),"")</f>
        <v/>
      </c>
      <c r="AM12" s="99" t="str">
        <f t="shared" si="8"/>
        <v/>
      </c>
      <c r="AN12" s="411"/>
      <c r="AO12" s="180"/>
      <c r="AP12" s="134"/>
      <c r="AQ12" s="100"/>
      <c r="AR12" s="100"/>
      <c r="AS12" s="180"/>
      <c r="AT12" s="100"/>
      <c r="AU12" s="180"/>
      <c r="AV12" s="100"/>
      <c r="AW12" s="180"/>
      <c r="AX12" s="100"/>
      <c r="AY12" s="180"/>
      <c r="AZ12" s="134"/>
      <c r="BA12" s="180"/>
      <c r="BB12" s="180"/>
      <c r="BC12" s="134"/>
      <c r="BD12" s="100"/>
      <c r="BE12" s="100"/>
      <c r="BF12" s="180"/>
      <c r="BG12" s="180"/>
      <c r="BH12" s="134"/>
      <c r="BI12" s="100"/>
      <c r="BJ12" s="100"/>
      <c r="BK12" s="180"/>
      <c r="BL12" s="180"/>
      <c r="BM12" s="134"/>
      <c r="BN12" s="100"/>
      <c r="BO12" s="100"/>
      <c r="BP12" s="180"/>
      <c r="BQ12" s="180"/>
      <c r="BR12" s="134"/>
      <c r="BS12" s="100"/>
      <c r="BT12" s="100"/>
      <c r="BU12" s="100"/>
      <c r="BV12" s="180"/>
      <c r="BW12" s="180"/>
      <c r="BX12" s="180"/>
      <c r="BY12" s="100"/>
      <c r="BZ12" s="180"/>
      <c r="CA12" s="180"/>
      <c r="CB12" s="100"/>
      <c r="CC12" s="180"/>
      <c r="CD12" s="134"/>
      <c r="CE12" s="180"/>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row>
    <row r="13" spans="1:109" ht="15.75" customHeight="1" x14ac:dyDescent="0.3">
      <c r="A13" s="408"/>
      <c r="B13" s="409"/>
      <c r="C13" s="409"/>
      <c r="D13" s="409"/>
      <c r="E13" s="414"/>
      <c r="F13" s="409"/>
      <c r="G13" s="409"/>
      <c r="H13" s="409"/>
      <c r="I13" s="180"/>
      <c r="J13" s="180"/>
      <c r="K13" s="409"/>
      <c r="L13" s="414"/>
      <c r="M13" s="408"/>
      <c r="N13" s="368"/>
      <c r="O13" s="365"/>
      <c r="P13" s="413"/>
      <c r="Q13" s="365">
        <f t="shared" si="9"/>
        <v>0</v>
      </c>
      <c r="R13" s="368"/>
      <c r="S13" s="365"/>
      <c r="T13" s="366"/>
      <c r="U13" s="134">
        <v>3</v>
      </c>
      <c r="V13" s="101"/>
      <c r="W13" s="181" t="str">
        <f t="shared" si="0"/>
        <v/>
      </c>
      <c r="X13" s="145"/>
      <c r="Y13" s="145"/>
      <c r="Z13" s="145"/>
      <c r="AA13" s="145"/>
      <c r="AB13" s="133"/>
      <c r="AC13" s="133"/>
      <c r="AD13" s="98" t="str">
        <f t="shared" si="4"/>
        <v/>
      </c>
      <c r="AE13" s="133"/>
      <c r="AF13" s="133"/>
      <c r="AG13" s="133"/>
      <c r="AH13" s="159" t="str">
        <f>IFERROR(IF(AND(W12="Probabilidad",W13="Probabilidad"),(AJ12-(+AJ12*AD13)),IF(AND(W12="Impacto",W13="Probabilidad"),(AJ11-(+AJ11*AD13)),IF(W13="Impacto",AJ12,""))),"")</f>
        <v/>
      </c>
      <c r="AI13" s="132" t="str">
        <f t="shared" si="5"/>
        <v/>
      </c>
      <c r="AJ13" s="98" t="str">
        <f t="shared" si="6"/>
        <v/>
      </c>
      <c r="AK13" s="132" t="str">
        <f t="shared" si="7"/>
        <v/>
      </c>
      <c r="AL13" s="98" t="str">
        <f>IFERROR(IF(AND(W12="Impacto",W13="Impacto"),(AL12-(+AL12*AD13)),IF(AND(W12="Probabilidad",W13="Impacto"),(AL11-(+AL11*AD13)),IF(W13="Probabilidad",AL12,""))),"")</f>
        <v/>
      </c>
      <c r="AM13" s="99" t="str">
        <f t="shared" si="8"/>
        <v/>
      </c>
      <c r="AN13" s="411"/>
      <c r="AO13" s="180"/>
      <c r="AP13" s="134"/>
      <c r="AQ13" s="100"/>
      <c r="AR13" s="100"/>
      <c r="AS13" s="180"/>
      <c r="AT13" s="100"/>
      <c r="AU13" s="180"/>
      <c r="AV13" s="100"/>
      <c r="AW13" s="180"/>
      <c r="AX13" s="100"/>
      <c r="AY13" s="180"/>
      <c r="AZ13" s="134"/>
      <c r="BA13" s="180"/>
      <c r="BB13" s="180"/>
      <c r="BC13" s="134"/>
      <c r="BD13" s="100"/>
      <c r="BE13" s="100"/>
      <c r="BF13" s="180"/>
      <c r="BG13" s="180"/>
      <c r="BH13" s="134"/>
      <c r="BI13" s="100"/>
      <c r="BJ13" s="100"/>
      <c r="BK13" s="180"/>
      <c r="BL13" s="180"/>
      <c r="BM13" s="134"/>
      <c r="BN13" s="100"/>
      <c r="BO13" s="100"/>
      <c r="BP13" s="180"/>
      <c r="BQ13" s="180"/>
      <c r="BR13" s="134"/>
      <c r="BS13" s="100"/>
      <c r="BT13" s="100"/>
      <c r="BU13" s="100"/>
      <c r="BV13" s="180"/>
      <c r="BW13" s="180"/>
      <c r="BX13" s="180"/>
      <c r="BY13" s="100"/>
      <c r="BZ13" s="180"/>
      <c r="CA13" s="180"/>
      <c r="CB13" s="100"/>
      <c r="CC13" s="180"/>
      <c r="CD13" s="134"/>
      <c r="CE13" s="180"/>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row>
    <row r="14" spans="1:109" ht="15.75" customHeight="1" x14ac:dyDescent="0.3">
      <c r="A14" s="408"/>
      <c r="B14" s="409"/>
      <c r="C14" s="409"/>
      <c r="D14" s="409"/>
      <c r="E14" s="414"/>
      <c r="F14" s="409"/>
      <c r="G14" s="409"/>
      <c r="H14" s="409"/>
      <c r="I14" s="180"/>
      <c r="J14" s="180"/>
      <c r="K14" s="409"/>
      <c r="L14" s="414"/>
      <c r="M14" s="408"/>
      <c r="N14" s="368"/>
      <c r="O14" s="365"/>
      <c r="P14" s="413"/>
      <c r="Q14" s="365">
        <f t="shared" si="9"/>
        <v>0</v>
      </c>
      <c r="R14" s="368"/>
      <c r="S14" s="365"/>
      <c r="T14" s="366"/>
      <c r="U14" s="134">
        <v>4</v>
      </c>
      <c r="V14" s="97"/>
      <c r="W14" s="181" t="str">
        <f t="shared" si="0"/>
        <v/>
      </c>
      <c r="X14" s="145"/>
      <c r="Y14" s="145"/>
      <c r="Z14" s="145"/>
      <c r="AA14" s="145"/>
      <c r="AB14" s="133"/>
      <c r="AC14" s="133"/>
      <c r="AD14" s="98" t="str">
        <f t="shared" si="4"/>
        <v/>
      </c>
      <c r="AE14" s="133"/>
      <c r="AF14" s="133"/>
      <c r="AG14" s="133"/>
      <c r="AH14" s="159" t="str">
        <f>IFERROR(IF(AND(W13="Probabilidad",W14="Probabilidad"),(AJ13-(+AJ13*AD14)),IF(AND(W13="Impacto",W14="Probabilidad"),(AJ12-(+AJ12*AD14)),IF(W14="Impacto",AJ13,""))),"")</f>
        <v/>
      </c>
      <c r="AI14" s="132" t="str">
        <f t="shared" si="5"/>
        <v/>
      </c>
      <c r="AJ14" s="98" t="str">
        <f t="shared" si="6"/>
        <v/>
      </c>
      <c r="AK14" s="132" t="str">
        <f t="shared" si="7"/>
        <v/>
      </c>
      <c r="AL14" s="98" t="str">
        <f>IFERROR(IF(AND(W13="Impacto",W14="Impacto"),(AL13-(+AL13*AD14)),IF(AND(W13="Probabilidad",W14="Impacto"),(AL12-(+AL12*AD14)),IF(W14="Probabilidad",AL13,""))),"")</f>
        <v/>
      </c>
      <c r="AM14" s="99" t="str">
        <f t="shared" si="8"/>
        <v/>
      </c>
      <c r="AN14" s="411"/>
      <c r="AO14" s="180"/>
      <c r="AP14" s="134"/>
      <c r="AQ14" s="100"/>
      <c r="AR14" s="100"/>
      <c r="AS14" s="180"/>
      <c r="AT14" s="100"/>
      <c r="AU14" s="180"/>
      <c r="AV14" s="100"/>
      <c r="AW14" s="180"/>
      <c r="AX14" s="100"/>
      <c r="AY14" s="180"/>
      <c r="AZ14" s="134"/>
      <c r="BA14" s="180"/>
      <c r="BB14" s="180"/>
      <c r="BC14" s="134"/>
      <c r="BD14" s="100"/>
      <c r="BE14" s="100"/>
      <c r="BF14" s="180"/>
      <c r="BG14" s="180"/>
      <c r="BH14" s="134"/>
      <c r="BI14" s="100"/>
      <c r="BJ14" s="100"/>
      <c r="BK14" s="180"/>
      <c r="BL14" s="180"/>
      <c r="BM14" s="134"/>
      <c r="BN14" s="100"/>
      <c r="BO14" s="100"/>
      <c r="BP14" s="180"/>
      <c r="BQ14" s="180"/>
      <c r="BR14" s="134"/>
      <c r="BS14" s="100"/>
      <c r="BT14" s="100"/>
      <c r="BU14" s="100"/>
      <c r="BV14" s="180"/>
      <c r="BW14" s="180"/>
      <c r="BX14" s="180"/>
      <c r="BY14" s="100"/>
      <c r="BZ14" s="180"/>
      <c r="CA14" s="180"/>
      <c r="CB14" s="100"/>
      <c r="CC14" s="180"/>
      <c r="CD14" s="134"/>
      <c r="CE14" s="180"/>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row>
    <row r="15" spans="1:109" ht="15.75" customHeight="1" x14ac:dyDescent="0.3">
      <c r="A15" s="408"/>
      <c r="B15" s="409"/>
      <c r="C15" s="409"/>
      <c r="D15" s="409"/>
      <c r="E15" s="414"/>
      <c r="F15" s="409"/>
      <c r="G15" s="409"/>
      <c r="H15" s="409"/>
      <c r="I15" s="180"/>
      <c r="J15" s="180"/>
      <c r="K15" s="409"/>
      <c r="L15" s="414"/>
      <c r="M15" s="408"/>
      <c r="N15" s="368"/>
      <c r="O15" s="365"/>
      <c r="P15" s="413"/>
      <c r="Q15" s="365">
        <f t="shared" si="9"/>
        <v>0</v>
      </c>
      <c r="R15" s="368"/>
      <c r="S15" s="365"/>
      <c r="T15" s="366"/>
      <c r="U15" s="134">
        <v>5</v>
      </c>
      <c r="V15" s="97"/>
      <c r="W15" s="181" t="str">
        <f t="shared" si="0"/>
        <v/>
      </c>
      <c r="X15" s="145"/>
      <c r="Y15" s="145"/>
      <c r="Z15" s="145"/>
      <c r="AA15" s="145"/>
      <c r="AB15" s="133"/>
      <c r="AC15" s="133"/>
      <c r="AD15" s="98" t="str">
        <f t="shared" si="4"/>
        <v/>
      </c>
      <c r="AE15" s="133"/>
      <c r="AF15" s="133"/>
      <c r="AG15" s="133"/>
      <c r="AH15" s="159" t="str">
        <f>IFERROR(IF(AND(W14="Probabilidad",W15="Probabilidad"),(AJ14-(+AJ14*AD15)),IF(AND(W14="Impacto",W15="Probabilidad"),(AJ13-(+AJ13*AD15)),IF(W15="Impacto",AJ14,""))),"")</f>
        <v/>
      </c>
      <c r="AI15" s="132" t="str">
        <f t="shared" si="5"/>
        <v/>
      </c>
      <c r="AJ15" s="98" t="str">
        <f t="shared" si="6"/>
        <v/>
      </c>
      <c r="AK15" s="132" t="str">
        <f t="shared" si="7"/>
        <v/>
      </c>
      <c r="AL15" s="98" t="str">
        <f>IFERROR(IF(AND(W14="Impacto",W15="Impacto"),(AL14-(+AL14*AD15)),IF(AND(W14="Probabilidad",W15="Impacto"),(AL13-(+AL13*AD15)),IF(W15="Probabilidad",AL14,""))),"")</f>
        <v/>
      </c>
      <c r="AM15" s="99" t="str">
        <f t="shared" si="8"/>
        <v/>
      </c>
      <c r="AN15" s="411"/>
      <c r="AO15" s="180"/>
      <c r="AP15" s="134"/>
      <c r="AQ15" s="100"/>
      <c r="AR15" s="100"/>
      <c r="AS15" s="180"/>
      <c r="AT15" s="100"/>
      <c r="AU15" s="180"/>
      <c r="AV15" s="100"/>
      <c r="AW15" s="180"/>
      <c r="AX15" s="100"/>
      <c r="AY15" s="180"/>
      <c r="AZ15" s="134"/>
      <c r="BA15" s="180"/>
      <c r="BB15" s="180"/>
      <c r="BC15" s="134"/>
      <c r="BD15" s="100"/>
      <c r="BE15" s="100"/>
      <c r="BF15" s="180"/>
      <c r="BG15" s="180"/>
      <c r="BH15" s="134"/>
      <c r="BI15" s="100"/>
      <c r="BJ15" s="100"/>
      <c r="BK15" s="180"/>
      <c r="BL15" s="180"/>
      <c r="BM15" s="134"/>
      <c r="BN15" s="100"/>
      <c r="BO15" s="100"/>
      <c r="BP15" s="180"/>
      <c r="BQ15" s="180"/>
      <c r="BR15" s="134"/>
      <c r="BS15" s="100"/>
      <c r="BT15" s="100"/>
      <c r="BU15" s="100"/>
      <c r="BV15" s="180"/>
      <c r="BW15" s="180"/>
      <c r="BX15" s="180"/>
      <c r="BY15" s="100"/>
      <c r="BZ15" s="180"/>
      <c r="CA15" s="180"/>
      <c r="CB15" s="100"/>
      <c r="CC15" s="180"/>
      <c r="CD15" s="134"/>
      <c r="CE15" s="180"/>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row>
    <row r="16" spans="1:109" ht="15.75" customHeight="1" x14ac:dyDescent="0.3">
      <c r="A16" s="408"/>
      <c r="B16" s="409"/>
      <c r="C16" s="409"/>
      <c r="D16" s="409"/>
      <c r="E16" s="414"/>
      <c r="F16" s="409"/>
      <c r="G16" s="409"/>
      <c r="H16" s="409"/>
      <c r="I16" s="180"/>
      <c r="J16" s="180"/>
      <c r="K16" s="409"/>
      <c r="L16" s="414"/>
      <c r="M16" s="408"/>
      <c r="N16" s="368"/>
      <c r="O16" s="365"/>
      <c r="P16" s="413"/>
      <c r="Q16" s="365">
        <f t="shared" si="9"/>
        <v>0</v>
      </c>
      <c r="R16" s="368"/>
      <c r="S16" s="365"/>
      <c r="T16" s="366"/>
      <c r="U16" s="134">
        <v>6</v>
      </c>
      <c r="V16" s="97"/>
      <c r="W16" s="181" t="str">
        <f t="shared" si="0"/>
        <v/>
      </c>
      <c r="X16" s="145"/>
      <c r="Y16" s="145"/>
      <c r="Z16" s="145"/>
      <c r="AA16" s="145"/>
      <c r="AB16" s="133"/>
      <c r="AC16" s="133"/>
      <c r="AD16" s="98" t="str">
        <f t="shared" si="4"/>
        <v/>
      </c>
      <c r="AE16" s="133"/>
      <c r="AF16" s="133"/>
      <c r="AG16" s="133"/>
      <c r="AH16" s="159" t="str">
        <f>IFERROR(IF(AND(W15="Probabilidad",W16="Probabilidad"),(AJ15-(+AJ15*AD16)),IF(AND(W15="Impacto",W16="Probabilidad"),(AJ14-(+AJ14*AD16)),IF(W16="Impacto",AJ15,""))),"")</f>
        <v/>
      </c>
      <c r="AI16" s="132" t="str">
        <f t="shared" si="5"/>
        <v/>
      </c>
      <c r="AJ16" s="98" t="str">
        <f t="shared" si="6"/>
        <v/>
      </c>
      <c r="AK16" s="132" t="str">
        <f t="shared" si="7"/>
        <v/>
      </c>
      <c r="AL16" s="98" t="str">
        <f>IFERROR(IF(AND(W15="Impacto",W16="Impacto"),(AL15-(+AL15*AD16)),IF(AND(W15="Probabilidad",W16="Impacto"),(AL14-(+AL14*AD16)),IF(W16="Probabilidad",AL15,""))),"")</f>
        <v/>
      </c>
      <c r="AM16" s="99" t="str">
        <f t="shared" si="8"/>
        <v/>
      </c>
      <c r="AN16" s="412"/>
      <c r="AO16" s="180"/>
      <c r="AP16" s="134"/>
      <c r="AQ16" s="100"/>
      <c r="AR16" s="100"/>
      <c r="AS16" s="180"/>
      <c r="AT16" s="100"/>
      <c r="AU16" s="180"/>
      <c r="AV16" s="100"/>
      <c r="AW16" s="180"/>
      <c r="AX16" s="100"/>
      <c r="AY16" s="180"/>
      <c r="AZ16" s="134"/>
      <c r="BA16" s="180"/>
      <c r="BB16" s="180"/>
      <c r="BC16" s="134"/>
      <c r="BD16" s="100"/>
      <c r="BE16" s="100"/>
      <c r="BF16" s="180"/>
      <c r="BG16" s="180"/>
      <c r="BH16" s="134"/>
      <c r="BI16" s="100"/>
      <c r="BJ16" s="100"/>
      <c r="BK16" s="180"/>
      <c r="BL16" s="180"/>
      <c r="BM16" s="134"/>
      <c r="BN16" s="100"/>
      <c r="BO16" s="100"/>
      <c r="BP16" s="180"/>
      <c r="BQ16" s="180"/>
      <c r="BR16" s="134"/>
      <c r="BS16" s="100"/>
      <c r="BT16" s="100"/>
      <c r="BU16" s="100"/>
      <c r="BV16" s="180"/>
      <c r="BW16" s="180"/>
      <c r="BX16" s="180"/>
      <c r="BY16" s="100"/>
      <c r="BZ16" s="180"/>
      <c r="CA16" s="180"/>
      <c r="CB16" s="100"/>
      <c r="CC16" s="180"/>
      <c r="CD16" s="134"/>
      <c r="CE16" s="180"/>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row>
    <row r="17" spans="1:109" ht="15.75" customHeight="1" x14ac:dyDescent="0.3">
      <c r="A17" s="408">
        <v>3</v>
      </c>
      <c r="B17" s="409"/>
      <c r="C17" s="409"/>
      <c r="D17" s="409"/>
      <c r="E17" s="414"/>
      <c r="F17" s="409"/>
      <c r="G17" s="409"/>
      <c r="H17" s="409"/>
      <c r="I17" s="180"/>
      <c r="J17" s="180"/>
      <c r="K17" s="409"/>
      <c r="L17" s="414"/>
      <c r="M17" s="408"/>
      <c r="N17" s="368" t="str">
        <f>IF(M17&lt;=0,"",IF(M17&lt;=2,"Muy Baja",IF(M17&lt;=24,"Baja",IF(M17&lt;=500,"Media",IF(M17&lt;=5000,"Alta","Muy Alta")))))</f>
        <v/>
      </c>
      <c r="O17" s="365" t="str">
        <f>IF(N17="","",IF(N17="Muy Baja",0.2,IF(N17="Baja",0.4,IF(N17="Media",0.6,IF(N17="Alta",0.8,IF(N17="Muy Alta",1,))))))</f>
        <v/>
      </c>
      <c r="P17" s="413"/>
      <c r="Q17" s="365">
        <f ca="1">IF(NOT(ISERROR(MATCH(P17,'Tabla Impacto'!$B$221:$B$223,0))),'Tabla Impacto'!$F$223&amp;"Por favor no seleccionar los criterios de impacto(Afectación Económica o presupuestal y Pérdida Reputacional)",P17)</f>
        <v>0</v>
      </c>
      <c r="R17" s="368" t="str">
        <f ca="1">IF(OR(Q17='Tabla Impacto'!$C$11,Q17='Tabla Impacto'!$D$11),"Leve",IF(OR(Q17='Tabla Impacto'!$C$12,Q17='Tabla Impacto'!$D$12),"Menor",IF(OR(Q17='Tabla Impacto'!$C$13,Q17='Tabla Impacto'!$D$13),"Moderado",IF(OR(Q17='Tabla Impacto'!$C$14,Q17='Tabla Impacto'!$D$14),"Mayor",IF(OR(Q17='Tabla Impacto'!$C$15,Q17='Tabla Impacto'!$D$15),"Catastrófico","")))))</f>
        <v/>
      </c>
      <c r="S17" s="365" t="str">
        <f ca="1">IF(R17="","",IF(R17="Leve",0.2,IF(R17="Menor",0.4,IF(R17="Moderado",0.6,IF(R17="Mayor",0.8,IF(R17="Catastrófico",1,))))))</f>
        <v/>
      </c>
      <c r="T17" s="366"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34">
        <v>1</v>
      </c>
      <c r="V17" s="97"/>
      <c r="W17" s="181" t="str">
        <f t="shared" si="0"/>
        <v/>
      </c>
      <c r="X17" s="145"/>
      <c r="Y17" s="145"/>
      <c r="Z17" s="145"/>
      <c r="AA17" s="145"/>
      <c r="AB17" s="133"/>
      <c r="AC17" s="133"/>
      <c r="AD17" s="98" t="str">
        <f t="shared" si="4"/>
        <v/>
      </c>
      <c r="AE17" s="133"/>
      <c r="AF17" s="133"/>
      <c r="AG17" s="133"/>
      <c r="AH17" s="159" t="str">
        <f>IFERROR(IF(W17="Probabilidad",(O17-(+O17*AD17)),IF(W17="Impacto",O17,"")),"")</f>
        <v/>
      </c>
      <c r="AI17" s="132" t="str">
        <f>IFERROR(IF(AH17="","",IF(AH17&lt;=0.2,"Muy Baja",IF(AH17&lt;=0.4,"Baja",IF(AH17&lt;=0.6,"Media",IF(AH17&lt;=0.8,"Alta","Muy Alta"))))),"")</f>
        <v/>
      </c>
      <c r="AJ17" s="98" t="str">
        <f t="shared" si="6"/>
        <v/>
      </c>
      <c r="AK17" s="132" t="str">
        <f>IFERROR(IF(AL17="","",IF(AL17&lt;=0.2,"Leve",IF(AL17&lt;=0.4,"Menor",IF(AL17&lt;=0.6,"Moderado",IF(AL17&lt;=0.8,"Mayor","Catastrófico"))))),"")</f>
        <v/>
      </c>
      <c r="AL17" s="98" t="str">
        <f>IFERROR(IF(W17="Impacto",(S17-(+S17*AD17)),IF(W17="Probabilidad",S17,"")),"")</f>
        <v/>
      </c>
      <c r="AM17" s="99" t="str">
        <f t="shared" si="8"/>
        <v/>
      </c>
      <c r="AN17" s="410"/>
      <c r="AO17" s="180"/>
      <c r="AP17" s="134"/>
      <c r="AQ17" s="100"/>
      <c r="AR17" s="100"/>
      <c r="AS17" s="180"/>
      <c r="AT17" s="100"/>
      <c r="AU17" s="180"/>
      <c r="AV17" s="100"/>
      <c r="AW17" s="180"/>
      <c r="AX17" s="100"/>
      <c r="AY17" s="180"/>
      <c r="AZ17" s="134"/>
      <c r="BA17" s="180"/>
      <c r="BB17" s="180"/>
      <c r="BC17" s="134"/>
      <c r="BD17" s="100"/>
      <c r="BE17" s="100"/>
      <c r="BF17" s="180"/>
      <c r="BG17" s="180"/>
      <c r="BH17" s="134"/>
      <c r="BI17" s="100"/>
      <c r="BJ17" s="100"/>
      <c r="BK17" s="180"/>
      <c r="BL17" s="180"/>
      <c r="BM17" s="134"/>
      <c r="BN17" s="100"/>
      <c r="BO17" s="100"/>
      <c r="BP17" s="180"/>
      <c r="BQ17" s="180"/>
      <c r="BR17" s="134"/>
      <c r="BS17" s="100"/>
      <c r="BT17" s="100"/>
      <c r="BU17" s="100"/>
      <c r="BV17" s="180"/>
      <c r="BW17" s="180"/>
      <c r="BX17" s="180"/>
      <c r="BY17" s="100"/>
      <c r="BZ17" s="180"/>
      <c r="CA17" s="180"/>
      <c r="CB17" s="100"/>
      <c r="CC17" s="180"/>
      <c r="CD17" s="134"/>
      <c r="CE17" s="180"/>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row>
    <row r="18" spans="1:109" ht="15.75" customHeight="1" x14ac:dyDescent="0.3">
      <c r="A18" s="408"/>
      <c r="B18" s="409"/>
      <c r="C18" s="409"/>
      <c r="D18" s="409"/>
      <c r="E18" s="414"/>
      <c r="F18" s="409"/>
      <c r="G18" s="409"/>
      <c r="H18" s="409"/>
      <c r="I18" s="180"/>
      <c r="J18" s="180"/>
      <c r="K18" s="409"/>
      <c r="L18" s="414"/>
      <c r="M18" s="408"/>
      <c r="N18" s="368"/>
      <c r="O18" s="365"/>
      <c r="P18" s="413"/>
      <c r="Q18" s="365">
        <f t="shared" ref="Q18:Q22" si="10">IF(NOT(ISERROR(MATCH(P18,_xlfn.ANCHORARRAY(E29),0))),O31&amp;"Por favor no seleccionar los criterios de impacto",P18)</f>
        <v>0</v>
      </c>
      <c r="R18" s="368"/>
      <c r="S18" s="365"/>
      <c r="T18" s="366"/>
      <c r="U18" s="134">
        <v>2</v>
      </c>
      <c r="V18" s="97"/>
      <c r="W18" s="181" t="str">
        <f t="shared" si="0"/>
        <v/>
      </c>
      <c r="X18" s="145"/>
      <c r="Y18" s="145"/>
      <c r="Z18" s="145"/>
      <c r="AA18" s="145"/>
      <c r="AB18" s="133"/>
      <c r="AC18" s="133"/>
      <c r="AD18" s="98" t="str">
        <f t="shared" si="4"/>
        <v/>
      </c>
      <c r="AE18" s="133"/>
      <c r="AF18" s="133"/>
      <c r="AG18" s="133"/>
      <c r="AH18" s="159" t="str">
        <f>IFERROR(IF(AND(W17="Probabilidad",W18="Probabilidad"),(AJ17-(+AJ17*AD18)),IF(W18="Probabilidad",(O17-(+O17*AD18)),IF(W18="Impacto",AJ17,""))),"")</f>
        <v/>
      </c>
      <c r="AI18" s="132" t="str">
        <f t="shared" si="5"/>
        <v/>
      </c>
      <c r="AJ18" s="98" t="str">
        <f t="shared" si="6"/>
        <v/>
      </c>
      <c r="AK18" s="132" t="str">
        <f t="shared" si="7"/>
        <v/>
      </c>
      <c r="AL18" s="98" t="str">
        <f>IFERROR(IF(AND(W17="Impacto",W18="Impacto"),(AL11-(+AL11*AD18)),IF(W18="Impacto",($S$17-(+$S$17*AD18)),IF(W18="Probabilidad",AL11,""))),"")</f>
        <v/>
      </c>
      <c r="AM18" s="99" t="str">
        <f t="shared" si="8"/>
        <v/>
      </c>
      <c r="AN18" s="411"/>
      <c r="AO18" s="180"/>
      <c r="AP18" s="134"/>
      <c r="AQ18" s="100"/>
      <c r="AR18" s="100"/>
      <c r="AS18" s="180"/>
      <c r="AT18" s="100"/>
      <c r="AU18" s="180"/>
      <c r="AV18" s="100"/>
      <c r="AW18" s="180"/>
      <c r="AX18" s="100"/>
      <c r="AY18" s="180"/>
      <c r="AZ18" s="134"/>
      <c r="BA18" s="180"/>
      <c r="BB18" s="180"/>
      <c r="BC18" s="134"/>
      <c r="BD18" s="100"/>
      <c r="BE18" s="100"/>
      <c r="BF18" s="180"/>
      <c r="BG18" s="180"/>
      <c r="BH18" s="134"/>
      <c r="BI18" s="100"/>
      <c r="BJ18" s="100"/>
      <c r="BK18" s="180"/>
      <c r="BL18" s="180"/>
      <c r="BM18" s="134"/>
      <c r="BN18" s="100"/>
      <c r="BO18" s="100"/>
      <c r="BP18" s="180"/>
      <c r="BQ18" s="180"/>
      <c r="BR18" s="134"/>
      <c r="BS18" s="100"/>
      <c r="BT18" s="100"/>
      <c r="BU18" s="100"/>
      <c r="BV18" s="180"/>
      <c r="BW18" s="180"/>
      <c r="BX18" s="180"/>
      <c r="BY18" s="100"/>
      <c r="BZ18" s="180"/>
      <c r="CA18" s="180"/>
      <c r="CB18" s="100"/>
      <c r="CC18" s="180"/>
      <c r="CD18" s="134"/>
      <c r="CE18" s="180"/>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row>
    <row r="19" spans="1:109" ht="15.75" customHeight="1" x14ac:dyDescent="0.3">
      <c r="A19" s="408"/>
      <c r="B19" s="409"/>
      <c r="C19" s="409"/>
      <c r="D19" s="409"/>
      <c r="E19" s="414"/>
      <c r="F19" s="409"/>
      <c r="G19" s="409"/>
      <c r="H19" s="409"/>
      <c r="I19" s="180"/>
      <c r="J19" s="180"/>
      <c r="K19" s="409"/>
      <c r="L19" s="414"/>
      <c r="M19" s="408"/>
      <c r="N19" s="368"/>
      <c r="O19" s="365"/>
      <c r="P19" s="413"/>
      <c r="Q19" s="365">
        <f t="shared" si="10"/>
        <v>0</v>
      </c>
      <c r="R19" s="368"/>
      <c r="S19" s="365"/>
      <c r="T19" s="366"/>
      <c r="U19" s="134">
        <v>3</v>
      </c>
      <c r="V19" s="101"/>
      <c r="W19" s="181" t="str">
        <f t="shared" si="0"/>
        <v/>
      </c>
      <c r="X19" s="145"/>
      <c r="Y19" s="145"/>
      <c r="Z19" s="145"/>
      <c r="AA19" s="145"/>
      <c r="AB19" s="133"/>
      <c r="AC19" s="133"/>
      <c r="AD19" s="98" t="str">
        <f t="shared" si="4"/>
        <v/>
      </c>
      <c r="AE19" s="133"/>
      <c r="AF19" s="133"/>
      <c r="AG19" s="133"/>
      <c r="AH19" s="159" t="str">
        <f>IFERROR(IF(AND(W18="Probabilidad",W19="Probabilidad"),(AJ18-(+AJ18*AD19)),IF(AND(W18="Impacto",W19="Probabilidad"),(AJ17-(+AJ17*AD19)),IF(W19="Impacto",AJ18,""))),"")</f>
        <v/>
      </c>
      <c r="AI19" s="132" t="str">
        <f t="shared" si="5"/>
        <v/>
      </c>
      <c r="AJ19" s="98" t="str">
        <f t="shared" si="6"/>
        <v/>
      </c>
      <c r="AK19" s="132" t="str">
        <f t="shared" si="7"/>
        <v/>
      </c>
      <c r="AL19" s="98" t="str">
        <f>IFERROR(IF(AND(W18="Impacto",W19="Impacto"),(AL18-(+AL18*AD19)),IF(AND(W18="Probabilidad",W19="Impacto"),(AL17-(+AL17*AD19)),IF(W19="Probabilidad",AL18,""))),"")</f>
        <v/>
      </c>
      <c r="AM19" s="99" t="str">
        <f t="shared" si="8"/>
        <v/>
      </c>
      <c r="AN19" s="411"/>
      <c r="AO19" s="180"/>
      <c r="AP19" s="134"/>
      <c r="AQ19" s="100"/>
      <c r="AR19" s="100"/>
      <c r="AS19" s="180"/>
      <c r="AT19" s="100"/>
      <c r="AU19" s="180"/>
      <c r="AV19" s="100"/>
      <c r="AW19" s="180"/>
      <c r="AX19" s="100"/>
      <c r="AY19" s="180"/>
      <c r="AZ19" s="134"/>
      <c r="BA19" s="180"/>
      <c r="BB19" s="180"/>
      <c r="BC19" s="134"/>
      <c r="BD19" s="100"/>
      <c r="BE19" s="100"/>
      <c r="BF19" s="180"/>
      <c r="BG19" s="180"/>
      <c r="BH19" s="134"/>
      <c r="BI19" s="100"/>
      <c r="BJ19" s="100"/>
      <c r="BK19" s="180"/>
      <c r="BL19" s="180"/>
      <c r="BM19" s="134"/>
      <c r="BN19" s="100"/>
      <c r="BO19" s="100"/>
      <c r="BP19" s="180"/>
      <c r="BQ19" s="180"/>
      <c r="BR19" s="134"/>
      <c r="BS19" s="100"/>
      <c r="BT19" s="100"/>
      <c r="BU19" s="100"/>
      <c r="BV19" s="180"/>
      <c r="BW19" s="180"/>
      <c r="BX19" s="180"/>
      <c r="BY19" s="100"/>
      <c r="BZ19" s="180"/>
      <c r="CA19" s="180"/>
      <c r="CB19" s="100"/>
      <c r="CC19" s="180"/>
      <c r="CD19" s="134"/>
      <c r="CE19" s="180"/>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row>
    <row r="20" spans="1:109" ht="15.75" customHeight="1" x14ac:dyDescent="0.3">
      <c r="A20" s="408"/>
      <c r="B20" s="409"/>
      <c r="C20" s="409"/>
      <c r="D20" s="409"/>
      <c r="E20" s="414"/>
      <c r="F20" s="409"/>
      <c r="G20" s="409"/>
      <c r="H20" s="409"/>
      <c r="I20" s="180"/>
      <c r="J20" s="180"/>
      <c r="K20" s="409"/>
      <c r="L20" s="414"/>
      <c r="M20" s="408"/>
      <c r="N20" s="368"/>
      <c r="O20" s="365"/>
      <c r="P20" s="413"/>
      <c r="Q20" s="365">
        <f t="shared" si="10"/>
        <v>0</v>
      </c>
      <c r="R20" s="368"/>
      <c r="S20" s="365"/>
      <c r="T20" s="366"/>
      <c r="U20" s="134">
        <v>4</v>
      </c>
      <c r="V20" s="97"/>
      <c r="W20" s="181" t="str">
        <f t="shared" si="0"/>
        <v/>
      </c>
      <c r="X20" s="145"/>
      <c r="Y20" s="145"/>
      <c r="Z20" s="145"/>
      <c r="AA20" s="145"/>
      <c r="AB20" s="133"/>
      <c r="AC20" s="133"/>
      <c r="AD20" s="98" t="str">
        <f t="shared" si="4"/>
        <v/>
      </c>
      <c r="AE20" s="133"/>
      <c r="AF20" s="133"/>
      <c r="AG20" s="133"/>
      <c r="AH20" s="159" t="str">
        <f>IFERROR(IF(AND(W19="Probabilidad",W20="Probabilidad"),(AJ19-(+AJ19*AD20)),IF(AND(W19="Impacto",W20="Probabilidad"),(AJ18-(+AJ18*AD20)),IF(W20="Impacto",AJ19,""))),"")</f>
        <v/>
      </c>
      <c r="AI20" s="132" t="str">
        <f t="shared" si="5"/>
        <v/>
      </c>
      <c r="AJ20" s="98" t="str">
        <f t="shared" si="6"/>
        <v/>
      </c>
      <c r="AK20" s="132" t="str">
        <f t="shared" si="7"/>
        <v/>
      </c>
      <c r="AL20" s="98" t="str">
        <f>IFERROR(IF(AND(W19="Impacto",W20="Impacto"),(AL19-(+AL19*AD20)),IF(AND(W19="Probabilidad",W20="Impacto"),(AL18-(+AL18*AD20)),IF(W20="Probabilidad",AL19,""))),"")</f>
        <v/>
      </c>
      <c r="AM20" s="99" t="str">
        <f t="shared" si="8"/>
        <v/>
      </c>
      <c r="AN20" s="411"/>
      <c r="AO20" s="180"/>
      <c r="AP20" s="134"/>
      <c r="AQ20" s="100"/>
      <c r="AR20" s="100"/>
      <c r="AS20" s="180"/>
      <c r="AT20" s="100"/>
      <c r="AU20" s="180"/>
      <c r="AV20" s="100"/>
      <c r="AW20" s="180"/>
      <c r="AX20" s="100"/>
      <c r="AY20" s="180"/>
      <c r="AZ20" s="134"/>
      <c r="BA20" s="180"/>
      <c r="BB20" s="180"/>
      <c r="BC20" s="134"/>
      <c r="BD20" s="100"/>
      <c r="BE20" s="100"/>
      <c r="BF20" s="180"/>
      <c r="BG20" s="180"/>
      <c r="BH20" s="134"/>
      <c r="BI20" s="100"/>
      <c r="BJ20" s="100"/>
      <c r="BK20" s="180"/>
      <c r="BL20" s="180"/>
      <c r="BM20" s="134"/>
      <c r="BN20" s="100"/>
      <c r="BO20" s="100"/>
      <c r="BP20" s="180"/>
      <c r="BQ20" s="180"/>
      <c r="BR20" s="134"/>
      <c r="BS20" s="100"/>
      <c r="BT20" s="100"/>
      <c r="BU20" s="100"/>
      <c r="BV20" s="180"/>
      <c r="BW20" s="180"/>
      <c r="BX20" s="180"/>
      <c r="BY20" s="100"/>
      <c r="BZ20" s="180"/>
      <c r="CA20" s="180"/>
      <c r="CB20" s="100"/>
      <c r="CC20" s="180"/>
      <c r="CD20" s="134"/>
      <c r="CE20" s="180"/>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row>
    <row r="21" spans="1:109" ht="15.75" customHeight="1" x14ac:dyDescent="0.3">
      <c r="A21" s="408"/>
      <c r="B21" s="409"/>
      <c r="C21" s="409"/>
      <c r="D21" s="409"/>
      <c r="E21" s="414"/>
      <c r="F21" s="409"/>
      <c r="G21" s="409"/>
      <c r="H21" s="409"/>
      <c r="I21" s="180"/>
      <c r="J21" s="180"/>
      <c r="K21" s="409"/>
      <c r="L21" s="414"/>
      <c r="M21" s="408"/>
      <c r="N21" s="368"/>
      <c r="O21" s="365"/>
      <c r="P21" s="413"/>
      <c r="Q21" s="365">
        <f t="shared" si="10"/>
        <v>0</v>
      </c>
      <c r="R21" s="368"/>
      <c r="S21" s="365"/>
      <c r="T21" s="366"/>
      <c r="U21" s="134">
        <v>5</v>
      </c>
      <c r="V21" s="97"/>
      <c r="W21" s="181" t="str">
        <f t="shared" si="0"/>
        <v/>
      </c>
      <c r="X21" s="145"/>
      <c r="Y21" s="145"/>
      <c r="Z21" s="145"/>
      <c r="AA21" s="145"/>
      <c r="AB21" s="133"/>
      <c r="AC21" s="133"/>
      <c r="AD21" s="98" t="str">
        <f t="shared" si="4"/>
        <v/>
      </c>
      <c r="AE21" s="133"/>
      <c r="AF21" s="133"/>
      <c r="AG21" s="133"/>
      <c r="AH21" s="159" t="str">
        <f>IFERROR(IF(AND(W20="Probabilidad",W21="Probabilidad"),(AJ20-(+AJ20*AD21)),IF(AND(W20="Impacto",W21="Probabilidad"),(AJ19-(+AJ19*AD21)),IF(W21="Impacto",AJ20,""))),"")</f>
        <v/>
      </c>
      <c r="AI21" s="132" t="str">
        <f t="shared" si="5"/>
        <v/>
      </c>
      <c r="AJ21" s="98" t="str">
        <f t="shared" si="6"/>
        <v/>
      </c>
      <c r="AK21" s="132" t="str">
        <f t="shared" si="7"/>
        <v/>
      </c>
      <c r="AL21" s="98" t="str">
        <f>IFERROR(IF(AND(W20="Impacto",W21="Impacto"),(AL20-(+AL20*AD21)),IF(AND(W20="Probabilidad",W21="Impacto"),(AL19-(+AL19*AD21)),IF(W21="Probabilidad",AL20,""))),"")</f>
        <v/>
      </c>
      <c r="AM21" s="99" t="str">
        <f t="shared" si="8"/>
        <v/>
      </c>
      <c r="AN21" s="411"/>
      <c r="AO21" s="180"/>
      <c r="AP21" s="134"/>
      <c r="AQ21" s="100"/>
      <c r="AR21" s="100"/>
      <c r="AS21" s="180"/>
      <c r="AT21" s="100"/>
      <c r="AU21" s="180"/>
      <c r="AV21" s="100"/>
      <c r="AW21" s="180"/>
      <c r="AX21" s="100"/>
      <c r="AY21" s="180"/>
      <c r="AZ21" s="134"/>
      <c r="BA21" s="180"/>
      <c r="BB21" s="180"/>
      <c r="BC21" s="134"/>
      <c r="BD21" s="100"/>
      <c r="BE21" s="100"/>
      <c r="BF21" s="180"/>
      <c r="BG21" s="180"/>
      <c r="BH21" s="134"/>
      <c r="BI21" s="100"/>
      <c r="BJ21" s="100"/>
      <c r="BK21" s="180"/>
      <c r="BL21" s="180"/>
      <c r="BM21" s="134"/>
      <c r="BN21" s="100"/>
      <c r="BO21" s="100"/>
      <c r="BP21" s="180"/>
      <c r="BQ21" s="180"/>
      <c r="BR21" s="134"/>
      <c r="BS21" s="100"/>
      <c r="BT21" s="100"/>
      <c r="BU21" s="100"/>
      <c r="BV21" s="180"/>
      <c r="BW21" s="180"/>
      <c r="BX21" s="180"/>
      <c r="BY21" s="100"/>
      <c r="BZ21" s="180"/>
      <c r="CA21" s="180"/>
      <c r="CB21" s="100"/>
      <c r="CC21" s="180"/>
      <c r="CD21" s="134"/>
      <c r="CE21" s="180"/>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row>
    <row r="22" spans="1:109" ht="15.75" customHeight="1" x14ac:dyDescent="0.3">
      <c r="A22" s="408"/>
      <c r="B22" s="409"/>
      <c r="C22" s="409"/>
      <c r="D22" s="409"/>
      <c r="E22" s="414"/>
      <c r="F22" s="409"/>
      <c r="G22" s="409"/>
      <c r="H22" s="409"/>
      <c r="I22" s="180"/>
      <c r="J22" s="180"/>
      <c r="K22" s="409"/>
      <c r="L22" s="414"/>
      <c r="M22" s="408"/>
      <c r="N22" s="368"/>
      <c r="O22" s="365"/>
      <c r="P22" s="413"/>
      <c r="Q22" s="365">
        <f t="shared" si="10"/>
        <v>0</v>
      </c>
      <c r="R22" s="368"/>
      <c r="S22" s="365"/>
      <c r="T22" s="366"/>
      <c r="U22" s="134">
        <v>6</v>
      </c>
      <c r="V22" s="97"/>
      <c r="W22" s="181" t="str">
        <f t="shared" si="0"/>
        <v/>
      </c>
      <c r="X22" s="145"/>
      <c r="Y22" s="145"/>
      <c r="Z22" s="145"/>
      <c r="AA22" s="145"/>
      <c r="AB22" s="133"/>
      <c r="AC22" s="133"/>
      <c r="AD22" s="98" t="str">
        <f t="shared" si="4"/>
        <v/>
      </c>
      <c r="AE22" s="133"/>
      <c r="AF22" s="133"/>
      <c r="AG22" s="133"/>
      <c r="AH22" s="159" t="str">
        <f>IFERROR(IF(AND(W21="Probabilidad",W22="Probabilidad"),(AJ21-(+AJ21*AD22)),IF(AND(W21="Impacto",W22="Probabilidad"),(AJ20-(+AJ20*AD22)),IF(W22="Impacto",AJ21,""))),"")</f>
        <v/>
      </c>
      <c r="AI22" s="132" t="str">
        <f t="shared" si="5"/>
        <v/>
      </c>
      <c r="AJ22" s="98" t="str">
        <f t="shared" si="6"/>
        <v/>
      </c>
      <c r="AK22" s="132" t="str">
        <f t="shared" si="7"/>
        <v/>
      </c>
      <c r="AL22" s="98" t="str">
        <f>IFERROR(IF(AND(W21="Impacto",W22="Impacto"),(AL21-(+AL21*AD22)),IF(AND(W21="Probabilidad",W22="Impacto"),(AL20-(+AL20*AD22)),IF(W22="Probabilidad",AL21,""))),"")</f>
        <v/>
      </c>
      <c r="AM22" s="99" t="str">
        <f t="shared" si="8"/>
        <v/>
      </c>
      <c r="AN22" s="412"/>
      <c r="AO22" s="180"/>
      <c r="AP22" s="134"/>
      <c r="AQ22" s="100"/>
      <c r="AR22" s="100"/>
      <c r="AS22" s="180"/>
      <c r="AT22" s="100"/>
      <c r="AU22" s="180"/>
      <c r="AV22" s="100"/>
      <c r="AW22" s="180"/>
      <c r="AX22" s="100"/>
      <c r="AY22" s="180"/>
      <c r="AZ22" s="134"/>
      <c r="BA22" s="180"/>
      <c r="BB22" s="180"/>
      <c r="BC22" s="134"/>
      <c r="BD22" s="100"/>
      <c r="BE22" s="100"/>
      <c r="BF22" s="180"/>
      <c r="BG22" s="180"/>
      <c r="BH22" s="134"/>
      <c r="BI22" s="100"/>
      <c r="BJ22" s="100"/>
      <c r="BK22" s="180"/>
      <c r="BL22" s="180"/>
      <c r="BM22" s="134"/>
      <c r="BN22" s="100"/>
      <c r="BO22" s="100"/>
      <c r="BP22" s="180"/>
      <c r="BQ22" s="180"/>
      <c r="BR22" s="134"/>
      <c r="BS22" s="100"/>
      <c r="BT22" s="100"/>
      <c r="BU22" s="100"/>
      <c r="BV22" s="180"/>
      <c r="BW22" s="180"/>
      <c r="BX22" s="180"/>
      <c r="BY22" s="100"/>
      <c r="BZ22" s="180"/>
      <c r="CA22" s="180"/>
      <c r="CB22" s="100"/>
      <c r="CC22" s="180"/>
      <c r="CD22" s="134"/>
      <c r="CE22" s="180"/>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row>
    <row r="23" spans="1:109" ht="15.75" customHeight="1" x14ac:dyDescent="0.3">
      <c r="A23" s="408">
        <v>4</v>
      </c>
      <c r="B23" s="409"/>
      <c r="C23" s="409"/>
      <c r="D23" s="409"/>
      <c r="E23" s="414"/>
      <c r="F23" s="409"/>
      <c r="G23" s="409"/>
      <c r="H23" s="409"/>
      <c r="I23" s="180"/>
      <c r="J23" s="180"/>
      <c r="K23" s="409"/>
      <c r="L23" s="414"/>
      <c r="M23" s="408"/>
      <c r="N23" s="368" t="str">
        <f>IF(M23&lt;=0,"",IF(M23&lt;=2,"Muy Baja",IF(M23&lt;=24,"Baja",IF(M23&lt;=500,"Media",IF(M23&lt;=5000,"Alta","Muy Alta")))))</f>
        <v/>
      </c>
      <c r="O23" s="365" t="str">
        <f>IF(N23="","",IF(N23="Muy Baja",0.2,IF(N23="Baja",0.4,IF(N23="Media",0.6,IF(N23="Alta",0.8,IF(N23="Muy Alta",1,))))))</f>
        <v/>
      </c>
      <c r="P23" s="413"/>
      <c r="Q23" s="365">
        <f ca="1">IF(NOT(ISERROR(MATCH(P23,'Tabla Impacto'!$B$221:$B$223,0))),'Tabla Impacto'!$F$223&amp;"Por favor no seleccionar los criterios de impacto(Afectación Económica o presupuestal y Pérdida Reputacional)",P23)</f>
        <v>0</v>
      </c>
      <c r="R23" s="368" t="str">
        <f ca="1">IF(OR(Q23='Tabla Impacto'!$C$11,Q23='Tabla Impacto'!$D$11),"Leve",IF(OR(Q23='Tabla Impacto'!$C$12,Q23='Tabla Impacto'!$D$12),"Menor",IF(OR(Q23='Tabla Impacto'!$C$13,Q23='Tabla Impacto'!$D$13),"Moderado",IF(OR(Q23='Tabla Impacto'!$C$14,Q23='Tabla Impacto'!$D$14),"Mayor",IF(OR(Q23='Tabla Impacto'!$C$15,Q23='Tabla Impacto'!$D$15),"Catastrófico","")))))</f>
        <v/>
      </c>
      <c r="S23" s="365" t="str">
        <f ca="1">IF(R23="","",IF(R23="Leve",0.2,IF(R23="Menor",0.4,IF(R23="Moderado",0.6,IF(R23="Mayor",0.8,IF(R23="Catastrófico",1,))))))</f>
        <v/>
      </c>
      <c r="T23" s="366"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34">
        <v>1</v>
      </c>
      <c r="V23" s="97"/>
      <c r="W23" s="181" t="str">
        <f t="shared" si="0"/>
        <v/>
      </c>
      <c r="X23" s="145"/>
      <c r="Y23" s="145"/>
      <c r="Z23" s="145"/>
      <c r="AA23" s="145"/>
      <c r="AB23" s="133"/>
      <c r="AC23" s="133"/>
      <c r="AD23" s="98" t="str">
        <f t="shared" si="4"/>
        <v/>
      </c>
      <c r="AE23" s="133"/>
      <c r="AF23" s="133"/>
      <c r="AG23" s="133"/>
      <c r="AH23" s="159" t="str">
        <f>IFERROR(IF(W23="Probabilidad",(O23-(+O23*AD23)),IF(W23="Impacto",O23,"")),"")</f>
        <v/>
      </c>
      <c r="AI23" s="132" t="str">
        <f>IFERROR(IF(AH23="","",IF(AH23&lt;=0.2,"Muy Baja",IF(AH23&lt;=0.4,"Baja",IF(AH23&lt;=0.6,"Media",IF(AH23&lt;=0.8,"Alta","Muy Alta"))))),"")</f>
        <v/>
      </c>
      <c r="AJ23" s="98" t="str">
        <f t="shared" si="6"/>
        <v/>
      </c>
      <c r="AK23" s="132" t="str">
        <f>IFERROR(IF(AL23="","",IF(AL23&lt;=0.2,"Leve",IF(AL23&lt;=0.4,"Menor",IF(AL23&lt;=0.6,"Moderado",IF(AL23&lt;=0.8,"Mayor","Catastrófico"))))),"")</f>
        <v/>
      </c>
      <c r="AL23" s="98" t="str">
        <f>IFERROR(IF(W23="Impacto",(S23-(+S23*AD23)),IF(W23="Probabilidad",S23,"")),"")</f>
        <v/>
      </c>
      <c r="AM23" s="99" t="str">
        <f t="shared" si="8"/>
        <v/>
      </c>
      <c r="AN23" s="410"/>
      <c r="AO23" s="180"/>
      <c r="AP23" s="134"/>
      <c r="AQ23" s="100"/>
      <c r="AR23" s="100"/>
      <c r="AS23" s="180"/>
      <c r="AT23" s="100"/>
      <c r="AU23" s="180"/>
      <c r="AV23" s="100"/>
      <c r="AW23" s="180"/>
      <c r="AX23" s="100"/>
      <c r="AY23" s="180"/>
      <c r="AZ23" s="134"/>
      <c r="BA23" s="180"/>
      <c r="BB23" s="180"/>
      <c r="BC23" s="134"/>
      <c r="BD23" s="100"/>
      <c r="BE23" s="100"/>
      <c r="BF23" s="180"/>
      <c r="BG23" s="180"/>
      <c r="BH23" s="134"/>
      <c r="BI23" s="100"/>
      <c r="BJ23" s="100"/>
      <c r="BK23" s="180"/>
      <c r="BL23" s="180"/>
      <c r="BM23" s="134"/>
      <c r="BN23" s="100"/>
      <c r="BO23" s="100"/>
      <c r="BP23" s="180"/>
      <c r="BQ23" s="180"/>
      <c r="BR23" s="134"/>
      <c r="BS23" s="100"/>
      <c r="BT23" s="100"/>
      <c r="BU23" s="100"/>
      <c r="BV23" s="180"/>
      <c r="BW23" s="180"/>
      <c r="BX23" s="180"/>
      <c r="BY23" s="100"/>
      <c r="BZ23" s="180"/>
      <c r="CA23" s="180"/>
      <c r="CB23" s="100"/>
      <c r="CC23" s="180"/>
      <c r="CD23" s="134"/>
      <c r="CE23" s="180"/>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row>
    <row r="24" spans="1:109" ht="15.75" customHeight="1" x14ac:dyDescent="0.3">
      <c r="A24" s="408"/>
      <c r="B24" s="409"/>
      <c r="C24" s="409"/>
      <c r="D24" s="409"/>
      <c r="E24" s="414"/>
      <c r="F24" s="409"/>
      <c r="G24" s="409"/>
      <c r="H24" s="409"/>
      <c r="I24" s="180"/>
      <c r="J24" s="180"/>
      <c r="K24" s="409"/>
      <c r="L24" s="414"/>
      <c r="M24" s="408"/>
      <c r="N24" s="368"/>
      <c r="O24" s="365"/>
      <c r="P24" s="413"/>
      <c r="Q24" s="365">
        <f t="shared" ref="Q24:Q28" si="11">IF(NOT(ISERROR(MATCH(P24,_xlfn.ANCHORARRAY(E35),0))),O37&amp;"Por favor no seleccionar los criterios de impacto",P24)</f>
        <v>0</v>
      </c>
      <c r="R24" s="368"/>
      <c r="S24" s="365"/>
      <c r="T24" s="366"/>
      <c r="U24" s="134">
        <v>2</v>
      </c>
      <c r="V24" s="97"/>
      <c r="W24" s="181" t="str">
        <f t="shared" si="0"/>
        <v/>
      </c>
      <c r="X24" s="145"/>
      <c r="Y24" s="145"/>
      <c r="Z24" s="145"/>
      <c r="AA24" s="145"/>
      <c r="AB24" s="133"/>
      <c r="AC24" s="133"/>
      <c r="AD24" s="98" t="str">
        <f t="shared" si="4"/>
        <v/>
      </c>
      <c r="AE24" s="133"/>
      <c r="AF24" s="133"/>
      <c r="AG24" s="133"/>
      <c r="AH24" s="159" t="str">
        <f>IFERROR(IF(AND(W23="Probabilidad",W24="Probabilidad"),(AJ23-(+AJ23*AD24)),IF(W24="Probabilidad",(O23-(+O23*AD24)),IF(W24="Impacto",AJ23,""))),"")</f>
        <v/>
      </c>
      <c r="AI24" s="132" t="str">
        <f t="shared" si="5"/>
        <v/>
      </c>
      <c r="AJ24" s="98" t="str">
        <f t="shared" si="6"/>
        <v/>
      </c>
      <c r="AK24" s="132" t="str">
        <f t="shared" si="7"/>
        <v/>
      </c>
      <c r="AL24" s="98" t="str">
        <f>IFERROR(IF(AND(W23="Impacto",W24="Impacto"),(AL17-(+AL17*AD24)),IF(W24="Impacto",($S$23-(+$S$23*AD24)),IF(W24="Probabilidad",AL17,""))),"")</f>
        <v/>
      </c>
      <c r="AM24" s="99" t="str">
        <f t="shared" si="8"/>
        <v/>
      </c>
      <c r="AN24" s="411"/>
      <c r="AO24" s="180"/>
      <c r="AP24" s="134"/>
      <c r="AQ24" s="100"/>
      <c r="AR24" s="100"/>
      <c r="AS24" s="180"/>
      <c r="AT24" s="100"/>
      <c r="AU24" s="180"/>
      <c r="AV24" s="100"/>
      <c r="AW24" s="180"/>
      <c r="AX24" s="100"/>
      <c r="AY24" s="180"/>
      <c r="AZ24" s="134"/>
      <c r="BA24" s="180"/>
      <c r="BB24" s="180"/>
      <c r="BC24" s="134"/>
      <c r="BD24" s="100"/>
      <c r="BE24" s="100"/>
      <c r="BF24" s="180"/>
      <c r="BG24" s="180"/>
      <c r="BH24" s="134"/>
      <c r="BI24" s="100"/>
      <c r="BJ24" s="100"/>
      <c r="BK24" s="180"/>
      <c r="BL24" s="180"/>
      <c r="BM24" s="134"/>
      <c r="BN24" s="100"/>
      <c r="BO24" s="100"/>
      <c r="BP24" s="180"/>
      <c r="BQ24" s="180"/>
      <c r="BR24" s="134"/>
      <c r="BS24" s="100"/>
      <c r="BT24" s="100"/>
      <c r="BU24" s="100"/>
      <c r="BV24" s="180"/>
      <c r="BW24" s="180"/>
      <c r="BX24" s="180"/>
      <c r="BY24" s="100"/>
      <c r="BZ24" s="180"/>
      <c r="CA24" s="180"/>
      <c r="CB24" s="100"/>
      <c r="CC24" s="180"/>
      <c r="CD24" s="134"/>
      <c r="CE24" s="180"/>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row>
    <row r="25" spans="1:109" ht="15.75" customHeight="1" x14ac:dyDescent="0.3">
      <c r="A25" s="408"/>
      <c r="B25" s="409"/>
      <c r="C25" s="409"/>
      <c r="D25" s="409"/>
      <c r="E25" s="414"/>
      <c r="F25" s="409"/>
      <c r="G25" s="409"/>
      <c r="H25" s="409"/>
      <c r="I25" s="180"/>
      <c r="J25" s="180"/>
      <c r="K25" s="409"/>
      <c r="L25" s="414"/>
      <c r="M25" s="408"/>
      <c r="N25" s="368"/>
      <c r="O25" s="365"/>
      <c r="P25" s="413"/>
      <c r="Q25" s="365">
        <f t="shared" si="11"/>
        <v>0</v>
      </c>
      <c r="R25" s="368"/>
      <c r="S25" s="365"/>
      <c r="T25" s="366"/>
      <c r="U25" s="134">
        <v>3</v>
      </c>
      <c r="V25" s="101"/>
      <c r="W25" s="181" t="str">
        <f t="shared" si="0"/>
        <v/>
      </c>
      <c r="X25" s="145"/>
      <c r="Y25" s="145"/>
      <c r="Z25" s="145"/>
      <c r="AA25" s="145"/>
      <c r="AB25" s="133"/>
      <c r="AC25" s="133"/>
      <c r="AD25" s="98" t="str">
        <f t="shared" si="4"/>
        <v/>
      </c>
      <c r="AE25" s="133"/>
      <c r="AF25" s="133"/>
      <c r="AG25" s="133"/>
      <c r="AH25" s="159" t="str">
        <f>IFERROR(IF(AND(W24="Probabilidad",W25="Probabilidad"),(AJ24-(+AJ24*AD25)),IF(AND(W24="Impacto",W25="Probabilidad"),(AJ23-(+AJ23*AD25)),IF(W25="Impacto",AJ24,""))),"")</f>
        <v/>
      </c>
      <c r="AI25" s="132" t="str">
        <f t="shared" si="5"/>
        <v/>
      </c>
      <c r="AJ25" s="98" t="str">
        <f t="shared" si="6"/>
        <v/>
      </c>
      <c r="AK25" s="132" t="str">
        <f t="shared" si="7"/>
        <v/>
      </c>
      <c r="AL25" s="98" t="str">
        <f>IFERROR(IF(AND(W24="Impacto",W25="Impacto"),(AL24-(+AL24*AD25)),IF(AND(W24="Probabilidad",W25="Impacto"),(AL23-(+AL23*AD25)),IF(W25="Probabilidad",AL24,""))),"")</f>
        <v/>
      </c>
      <c r="AM25" s="99" t="str">
        <f t="shared" si="8"/>
        <v/>
      </c>
      <c r="AN25" s="411"/>
      <c r="AO25" s="180"/>
      <c r="AP25" s="134"/>
      <c r="AQ25" s="100"/>
      <c r="AR25" s="100"/>
      <c r="AS25" s="180"/>
      <c r="AT25" s="100"/>
      <c r="AU25" s="180"/>
      <c r="AV25" s="100"/>
      <c r="AW25" s="180"/>
      <c r="AX25" s="100"/>
      <c r="AY25" s="180"/>
      <c r="AZ25" s="134"/>
      <c r="BA25" s="180"/>
      <c r="BB25" s="180"/>
      <c r="BC25" s="134"/>
      <c r="BD25" s="100"/>
      <c r="BE25" s="100"/>
      <c r="BF25" s="180"/>
      <c r="BG25" s="180"/>
      <c r="BH25" s="134"/>
      <c r="BI25" s="100"/>
      <c r="BJ25" s="100"/>
      <c r="BK25" s="180"/>
      <c r="BL25" s="180"/>
      <c r="BM25" s="134"/>
      <c r="BN25" s="100"/>
      <c r="BO25" s="100"/>
      <c r="BP25" s="180"/>
      <c r="BQ25" s="180"/>
      <c r="BR25" s="134"/>
      <c r="BS25" s="100"/>
      <c r="BT25" s="100"/>
      <c r="BU25" s="100"/>
      <c r="BV25" s="180"/>
      <c r="BW25" s="180"/>
      <c r="BX25" s="180"/>
      <c r="BY25" s="100"/>
      <c r="BZ25" s="180"/>
      <c r="CA25" s="180"/>
      <c r="CB25" s="100"/>
      <c r="CC25" s="180"/>
      <c r="CD25" s="134"/>
      <c r="CE25" s="180"/>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row>
    <row r="26" spans="1:109" ht="15.75" customHeight="1" x14ac:dyDescent="0.3">
      <c r="A26" s="408"/>
      <c r="B26" s="409"/>
      <c r="C26" s="409"/>
      <c r="D26" s="409"/>
      <c r="E26" s="414"/>
      <c r="F26" s="409"/>
      <c r="G26" s="409"/>
      <c r="H26" s="409"/>
      <c r="I26" s="180"/>
      <c r="J26" s="180"/>
      <c r="K26" s="409"/>
      <c r="L26" s="414"/>
      <c r="M26" s="408"/>
      <c r="N26" s="368"/>
      <c r="O26" s="365"/>
      <c r="P26" s="413"/>
      <c r="Q26" s="365">
        <f t="shared" si="11"/>
        <v>0</v>
      </c>
      <c r="R26" s="368"/>
      <c r="S26" s="365"/>
      <c r="T26" s="366"/>
      <c r="U26" s="134">
        <v>4</v>
      </c>
      <c r="V26" s="97"/>
      <c r="W26" s="181" t="str">
        <f t="shared" si="0"/>
        <v/>
      </c>
      <c r="X26" s="145"/>
      <c r="Y26" s="145"/>
      <c r="Z26" s="145"/>
      <c r="AA26" s="145"/>
      <c r="AB26" s="133"/>
      <c r="AC26" s="133"/>
      <c r="AD26" s="98" t="str">
        <f t="shared" si="4"/>
        <v/>
      </c>
      <c r="AE26" s="133"/>
      <c r="AF26" s="133"/>
      <c r="AG26" s="133"/>
      <c r="AH26" s="159" t="str">
        <f>IFERROR(IF(AND(W25="Probabilidad",W26="Probabilidad"),(AJ25-(+AJ25*AD26)),IF(AND(W25="Impacto",W26="Probabilidad"),(AJ24-(+AJ24*AD26)),IF(W26="Impacto",AJ25,""))),"")</f>
        <v/>
      </c>
      <c r="AI26" s="132" t="str">
        <f t="shared" si="5"/>
        <v/>
      </c>
      <c r="AJ26" s="98" t="str">
        <f t="shared" si="6"/>
        <v/>
      </c>
      <c r="AK26" s="132" t="str">
        <f t="shared" si="7"/>
        <v/>
      </c>
      <c r="AL26" s="98" t="str">
        <f>IFERROR(IF(AND(W25="Impacto",W26="Impacto"),(AL25-(+AL25*AD26)),IF(AND(W25="Probabilidad",W26="Impacto"),(AL24-(+AL24*AD26)),IF(W26="Probabilidad",AL25,""))),"")</f>
        <v/>
      </c>
      <c r="AM26" s="99" t="str">
        <f t="shared" si="8"/>
        <v/>
      </c>
      <c r="AN26" s="411"/>
      <c r="AO26" s="180"/>
      <c r="AP26" s="134"/>
      <c r="AQ26" s="100"/>
      <c r="AR26" s="100"/>
      <c r="AS26" s="180"/>
      <c r="AT26" s="100"/>
      <c r="AU26" s="180"/>
      <c r="AV26" s="100"/>
      <c r="AW26" s="180"/>
      <c r="AX26" s="100"/>
      <c r="AY26" s="180"/>
      <c r="AZ26" s="134"/>
      <c r="BA26" s="180"/>
      <c r="BB26" s="180"/>
      <c r="BC26" s="134"/>
      <c r="BD26" s="100"/>
      <c r="BE26" s="100"/>
      <c r="BF26" s="180"/>
      <c r="BG26" s="180"/>
      <c r="BH26" s="134"/>
      <c r="BI26" s="100"/>
      <c r="BJ26" s="100"/>
      <c r="BK26" s="180"/>
      <c r="BL26" s="180"/>
      <c r="BM26" s="134"/>
      <c r="BN26" s="100"/>
      <c r="BO26" s="100"/>
      <c r="BP26" s="180"/>
      <c r="BQ26" s="180"/>
      <c r="BR26" s="134"/>
      <c r="BS26" s="100"/>
      <c r="BT26" s="100"/>
      <c r="BU26" s="100"/>
      <c r="BV26" s="180"/>
      <c r="BW26" s="180"/>
      <c r="BX26" s="180"/>
      <c r="BY26" s="100"/>
      <c r="BZ26" s="180"/>
      <c r="CA26" s="180"/>
      <c r="CB26" s="100"/>
      <c r="CC26" s="180"/>
      <c r="CD26" s="134"/>
      <c r="CE26" s="180"/>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row>
    <row r="27" spans="1:109" ht="15.75" customHeight="1" x14ac:dyDescent="0.3">
      <c r="A27" s="408"/>
      <c r="B27" s="409"/>
      <c r="C27" s="409"/>
      <c r="D27" s="409"/>
      <c r="E27" s="414"/>
      <c r="F27" s="409"/>
      <c r="G27" s="409"/>
      <c r="H27" s="409"/>
      <c r="I27" s="180"/>
      <c r="J27" s="180"/>
      <c r="K27" s="409"/>
      <c r="L27" s="414"/>
      <c r="M27" s="408"/>
      <c r="N27" s="368"/>
      <c r="O27" s="365"/>
      <c r="P27" s="413"/>
      <c r="Q27" s="365">
        <f t="shared" si="11"/>
        <v>0</v>
      </c>
      <c r="R27" s="368"/>
      <c r="S27" s="365"/>
      <c r="T27" s="366"/>
      <c r="U27" s="134">
        <v>5</v>
      </c>
      <c r="V27" s="97"/>
      <c r="W27" s="181" t="str">
        <f t="shared" si="0"/>
        <v/>
      </c>
      <c r="X27" s="145"/>
      <c r="Y27" s="145"/>
      <c r="Z27" s="145"/>
      <c r="AA27" s="145"/>
      <c r="AB27" s="133"/>
      <c r="AC27" s="133"/>
      <c r="AD27" s="98" t="str">
        <f t="shared" si="4"/>
        <v/>
      </c>
      <c r="AE27" s="133"/>
      <c r="AF27" s="133"/>
      <c r="AG27" s="133"/>
      <c r="AH27" s="158" t="str">
        <f>IFERROR(IF(AND(W26="Probabilidad",W27="Probabilidad"),(AJ26-(+AJ26*AD27)),IF(AND(W26="Impacto",W27="Probabilidad"),(AJ25-(+AJ25*AD27)),IF(W27="Impacto",AJ26,""))),"")</f>
        <v/>
      </c>
      <c r="AI27" s="132" t="str">
        <f>IFERROR(IF(AH27="","",IF(AH27&lt;=0.2,"Muy Baja",IF(AH27&lt;=0.4,"Baja",IF(AH27&lt;=0.6,"Media",IF(AH27&lt;=0.8,"Alta","Muy Alta"))))),"")</f>
        <v/>
      </c>
      <c r="AJ27" s="98" t="str">
        <f t="shared" si="6"/>
        <v/>
      </c>
      <c r="AK27" s="132" t="str">
        <f t="shared" si="7"/>
        <v/>
      </c>
      <c r="AL27" s="98" t="str">
        <f>IFERROR(IF(AND(W26="Impacto",W27="Impacto"),(AL26-(+AL26*AD27)),IF(AND(W26="Probabilidad",W27="Impacto"),(AL25-(+AL25*AD27)),IF(W27="Probabilidad",AL26,""))),"")</f>
        <v/>
      </c>
      <c r="AM27" s="99" t="str">
        <f t="shared" si="8"/>
        <v/>
      </c>
      <c r="AN27" s="411"/>
      <c r="AO27" s="180"/>
      <c r="AP27" s="134"/>
      <c r="AQ27" s="100"/>
      <c r="AR27" s="100"/>
      <c r="AS27" s="180"/>
      <c r="AT27" s="100"/>
      <c r="AU27" s="180"/>
      <c r="AV27" s="100"/>
      <c r="AW27" s="180"/>
      <c r="AX27" s="100"/>
      <c r="AY27" s="180"/>
      <c r="AZ27" s="134"/>
      <c r="BA27" s="180"/>
      <c r="BB27" s="180"/>
      <c r="BC27" s="134"/>
      <c r="BD27" s="100"/>
      <c r="BE27" s="100"/>
      <c r="BF27" s="180"/>
      <c r="BG27" s="180"/>
      <c r="BH27" s="134"/>
      <c r="BI27" s="100"/>
      <c r="BJ27" s="100"/>
      <c r="BK27" s="180"/>
      <c r="BL27" s="180"/>
      <c r="BM27" s="134"/>
      <c r="BN27" s="100"/>
      <c r="BO27" s="100"/>
      <c r="BP27" s="180"/>
      <c r="BQ27" s="180"/>
      <c r="BR27" s="134"/>
      <c r="BS27" s="100"/>
      <c r="BT27" s="100"/>
      <c r="BU27" s="100"/>
      <c r="BV27" s="180"/>
      <c r="BW27" s="180"/>
      <c r="BX27" s="180"/>
      <c r="BY27" s="100"/>
      <c r="BZ27" s="180"/>
      <c r="CA27" s="180"/>
      <c r="CB27" s="100"/>
      <c r="CC27" s="180"/>
      <c r="CD27" s="134"/>
      <c r="CE27" s="180"/>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row>
    <row r="28" spans="1:109" ht="15.75" customHeight="1" x14ac:dyDescent="0.3">
      <c r="A28" s="408"/>
      <c r="B28" s="409"/>
      <c r="C28" s="409"/>
      <c r="D28" s="409"/>
      <c r="E28" s="414"/>
      <c r="F28" s="409"/>
      <c r="G28" s="409"/>
      <c r="H28" s="409"/>
      <c r="I28" s="180"/>
      <c r="J28" s="180"/>
      <c r="K28" s="409"/>
      <c r="L28" s="414"/>
      <c r="M28" s="408"/>
      <c r="N28" s="368"/>
      <c r="O28" s="365"/>
      <c r="P28" s="413"/>
      <c r="Q28" s="365">
        <f t="shared" si="11"/>
        <v>0</v>
      </c>
      <c r="R28" s="368"/>
      <c r="S28" s="365"/>
      <c r="T28" s="366"/>
      <c r="U28" s="134">
        <v>6</v>
      </c>
      <c r="V28" s="97"/>
      <c r="W28" s="181" t="str">
        <f t="shared" si="0"/>
        <v/>
      </c>
      <c r="X28" s="145"/>
      <c r="Y28" s="145"/>
      <c r="Z28" s="145"/>
      <c r="AA28" s="145"/>
      <c r="AB28" s="133"/>
      <c r="AC28" s="133"/>
      <c r="AD28" s="98" t="str">
        <f t="shared" si="4"/>
        <v/>
      </c>
      <c r="AE28" s="133"/>
      <c r="AF28" s="133"/>
      <c r="AG28" s="133"/>
      <c r="AH28" s="159" t="str">
        <f>IFERROR(IF(AND(W27="Probabilidad",W28="Probabilidad"),(AJ27-(+AJ27*AD28)),IF(AND(W27="Impacto",W28="Probabilidad"),(AJ26-(+AJ26*AD28)),IF(W28="Impacto",AJ27,""))),"")</f>
        <v/>
      </c>
      <c r="AI28" s="132" t="str">
        <f t="shared" si="5"/>
        <v/>
      </c>
      <c r="AJ28" s="98" t="str">
        <f t="shared" si="6"/>
        <v/>
      </c>
      <c r="AK28" s="132" t="str">
        <f t="shared" si="7"/>
        <v/>
      </c>
      <c r="AL28" s="98" t="str">
        <f>IFERROR(IF(AND(W27="Impacto",W28="Impacto"),(AL27-(+AL27*AD28)),IF(AND(W27="Probabilidad",W28="Impacto"),(AL26-(+AL26*AD28)),IF(W28="Probabilidad",AL27,""))),"")</f>
        <v/>
      </c>
      <c r="AM28" s="99" t="str">
        <f t="shared" si="8"/>
        <v/>
      </c>
      <c r="AN28" s="412"/>
      <c r="AO28" s="180"/>
      <c r="AP28" s="134"/>
      <c r="AQ28" s="100"/>
      <c r="AR28" s="100"/>
      <c r="AS28" s="180"/>
      <c r="AT28" s="100"/>
      <c r="AU28" s="180"/>
      <c r="AV28" s="100"/>
      <c r="AW28" s="180"/>
      <c r="AX28" s="100"/>
      <c r="AY28" s="180"/>
      <c r="AZ28" s="134"/>
      <c r="BA28" s="180"/>
      <c r="BB28" s="180"/>
      <c r="BC28" s="134"/>
      <c r="BD28" s="100"/>
      <c r="BE28" s="100"/>
      <c r="BF28" s="180"/>
      <c r="BG28" s="180"/>
      <c r="BH28" s="134"/>
      <c r="BI28" s="100"/>
      <c r="BJ28" s="100"/>
      <c r="BK28" s="180"/>
      <c r="BL28" s="180"/>
      <c r="BM28" s="134"/>
      <c r="BN28" s="100"/>
      <c r="BO28" s="100"/>
      <c r="BP28" s="180"/>
      <c r="BQ28" s="180"/>
      <c r="BR28" s="134"/>
      <c r="BS28" s="100"/>
      <c r="BT28" s="100"/>
      <c r="BU28" s="100"/>
      <c r="BV28" s="180"/>
      <c r="BW28" s="180"/>
      <c r="BX28" s="180"/>
      <c r="BY28" s="100"/>
      <c r="BZ28" s="180"/>
      <c r="CA28" s="180"/>
      <c r="CB28" s="100"/>
      <c r="CC28" s="180"/>
      <c r="CD28" s="134"/>
      <c r="CE28" s="180"/>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row>
    <row r="29" spans="1:109" ht="15.75" customHeight="1" x14ac:dyDescent="0.3">
      <c r="A29" s="408">
        <v>5</v>
      </c>
      <c r="B29" s="409"/>
      <c r="C29" s="409"/>
      <c r="D29" s="409"/>
      <c r="E29" s="414"/>
      <c r="F29" s="409"/>
      <c r="G29" s="409"/>
      <c r="H29" s="409"/>
      <c r="I29" s="180"/>
      <c r="J29" s="180"/>
      <c r="K29" s="409"/>
      <c r="L29" s="414"/>
      <c r="M29" s="408"/>
      <c r="N29" s="368" t="str">
        <f>IF(M29&lt;=0,"",IF(M29&lt;=2,"Muy Baja",IF(M29&lt;=24,"Baja",IF(M29&lt;=500,"Media",IF(M29&lt;=5000,"Alta","Muy Alta")))))</f>
        <v/>
      </c>
      <c r="O29" s="365" t="str">
        <f>IF(N29="","",IF(N29="Muy Baja",0.2,IF(N29="Baja",0.4,IF(N29="Media",0.6,IF(N29="Alta",0.8,IF(N29="Muy Alta",1,))))))</f>
        <v/>
      </c>
      <c r="P29" s="413"/>
      <c r="Q29" s="365">
        <f ca="1">IF(NOT(ISERROR(MATCH(P29,'Tabla Impacto'!$B$221:$B$223,0))),'Tabla Impacto'!$F$223&amp;"Por favor no seleccionar los criterios de impacto(Afectación Económica o presupuestal y Pérdida Reputacional)",P29)</f>
        <v>0</v>
      </c>
      <c r="R29" s="368" t="str">
        <f ca="1">IF(OR(Q29='Tabla Impacto'!$C$11,Q29='Tabla Impacto'!$D$11),"Leve",IF(OR(Q29='Tabla Impacto'!$C$12,Q29='Tabla Impacto'!$D$12),"Menor",IF(OR(Q29='Tabla Impacto'!$C$13,Q29='Tabla Impacto'!$D$13),"Moderado",IF(OR(Q29='Tabla Impacto'!$C$14,Q29='Tabla Impacto'!$D$14),"Mayor",IF(OR(Q29='Tabla Impacto'!$C$15,Q29='Tabla Impacto'!$D$15),"Catastrófico","")))))</f>
        <v/>
      </c>
      <c r="S29" s="365" t="str">
        <f ca="1">IF(R29="","",IF(R29="Leve",0.2,IF(R29="Menor",0.4,IF(R29="Moderado",0.6,IF(R29="Mayor",0.8,IF(R29="Catastrófico",1,))))))</f>
        <v/>
      </c>
      <c r="T29" s="366"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34">
        <v>1</v>
      </c>
      <c r="V29" s="97"/>
      <c r="W29" s="181" t="str">
        <f t="shared" si="0"/>
        <v/>
      </c>
      <c r="X29" s="145"/>
      <c r="Y29" s="145"/>
      <c r="Z29" s="145"/>
      <c r="AA29" s="145"/>
      <c r="AB29" s="133"/>
      <c r="AC29" s="133"/>
      <c r="AD29" s="98" t="str">
        <f t="shared" si="4"/>
        <v/>
      </c>
      <c r="AE29" s="133"/>
      <c r="AF29" s="133"/>
      <c r="AG29" s="133"/>
      <c r="AH29" s="159" t="str">
        <f>IFERROR(IF(W29="Probabilidad",(O29-(+O29*AD29)),IF(W29="Impacto",O29,"")),"")</f>
        <v/>
      </c>
      <c r="AI29" s="132" t="str">
        <f>IFERROR(IF(AH29="","",IF(AH29&lt;=0.2,"Muy Baja",IF(AH29&lt;=0.4,"Baja",IF(AH29&lt;=0.6,"Media",IF(AH29&lt;=0.8,"Alta","Muy Alta"))))),"")</f>
        <v/>
      </c>
      <c r="AJ29" s="98" t="str">
        <f t="shared" si="6"/>
        <v/>
      </c>
      <c r="AK29" s="132" t="str">
        <f>IFERROR(IF(AL29="","",IF(AL29&lt;=0.2,"Leve",IF(AL29&lt;=0.4,"Menor",IF(AL29&lt;=0.6,"Moderado",IF(AL29&lt;=0.8,"Mayor","Catastrófico"))))),"")</f>
        <v/>
      </c>
      <c r="AL29" s="98" t="str">
        <f>IFERROR(IF(W29="Impacto",(S29-(+S29*AD29)),IF(W29="Probabilidad",S29,"")),"")</f>
        <v/>
      </c>
      <c r="AM29" s="99" t="str">
        <f t="shared" si="8"/>
        <v/>
      </c>
      <c r="AN29" s="410"/>
      <c r="AO29" s="180"/>
      <c r="AP29" s="134"/>
      <c r="AQ29" s="100"/>
      <c r="AR29" s="100"/>
      <c r="AS29" s="180"/>
      <c r="AT29" s="100"/>
      <c r="AU29" s="180"/>
      <c r="AV29" s="100"/>
      <c r="AW29" s="180"/>
      <c r="AX29" s="100"/>
      <c r="AY29" s="180"/>
      <c r="AZ29" s="134"/>
      <c r="BA29" s="180"/>
      <c r="BB29" s="180"/>
      <c r="BC29" s="134"/>
      <c r="BD29" s="100"/>
      <c r="BE29" s="100"/>
      <c r="BF29" s="180"/>
      <c r="BG29" s="180"/>
      <c r="BH29" s="134"/>
      <c r="BI29" s="100"/>
      <c r="BJ29" s="100"/>
      <c r="BK29" s="180"/>
      <c r="BL29" s="180"/>
      <c r="BM29" s="134"/>
      <c r="BN29" s="100"/>
      <c r="BO29" s="100"/>
      <c r="BP29" s="180"/>
      <c r="BQ29" s="180"/>
      <c r="BR29" s="134"/>
      <c r="BS29" s="100"/>
      <c r="BT29" s="100"/>
      <c r="BU29" s="100"/>
      <c r="BV29" s="180"/>
      <c r="BW29" s="180"/>
      <c r="BX29" s="180"/>
      <c r="BY29" s="100"/>
      <c r="BZ29" s="180"/>
      <c r="CA29" s="180"/>
      <c r="CB29" s="100"/>
      <c r="CC29" s="180"/>
      <c r="CD29" s="134"/>
      <c r="CE29" s="180"/>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row>
    <row r="30" spans="1:109" ht="15.75" customHeight="1" x14ac:dyDescent="0.3">
      <c r="A30" s="408"/>
      <c r="B30" s="409"/>
      <c r="C30" s="409"/>
      <c r="D30" s="409"/>
      <c r="E30" s="414"/>
      <c r="F30" s="409"/>
      <c r="G30" s="409"/>
      <c r="H30" s="409"/>
      <c r="I30" s="180"/>
      <c r="J30" s="180"/>
      <c r="K30" s="409"/>
      <c r="L30" s="414"/>
      <c r="M30" s="408"/>
      <c r="N30" s="368"/>
      <c r="O30" s="365"/>
      <c r="P30" s="413"/>
      <c r="Q30" s="365">
        <f t="shared" ref="Q30:Q34" si="12">IF(NOT(ISERROR(MATCH(P30,_xlfn.ANCHORARRAY(E41),0))),O43&amp;"Por favor no seleccionar los criterios de impacto",P30)</f>
        <v>0</v>
      </c>
      <c r="R30" s="368"/>
      <c r="S30" s="365"/>
      <c r="T30" s="366"/>
      <c r="U30" s="134">
        <v>2</v>
      </c>
      <c r="V30" s="97"/>
      <c r="W30" s="181" t="str">
        <f t="shared" si="0"/>
        <v/>
      </c>
      <c r="X30" s="145"/>
      <c r="Y30" s="145"/>
      <c r="Z30" s="145"/>
      <c r="AA30" s="145"/>
      <c r="AB30" s="133"/>
      <c r="AC30" s="133"/>
      <c r="AD30" s="98" t="str">
        <f t="shared" si="4"/>
        <v/>
      </c>
      <c r="AE30" s="133"/>
      <c r="AF30" s="133"/>
      <c r="AG30" s="133"/>
      <c r="AH30" s="159" t="str">
        <f>IFERROR(IF(AND(W29="Probabilidad",W30="Probabilidad"),(AJ29-(+AJ29*AD30)),IF(W30="Probabilidad",(O29-(+O29*AD30)),IF(W30="Impacto",AJ29,""))),"")</f>
        <v/>
      </c>
      <c r="AI30" s="132" t="str">
        <f t="shared" si="5"/>
        <v/>
      </c>
      <c r="AJ30" s="98" t="str">
        <f t="shared" si="6"/>
        <v/>
      </c>
      <c r="AK30" s="132" t="str">
        <f t="shared" si="7"/>
        <v/>
      </c>
      <c r="AL30" s="98" t="str">
        <f>IFERROR(IF(AND(W29="Impacto",W30="Impacto"),(AL23-(+AL23*AD30)),IF(W30="Impacto",($S$29-(+$S$29*AD30)),IF(W30="Probabilidad",AL23,""))),"")</f>
        <v/>
      </c>
      <c r="AM30" s="99" t="str">
        <f t="shared" si="8"/>
        <v/>
      </c>
      <c r="AN30" s="411"/>
      <c r="AO30" s="180"/>
      <c r="AP30" s="134"/>
      <c r="AQ30" s="100"/>
      <c r="AR30" s="100"/>
      <c r="AS30" s="180"/>
      <c r="AT30" s="100"/>
      <c r="AU30" s="180"/>
      <c r="AV30" s="100"/>
      <c r="AW30" s="180"/>
      <c r="AX30" s="100"/>
      <c r="AY30" s="180"/>
      <c r="AZ30" s="134"/>
      <c r="BA30" s="180"/>
      <c r="BB30" s="180"/>
      <c r="BC30" s="134"/>
      <c r="BD30" s="100"/>
      <c r="BE30" s="100"/>
      <c r="BF30" s="180"/>
      <c r="BG30" s="180"/>
      <c r="BH30" s="134"/>
      <c r="BI30" s="100"/>
      <c r="BJ30" s="100"/>
      <c r="BK30" s="180"/>
      <c r="BL30" s="180"/>
      <c r="BM30" s="134"/>
      <c r="BN30" s="100"/>
      <c r="BO30" s="100"/>
      <c r="BP30" s="180"/>
      <c r="BQ30" s="180"/>
      <c r="BR30" s="134"/>
      <c r="BS30" s="100"/>
      <c r="BT30" s="100"/>
      <c r="BU30" s="100"/>
      <c r="BV30" s="180"/>
      <c r="BW30" s="180"/>
      <c r="BX30" s="180"/>
      <c r="BY30" s="100"/>
      <c r="BZ30" s="180"/>
      <c r="CA30" s="180"/>
      <c r="CB30" s="100"/>
      <c r="CC30" s="180"/>
      <c r="CD30" s="134"/>
      <c r="CE30" s="180"/>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row>
    <row r="31" spans="1:109" ht="15.75" customHeight="1" x14ac:dyDescent="0.3">
      <c r="A31" s="408"/>
      <c r="B31" s="409"/>
      <c r="C31" s="409"/>
      <c r="D31" s="409"/>
      <c r="E31" s="414"/>
      <c r="F31" s="409"/>
      <c r="G31" s="409"/>
      <c r="H31" s="409"/>
      <c r="I31" s="180"/>
      <c r="J31" s="180"/>
      <c r="K31" s="409"/>
      <c r="L31" s="414"/>
      <c r="M31" s="408"/>
      <c r="N31" s="368"/>
      <c r="O31" s="365"/>
      <c r="P31" s="413"/>
      <c r="Q31" s="365">
        <f t="shared" si="12"/>
        <v>0</v>
      </c>
      <c r="R31" s="368"/>
      <c r="S31" s="365"/>
      <c r="T31" s="366"/>
      <c r="U31" s="134">
        <v>3</v>
      </c>
      <c r="V31" s="101"/>
      <c r="W31" s="181" t="str">
        <f t="shared" si="0"/>
        <v/>
      </c>
      <c r="X31" s="145"/>
      <c r="Y31" s="145"/>
      <c r="Z31" s="145"/>
      <c r="AA31" s="145"/>
      <c r="AB31" s="133"/>
      <c r="AC31" s="133"/>
      <c r="AD31" s="98" t="str">
        <f t="shared" si="4"/>
        <v/>
      </c>
      <c r="AE31" s="133"/>
      <c r="AF31" s="133"/>
      <c r="AG31" s="133"/>
      <c r="AH31" s="159" t="str">
        <f>IFERROR(IF(AND(W30="Probabilidad",W31="Probabilidad"),(AJ30-(+AJ30*AD31)),IF(AND(W30="Impacto",W31="Probabilidad"),(AJ29-(+AJ29*AD31)),IF(W31="Impacto",AJ30,""))),"")</f>
        <v/>
      </c>
      <c r="AI31" s="132" t="str">
        <f t="shared" si="5"/>
        <v/>
      </c>
      <c r="AJ31" s="98" t="str">
        <f t="shared" si="6"/>
        <v/>
      </c>
      <c r="AK31" s="132" t="str">
        <f t="shared" si="7"/>
        <v/>
      </c>
      <c r="AL31" s="98" t="str">
        <f>IFERROR(IF(AND(W30="Impacto",W31="Impacto"),(AL30-(+AL30*AD31)),IF(AND(W30="Probabilidad",W31="Impacto"),(AL29-(+AL29*AD31)),IF(W31="Probabilidad",AL30,""))),"")</f>
        <v/>
      </c>
      <c r="AM31" s="99" t="str">
        <f t="shared" si="8"/>
        <v/>
      </c>
      <c r="AN31" s="411"/>
      <c r="AO31" s="180"/>
      <c r="AP31" s="134"/>
      <c r="AQ31" s="100"/>
      <c r="AR31" s="100"/>
      <c r="AS31" s="180"/>
      <c r="AT31" s="100"/>
      <c r="AU31" s="180"/>
      <c r="AV31" s="100"/>
      <c r="AW31" s="180"/>
      <c r="AX31" s="100"/>
      <c r="AY31" s="180"/>
      <c r="AZ31" s="134"/>
      <c r="BA31" s="180"/>
      <c r="BB31" s="180"/>
      <c r="BC31" s="134"/>
      <c r="BD31" s="100"/>
      <c r="BE31" s="100"/>
      <c r="BF31" s="180"/>
      <c r="BG31" s="180"/>
      <c r="BH31" s="134"/>
      <c r="BI31" s="100"/>
      <c r="BJ31" s="100"/>
      <c r="BK31" s="180"/>
      <c r="BL31" s="180"/>
      <c r="BM31" s="134"/>
      <c r="BN31" s="100"/>
      <c r="BO31" s="100"/>
      <c r="BP31" s="180"/>
      <c r="BQ31" s="180"/>
      <c r="BR31" s="134"/>
      <c r="BS31" s="100"/>
      <c r="BT31" s="100"/>
      <c r="BU31" s="100"/>
      <c r="BV31" s="180"/>
      <c r="BW31" s="180"/>
      <c r="BX31" s="180"/>
      <c r="BY31" s="100"/>
      <c r="BZ31" s="180"/>
      <c r="CA31" s="180"/>
      <c r="CB31" s="100"/>
      <c r="CC31" s="180"/>
      <c r="CD31" s="134"/>
      <c r="CE31" s="180"/>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row>
    <row r="32" spans="1:109" ht="15.75" customHeight="1" x14ac:dyDescent="0.3">
      <c r="A32" s="408"/>
      <c r="B32" s="409"/>
      <c r="C32" s="409"/>
      <c r="D32" s="409"/>
      <c r="E32" s="414"/>
      <c r="F32" s="409"/>
      <c r="G32" s="409"/>
      <c r="H32" s="409"/>
      <c r="I32" s="180"/>
      <c r="J32" s="180"/>
      <c r="K32" s="409"/>
      <c r="L32" s="414"/>
      <c r="M32" s="408"/>
      <c r="N32" s="368"/>
      <c r="O32" s="365"/>
      <c r="P32" s="413"/>
      <c r="Q32" s="365">
        <f t="shared" si="12"/>
        <v>0</v>
      </c>
      <c r="R32" s="368"/>
      <c r="S32" s="365"/>
      <c r="T32" s="366"/>
      <c r="U32" s="134">
        <v>4</v>
      </c>
      <c r="V32" s="97"/>
      <c r="W32" s="181" t="str">
        <f t="shared" si="0"/>
        <v/>
      </c>
      <c r="X32" s="145"/>
      <c r="Y32" s="145"/>
      <c r="Z32" s="145"/>
      <c r="AA32" s="145"/>
      <c r="AB32" s="133"/>
      <c r="AC32" s="133"/>
      <c r="AD32" s="98" t="str">
        <f t="shared" si="4"/>
        <v/>
      </c>
      <c r="AE32" s="133"/>
      <c r="AF32" s="133"/>
      <c r="AG32" s="133"/>
      <c r="AH32" s="159" t="str">
        <f>IFERROR(IF(AND(W31="Probabilidad",W32="Probabilidad"),(AJ31-(+AJ31*AD32)),IF(AND(W31="Impacto",W32="Probabilidad"),(AJ30-(+AJ30*AD32)),IF(W32="Impacto",AJ31,""))),"")</f>
        <v/>
      </c>
      <c r="AI32" s="132" t="str">
        <f t="shared" si="5"/>
        <v/>
      </c>
      <c r="AJ32" s="98" t="str">
        <f t="shared" si="6"/>
        <v/>
      </c>
      <c r="AK32" s="132" t="str">
        <f t="shared" si="7"/>
        <v/>
      </c>
      <c r="AL32" s="98" t="str">
        <f>IFERROR(IF(AND(W31="Impacto",W32="Impacto"),(AL31-(+AL31*AD32)),IF(AND(W31="Probabilidad",W32="Impacto"),(AL30-(+AL30*AD32)),IF(W32="Probabilidad",AL31,""))),"")</f>
        <v/>
      </c>
      <c r="AM32" s="99" t="str">
        <f t="shared" si="8"/>
        <v/>
      </c>
      <c r="AN32" s="411"/>
      <c r="AO32" s="180"/>
      <c r="AP32" s="134"/>
      <c r="AQ32" s="100"/>
      <c r="AR32" s="100"/>
      <c r="AS32" s="180"/>
      <c r="AT32" s="100"/>
      <c r="AU32" s="180"/>
      <c r="AV32" s="100"/>
      <c r="AW32" s="180"/>
      <c r="AX32" s="100"/>
      <c r="AY32" s="180"/>
      <c r="AZ32" s="134"/>
      <c r="BA32" s="180"/>
      <c r="BB32" s="180"/>
      <c r="BC32" s="134"/>
      <c r="BD32" s="100"/>
      <c r="BE32" s="100"/>
      <c r="BF32" s="180"/>
      <c r="BG32" s="180"/>
      <c r="BH32" s="134"/>
      <c r="BI32" s="100"/>
      <c r="BJ32" s="100"/>
      <c r="BK32" s="180"/>
      <c r="BL32" s="180"/>
      <c r="BM32" s="134"/>
      <c r="BN32" s="100"/>
      <c r="BO32" s="100"/>
      <c r="BP32" s="180"/>
      <c r="BQ32" s="180"/>
      <c r="BR32" s="134"/>
      <c r="BS32" s="100"/>
      <c r="BT32" s="100"/>
      <c r="BU32" s="100"/>
      <c r="BV32" s="180"/>
      <c r="BW32" s="180"/>
      <c r="BX32" s="180"/>
      <c r="BY32" s="100"/>
      <c r="BZ32" s="180"/>
      <c r="CA32" s="180"/>
      <c r="CB32" s="100"/>
      <c r="CC32" s="180"/>
      <c r="CD32" s="134"/>
      <c r="CE32" s="180"/>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row>
    <row r="33" spans="1:109" ht="15.75" customHeight="1" x14ac:dyDescent="0.3">
      <c r="A33" s="408"/>
      <c r="B33" s="409"/>
      <c r="C33" s="409"/>
      <c r="D33" s="409"/>
      <c r="E33" s="414"/>
      <c r="F33" s="409"/>
      <c r="G33" s="409"/>
      <c r="H33" s="409"/>
      <c r="I33" s="180"/>
      <c r="J33" s="180"/>
      <c r="K33" s="409"/>
      <c r="L33" s="414"/>
      <c r="M33" s="408"/>
      <c r="N33" s="368"/>
      <c r="O33" s="365"/>
      <c r="P33" s="413"/>
      <c r="Q33" s="365">
        <f t="shared" si="12"/>
        <v>0</v>
      </c>
      <c r="R33" s="368"/>
      <c r="S33" s="365"/>
      <c r="T33" s="366"/>
      <c r="U33" s="134">
        <v>5</v>
      </c>
      <c r="V33" s="97"/>
      <c r="W33" s="181" t="str">
        <f t="shared" si="0"/>
        <v/>
      </c>
      <c r="X33" s="145"/>
      <c r="Y33" s="145"/>
      <c r="Z33" s="145"/>
      <c r="AA33" s="145"/>
      <c r="AB33" s="133"/>
      <c r="AC33" s="133"/>
      <c r="AD33" s="98" t="str">
        <f t="shared" si="4"/>
        <v/>
      </c>
      <c r="AE33" s="133"/>
      <c r="AF33" s="133"/>
      <c r="AG33" s="133"/>
      <c r="AH33" s="159" t="str">
        <f>IFERROR(IF(AND(W32="Probabilidad",W33="Probabilidad"),(AJ32-(+AJ32*AD33)),IF(AND(W32="Impacto",W33="Probabilidad"),(AJ31-(+AJ31*AD33)),IF(W33="Impacto",AJ32,""))),"")</f>
        <v/>
      </c>
      <c r="AI33" s="132" t="str">
        <f t="shared" si="5"/>
        <v/>
      </c>
      <c r="AJ33" s="98" t="str">
        <f t="shared" si="6"/>
        <v/>
      </c>
      <c r="AK33" s="132" t="str">
        <f t="shared" si="7"/>
        <v/>
      </c>
      <c r="AL33" s="98" t="str">
        <f>IFERROR(IF(AND(W32="Impacto",W33="Impacto"),(AL32-(+AL32*AD33)),IF(AND(W32="Probabilidad",W33="Impacto"),(AL31-(+AL31*AD33)),IF(W33="Probabilidad",AL32,""))),"")</f>
        <v/>
      </c>
      <c r="AM33" s="99" t="str">
        <f t="shared" si="8"/>
        <v/>
      </c>
      <c r="AN33" s="411"/>
      <c r="AO33" s="180"/>
      <c r="AP33" s="134"/>
      <c r="AQ33" s="100"/>
      <c r="AR33" s="100"/>
      <c r="AS33" s="180"/>
      <c r="AT33" s="100"/>
      <c r="AU33" s="180"/>
      <c r="AV33" s="100"/>
      <c r="AW33" s="180"/>
      <c r="AX33" s="100"/>
      <c r="AY33" s="180"/>
      <c r="AZ33" s="134"/>
      <c r="BA33" s="180"/>
      <c r="BB33" s="180"/>
      <c r="BC33" s="134"/>
      <c r="BD33" s="100"/>
      <c r="BE33" s="100"/>
      <c r="BF33" s="180"/>
      <c r="BG33" s="180"/>
      <c r="BH33" s="134"/>
      <c r="BI33" s="100"/>
      <c r="BJ33" s="100"/>
      <c r="BK33" s="180"/>
      <c r="BL33" s="180"/>
      <c r="BM33" s="134"/>
      <c r="BN33" s="100"/>
      <c r="BO33" s="100"/>
      <c r="BP33" s="180"/>
      <c r="BQ33" s="180"/>
      <c r="BR33" s="134"/>
      <c r="BS33" s="100"/>
      <c r="BT33" s="100"/>
      <c r="BU33" s="100"/>
      <c r="BV33" s="180"/>
      <c r="BW33" s="180"/>
      <c r="BX33" s="180"/>
      <c r="BY33" s="100"/>
      <c r="BZ33" s="180"/>
      <c r="CA33" s="180"/>
      <c r="CB33" s="100"/>
      <c r="CC33" s="180"/>
      <c r="CD33" s="134"/>
      <c r="CE33" s="180"/>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row>
    <row r="34" spans="1:109" ht="15.75" customHeight="1" x14ac:dyDescent="0.3">
      <c r="A34" s="408"/>
      <c r="B34" s="409"/>
      <c r="C34" s="409"/>
      <c r="D34" s="409"/>
      <c r="E34" s="414"/>
      <c r="F34" s="409"/>
      <c r="G34" s="409"/>
      <c r="H34" s="409"/>
      <c r="I34" s="180"/>
      <c r="J34" s="180"/>
      <c r="K34" s="409"/>
      <c r="L34" s="414"/>
      <c r="M34" s="408"/>
      <c r="N34" s="368"/>
      <c r="O34" s="365"/>
      <c r="P34" s="413"/>
      <c r="Q34" s="365">
        <f t="shared" si="12"/>
        <v>0</v>
      </c>
      <c r="R34" s="368"/>
      <c r="S34" s="365"/>
      <c r="T34" s="366"/>
      <c r="U34" s="134">
        <v>6</v>
      </c>
      <c r="V34" s="97"/>
      <c r="W34" s="181" t="str">
        <f t="shared" si="0"/>
        <v/>
      </c>
      <c r="X34" s="145"/>
      <c r="Y34" s="145"/>
      <c r="Z34" s="145"/>
      <c r="AA34" s="145"/>
      <c r="AB34" s="133"/>
      <c r="AC34" s="133"/>
      <c r="AD34" s="98" t="str">
        <f t="shared" si="4"/>
        <v/>
      </c>
      <c r="AE34" s="133"/>
      <c r="AF34" s="133"/>
      <c r="AG34" s="133"/>
      <c r="AH34" s="159" t="str">
        <f>IFERROR(IF(AND(W33="Probabilidad",W34="Probabilidad"),(AJ33-(+AJ33*AD34)),IF(AND(W33="Impacto",W34="Probabilidad"),(AJ32-(+AJ32*AD34)),IF(W34="Impacto",AJ33,""))),"")</f>
        <v/>
      </c>
      <c r="AI34" s="132" t="str">
        <f t="shared" si="5"/>
        <v/>
      </c>
      <c r="AJ34" s="98" t="str">
        <f t="shared" si="6"/>
        <v/>
      </c>
      <c r="AK34" s="132" t="str">
        <f t="shared" si="7"/>
        <v/>
      </c>
      <c r="AL34" s="98" t="str">
        <f>IFERROR(IF(AND(W33="Impacto",W34="Impacto"),(AL33-(+AL33*AD34)),IF(AND(W33="Probabilidad",W34="Impacto"),(AL32-(+AL32*AD34)),IF(W34="Probabilidad",AL33,""))),"")</f>
        <v/>
      </c>
      <c r="AM34" s="99" t="str">
        <f t="shared" si="8"/>
        <v/>
      </c>
      <c r="AN34" s="412"/>
      <c r="AO34" s="180"/>
      <c r="AP34" s="134"/>
      <c r="AQ34" s="100"/>
      <c r="AR34" s="100"/>
      <c r="AS34" s="180"/>
      <c r="AT34" s="100"/>
      <c r="AU34" s="180"/>
      <c r="AV34" s="100"/>
      <c r="AW34" s="180"/>
      <c r="AX34" s="100"/>
      <c r="AY34" s="180"/>
      <c r="AZ34" s="134"/>
      <c r="BA34" s="180"/>
      <c r="BB34" s="180"/>
      <c r="BC34" s="134"/>
      <c r="BD34" s="100"/>
      <c r="BE34" s="100"/>
      <c r="BF34" s="180"/>
      <c r="BG34" s="180"/>
      <c r="BH34" s="134"/>
      <c r="BI34" s="100"/>
      <c r="BJ34" s="100"/>
      <c r="BK34" s="180"/>
      <c r="BL34" s="180"/>
      <c r="BM34" s="134"/>
      <c r="BN34" s="100"/>
      <c r="BO34" s="100"/>
      <c r="BP34" s="180"/>
      <c r="BQ34" s="180"/>
      <c r="BR34" s="134"/>
      <c r="BS34" s="100"/>
      <c r="BT34" s="100"/>
      <c r="BU34" s="100"/>
      <c r="BV34" s="180"/>
      <c r="BW34" s="180"/>
      <c r="BX34" s="180"/>
      <c r="BY34" s="100"/>
      <c r="BZ34" s="180"/>
      <c r="CA34" s="180"/>
      <c r="CB34" s="100"/>
      <c r="CC34" s="180"/>
      <c r="CD34" s="134"/>
      <c r="CE34" s="180"/>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row>
    <row r="35" spans="1:109" ht="15.75" customHeight="1" x14ac:dyDescent="0.3">
      <c r="A35" s="408">
        <v>6</v>
      </c>
      <c r="B35" s="409"/>
      <c r="C35" s="409"/>
      <c r="D35" s="409"/>
      <c r="E35" s="414"/>
      <c r="F35" s="409"/>
      <c r="G35" s="409"/>
      <c r="H35" s="409"/>
      <c r="I35" s="180"/>
      <c r="J35" s="180"/>
      <c r="K35" s="409"/>
      <c r="L35" s="414"/>
      <c r="M35" s="408"/>
      <c r="N35" s="368" t="str">
        <f>IF(M35&lt;=0,"",IF(M35&lt;=2,"Muy Baja",IF(M35&lt;=24,"Baja",IF(M35&lt;=500,"Media",IF(M35&lt;=5000,"Alta","Muy Alta")))))</f>
        <v/>
      </c>
      <c r="O35" s="365" t="str">
        <f>IF(N35="","",IF(N35="Muy Baja",0.2,IF(N35="Baja",0.4,IF(N35="Media",0.6,IF(N35="Alta",0.8,IF(N35="Muy Alta",1,))))))</f>
        <v/>
      </c>
      <c r="P35" s="413"/>
      <c r="Q35" s="365">
        <f ca="1">IF(NOT(ISERROR(MATCH(P35,'Tabla Impacto'!$B$221:$B$223,0))),'Tabla Impacto'!$F$223&amp;"Por favor no seleccionar los criterios de impacto(Afectación Económica o presupuestal y Pérdida Reputacional)",P35)</f>
        <v>0</v>
      </c>
      <c r="R35" s="368" t="str">
        <f ca="1">IF(OR(Q35='Tabla Impacto'!$C$11,Q35='Tabla Impacto'!$D$11),"Leve",IF(OR(Q35='Tabla Impacto'!$C$12,Q35='Tabla Impacto'!$D$12),"Menor",IF(OR(Q35='Tabla Impacto'!$C$13,Q35='Tabla Impacto'!$D$13),"Moderado",IF(OR(Q35='Tabla Impacto'!$C$14,Q35='Tabla Impacto'!$D$14),"Mayor",IF(OR(Q35='Tabla Impacto'!$C$15,Q35='Tabla Impacto'!$D$15),"Catastrófico","")))))</f>
        <v/>
      </c>
      <c r="S35" s="365" t="str">
        <f ca="1">IF(R35="","",IF(R35="Leve",0.2,IF(R35="Menor",0.4,IF(R35="Moderado",0.6,IF(R35="Mayor",0.8,IF(R35="Catastrófico",1,))))))</f>
        <v/>
      </c>
      <c r="T35" s="366"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34">
        <v>1</v>
      </c>
      <c r="V35" s="97"/>
      <c r="W35" s="181" t="str">
        <f t="shared" si="0"/>
        <v/>
      </c>
      <c r="X35" s="145"/>
      <c r="Y35" s="145"/>
      <c r="Z35" s="145"/>
      <c r="AA35" s="145"/>
      <c r="AB35" s="133"/>
      <c r="AC35" s="133"/>
      <c r="AD35" s="98" t="str">
        <f t="shared" si="4"/>
        <v/>
      </c>
      <c r="AE35" s="133"/>
      <c r="AF35" s="133"/>
      <c r="AG35" s="133"/>
      <c r="AH35" s="159" t="str">
        <f>IFERROR(IF(W35="Probabilidad",(O35-(+O35*AD35)),IF(W35="Impacto",O35,"")),"")</f>
        <v/>
      </c>
      <c r="AI35" s="132" t="str">
        <f>IFERROR(IF(AH35="","",IF(AH35&lt;=0.2,"Muy Baja",IF(AH35&lt;=0.4,"Baja",IF(AH35&lt;=0.6,"Media",IF(AH35&lt;=0.8,"Alta","Muy Alta"))))),"")</f>
        <v/>
      </c>
      <c r="AJ35" s="98" t="str">
        <f t="shared" si="6"/>
        <v/>
      </c>
      <c r="AK35" s="132" t="str">
        <f>IFERROR(IF(AL35="","",IF(AL35&lt;=0.2,"Leve",IF(AL35&lt;=0.4,"Menor",IF(AL35&lt;=0.6,"Moderado",IF(AL35&lt;=0.8,"Mayor","Catastrófico"))))),"")</f>
        <v/>
      </c>
      <c r="AL35" s="98" t="str">
        <f>IFERROR(IF(W35="Impacto",(S35-(+S35*AD35)),IF(W35="Probabilidad",S35,"")),"")</f>
        <v/>
      </c>
      <c r="AM35" s="99" t="str">
        <f t="shared" si="8"/>
        <v/>
      </c>
      <c r="AN35" s="410"/>
      <c r="AO35" s="180"/>
      <c r="AP35" s="134"/>
      <c r="AQ35" s="100"/>
      <c r="AR35" s="100"/>
      <c r="AS35" s="180"/>
      <c r="AT35" s="100"/>
      <c r="AU35" s="180"/>
      <c r="AV35" s="100"/>
      <c r="AW35" s="180"/>
      <c r="AX35" s="100"/>
      <c r="AY35" s="180"/>
      <c r="AZ35" s="134"/>
      <c r="BA35" s="180"/>
      <c r="BB35" s="180"/>
      <c r="BC35" s="134"/>
      <c r="BD35" s="100"/>
      <c r="BE35" s="100"/>
      <c r="BF35" s="180"/>
      <c r="BG35" s="180"/>
      <c r="BH35" s="134"/>
      <c r="BI35" s="100"/>
      <c r="BJ35" s="100"/>
      <c r="BK35" s="180"/>
      <c r="BL35" s="180"/>
      <c r="BM35" s="134"/>
      <c r="BN35" s="100"/>
      <c r="BO35" s="100"/>
      <c r="BP35" s="180"/>
      <c r="BQ35" s="180"/>
      <c r="BR35" s="134"/>
      <c r="BS35" s="100"/>
      <c r="BT35" s="100"/>
      <c r="BU35" s="100"/>
      <c r="BV35" s="180"/>
      <c r="BW35" s="180"/>
      <c r="BX35" s="180"/>
      <c r="BY35" s="100"/>
      <c r="BZ35" s="180"/>
      <c r="CA35" s="180"/>
      <c r="CB35" s="100"/>
      <c r="CC35" s="180"/>
      <c r="CD35" s="134"/>
      <c r="CE35" s="180"/>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row>
    <row r="36" spans="1:109" ht="15.75" customHeight="1" x14ac:dyDescent="0.3">
      <c r="A36" s="408"/>
      <c r="B36" s="409"/>
      <c r="C36" s="409"/>
      <c r="D36" s="409"/>
      <c r="E36" s="414"/>
      <c r="F36" s="409"/>
      <c r="G36" s="409"/>
      <c r="H36" s="409"/>
      <c r="I36" s="180"/>
      <c r="J36" s="180"/>
      <c r="K36" s="409"/>
      <c r="L36" s="414"/>
      <c r="M36" s="408"/>
      <c r="N36" s="368"/>
      <c r="O36" s="365"/>
      <c r="P36" s="413"/>
      <c r="Q36" s="365">
        <f t="shared" ref="Q36:Q40" si="13">IF(NOT(ISERROR(MATCH(P36,_xlfn.ANCHORARRAY(E47),0))),O49&amp;"Por favor no seleccionar los criterios de impacto",P36)</f>
        <v>0</v>
      </c>
      <c r="R36" s="368"/>
      <c r="S36" s="365"/>
      <c r="T36" s="366"/>
      <c r="U36" s="134">
        <v>2</v>
      </c>
      <c r="V36" s="97"/>
      <c r="W36" s="181" t="str">
        <f t="shared" si="0"/>
        <v/>
      </c>
      <c r="X36" s="145"/>
      <c r="Y36" s="145"/>
      <c r="Z36" s="145"/>
      <c r="AA36" s="145"/>
      <c r="AB36" s="133"/>
      <c r="AC36" s="133"/>
      <c r="AD36" s="98" t="str">
        <f t="shared" si="4"/>
        <v/>
      </c>
      <c r="AE36" s="133"/>
      <c r="AF36" s="133"/>
      <c r="AG36" s="133"/>
      <c r="AH36" s="159" t="str">
        <f>IFERROR(IF(AND(W35="Probabilidad",W36="Probabilidad"),(AJ35-(+AJ35*AD36)),IF(W36="Probabilidad",(O35-(+O35*AD36)),IF(W36="Impacto",AJ35,""))),"")</f>
        <v/>
      </c>
      <c r="AI36" s="132" t="str">
        <f t="shared" si="5"/>
        <v/>
      </c>
      <c r="AJ36" s="98" t="str">
        <f t="shared" si="6"/>
        <v/>
      </c>
      <c r="AK36" s="132" t="str">
        <f t="shared" si="7"/>
        <v/>
      </c>
      <c r="AL36" s="98" t="str">
        <f>IFERROR(IF(AND(W35="Impacto",W36="Impacto"),(AL29-(+AL29*AD36)),IF(W36="Impacto",($S$35-(+$S$35*AD36)),IF(W36="Probabilidad",AL29,""))),"")</f>
        <v/>
      </c>
      <c r="AM36" s="99" t="str">
        <f t="shared" si="8"/>
        <v/>
      </c>
      <c r="AN36" s="411"/>
      <c r="AO36" s="180"/>
      <c r="AP36" s="134"/>
      <c r="AQ36" s="100"/>
      <c r="AR36" s="100"/>
      <c r="AS36" s="180"/>
      <c r="AT36" s="100"/>
      <c r="AU36" s="180"/>
      <c r="AV36" s="100"/>
      <c r="AW36" s="180"/>
      <c r="AX36" s="100"/>
      <c r="AY36" s="180"/>
      <c r="AZ36" s="134"/>
      <c r="BA36" s="180"/>
      <c r="BB36" s="180"/>
      <c r="BC36" s="134"/>
      <c r="BD36" s="100"/>
      <c r="BE36" s="100"/>
      <c r="BF36" s="180"/>
      <c r="BG36" s="180"/>
      <c r="BH36" s="134"/>
      <c r="BI36" s="100"/>
      <c r="BJ36" s="100"/>
      <c r="BK36" s="180"/>
      <c r="BL36" s="180"/>
      <c r="BM36" s="134"/>
      <c r="BN36" s="100"/>
      <c r="BO36" s="100"/>
      <c r="BP36" s="180"/>
      <c r="BQ36" s="180"/>
      <c r="BR36" s="134"/>
      <c r="BS36" s="100"/>
      <c r="BT36" s="100"/>
      <c r="BU36" s="100"/>
      <c r="BV36" s="180"/>
      <c r="BW36" s="180"/>
      <c r="BX36" s="180"/>
      <c r="BY36" s="100"/>
      <c r="BZ36" s="180"/>
      <c r="CA36" s="180"/>
      <c r="CB36" s="100"/>
      <c r="CC36" s="180"/>
      <c r="CD36" s="134"/>
      <c r="CE36" s="180"/>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row>
    <row r="37" spans="1:109" ht="15.75" customHeight="1" x14ac:dyDescent="0.3">
      <c r="A37" s="408"/>
      <c r="B37" s="409"/>
      <c r="C37" s="409"/>
      <c r="D37" s="409"/>
      <c r="E37" s="414"/>
      <c r="F37" s="409"/>
      <c r="G37" s="409"/>
      <c r="H37" s="409"/>
      <c r="I37" s="180"/>
      <c r="J37" s="180"/>
      <c r="K37" s="409"/>
      <c r="L37" s="414"/>
      <c r="M37" s="408"/>
      <c r="N37" s="368"/>
      <c r="O37" s="365"/>
      <c r="P37" s="413"/>
      <c r="Q37" s="365">
        <f t="shared" si="13"/>
        <v>0</v>
      </c>
      <c r="R37" s="368"/>
      <c r="S37" s="365"/>
      <c r="T37" s="366"/>
      <c r="U37" s="134">
        <v>3</v>
      </c>
      <c r="V37" s="101"/>
      <c r="W37" s="181" t="str">
        <f t="shared" ref="W37:W64" si="14">IF(OR(AB37="Preventivo",AB37="Detectivo"),"Probabilidad",IF(AB37="Correctivo","Impacto",""))</f>
        <v/>
      </c>
      <c r="X37" s="145"/>
      <c r="Y37" s="145"/>
      <c r="Z37" s="145"/>
      <c r="AA37" s="145"/>
      <c r="AB37" s="133"/>
      <c r="AC37" s="133"/>
      <c r="AD37" s="98" t="str">
        <f t="shared" si="4"/>
        <v/>
      </c>
      <c r="AE37" s="133"/>
      <c r="AF37" s="133"/>
      <c r="AG37" s="133"/>
      <c r="AH37" s="159" t="str">
        <f>IFERROR(IF(AND(W36="Probabilidad",W37="Probabilidad"),(AJ36-(+AJ36*AD37)),IF(AND(W36="Impacto",W37="Probabilidad"),(AJ35-(+AJ35*AD37)),IF(W37="Impacto",AJ36,""))),"")</f>
        <v/>
      </c>
      <c r="AI37" s="132" t="str">
        <f t="shared" si="5"/>
        <v/>
      </c>
      <c r="AJ37" s="98" t="str">
        <f t="shared" ref="AJ37:AJ64" si="15">+AH37</f>
        <v/>
      </c>
      <c r="AK37" s="132" t="str">
        <f t="shared" si="7"/>
        <v/>
      </c>
      <c r="AL37" s="98" t="str">
        <f>IFERROR(IF(AND(W36="Impacto",W37="Impacto"),(AL36-(+AL36*AD37)),IF(AND(W36="Probabilidad",W37="Impacto"),(AL35-(+AL35*AD37)),IF(W37="Probabilidad",AL36,""))),"")</f>
        <v/>
      </c>
      <c r="AM37" s="99"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411"/>
      <c r="AO37" s="180"/>
      <c r="AP37" s="134"/>
      <c r="AQ37" s="100"/>
      <c r="AR37" s="100"/>
      <c r="AS37" s="180"/>
      <c r="AT37" s="100"/>
      <c r="AU37" s="180"/>
      <c r="AV37" s="100"/>
      <c r="AW37" s="180"/>
      <c r="AX37" s="100"/>
      <c r="AY37" s="180"/>
      <c r="AZ37" s="134"/>
      <c r="BA37" s="180"/>
      <c r="BB37" s="180"/>
      <c r="BC37" s="134"/>
      <c r="BD37" s="100"/>
      <c r="BE37" s="100"/>
      <c r="BF37" s="180"/>
      <c r="BG37" s="180"/>
      <c r="BH37" s="134"/>
      <c r="BI37" s="100"/>
      <c r="BJ37" s="100"/>
      <c r="BK37" s="180"/>
      <c r="BL37" s="180"/>
      <c r="BM37" s="134"/>
      <c r="BN37" s="100"/>
      <c r="BO37" s="100"/>
      <c r="BP37" s="180"/>
      <c r="BQ37" s="180"/>
      <c r="BR37" s="134"/>
      <c r="BS37" s="100"/>
      <c r="BT37" s="100"/>
      <c r="BU37" s="100"/>
      <c r="BV37" s="180"/>
      <c r="BW37" s="180"/>
      <c r="BX37" s="180"/>
      <c r="BY37" s="100"/>
      <c r="BZ37" s="180"/>
      <c r="CA37" s="180"/>
      <c r="CB37" s="100"/>
      <c r="CC37" s="180"/>
      <c r="CD37" s="134"/>
      <c r="CE37" s="180"/>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row>
    <row r="38" spans="1:109" ht="15.75" customHeight="1" x14ac:dyDescent="0.3">
      <c r="A38" s="408"/>
      <c r="B38" s="409"/>
      <c r="C38" s="409"/>
      <c r="D38" s="409"/>
      <c r="E38" s="414"/>
      <c r="F38" s="409"/>
      <c r="G38" s="409"/>
      <c r="H38" s="409"/>
      <c r="I38" s="180"/>
      <c r="J38" s="180"/>
      <c r="K38" s="409"/>
      <c r="L38" s="414"/>
      <c r="M38" s="408"/>
      <c r="N38" s="368"/>
      <c r="O38" s="365"/>
      <c r="P38" s="413"/>
      <c r="Q38" s="365">
        <f t="shared" si="13"/>
        <v>0</v>
      </c>
      <c r="R38" s="368"/>
      <c r="S38" s="365"/>
      <c r="T38" s="366"/>
      <c r="U38" s="134">
        <v>4</v>
      </c>
      <c r="V38" s="97"/>
      <c r="W38" s="181" t="str">
        <f t="shared" si="14"/>
        <v/>
      </c>
      <c r="X38" s="145"/>
      <c r="Y38" s="145"/>
      <c r="Z38" s="145"/>
      <c r="AA38" s="145"/>
      <c r="AB38" s="133"/>
      <c r="AC38" s="133"/>
      <c r="AD38" s="98" t="str">
        <f t="shared" si="4"/>
        <v/>
      </c>
      <c r="AE38" s="133"/>
      <c r="AF38" s="133"/>
      <c r="AG38" s="133"/>
      <c r="AH38" s="159" t="str">
        <f>IFERROR(IF(AND(W37="Probabilidad",W38="Probabilidad"),(AJ37-(+AJ37*AD38)),IF(AND(W37="Impacto",W38="Probabilidad"),(AJ36-(+AJ36*AD38)),IF(W38="Impacto",AJ37,""))),"")</f>
        <v/>
      </c>
      <c r="AI38" s="132" t="str">
        <f t="shared" si="5"/>
        <v/>
      </c>
      <c r="AJ38" s="98" t="str">
        <f t="shared" si="15"/>
        <v/>
      </c>
      <c r="AK38" s="132" t="str">
        <f t="shared" si="7"/>
        <v/>
      </c>
      <c r="AL38" s="98" t="str">
        <f>IFERROR(IF(AND(W37="Impacto",W38="Impacto"),(AL37-(+AL37*AD38)),IF(AND(W37="Probabilidad",W38="Impacto"),(AL36-(+AL36*AD38)),IF(W38="Probabilidad",AL37,""))),"")</f>
        <v/>
      </c>
      <c r="AM38" s="99" t="str">
        <f t="shared" si="16"/>
        <v/>
      </c>
      <c r="AN38" s="411"/>
      <c r="AO38" s="180"/>
      <c r="AP38" s="134"/>
      <c r="AQ38" s="100"/>
      <c r="AR38" s="100"/>
      <c r="AS38" s="180"/>
      <c r="AT38" s="100"/>
      <c r="AU38" s="180"/>
      <c r="AV38" s="100"/>
      <c r="AW38" s="180"/>
      <c r="AX38" s="100"/>
      <c r="AY38" s="180"/>
      <c r="AZ38" s="134"/>
      <c r="BA38" s="180"/>
      <c r="BB38" s="180"/>
      <c r="BC38" s="134"/>
      <c r="BD38" s="100"/>
      <c r="BE38" s="100"/>
      <c r="BF38" s="180"/>
      <c r="BG38" s="180"/>
      <c r="BH38" s="134"/>
      <c r="BI38" s="100"/>
      <c r="BJ38" s="100"/>
      <c r="BK38" s="180"/>
      <c r="BL38" s="180"/>
      <c r="BM38" s="134"/>
      <c r="BN38" s="100"/>
      <c r="BO38" s="100"/>
      <c r="BP38" s="180"/>
      <c r="BQ38" s="180"/>
      <c r="BR38" s="134"/>
      <c r="BS38" s="100"/>
      <c r="BT38" s="100"/>
      <c r="BU38" s="100"/>
      <c r="BV38" s="180"/>
      <c r="BW38" s="180"/>
      <c r="BX38" s="180"/>
      <c r="BY38" s="100"/>
      <c r="BZ38" s="180"/>
      <c r="CA38" s="180"/>
      <c r="CB38" s="100"/>
      <c r="CC38" s="180"/>
      <c r="CD38" s="134"/>
      <c r="CE38" s="180"/>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row>
    <row r="39" spans="1:109" ht="15.75" customHeight="1" x14ac:dyDescent="0.3">
      <c r="A39" s="408"/>
      <c r="B39" s="409"/>
      <c r="C39" s="409"/>
      <c r="D39" s="409"/>
      <c r="E39" s="414"/>
      <c r="F39" s="409"/>
      <c r="G39" s="409"/>
      <c r="H39" s="409"/>
      <c r="I39" s="180"/>
      <c r="J39" s="180"/>
      <c r="K39" s="409"/>
      <c r="L39" s="414"/>
      <c r="M39" s="408"/>
      <c r="N39" s="368"/>
      <c r="O39" s="365"/>
      <c r="P39" s="413"/>
      <c r="Q39" s="365">
        <f t="shared" si="13"/>
        <v>0</v>
      </c>
      <c r="R39" s="368"/>
      <c r="S39" s="365"/>
      <c r="T39" s="366"/>
      <c r="U39" s="134">
        <v>5</v>
      </c>
      <c r="V39" s="97"/>
      <c r="W39" s="181" t="str">
        <f t="shared" si="14"/>
        <v/>
      </c>
      <c r="X39" s="145"/>
      <c r="Y39" s="145"/>
      <c r="Z39" s="145"/>
      <c r="AA39" s="145"/>
      <c r="AB39" s="133"/>
      <c r="AC39" s="133"/>
      <c r="AD39" s="98" t="str">
        <f t="shared" si="4"/>
        <v/>
      </c>
      <c r="AE39" s="133"/>
      <c r="AF39" s="133"/>
      <c r="AG39" s="133"/>
      <c r="AH39" s="159" t="str">
        <f>IFERROR(IF(AND(W38="Probabilidad",W39="Probabilidad"),(AJ38-(+AJ38*AD39)),IF(AND(W38="Impacto",W39="Probabilidad"),(AJ37-(+AJ37*AD39)),IF(W39="Impacto",AJ38,""))),"")</f>
        <v/>
      </c>
      <c r="AI39" s="132" t="str">
        <f t="shared" si="5"/>
        <v/>
      </c>
      <c r="AJ39" s="98" t="str">
        <f t="shared" si="15"/>
        <v/>
      </c>
      <c r="AK39" s="132" t="str">
        <f t="shared" si="7"/>
        <v/>
      </c>
      <c r="AL39" s="98" t="str">
        <f>IFERROR(IF(AND(W38="Impacto",W39="Impacto"),(AL38-(+AL38*AD39)),IF(AND(W38="Probabilidad",W39="Impacto"),(AL37-(+AL37*AD39)),IF(W39="Probabilidad",AL38,""))),"")</f>
        <v/>
      </c>
      <c r="AM39" s="99" t="str">
        <f t="shared" si="16"/>
        <v/>
      </c>
      <c r="AN39" s="411"/>
      <c r="AO39" s="180"/>
      <c r="AP39" s="134"/>
      <c r="AQ39" s="100"/>
      <c r="AR39" s="100"/>
      <c r="AS39" s="180"/>
      <c r="AT39" s="100"/>
      <c r="AU39" s="180"/>
      <c r="AV39" s="100"/>
      <c r="AW39" s="180"/>
      <c r="AX39" s="100"/>
      <c r="AY39" s="180"/>
      <c r="AZ39" s="134"/>
      <c r="BA39" s="180"/>
      <c r="BB39" s="180"/>
      <c r="BC39" s="134"/>
      <c r="BD39" s="100"/>
      <c r="BE39" s="100"/>
      <c r="BF39" s="180"/>
      <c r="BG39" s="180"/>
      <c r="BH39" s="134"/>
      <c r="BI39" s="100"/>
      <c r="BJ39" s="100"/>
      <c r="BK39" s="180"/>
      <c r="BL39" s="180"/>
      <c r="BM39" s="134"/>
      <c r="BN39" s="100"/>
      <c r="BO39" s="100"/>
      <c r="BP39" s="180"/>
      <c r="BQ39" s="180"/>
      <c r="BR39" s="134"/>
      <c r="BS39" s="100"/>
      <c r="BT39" s="100"/>
      <c r="BU39" s="100"/>
      <c r="BV39" s="180"/>
      <c r="BW39" s="180"/>
      <c r="BX39" s="180"/>
      <c r="BY39" s="100"/>
      <c r="BZ39" s="180"/>
      <c r="CA39" s="180"/>
      <c r="CB39" s="100"/>
      <c r="CC39" s="180"/>
      <c r="CD39" s="134"/>
      <c r="CE39" s="180"/>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row>
    <row r="40" spans="1:109" ht="15.75" customHeight="1" x14ac:dyDescent="0.3">
      <c r="A40" s="408"/>
      <c r="B40" s="409"/>
      <c r="C40" s="409"/>
      <c r="D40" s="409"/>
      <c r="E40" s="414"/>
      <c r="F40" s="409"/>
      <c r="G40" s="409"/>
      <c r="H40" s="409"/>
      <c r="I40" s="180"/>
      <c r="J40" s="180"/>
      <c r="K40" s="409"/>
      <c r="L40" s="414"/>
      <c r="M40" s="408"/>
      <c r="N40" s="368"/>
      <c r="O40" s="365"/>
      <c r="P40" s="413"/>
      <c r="Q40" s="365">
        <f t="shared" si="13"/>
        <v>0</v>
      </c>
      <c r="R40" s="368"/>
      <c r="S40" s="365"/>
      <c r="T40" s="366"/>
      <c r="U40" s="134">
        <v>6</v>
      </c>
      <c r="V40" s="97"/>
      <c r="W40" s="181" t="str">
        <f t="shared" si="14"/>
        <v/>
      </c>
      <c r="X40" s="145"/>
      <c r="Y40" s="145"/>
      <c r="Z40" s="145"/>
      <c r="AA40" s="145"/>
      <c r="AB40" s="133"/>
      <c r="AC40" s="133"/>
      <c r="AD40" s="98" t="str">
        <f t="shared" si="4"/>
        <v/>
      </c>
      <c r="AE40" s="133"/>
      <c r="AF40" s="133"/>
      <c r="AG40" s="133"/>
      <c r="AH40" s="159" t="str">
        <f>IFERROR(IF(AND(W39="Probabilidad",W40="Probabilidad"),(AJ39-(+AJ39*AD40)),IF(AND(W39="Impacto",W40="Probabilidad"),(AJ38-(+AJ38*AD40)),IF(W40="Impacto",AJ39,""))),"")</f>
        <v/>
      </c>
      <c r="AI40" s="132" t="str">
        <f t="shared" si="5"/>
        <v/>
      </c>
      <c r="AJ40" s="98" t="str">
        <f t="shared" si="15"/>
        <v/>
      </c>
      <c r="AK40" s="132" t="str">
        <f>IFERROR(IF(AL40="","",IF(AL40&lt;=0.2,"Leve",IF(AL40&lt;=0.4,"Menor",IF(AL40&lt;=0.6,"Moderado",IF(AL40&lt;=0.8,"Mayor","Catastrófico"))))),"")</f>
        <v/>
      </c>
      <c r="AL40" s="98" t="str">
        <f>IFERROR(IF(AND(W39="Impacto",W40="Impacto"),(AL39-(+AL39*AD40)),IF(AND(W39="Probabilidad",W40="Impacto"),(AL38-(+AL38*AD40)),IF(W40="Probabilidad",AL39,""))),"")</f>
        <v/>
      </c>
      <c r="AM40" s="99" t="str">
        <f t="shared" si="16"/>
        <v/>
      </c>
      <c r="AN40" s="412"/>
      <c r="AO40" s="180"/>
      <c r="AP40" s="134"/>
      <c r="AQ40" s="100"/>
      <c r="AR40" s="100"/>
      <c r="AS40" s="180"/>
      <c r="AT40" s="100"/>
      <c r="AU40" s="180"/>
      <c r="AV40" s="100"/>
      <c r="AW40" s="180"/>
      <c r="AX40" s="100"/>
      <c r="AY40" s="180"/>
      <c r="AZ40" s="134"/>
      <c r="BA40" s="180"/>
      <c r="BB40" s="180"/>
      <c r="BC40" s="134"/>
      <c r="BD40" s="100"/>
      <c r="BE40" s="100"/>
      <c r="BF40" s="180"/>
      <c r="BG40" s="180"/>
      <c r="BH40" s="134"/>
      <c r="BI40" s="100"/>
      <c r="BJ40" s="100"/>
      <c r="BK40" s="180"/>
      <c r="BL40" s="180"/>
      <c r="BM40" s="134"/>
      <c r="BN40" s="100"/>
      <c r="BO40" s="100"/>
      <c r="BP40" s="180"/>
      <c r="BQ40" s="180"/>
      <c r="BR40" s="134"/>
      <c r="BS40" s="100"/>
      <c r="BT40" s="100"/>
      <c r="BU40" s="100"/>
      <c r="BV40" s="180"/>
      <c r="BW40" s="180"/>
      <c r="BX40" s="180"/>
      <c r="BY40" s="100"/>
      <c r="BZ40" s="180"/>
      <c r="CA40" s="180"/>
      <c r="CB40" s="100"/>
      <c r="CC40" s="180"/>
      <c r="CD40" s="134"/>
      <c r="CE40" s="180"/>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row>
    <row r="41" spans="1:109" ht="15.75" customHeight="1" x14ac:dyDescent="0.3">
      <c r="A41" s="408">
        <v>7</v>
      </c>
      <c r="B41" s="409"/>
      <c r="C41" s="409"/>
      <c r="D41" s="409"/>
      <c r="E41" s="414"/>
      <c r="F41" s="409"/>
      <c r="G41" s="409"/>
      <c r="H41" s="409"/>
      <c r="I41" s="180"/>
      <c r="J41" s="180"/>
      <c r="K41" s="409"/>
      <c r="L41" s="414"/>
      <c r="M41" s="408"/>
      <c r="N41" s="368" t="str">
        <f>IF(M41&lt;=0,"",IF(M41&lt;=2,"Muy Baja",IF(M41&lt;=24,"Baja",IF(M41&lt;=500,"Media",IF(M41&lt;=5000,"Alta","Muy Alta")))))</f>
        <v/>
      </c>
      <c r="O41" s="365" t="str">
        <f>IF(N41="","",IF(N41="Muy Baja",0.2,IF(N41="Baja",0.4,IF(N41="Media",0.6,IF(N41="Alta",0.8,IF(N41="Muy Alta",1,))))))</f>
        <v/>
      </c>
      <c r="P41" s="413"/>
      <c r="Q41" s="365">
        <f ca="1">IF(NOT(ISERROR(MATCH(P41,'Tabla Impacto'!$B$221:$B$223,0))),'Tabla Impacto'!$F$223&amp;"Por favor no seleccionar los criterios de impacto(Afectación Económica o presupuestal y Pérdida Reputacional)",P41)</f>
        <v>0</v>
      </c>
      <c r="R41" s="368" t="str">
        <f ca="1">IF(OR(Q41='Tabla Impacto'!$C$11,Q41='Tabla Impacto'!$D$11),"Leve",IF(OR(Q41='Tabla Impacto'!$C$12,Q41='Tabla Impacto'!$D$12),"Menor",IF(OR(Q41='Tabla Impacto'!$C$13,Q41='Tabla Impacto'!$D$13),"Moderado",IF(OR(Q41='Tabla Impacto'!$C$14,Q41='Tabla Impacto'!$D$14),"Mayor",IF(OR(Q41='Tabla Impacto'!$C$15,Q41='Tabla Impacto'!$D$15),"Catastrófico","")))))</f>
        <v/>
      </c>
      <c r="S41" s="365" t="str">
        <f ca="1">IF(R41="","",IF(R41="Leve",0.2,IF(R41="Menor",0.4,IF(R41="Moderado",0.6,IF(R41="Mayor",0.8,IF(R41="Catastrófico",1,))))))</f>
        <v/>
      </c>
      <c r="T41" s="366"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34">
        <v>1</v>
      </c>
      <c r="V41" s="97"/>
      <c r="W41" s="181" t="str">
        <f t="shared" si="14"/>
        <v/>
      </c>
      <c r="X41" s="145"/>
      <c r="Y41" s="145"/>
      <c r="Z41" s="145"/>
      <c r="AA41" s="145"/>
      <c r="AB41" s="133"/>
      <c r="AC41" s="133"/>
      <c r="AD41" s="98" t="str">
        <f t="shared" si="4"/>
        <v/>
      </c>
      <c r="AE41" s="133"/>
      <c r="AF41" s="133"/>
      <c r="AG41" s="133"/>
      <c r="AH41" s="159" t="str">
        <f>IFERROR(IF(W41="Probabilidad",(O41-(+O41*AD41)),IF(W41="Impacto",O41,"")),"")</f>
        <v/>
      </c>
      <c r="AI41" s="132" t="str">
        <f>IFERROR(IF(AH41="","",IF(AH41&lt;=0.2,"Muy Baja",IF(AH41&lt;=0.4,"Baja",IF(AH41&lt;=0.6,"Media",IF(AH41&lt;=0.8,"Alta","Muy Alta"))))),"")</f>
        <v/>
      </c>
      <c r="AJ41" s="98" t="str">
        <f t="shared" si="15"/>
        <v/>
      </c>
      <c r="AK41" s="132" t="str">
        <f>IFERROR(IF(AL41="","",IF(AL41&lt;=0.2,"Leve",IF(AL41&lt;=0.4,"Menor",IF(AL41&lt;=0.6,"Moderado",IF(AL41&lt;=0.8,"Mayor","Catastrófico"))))),"")</f>
        <v/>
      </c>
      <c r="AL41" s="98" t="str">
        <f>IFERROR(IF(W41="Impacto",(S41-(+S41*AD41)),IF(W41="Probabilidad",S41,"")),"")</f>
        <v/>
      </c>
      <c r="AM41" s="99" t="str">
        <f t="shared" si="16"/>
        <v/>
      </c>
      <c r="AN41" s="410"/>
      <c r="AO41" s="180"/>
      <c r="AP41" s="134"/>
      <c r="AQ41" s="100"/>
      <c r="AR41" s="100"/>
      <c r="AS41" s="180"/>
      <c r="AT41" s="100"/>
      <c r="AU41" s="180"/>
      <c r="AV41" s="100"/>
      <c r="AW41" s="180"/>
      <c r="AX41" s="100"/>
      <c r="AY41" s="180"/>
      <c r="AZ41" s="134"/>
      <c r="BA41" s="180"/>
      <c r="BB41" s="180"/>
      <c r="BC41" s="134"/>
      <c r="BD41" s="100"/>
      <c r="BE41" s="100"/>
      <c r="BF41" s="180"/>
      <c r="BG41" s="180"/>
      <c r="BH41" s="134"/>
      <c r="BI41" s="100"/>
      <c r="BJ41" s="100"/>
      <c r="BK41" s="180"/>
      <c r="BL41" s="180"/>
      <c r="BM41" s="134"/>
      <c r="BN41" s="100"/>
      <c r="BO41" s="100"/>
      <c r="BP41" s="180"/>
      <c r="BQ41" s="180"/>
      <c r="BR41" s="134"/>
      <c r="BS41" s="100"/>
      <c r="BT41" s="100"/>
      <c r="BU41" s="100"/>
      <c r="BV41" s="180"/>
      <c r="BW41" s="180"/>
      <c r="BX41" s="180"/>
      <c r="BY41" s="100"/>
      <c r="BZ41" s="180"/>
      <c r="CA41" s="180"/>
      <c r="CB41" s="100"/>
      <c r="CC41" s="180"/>
      <c r="CD41" s="134"/>
      <c r="CE41" s="180"/>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row>
    <row r="42" spans="1:109" ht="15.75" customHeight="1" x14ac:dyDescent="0.3">
      <c r="A42" s="408"/>
      <c r="B42" s="409"/>
      <c r="C42" s="409"/>
      <c r="D42" s="409"/>
      <c r="E42" s="414"/>
      <c r="F42" s="409"/>
      <c r="G42" s="409"/>
      <c r="H42" s="409"/>
      <c r="I42" s="180"/>
      <c r="J42" s="180"/>
      <c r="K42" s="409"/>
      <c r="L42" s="414"/>
      <c r="M42" s="408"/>
      <c r="N42" s="368"/>
      <c r="O42" s="365"/>
      <c r="P42" s="413"/>
      <c r="Q42" s="365">
        <f t="shared" ref="Q42:Q46" si="17">IF(NOT(ISERROR(MATCH(P42,_xlfn.ANCHORARRAY(E53),0))),O55&amp;"Por favor no seleccionar los criterios de impacto",P42)</f>
        <v>0</v>
      </c>
      <c r="R42" s="368"/>
      <c r="S42" s="365"/>
      <c r="T42" s="366"/>
      <c r="U42" s="134">
        <v>2</v>
      </c>
      <c r="V42" s="97"/>
      <c r="W42" s="181" t="str">
        <f t="shared" si="14"/>
        <v/>
      </c>
      <c r="X42" s="145"/>
      <c r="Y42" s="145"/>
      <c r="Z42" s="145"/>
      <c r="AA42" s="145"/>
      <c r="AB42" s="133"/>
      <c r="AC42" s="133"/>
      <c r="AD42" s="98" t="str">
        <f t="shared" si="4"/>
        <v/>
      </c>
      <c r="AE42" s="133"/>
      <c r="AF42" s="133"/>
      <c r="AG42" s="133"/>
      <c r="AH42" s="159" t="str">
        <f>IFERROR(IF(AND(W41="Probabilidad",W42="Probabilidad"),(AJ41-(+AJ41*AD42)),IF(W42="Probabilidad",(O41-(+O41*AD42)),IF(W42="Impacto",AJ41,""))),"")</f>
        <v/>
      </c>
      <c r="AI42" s="132" t="str">
        <f t="shared" si="5"/>
        <v/>
      </c>
      <c r="AJ42" s="98" t="str">
        <f t="shared" si="15"/>
        <v/>
      </c>
      <c r="AK42" s="132" t="str">
        <f t="shared" si="7"/>
        <v/>
      </c>
      <c r="AL42" s="98" t="str">
        <f>IFERROR(IF(AND(W41="Impacto",W42="Impacto"),(AL35-(+AL35*AD42)),IF(W42="Impacto",($S$41-(+$S$41*AD42)),IF(W42="Probabilidad",AL35,""))),"")</f>
        <v/>
      </c>
      <c r="AM42" s="99" t="str">
        <f t="shared" si="16"/>
        <v/>
      </c>
      <c r="AN42" s="411"/>
      <c r="AO42" s="180"/>
      <c r="AP42" s="134"/>
      <c r="AQ42" s="100"/>
      <c r="AR42" s="100"/>
      <c r="AS42" s="180"/>
      <c r="AT42" s="100"/>
      <c r="AU42" s="180"/>
      <c r="AV42" s="100"/>
      <c r="AW42" s="180"/>
      <c r="AX42" s="100"/>
      <c r="AY42" s="180"/>
      <c r="AZ42" s="134"/>
      <c r="BA42" s="180"/>
      <c r="BB42" s="180"/>
      <c r="BC42" s="134"/>
      <c r="BD42" s="100"/>
      <c r="BE42" s="100"/>
      <c r="BF42" s="180"/>
      <c r="BG42" s="180"/>
      <c r="BH42" s="134"/>
      <c r="BI42" s="100"/>
      <c r="BJ42" s="100"/>
      <c r="BK42" s="180"/>
      <c r="BL42" s="180"/>
      <c r="BM42" s="134"/>
      <c r="BN42" s="100"/>
      <c r="BO42" s="100"/>
      <c r="BP42" s="180"/>
      <c r="BQ42" s="180"/>
      <c r="BR42" s="134"/>
      <c r="BS42" s="100"/>
      <c r="BT42" s="100"/>
      <c r="BU42" s="100"/>
      <c r="BV42" s="180"/>
      <c r="BW42" s="180"/>
      <c r="BX42" s="180"/>
      <c r="BY42" s="100"/>
      <c r="BZ42" s="180"/>
      <c r="CA42" s="180"/>
      <c r="CB42" s="100"/>
      <c r="CC42" s="180"/>
      <c r="CD42" s="134"/>
      <c r="CE42" s="180"/>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row>
    <row r="43" spans="1:109" ht="15.75" customHeight="1" x14ac:dyDescent="0.3">
      <c r="A43" s="408"/>
      <c r="B43" s="409"/>
      <c r="C43" s="409"/>
      <c r="D43" s="409"/>
      <c r="E43" s="414"/>
      <c r="F43" s="409"/>
      <c r="G43" s="409"/>
      <c r="H43" s="409"/>
      <c r="I43" s="180"/>
      <c r="J43" s="180"/>
      <c r="K43" s="409"/>
      <c r="L43" s="414"/>
      <c r="M43" s="408"/>
      <c r="N43" s="368"/>
      <c r="O43" s="365"/>
      <c r="P43" s="413"/>
      <c r="Q43" s="365">
        <f t="shared" si="17"/>
        <v>0</v>
      </c>
      <c r="R43" s="368"/>
      <c r="S43" s="365"/>
      <c r="T43" s="366"/>
      <c r="U43" s="134">
        <v>3</v>
      </c>
      <c r="V43" s="101"/>
      <c r="W43" s="181" t="str">
        <f t="shared" si="14"/>
        <v/>
      </c>
      <c r="X43" s="145"/>
      <c r="Y43" s="145"/>
      <c r="Z43" s="145"/>
      <c r="AA43" s="145"/>
      <c r="AB43" s="133"/>
      <c r="AC43" s="133"/>
      <c r="AD43" s="98" t="str">
        <f t="shared" si="4"/>
        <v/>
      </c>
      <c r="AE43" s="133"/>
      <c r="AF43" s="133"/>
      <c r="AG43" s="133"/>
      <c r="AH43" s="159" t="str">
        <f>IFERROR(IF(AND(W42="Probabilidad",W43="Probabilidad"),(AJ42-(+AJ42*AD43)),IF(AND(W42="Impacto",W43="Probabilidad"),(AJ41-(+AJ41*AD43)),IF(W43="Impacto",AJ42,""))),"")</f>
        <v/>
      </c>
      <c r="AI43" s="132" t="str">
        <f t="shared" si="5"/>
        <v/>
      </c>
      <c r="AJ43" s="98" t="str">
        <f t="shared" si="15"/>
        <v/>
      </c>
      <c r="AK43" s="132" t="str">
        <f t="shared" si="7"/>
        <v/>
      </c>
      <c r="AL43" s="98" t="str">
        <f>IFERROR(IF(AND(W42="Impacto",W43="Impacto"),(AL42-(+AL42*AD43)),IF(AND(W42="Probabilidad",W43="Impacto"),(AL41-(+AL41*AD43)),IF(W43="Probabilidad",AL42,""))),"")</f>
        <v/>
      </c>
      <c r="AM43" s="99" t="str">
        <f t="shared" si="16"/>
        <v/>
      </c>
      <c r="AN43" s="411"/>
      <c r="AO43" s="180"/>
      <c r="AP43" s="134"/>
      <c r="AQ43" s="100"/>
      <c r="AR43" s="100"/>
      <c r="AS43" s="180"/>
      <c r="AT43" s="100"/>
      <c r="AU43" s="180"/>
      <c r="AV43" s="100"/>
      <c r="AW43" s="180"/>
      <c r="AX43" s="100"/>
      <c r="AY43" s="180"/>
      <c r="AZ43" s="134"/>
      <c r="BA43" s="180"/>
      <c r="BB43" s="180"/>
      <c r="BC43" s="134"/>
      <c r="BD43" s="100"/>
      <c r="BE43" s="100"/>
      <c r="BF43" s="180"/>
      <c r="BG43" s="180"/>
      <c r="BH43" s="134"/>
      <c r="BI43" s="100"/>
      <c r="BJ43" s="100"/>
      <c r="BK43" s="180"/>
      <c r="BL43" s="180"/>
      <c r="BM43" s="134"/>
      <c r="BN43" s="100"/>
      <c r="BO43" s="100"/>
      <c r="BP43" s="180"/>
      <c r="BQ43" s="180"/>
      <c r="BR43" s="134"/>
      <c r="BS43" s="100"/>
      <c r="BT43" s="100"/>
      <c r="BU43" s="100"/>
      <c r="BV43" s="180"/>
      <c r="BW43" s="180"/>
      <c r="BX43" s="180"/>
      <c r="BY43" s="100"/>
      <c r="BZ43" s="180"/>
      <c r="CA43" s="180"/>
      <c r="CB43" s="100"/>
      <c r="CC43" s="180"/>
      <c r="CD43" s="134"/>
      <c r="CE43" s="180"/>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row>
    <row r="44" spans="1:109" ht="15.75" customHeight="1" x14ac:dyDescent="0.3">
      <c r="A44" s="408"/>
      <c r="B44" s="409"/>
      <c r="C44" s="409"/>
      <c r="D44" s="409"/>
      <c r="E44" s="414"/>
      <c r="F44" s="409"/>
      <c r="G44" s="409"/>
      <c r="H44" s="409"/>
      <c r="I44" s="180"/>
      <c r="J44" s="180"/>
      <c r="K44" s="409"/>
      <c r="L44" s="414"/>
      <c r="M44" s="408"/>
      <c r="N44" s="368"/>
      <c r="O44" s="365"/>
      <c r="P44" s="413"/>
      <c r="Q44" s="365">
        <f t="shared" si="17"/>
        <v>0</v>
      </c>
      <c r="R44" s="368"/>
      <c r="S44" s="365"/>
      <c r="T44" s="366"/>
      <c r="U44" s="134">
        <v>4</v>
      </c>
      <c r="V44" s="97"/>
      <c r="W44" s="181" t="str">
        <f t="shared" si="14"/>
        <v/>
      </c>
      <c r="X44" s="145"/>
      <c r="Y44" s="145"/>
      <c r="Z44" s="145"/>
      <c r="AA44" s="145"/>
      <c r="AB44" s="133"/>
      <c r="AC44" s="133"/>
      <c r="AD44" s="98" t="str">
        <f t="shared" si="4"/>
        <v/>
      </c>
      <c r="AE44" s="133"/>
      <c r="AF44" s="133"/>
      <c r="AG44" s="133"/>
      <c r="AH44" s="159" t="str">
        <f>IFERROR(IF(AND(W43="Probabilidad",W44="Probabilidad"),(AJ43-(+AJ43*AD44)),IF(AND(W43="Impacto",W44="Probabilidad"),(AJ42-(+AJ42*AD44)),IF(W44="Impacto",AJ43,""))),"")</f>
        <v/>
      </c>
      <c r="AI44" s="132" t="str">
        <f t="shared" si="5"/>
        <v/>
      </c>
      <c r="AJ44" s="98" t="str">
        <f t="shared" si="15"/>
        <v/>
      </c>
      <c r="AK44" s="132" t="str">
        <f t="shared" si="7"/>
        <v/>
      </c>
      <c r="AL44" s="98" t="str">
        <f>IFERROR(IF(AND(W43="Impacto",W44="Impacto"),(AL43-(+AL43*AD44)),IF(AND(W43="Probabilidad",W44="Impacto"),(AL42-(+AL42*AD44)),IF(W44="Probabilidad",AL43,""))),"")</f>
        <v/>
      </c>
      <c r="AM44" s="99" t="str">
        <f t="shared" si="16"/>
        <v/>
      </c>
      <c r="AN44" s="411"/>
      <c r="AO44" s="180"/>
      <c r="AP44" s="134"/>
      <c r="AQ44" s="100"/>
      <c r="AR44" s="100"/>
      <c r="AS44" s="180"/>
      <c r="AT44" s="100"/>
      <c r="AU44" s="180"/>
      <c r="AV44" s="100"/>
      <c r="AW44" s="180"/>
      <c r="AX44" s="100"/>
      <c r="AY44" s="180"/>
      <c r="AZ44" s="134"/>
      <c r="BA44" s="180"/>
      <c r="BB44" s="180"/>
      <c r="BC44" s="134"/>
      <c r="BD44" s="100"/>
      <c r="BE44" s="100"/>
      <c r="BF44" s="180"/>
      <c r="BG44" s="180"/>
      <c r="BH44" s="134"/>
      <c r="BI44" s="100"/>
      <c r="BJ44" s="100"/>
      <c r="BK44" s="180"/>
      <c r="BL44" s="180"/>
      <c r="BM44" s="134"/>
      <c r="BN44" s="100"/>
      <c r="BO44" s="100"/>
      <c r="BP44" s="180"/>
      <c r="BQ44" s="180"/>
      <c r="BR44" s="134"/>
      <c r="BS44" s="100"/>
      <c r="BT44" s="100"/>
      <c r="BU44" s="100"/>
      <c r="BV44" s="180"/>
      <c r="BW44" s="180"/>
      <c r="BX44" s="180"/>
      <c r="BY44" s="100"/>
      <c r="BZ44" s="180"/>
      <c r="CA44" s="180"/>
      <c r="CB44" s="100"/>
      <c r="CC44" s="180"/>
      <c r="CD44" s="134"/>
      <c r="CE44" s="180"/>
      <c r="CF44" s="139"/>
      <c r="CG44" s="139"/>
      <c r="CH44" s="139"/>
      <c r="CI44" s="139"/>
      <c r="CJ44" s="139"/>
      <c r="CK44" s="139"/>
      <c r="CL44" s="139"/>
      <c r="CM44" s="139"/>
      <c r="CN44" s="139"/>
      <c r="CO44" s="139"/>
      <c r="CP44" s="139"/>
      <c r="CQ44" s="139"/>
      <c r="CR44" s="139"/>
      <c r="CS44" s="139"/>
      <c r="CT44" s="139"/>
      <c r="CU44" s="139"/>
      <c r="CV44" s="139"/>
      <c r="CW44" s="139"/>
      <c r="CX44" s="139"/>
      <c r="CY44" s="139"/>
      <c r="CZ44" s="139"/>
      <c r="DA44" s="139"/>
      <c r="DB44" s="139"/>
      <c r="DC44" s="139"/>
      <c r="DD44" s="139"/>
      <c r="DE44" s="139"/>
    </row>
    <row r="45" spans="1:109" ht="15.75" customHeight="1" x14ac:dyDescent="0.3">
      <c r="A45" s="408"/>
      <c r="B45" s="409"/>
      <c r="C45" s="409"/>
      <c r="D45" s="409"/>
      <c r="E45" s="414"/>
      <c r="F45" s="409"/>
      <c r="G45" s="409"/>
      <c r="H45" s="409"/>
      <c r="I45" s="180"/>
      <c r="J45" s="180"/>
      <c r="K45" s="409"/>
      <c r="L45" s="414"/>
      <c r="M45" s="408"/>
      <c r="N45" s="368"/>
      <c r="O45" s="365"/>
      <c r="P45" s="413"/>
      <c r="Q45" s="365">
        <f t="shared" si="17"/>
        <v>0</v>
      </c>
      <c r="R45" s="368"/>
      <c r="S45" s="365"/>
      <c r="T45" s="366"/>
      <c r="U45" s="134">
        <v>5</v>
      </c>
      <c r="V45" s="97"/>
      <c r="W45" s="181" t="str">
        <f t="shared" si="14"/>
        <v/>
      </c>
      <c r="X45" s="145"/>
      <c r="Y45" s="145"/>
      <c r="Z45" s="145"/>
      <c r="AA45" s="145"/>
      <c r="AB45" s="133"/>
      <c r="AC45" s="133"/>
      <c r="AD45" s="98" t="str">
        <f t="shared" si="4"/>
        <v/>
      </c>
      <c r="AE45" s="133"/>
      <c r="AF45" s="133"/>
      <c r="AG45" s="133"/>
      <c r="AH45" s="159" t="str">
        <f>IFERROR(IF(AND(W44="Probabilidad",W45="Probabilidad"),(AJ44-(+AJ44*AD45)),IF(AND(W44="Impacto",W45="Probabilidad"),(AJ43-(+AJ43*AD45)),IF(W45="Impacto",AJ44,""))),"")</f>
        <v/>
      </c>
      <c r="AI45" s="132" t="str">
        <f t="shared" si="5"/>
        <v/>
      </c>
      <c r="AJ45" s="98" t="str">
        <f t="shared" si="15"/>
        <v/>
      </c>
      <c r="AK45" s="132" t="str">
        <f t="shared" si="7"/>
        <v/>
      </c>
      <c r="AL45" s="98" t="str">
        <f>IFERROR(IF(AND(W44="Impacto",W45="Impacto"),(AL44-(+AL44*AD45)),IF(AND(W44="Probabilidad",W45="Impacto"),(AL43-(+AL43*AD45)),IF(W45="Probabilidad",AL44,""))),"")</f>
        <v/>
      </c>
      <c r="AM45" s="99" t="str">
        <f t="shared" si="16"/>
        <v/>
      </c>
      <c r="AN45" s="411"/>
      <c r="AO45" s="180"/>
      <c r="AP45" s="134"/>
      <c r="AQ45" s="100"/>
      <c r="AR45" s="100"/>
      <c r="AS45" s="180"/>
      <c r="AT45" s="100"/>
      <c r="AU45" s="180"/>
      <c r="AV45" s="100"/>
      <c r="AW45" s="180"/>
      <c r="AX45" s="100"/>
      <c r="AY45" s="180"/>
      <c r="AZ45" s="134"/>
      <c r="BA45" s="180"/>
      <c r="BB45" s="180"/>
      <c r="BC45" s="134"/>
      <c r="BD45" s="100"/>
      <c r="BE45" s="100"/>
      <c r="BF45" s="180"/>
      <c r="BG45" s="180"/>
      <c r="BH45" s="134"/>
      <c r="BI45" s="100"/>
      <c r="BJ45" s="100"/>
      <c r="BK45" s="180"/>
      <c r="BL45" s="180"/>
      <c r="BM45" s="134"/>
      <c r="BN45" s="100"/>
      <c r="BO45" s="100"/>
      <c r="BP45" s="180"/>
      <c r="BQ45" s="180"/>
      <c r="BR45" s="134"/>
      <c r="BS45" s="100"/>
      <c r="BT45" s="100"/>
      <c r="BU45" s="100"/>
      <c r="BV45" s="180"/>
      <c r="BW45" s="180"/>
      <c r="BX45" s="180"/>
      <c r="BY45" s="100"/>
      <c r="BZ45" s="180"/>
      <c r="CA45" s="180"/>
      <c r="CB45" s="100"/>
      <c r="CC45" s="180"/>
      <c r="CD45" s="134"/>
      <c r="CE45" s="180"/>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row>
    <row r="46" spans="1:109" ht="15.75" customHeight="1" x14ac:dyDescent="0.3">
      <c r="A46" s="408"/>
      <c r="B46" s="409"/>
      <c r="C46" s="409"/>
      <c r="D46" s="409"/>
      <c r="E46" s="414"/>
      <c r="F46" s="409"/>
      <c r="G46" s="409"/>
      <c r="H46" s="409"/>
      <c r="I46" s="180"/>
      <c r="J46" s="180"/>
      <c r="K46" s="409"/>
      <c r="L46" s="414"/>
      <c r="M46" s="408"/>
      <c r="N46" s="368"/>
      <c r="O46" s="365"/>
      <c r="P46" s="413"/>
      <c r="Q46" s="365">
        <f t="shared" si="17"/>
        <v>0</v>
      </c>
      <c r="R46" s="368"/>
      <c r="S46" s="365"/>
      <c r="T46" s="366"/>
      <c r="U46" s="134">
        <v>6</v>
      </c>
      <c r="V46" s="97"/>
      <c r="W46" s="181" t="str">
        <f t="shared" si="14"/>
        <v/>
      </c>
      <c r="X46" s="145"/>
      <c r="Y46" s="145"/>
      <c r="Z46" s="145"/>
      <c r="AA46" s="145"/>
      <c r="AB46" s="133"/>
      <c r="AC46" s="133"/>
      <c r="AD46" s="98" t="str">
        <f t="shared" si="4"/>
        <v/>
      </c>
      <c r="AE46" s="133"/>
      <c r="AF46" s="133"/>
      <c r="AG46" s="133"/>
      <c r="AH46" s="159" t="str">
        <f>IFERROR(IF(AND(W45="Probabilidad",W46="Probabilidad"),(AJ45-(+AJ45*AD46)),IF(AND(W45="Impacto",W46="Probabilidad"),(AJ44-(+AJ44*AD46)),IF(W46="Impacto",AJ45,""))),"")</f>
        <v/>
      </c>
      <c r="AI46" s="132" t="str">
        <f t="shared" si="5"/>
        <v/>
      </c>
      <c r="AJ46" s="98" t="str">
        <f t="shared" si="15"/>
        <v/>
      </c>
      <c r="AK46" s="132" t="str">
        <f t="shared" si="7"/>
        <v/>
      </c>
      <c r="AL46" s="98" t="str">
        <f>IFERROR(IF(AND(W45="Impacto",W46="Impacto"),(AL45-(+AL45*AD46)),IF(AND(W45="Probabilidad",W46="Impacto"),(AL44-(+AL44*AD46)),IF(W46="Probabilidad",AL45,""))),"")</f>
        <v/>
      </c>
      <c r="AM46" s="99" t="str">
        <f t="shared" si="16"/>
        <v/>
      </c>
      <c r="AN46" s="412"/>
      <c r="AO46" s="180"/>
      <c r="AP46" s="134"/>
      <c r="AQ46" s="100"/>
      <c r="AR46" s="100"/>
      <c r="AS46" s="180"/>
      <c r="AT46" s="100"/>
      <c r="AU46" s="180"/>
      <c r="AV46" s="100"/>
      <c r="AW46" s="180"/>
      <c r="AX46" s="100"/>
      <c r="AY46" s="180"/>
      <c r="AZ46" s="134"/>
      <c r="BA46" s="180"/>
      <c r="BB46" s="180"/>
      <c r="BC46" s="134"/>
      <c r="BD46" s="100"/>
      <c r="BE46" s="100"/>
      <c r="BF46" s="180"/>
      <c r="BG46" s="180"/>
      <c r="BH46" s="134"/>
      <c r="BI46" s="100"/>
      <c r="BJ46" s="100"/>
      <c r="BK46" s="180"/>
      <c r="BL46" s="180"/>
      <c r="BM46" s="134"/>
      <c r="BN46" s="100"/>
      <c r="BO46" s="100"/>
      <c r="BP46" s="180"/>
      <c r="BQ46" s="180"/>
      <c r="BR46" s="134"/>
      <c r="BS46" s="100"/>
      <c r="BT46" s="100"/>
      <c r="BU46" s="100"/>
      <c r="BV46" s="180"/>
      <c r="BW46" s="180"/>
      <c r="BX46" s="180"/>
      <c r="BY46" s="100"/>
      <c r="BZ46" s="180"/>
      <c r="CA46" s="180"/>
      <c r="CB46" s="100"/>
      <c r="CC46" s="180"/>
      <c r="CD46" s="134"/>
      <c r="CE46" s="180"/>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row>
    <row r="47" spans="1:109" ht="15.75" customHeight="1" x14ac:dyDescent="0.3">
      <c r="A47" s="408">
        <v>8</v>
      </c>
      <c r="B47" s="409"/>
      <c r="C47" s="409"/>
      <c r="D47" s="409"/>
      <c r="E47" s="414"/>
      <c r="F47" s="409"/>
      <c r="G47" s="409"/>
      <c r="H47" s="409"/>
      <c r="I47" s="180"/>
      <c r="J47" s="180"/>
      <c r="K47" s="409"/>
      <c r="L47" s="414"/>
      <c r="M47" s="408"/>
      <c r="N47" s="368" t="str">
        <f>IF(M47&lt;=0,"",IF(M47&lt;=2,"Muy Baja",IF(M47&lt;=24,"Baja",IF(M47&lt;=500,"Media",IF(M47&lt;=5000,"Alta","Muy Alta")))))</f>
        <v/>
      </c>
      <c r="O47" s="365" t="str">
        <f>IF(N47="","",IF(N47="Muy Baja",0.2,IF(N47="Baja",0.4,IF(N47="Media",0.6,IF(N47="Alta",0.8,IF(N47="Muy Alta",1,))))))</f>
        <v/>
      </c>
      <c r="P47" s="413"/>
      <c r="Q47" s="365">
        <f ca="1">IF(NOT(ISERROR(MATCH(P47,'Tabla Impacto'!$B$221:$B$223,0))),'Tabla Impacto'!$F$223&amp;"Por favor no seleccionar los criterios de impacto(Afectación Económica o presupuestal y Pérdida Reputacional)",P47)</f>
        <v>0</v>
      </c>
      <c r="R47" s="368" t="str">
        <f ca="1">IF(OR(Q47='Tabla Impacto'!$C$11,Q47='Tabla Impacto'!$D$11),"Leve",IF(OR(Q47='Tabla Impacto'!$C$12,Q47='Tabla Impacto'!$D$12),"Menor",IF(OR(Q47='Tabla Impacto'!$C$13,Q47='Tabla Impacto'!$D$13),"Moderado",IF(OR(Q47='Tabla Impacto'!$C$14,Q47='Tabla Impacto'!$D$14),"Mayor",IF(OR(Q47='Tabla Impacto'!$C$15,Q47='Tabla Impacto'!$D$15),"Catastrófico","")))))</f>
        <v/>
      </c>
      <c r="S47" s="365" t="str">
        <f ca="1">IF(R47="","",IF(R47="Leve",0.2,IF(R47="Menor",0.4,IF(R47="Moderado",0.6,IF(R47="Mayor",0.8,IF(R47="Catastrófico",1,))))))</f>
        <v/>
      </c>
      <c r="T47" s="366"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34">
        <v>1</v>
      </c>
      <c r="V47" s="97"/>
      <c r="W47" s="181" t="str">
        <f t="shared" si="14"/>
        <v/>
      </c>
      <c r="X47" s="145"/>
      <c r="Y47" s="145"/>
      <c r="Z47" s="145"/>
      <c r="AA47" s="145"/>
      <c r="AB47" s="133"/>
      <c r="AC47" s="133"/>
      <c r="AD47" s="98" t="str">
        <f t="shared" si="4"/>
        <v/>
      </c>
      <c r="AE47" s="133"/>
      <c r="AF47" s="133"/>
      <c r="AG47" s="133"/>
      <c r="AH47" s="159" t="str">
        <f>IFERROR(IF(W47="Probabilidad",(O47-(+O47*AD47)),IF(W47="Impacto",O47,"")),"")</f>
        <v/>
      </c>
      <c r="AI47" s="132" t="str">
        <f>IFERROR(IF(AH47="","",IF(AH47&lt;=0.2,"Muy Baja",IF(AH47&lt;=0.4,"Baja",IF(AH47&lt;=0.6,"Media",IF(AH47&lt;=0.8,"Alta","Muy Alta"))))),"")</f>
        <v/>
      </c>
      <c r="AJ47" s="98" t="str">
        <f t="shared" si="15"/>
        <v/>
      </c>
      <c r="AK47" s="132" t="str">
        <f>IFERROR(IF(AL47="","",IF(AL47&lt;=0.2,"Leve",IF(AL47&lt;=0.4,"Menor",IF(AL47&lt;=0.6,"Moderado",IF(AL47&lt;=0.8,"Mayor","Catastrófico"))))),"")</f>
        <v/>
      </c>
      <c r="AL47" s="98" t="str">
        <f>IFERROR(IF(W47="Impacto",(S47-(+S47*AD47)),IF(W47="Probabilidad",S47,"")),"")</f>
        <v/>
      </c>
      <c r="AM47" s="99" t="str">
        <f t="shared" si="16"/>
        <v/>
      </c>
      <c r="AN47" s="410"/>
      <c r="AO47" s="180"/>
      <c r="AP47" s="134"/>
      <c r="AQ47" s="100"/>
      <c r="AR47" s="100"/>
      <c r="AS47" s="180"/>
      <c r="AT47" s="100"/>
      <c r="AU47" s="180"/>
      <c r="AV47" s="100"/>
      <c r="AW47" s="180"/>
      <c r="AX47" s="100"/>
      <c r="AY47" s="180"/>
      <c r="AZ47" s="134"/>
      <c r="BA47" s="180"/>
      <c r="BB47" s="180"/>
      <c r="BC47" s="134"/>
      <c r="BD47" s="100"/>
      <c r="BE47" s="100"/>
      <c r="BF47" s="180"/>
      <c r="BG47" s="180"/>
      <c r="BH47" s="134"/>
      <c r="BI47" s="100"/>
      <c r="BJ47" s="100"/>
      <c r="BK47" s="180"/>
      <c r="BL47" s="180"/>
      <c r="BM47" s="134"/>
      <c r="BN47" s="100"/>
      <c r="BO47" s="100"/>
      <c r="BP47" s="180"/>
      <c r="BQ47" s="180"/>
      <c r="BR47" s="134"/>
      <c r="BS47" s="100"/>
      <c r="BT47" s="100"/>
      <c r="BU47" s="100"/>
      <c r="BV47" s="180"/>
      <c r="BW47" s="180"/>
      <c r="BX47" s="180"/>
      <c r="BY47" s="100"/>
      <c r="BZ47" s="180"/>
      <c r="CA47" s="180"/>
      <c r="CB47" s="100"/>
      <c r="CC47" s="180"/>
      <c r="CD47" s="134"/>
      <c r="CE47" s="180"/>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row>
    <row r="48" spans="1:109" ht="15.75" customHeight="1" x14ac:dyDescent="0.3">
      <c r="A48" s="408"/>
      <c r="B48" s="409"/>
      <c r="C48" s="409"/>
      <c r="D48" s="409"/>
      <c r="E48" s="414"/>
      <c r="F48" s="409"/>
      <c r="G48" s="409"/>
      <c r="H48" s="409"/>
      <c r="I48" s="180"/>
      <c r="J48" s="180"/>
      <c r="K48" s="409"/>
      <c r="L48" s="414"/>
      <c r="M48" s="408"/>
      <c r="N48" s="368"/>
      <c r="O48" s="365"/>
      <c r="P48" s="413"/>
      <c r="Q48" s="365">
        <f t="shared" ref="Q48:Q52" si="18">IF(NOT(ISERROR(MATCH(P48,_xlfn.ANCHORARRAY(E59),0))),O61&amp;"Por favor no seleccionar los criterios de impacto",P48)</f>
        <v>0</v>
      </c>
      <c r="R48" s="368"/>
      <c r="S48" s="365"/>
      <c r="T48" s="366"/>
      <c r="U48" s="134">
        <v>2</v>
      </c>
      <c r="V48" s="97"/>
      <c r="W48" s="181" t="str">
        <f t="shared" si="14"/>
        <v/>
      </c>
      <c r="X48" s="145"/>
      <c r="Y48" s="145"/>
      <c r="Z48" s="145"/>
      <c r="AA48" s="145"/>
      <c r="AB48" s="133"/>
      <c r="AC48" s="133"/>
      <c r="AD48" s="98" t="str">
        <f t="shared" si="4"/>
        <v/>
      </c>
      <c r="AE48" s="133"/>
      <c r="AF48" s="133"/>
      <c r="AG48" s="133"/>
      <c r="AH48" s="159" t="str">
        <f>IFERROR(IF(AND(W47="Probabilidad",W48="Probabilidad"),(AJ47-(+AJ47*AD48)),IF(W48="Probabilidad",(O47-(+O47*AD48)),IF(W48="Impacto",AJ47,""))),"")</f>
        <v/>
      </c>
      <c r="AI48" s="132" t="str">
        <f t="shared" si="5"/>
        <v/>
      </c>
      <c r="AJ48" s="98" t="str">
        <f t="shared" si="15"/>
        <v/>
      </c>
      <c r="AK48" s="132" t="str">
        <f t="shared" si="7"/>
        <v/>
      </c>
      <c r="AL48" s="98" t="str">
        <f>IFERROR(IF(AND(W47="Impacto",W48="Impacto"),(AL41-(+AL41*AD48)),IF(W48="Impacto",($S$47-(+$S$47*AD48)),IF(W48="Probabilidad",AL41,""))),"")</f>
        <v/>
      </c>
      <c r="AM48" s="99" t="str">
        <f t="shared" si="16"/>
        <v/>
      </c>
      <c r="AN48" s="411"/>
      <c r="AO48" s="180"/>
      <c r="AP48" s="134"/>
      <c r="AQ48" s="100"/>
      <c r="AR48" s="100"/>
      <c r="AS48" s="180"/>
      <c r="AT48" s="100"/>
      <c r="AU48" s="180"/>
      <c r="AV48" s="100"/>
      <c r="AW48" s="180"/>
      <c r="AX48" s="100"/>
      <c r="AY48" s="180"/>
      <c r="AZ48" s="134"/>
      <c r="BA48" s="180"/>
      <c r="BB48" s="180"/>
      <c r="BC48" s="134"/>
      <c r="BD48" s="100"/>
      <c r="BE48" s="100"/>
      <c r="BF48" s="180"/>
      <c r="BG48" s="180"/>
      <c r="BH48" s="134"/>
      <c r="BI48" s="100"/>
      <c r="BJ48" s="100"/>
      <c r="BK48" s="180"/>
      <c r="BL48" s="180"/>
      <c r="BM48" s="134"/>
      <c r="BN48" s="100"/>
      <c r="BO48" s="100"/>
      <c r="BP48" s="180"/>
      <c r="BQ48" s="180"/>
      <c r="BR48" s="134"/>
      <c r="BS48" s="100"/>
      <c r="BT48" s="100"/>
      <c r="BU48" s="100"/>
      <c r="BV48" s="180"/>
      <c r="BW48" s="180"/>
      <c r="BX48" s="180"/>
      <c r="BY48" s="100"/>
      <c r="BZ48" s="180"/>
      <c r="CA48" s="180"/>
      <c r="CB48" s="100"/>
      <c r="CC48" s="180"/>
      <c r="CD48" s="134"/>
      <c r="CE48" s="180"/>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row>
    <row r="49" spans="1:109" ht="15.75" customHeight="1" x14ac:dyDescent="0.3">
      <c r="A49" s="408"/>
      <c r="B49" s="409"/>
      <c r="C49" s="409"/>
      <c r="D49" s="409"/>
      <c r="E49" s="414"/>
      <c r="F49" s="409"/>
      <c r="G49" s="409"/>
      <c r="H49" s="409"/>
      <c r="I49" s="180"/>
      <c r="J49" s="180"/>
      <c r="K49" s="409"/>
      <c r="L49" s="414"/>
      <c r="M49" s="408"/>
      <c r="N49" s="368"/>
      <c r="O49" s="365"/>
      <c r="P49" s="413"/>
      <c r="Q49" s="365">
        <f t="shared" si="18"/>
        <v>0</v>
      </c>
      <c r="R49" s="368"/>
      <c r="S49" s="365"/>
      <c r="T49" s="366"/>
      <c r="U49" s="134">
        <v>3</v>
      </c>
      <c r="V49" s="101"/>
      <c r="W49" s="181" t="str">
        <f t="shared" si="14"/>
        <v/>
      </c>
      <c r="X49" s="145"/>
      <c r="Y49" s="145"/>
      <c r="Z49" s="145"/>
      <c r="AA49" s="145"/>
      <c r="AB49" s="133"/>
      <c r="AC49" s="133"/>
      <c r="AD49" s="98" t="str">
        <f t="shared" si="4"/>
        <v/>
      </c>
      <c r="AE49" s="133"/>
      <c r="AF49" s="133"/>
      <c r="AG49" s="133"/>
      <c r="AH49" s="159" t="str">
        <f>IFERROR(IF(AND(W48="Probabilidad",W49="Probabilidad"),(AJ48-(+AJ48*AD49)),IF(AND(W48="Impacto",W49="Probabilidad"),(AJ47-(+AJ47*AD49)),IF(W49="Impacto",AJ48,""))),"")</f>
        <v/>
      </c>
      <c r="AI49" s="132" t="str">
        <f t="shared" si="5"/>
        <v/>
      </c>
      <c r="AJ49" s="98" t="str">
        <f t="shared" si="15"/>
        <v/>
      </c>
      <c r="AK49" s="132" t="str">
        <f t="shared" si="7"/>
        <v/>
      </c>
      <c r="AL49" s="98" t="str">
        <f>IFERROR(IF(AND(W48="Impacto",W49="Impacto"),(AL48-(+AL48*AD49)),IF(AND(W48="Probabilidad",W49="Impacto"),(AL47-(+AL47*AD49)),IF(W49="Probabilidad",AL48,""))),"")</f>
        <v/>
      </c>
      <c r="AM49" s="99" t="str">
        <f t="shared" si="16"/>
        <v/>
      </c>
      <c r="AN49" s="411"/>
      <c r="AO49" s="180"/>
      <c r="AP49" s="134"/>
      <c r="AQ49" s="100"/>
      <c r="AR49" s="100"/>
      <c r="AS49" s="180"/>
      <c r="AT49" s="100"/>
      <c r="AU49" s="180"/>
      <c r="AV49" s="100"/>
      <c r="AW49" s="180"/>
      <c r="AX49" s="100"/>
      <c r="AY49" s="180"/>
      <c r="AZ49" s="134"/>
      <c r="BA49" s="180"/>
      <c r="BB49" s="180"/>
      <c r="BC49" s="134"/>
      <c r="BD49" s="100"/>
      <c r="BE49" s="100"/>
      <c r="BF49" s="180"/>
      <c r="BG49" s="180"/>
      <c r="BH49" s="134"/>
      <c r="BI49" s="100"/>
      <c r="BJ49" s="100"/>
      <c r="BK49" s="180"/>
      <c r="BL49" s="180"/>
      <c r="BM49" s="134"/>
      <c r="BN49" s="100"/>
      <c r="BO49" s="100"/>
      <c r="BP49" s="180"/>
      <c r="BQ49" s="180"/>
      <c r="BR49" s="134"/>
      <c r="BS49" s="100"/>
      <c r="BT49" s="100"/>
      <c r="BU49" s="100"/>
      <c r="BV49" s="180"/>
      <c r="BW49" s="180"/>
      <c r="BX49" s="180"/>
      <c r="BY49" s="100"/>
      <c r="BZ49" s="180"/>
      <c r="CA49" s="180"/>
      <c r="CB49" s="100"/>
      <c r="CC49" s="180"/>
      <c r="CD49" s="134"/>
      <c r="CE49" s="180"/>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row>
    <row r="50" spans="1:109" ht="15.75" customHeight="1" x14ac:dyDescent="0.3">
      <c r="A50" s="408"/>
      <c r="B50" s="409"/>
      <c r="C50" s="409"/>
      <c r="D50" s="409"/>
      <c r="E50" s="414"/>
      <c r="F50" s="409"/>
      <c r="G50" s="409"/>
      <c r="H50" s="409"/>
      <c r="I50" s="180"/>
      <c r="J50" s="180"/>
      <c r="K50" s="409"/>
      <c r="L50" s="414"/>
      <c r="M50" s="408"/>
      <c r="N50" s="368"/>
      <c r="O50" s="365"/>
      <c r="P50" s="413"/>
      <c r="Q50" s="365">
        <f t="shared" si="18"/>
        <v>0</v>
      </c>
      <c r="R50" s="368"/>
      <c r="S50" s="365"/>
      <c r="T50" s="366"/>
      <c r="U50" s="134">
        <v>4</v>
      </c>
      <c r="V50" s="97"/>
      <c r="W50" s="181" t="str">
        <f t="shared" si="14"/>
        <v/>
      </c>
      <c r="X50" s="145"/>
      <c r="Y50" s="145"/>
      <c r="Z50" s="145"/>
      <c r="AA50" s="145"/>
      <c r="AB50" s="133"/>
      <c r="AC50" s="133"/>
      <c r="AD50" s="98" t="str">
        <f t="shared" si="4"/>
        <v/>
      </c>
      <c r="AE50" s="133"/>
      <c r="AF50" s="133"/>
      <c r="AG50" s="133"/>
      <c r="AH50" s="159" t="str">
        <f>IFERROR(IF(AND(W49="Probabilidad",W50="Probabilidad"),(AJ49-(+AJ49*AD50)),IF(AND(W49="Impacto",W50="Probabilidad"),(AJ48-(+AJ48*AD50)),IF(W50="Impacto",AJ49,""))),"")</f>
        <v/>
      </c>
      <c r="AI50" s="132" t="str">
        <f t="shared" si="5"/>
        <v/>
      </c>
      <c r="AJ50" s="98" t="str">
        <f t="shared" si="15"/>
        <v/>
      </c>
      <c r="AK50" s="132" t="str">
        <f t="shared" si="7"/>
        <v/>
      </c>
      <c r="AL50" s="98" t="str">
        <f>IFERROR(IF(AND(W49="Impacto",W50="Impacto"),(AL49-(+AL49*AD50)),IF(AND(W49="Probabilidad",W50="Impacto"),(AL48-(+AL48*AD50)),IF(W50="Probabilidad",AL49,""))),"")</f>
        <v/>
      </c>
      <c r="AM50" s="99" t="str">
        <f t="shared" si="16"/>
        <v/>
      </c>
      <c r="AN50" s="411"/>
      <c r="AO50" s="180"/>
      <c r="AP50" s="134"/>
      <c r="AQ50" s="100"/>
      <c r="AR50" s="100"/>
      <c r="AS50" s="180"/>
      <c r="AT50" s="100"/>
      <c r="AU50" s="180"/>
      <c r="AV50" s="100"/>
      <c r="AW50" s="180"/>
      <c r="AX50" s="100"/>
      <c r="AY50" s="180"/>
      <c r="AZ50" s="134"/>
      <c r="BA50" s="180"/>
      <c r="BB50" s="180"/>
      <c r="BC50" s="134"/>
      <c r="BD50" s="100"/>
      <c r="BE50" s="100"/>
      <c r="BF50" s="180"/>
      <c r="BG50" s="180"/>
      <c r="BH50" s="134"/>
      <c r="BI50" s="100"/>
      <c r="BJ50" s="100"/>
      <c r="BK50" s="180"/>
      <c r="BL50" s="180"/>
      <c r="BM50" s="134"/>
      <c r="BN50" s="100"/>
      <c r="BO50" s="100"/>
      <c r="BP50" s="180"/>
      <c r="BQ50" s="180"/>
      <c r="BR50" s="134"/>
      <c r="BS50" s="100"/>
      <c r="BT50" s="100"/>
      <c r="BU50" s="100"/>
      <c r="BV50" s="180"/>
      <c r="BW50" s="180"/>
      <c r="BX50" s="180"/>
      <c r="BY50" s="100"/>
      <c r="BZ50" s="180"/>
      <c r="CA50" s="180"/>
      <c r="CB50" s="100"/>
      <c r="CC50" s="180"/>
      <c r="CD50" s="134"/>
      <c r="CE50" s="180"/>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row>
    <row r="51" spans="1:109" ht="15.75" customHeight="1" x14ac:dyDescent="0.3">
      <c r="A51" s="408"/>
      <c r="B51" s="409"/>
      <c r="C51" s="409"/>
      <c r="D51" s="409"/>
      <c r="E51" s="414"/>
      <c r="F51" s="409"/>
      <c r="G51" s="409"/>
      <c r="H51" s="409"/>
      <c r="I51" s="180"/>
      <c r="J51" s="180"/>
      <c r="K51" s="409"/>
      <c r="L51" s="414"/>
      <c r="M51" s="408"/>
      <c r="N51" s="368"/>
      <c r="O51" s="365"/>
      <c r="P51" s="413"/>
      <c r="Q51" s="365">
        <f t="shared" si="18"/>
        <v>0</v>
      </c>
      <c r="R51" s="368"/>
      <c r="S51" s="365"/>
      <c r="T51" s="366"/>
      <c r="U51" s="134">
        <v>5</v>
      </c>
      <c r="V51" s="97"/>
      <c r="W51" s="181" t="str">
        <f t="shared" si="14"/>
        <v/>
      </c>
      <c r="X51" s="145"/>
      <c r="Y51" s="145"/>
      <c r="Z51" s="145"/>
      <c r="AA51" s="145"/>
      <c r="AB51" s="133"/>
      <c r="AC51" s="133"/>
      <c r="AD51" s="98" t="str">
        <f t="shared" si="4"/>
        <v/>
      </c>
      <c r="AE51" s="133"/>
      <c r="AF51" s="133"/>
      <c r="AG51" s="133"/>
      <c r="AH51" s="159" t="str">
        <f>IFERROR(IF(AND(W50="Probabilidad",W51="Probabilidad"),(AJ50-(+AJ50*AD51)),IF(AND(W50="Impacto",W51="Probabilidad"),(AJ49-(+AJ49*AD51)),IF(W51="Impacto",AJ50,""))),"")</f>
        <v/>
      </c>
      <c r="AI51" s="132" t="str">
        <f t="shared" si="5"/>
        <v/>
      </c>
      <c r="AJ51" s="98" t="str">
        <f t="shared" si="15"/>
        <v/>
      </c>
      <c r="AK51" s="132" t="str">
        <f t="shared" si="7"/>
        <v/>
      </c>
      <c r="AL51" s="98" t="str">
        <f>IFERROR(IF(AND(W50="Impacto",W51="Impacto"),(AL50-(+AL50*AD51)),IF(AND(W50="Probabilidad",W51="Impacto"),(AL49-(+AL49*AD51)),IF(W51="Probabilidad",AL50,""))),"")</f>
        <v/>
      </c>
      <c r="AM51" s="99" t="str">
        <f t="shared" si="16"/>
        <v/>
      </c>
      <c r="AN51" s="411"/>
      <c r="AO51" s="180"/>
      <c r="AP51" s="134"/>
      <c r="AQ51" s="100"/>
      <c r="AR51" s="100"/>
      <c r="AS51" s="180"/>
      <c r="AT51" s="100"/>
      <c r="AU51" s="180"/>
      <c r="AV51" s="100"/>
      <c r="AW51" s="180"/>
      <c r="AX51" s="100"/>
      <c r="AY51" s="180"/>
      <c r="AZ51" s="134"/>
      <c r="BA51" s="180"/>
      <c r="BB51" s="180"/>
      <c r="BC51" s="134"/>
      <c r="BD51" s="100"/>
      <c r="BE51" s="100"/>
      <c r="BF51" s="180"/>
      <c r="BG51" s="180"/>
      <c r="BH51" s="134"/>
      <c r="BI51" s="100"/>
      <c r="BJ51" s="100"/>
      <c r="BK51" s="180"/>
      <c r="BL51" s="180"/>
      <c r="BM51" s="134"/>
      <c r="BN51" s="100"/>
      <c r="BO51" s="100"/>
      <c r="BP51" s="180"/>
      <c r="BQ51" s="180"/>
      <c r="BR51" s="134"/>
      <c r="BS51" s="100"/>
      <c r="BT51" s="100"/>
      <c r="BU51" s="100"/>
      <c r="BV51" s="180"/>
      <c r="BW51" s="180"/>
      <c r="BX51" s="180"/>
      <c r="BY51" s="100"/>
      <c r="BZ51" s="180"/>
      <c r="CA51" s="180"/>
      <c r="CB51" s="100"/>
      <c r="CC51" s="180"/>
      <c r="CD51" s="134"/>
      <c r="CE51" s="180"/>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row>
    <row r="52" spans="1:109" ht="15.75" customHeight="1" x14ac:dyDescent="0.3">
      <c r="A52" s="408"/>
      <c r="B52" s="409"/>
      <c r="C52" s="409"/>
      <c r="D52" s="409"/>
      <c r="E52" s="414"/>
      <c r="F52" s="409"/>
      <c r="G52" s="409"/>
      <c r="H52" s="409"/>
      <c r="I52" s="180"/>
      <c r="J52" s="180"/>
      <c r="K52" s="409"/>
      <c r="L52" s="414"/>
      <c r="M52" s="408"/>
      <c r="N52" s="368"/>
      <c r="O52" s="365"/>
      <c r="P52" s="413"/>
      <c r="Q52" s="365">
        <f t="shared" si="18"/>
        <v>0</v>
      </c>
      <c r="R52" s="368"/>
      <c r="S52" s="365"/>
      <c r="T52" s="366"/>
      <c r="U52" s="134">
        <v>6</v>
      </c>
      <c r="V52" s="97"/>
      <c r="W52" s="181" t="str">
        <f t="shared" si="14"/>
        <v/>
      </c>
      <c r="X52" s="145"/>
      <c r="Y52" s="145"/>
      <c r="Z52" s="145"/>
      <c r="AA52" s="145"/>
      <c r="AB52" s="133"/>
      <c r="AC52" s="133"/>
      <c r="AD52" s="98" t="str">
        <f t="shared" si="4"/>
        <v/>
      </c>
      <c r="AE52" s="133"/>
      <c r="AF52" s="133"/>
      <c r="AG52" s="133"/>
      <c r="AH52" s="159" t="str">
        <f>IFERROR(IF(AND(W51="Probabilidad",W52="Probabilidad"),(AJ51-(+AJ51*AD52)),IF(AND(W51="Impacto",W52="Probabilidad"),(AJ50-(+AJ50*AD52)),IF(W52="Impacto",AJ51,""))),"")</f>
        <v/>
      </c>
      <c r="AI52" s="132" t="str">
        <f t="shared" si="5"/>
        <v/>
      </c>
      <c r="AJ52" s="98" t="str">
        <f t="shared" si="15"/>
        <v/>
      </c>
      <c r="AK52" s="132" t="str">
        <f t="shared" si="7"/>
        <v/>
      </c>
      <c r="AL52" s="98" t="str">
        <f>IFERROR(IF(AND(W51="Impacto",W52="Impacto"),(AL51-(+AL51*AD52)),IF(AND(W51="Probabilidad",W52="Impacto"),(AL50-(+AL50*AD52)),IF(W52="Probabilidad",AL51,""))),"")</f>
        <v/>
      </c>
      <c r="AM52" s="99" t="str">
        <f t="shared" si="16"/>
        <v/>
      </c>
      <c r="AN52" s="412"/>
      <c r="AO52" s="180"/>
      <c r="AP52" s="134"/>
      <c r="AQ52" s="100"/>
      <c r="AR52" s="100"/>
      <c r="AS52" s="180"/>
      <c r="AT52" s="100"/>
      <c r="AU52" s="180"/>
      <c r="AV52" s="100"/>
      <c r="AW52" s="180"/>
      <c r="AX52" s="100"/>
      <c r="AY52" s="180"/>
      <c r="AZ52" s="134"/>
      <c r="BA52" s="180"/>
      <c r="BB52" s="180"/>
      <c r="BC52" s="134"/>
      <c r="BD52" s="100"/>
      <c r="BE52" s="100"/>
      <c r="BF52" s="180"/>
      <c r="BG52" s="180"/>
      <c r="BH52" s="134"/>
      <c r="BI52" s="100"/>
      <c r="BJ52" s="100"/>
      <c r="BK52" s="180"/>
      <c r="BL52" s="180"/>
      <c r="BM52" s="134"/>
      <c r="BN52" s="100"/>
      <c r="BO52" s="100"/>
      <c r="BP52" s="180"/>
      <c r="BQ52" s="180"/>
      <c r="BR52" s="134"/>
      <c r="BS52" s="100"/>
      <c r="BT52" s="100"/>
      <c r="BU52" s="100"/>
      <c r="BV52" s="180"/>
      <c r="BW52" s="180"/>
      <c r="BX52" s="180"/>
      <c r="BY52" s="100"/>
      <c r="BZ52" s="180"/>
      <c r="CA52" s="180"/>
      <c r="CB52" s="100"/>
      <c r="CC52" s="180"/>
      <c r="CD52" s="134"/>
      <c r="CE52" s="180"/>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row>
    <row r="53" spans="1:109" ht="15.75" customHeight="1" x14ac:dyDescent="0.3">
      <c r="A53" s="408">
        <v>9</v>
      </c>
      <c r="B53" s="409"/>
      <c r="C53" s="409"/>
      <c r="D53" s="409"/>
      <c r="E53" s="414"/>
      <c r="F53" s="409"/>
      <c r="G53" s="409"/>
      <c r="H53" s="409"/>
      <c r="I53" s="180"/>
      <c r="J53" s="180"/>
      <c r="K53" s="409"/>
      <c r="L53" s="414"/>
      <c r="M53" s="408"/>
      <c r="N53" s="368" t="str">
        <f>IF(M53&lt;=0,"",IF(M53&lt;=2,"Muy Baja",IF(M53&lt;=24,"Baja",IF(M53&lt;=500,"Media",IF(M53&lt;=5000,"Alta","Muy Alta")))))</f>
        <v/>
      </c>
      <c r="O53" s="365" t="str">
        <f>IF(N53="","",IF(N53="Muy Baja",0.2,IF(N53="Baja",0.4,IF(N53="Media",0.6,IF(N53="Alta",0.8,IF(N53="Muy Alta",1,))))))</f>
        <v/>
      </c>
      <c r="P53" s="413"/>
      <c r="Q53" s="365">
        <f ca="1">IF(NOT(ISERROR(MATCH(P53,'Tabla Impacto'!$B$221:$B$223,0))),'Tabla Impacto'!$F$223&amp;"Por favor no seleccionar los criterios de impacto(Afectación Económica o presupuestal y Pérdida Reputacional)",P53)</f>
        <v>0</v>
      </c>
      <c r="R53" s="368" t="str">
        <f ca="1">IF(OR(Q53='Tabla Impacto'!$C$11,Q53='Tabla Impacto'!$D$11),"Leve",IF(OR(Q53='Tabla Impacto'!$C$12,Q53='Tabla Impacto'!$D$12),"Menor",IF(OR(Q53='Tabla Impacto'!$C$13,Q53='Tabla Impacto'!$D$13),"Moderado",IF(OR(Q53='Tabla Impacto'!$C$14,Q53='Tabla Impacto'!$D$14),"Mayor",IF(OR(Q53='Tabla Impacto'!$C$15,Q53='Tabla Impacto'!$D$15),"Catastrófico","")))))</f>
        <v/>
      </c>
      <c r="S53" s="365" t="str">
        <f ca="1">IF(R53="","",IF(R53="Leve",0.2,IF(R53="Menor",0.4,IF(R53="Moderado",0.6,IF(R53="Mayor",0.8,IF(R53="Catastrófico",1,))))))</f>
        <v/>
      </c>
      <c r="T53" s="366"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34">
        <v>1</v>
      </c>
      <c r="V53" s="97"/>
      <c r="W53" s="181" t="str">
        <f t="shared" si="14"/>
        <v/>
      </c>
      <c r="X53" s="145"/>
      <c r="Y53" s="145"/>
      <c r="Z53" s="145"/>
      <c r="AA53" s="145"/>
      <c r="AB53" s="133"/>
      <c r="AC53" s="133"/>
      <c r="AD53" s="98" t="str">
        <f t="shared" si="4"/>
        <v/>
      </c>
      <c r="AE53" s="133"/>
      <c r="AF53" s="133"/>
      <c r="AG53" s="133"/>
      <c r="AH53" s="159" t="str">
        <f>IFERROR(IF(W53="Probabilidad",(O53-(+O53*AD53)),IF(W53="Impacto",O53,"")),"")</f>
        <v/>
      </c>
      <c r="AI53" s="132" t="str">
        <f>IFERROR(IF(AH53="","",IF(AH53&lt;=0.2,"Muy Baja",IF(AH53&lt;=0.4,"Baja",IF(AH53&lt;=0.6,"Media",IF(AH53&lt;=0.8,"Alta","Muy Alta"))))),"")</f>
        <v/>
      </c>
      <c r="AJ53" s="98" t="str">
        <f t="shared" si="15"/>
        <v/>
      </c>
      <c r="AK53" s="132" t="str">
        <f>IFERROR(IF(AL53="","",IF(AL53&lt;=0.2,"Leve",IF(AL53&lt;=0.4,"Menor",IF(AL53&lt;=0.6,"Moderado",IF(AL53&lt;=0.8,"Mayor","Catastrófico"))))),"")</f>
        <v/>
      </c>
      <c r="AL53" s="98" t="str">
        <f>IFERROR(IF(W53="Impacto",(S53-(+S53*AD53)),IF(W53="Probabilidad",S53,"")),"")</f>
        <v/>
      </c>
      <c r="AM53" s="99" t="str">
        <f t="shared" si="16"/>
        <v/>
      </c>
      <c r="AN53" s="410"/>
      <c r="AO53" s="180"/>
      <c r="AP53" s="134"/>
      <c r="AQ53" s="100"/>
      <c r="AR53" s="100"/>
      <c r="AS53" s="180"/>
      <c r="AT53" s="100"/>
      <c r="AU53" s="180"/>
      <c r="AV53" s="100"/>
      <c r="AW53" s="180"/>
      <c r="AX53" s="100"/>
      <c r="AY53" s="180"/>
      <c r="AZ53" s="134"/>
      <c r="BA53" s="180"/>
      <c r="BB53" s="180"/>
      <c r="BC53" s="134"/>
      <c r="BD53" s="100"/>
      <c r="BE53" s="100"/>
      <c r="BF53" s="180"/>
      <c r="BG53" s="180"/>
      <c r="BH53" s="134"/>
      <c r="BI53" s="100"/>
      <c r="BJ53" s="100"/>
      <c r="BK53" s="180"/>
      <c r="BL53" s="180"/>
      <c r="BM53" s="134"/>
      <c r="BN53" s="100"/>
      <c r="BO53" s="100"/>
      <c r="BP53" s="180"/>
      <c r="BQ53" s="180"/>
      <c r="BR53" s="134"/>
      <c r="BS53" s="100"/>
      <c r="BT53" s="100"/>
      <c r="BU53" s="100"/>
      <c r="BV53" s="180"/>
      <c r="BW53" s="180"/>
      <c r="BX53" s="180"/>
      <c r="BY53" s="100"/>
      <c r="BZ53" s="180"/>
      <c r="CA53" s="180"/>
      <c r="CB53" s="100"/>
      <c r="CC53" s="180"/>
      <c r="CD53" s="134"/>
      <c r="CE53" s="180"/>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row>
    <row r="54" spans="1:109" ht="15.75" customHeight="1" x14ac:dyDescent="0.3">
      <c r="A54" s="408"/>
      <c r="B54" s="409"/>
      <c r="C54" s="409"/>
      <c r="D54" s="409"/>
      <c r="E54" s="414"/>
      <c r="F54" s="409"/>
      <c r="G54" s="409"/>
      <c r="H54" s="409"/>
      <c r="I54" s="180"/>
      <c r="J54" s="180"/>
      <c r="K54" s="409"/>
      <c r="L54" s="414"/>
      <c r="M54" s="408"/>
      <c r="N54" s="368"/>
      <c r="O54" s="365"/>
      <c r="P54" s="413"/>
      <c r="Q54" s="365">
        <f t="shared" ref="Q54:Q58" si="19">IF(NOT(ISERROR(MATCH(P54,_xlfn.ANCHORARRAY(E65),0))),O67&amp;"Por favor no seleccionar los criterios de impacto",P54)</f>
        <v>0</v>
      </c>
      <c r="R54" s="368"/>
      <c r="S54" s="365"/>
      <c r="T54" s="366"/>
      <c r="U54" s="134">
        <v>2</v>
      </c>
      <c r="V54" s="97"/>
      <c r="W54" s="181" t="str">
        <f t="shared" si="14"/>
        <v/>
      </c>
      <c r="X54" s="145"/>
      <c r="Y54" s="145"/>
      <c r="Z54" s="145"/>
      <c r="AA54" s="145"/>
      <c r="AB54" s="133"/>
      <c r="AC54" s="133"/>
      <c r="AD54" s="98" t="str">
        <f t="shared" si="4"/>
        <v/>
      </c>
      <c r="AE54" s="133"/>
      <c r="AF54" s="133"/>
      <c r="AG54" s="133"/>
      <c r="AH54" s="159" t="str">
        <f>IFERROR(IF(AND(W53="Probabilidad",W54="Probabilidad"),(AJ53-(+AJ53*AD54)),IF(W54="Probabilidad",(O53-(+O53*AD54)),IF(W54="Impacto",AJ53,""))),"")</f>
        <v/>
      </c>
      <c r="AI54" s="132" t="str">
        <f t="shared" si="5"/>
        <v/>
      </c>
      <c r="AJ54" s="98" t="str">
        <f t="shared" si="15"/>
        <v/>
      </c>
      <c r="AK54" s="132" t="str">
        <f t="shared" si="7"/>
        <v/>
      </c>
      <c r="AL54" s="98" t="str">
        <f>IFERROR(IF(AND(W53="Impacto",W54="Impacto"),(AL47-(+AL47*AD54)),IF(W54="Impacto",($S$53-(+$S$53*AD54)),IF(W54="Probabilidad",AL47,""))),"")</f>
        <v/>
      </c>
      <c r="AM54" s="99" t="str">
        <f t="shared" si="16"/>
        <v/>
      </c>
      <c r="AN54" s="411"/>
      <c r="AO54" s="180"/>
      <c r="AP54" s="134"/>
      <c r="AQ54" s="100"/>
      <c r="AR54" s="100"/>
      <c r="AS54" s="180"/>
      <c r="AT54" s="100"/>
      <c r="AU54" s="180"/>
      <c r="AV54" s="100"/>
      <c r="AW54" s="180"/>
      <c r="AX54" s="100"/>
      <c r="AY54" s="180"/>
      <c r="AZ54" s="134"/>
      <c r="BA54" s="180"/>
      <c r="BB54" s="180"/>
      <c r="BC54" s="134"/>
      <c r="BD54" s="100"/>
      <c r="BE54" s="100"/>
      <c r="BF54" s="180"/>
      <c r="BG54" s="180"/>
      <c r="BH54" s="134"/>
      <c r="BI54" s="100"/>
      <c r="BJ54" s="100"/>
      <c r="BK54" s="180"/>
      <c r="BL54" s="180"/>
      <c r="BM54" s="134"/>
      <c r="BN54" s="100"/>
      <c r="BO54" s="100"/>
      <c r="BP54" s="180"/>
      <c r="BQ54" s="180"/>
      <c r="BR54" s="134"/>
      <c r="BS54" s="100"/>
      <c r="BT54" s="100"/>
      <c r="BU54" s="100"/>
      <c r="BV54" s="180"/>
      <c r="BW54" s="180"/>
      <c r="BX54" s="180"/>
      <c r="BY54" s="100"/>
      <c r="BZ54" s="180"/>
      <c r="CA54" s="180"/>
      <c r="CB54" s="100"/>
      <c r="CC54" s="180"/>
      <c r="CD54" s="134"/>
      <c r="CE54" s="180"/>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row>
    <row r="55" spans="1:109" ht="15.75" customHeight="1" x14ac:dyDescent="0.3">
      <c r="A55" s="408"/>
      <c r="B55" s="409"/>
      <c r="C55" s="409"/>
      <c r="D55" s="409"/>
      <c r="E55" s="414"/>
      <c r="F55" s="409"/>
      <c r="G55" s="409"/>
      <c r="H55" s="409"/>
      <c r="I55" s="180"/>
      <c r="J55" s="180"/>
      <c r="K55" s="409"/>
      <c r="L55" s="414"/>
      <c r="M55" s="408"/>
      <c r="N55" s="368"/>
      <c r="O55" s="365"/>
      <c r="P55" s="413"/>
      <c r="Q55" s="365">
        <f t="shared" si="19"/>
        <v>0</v>
      </c>
      <c r="R55" s="368"/>
      <c r="S55" s="365"/>
      <c r="T55" s="366"/>
      <c r="U55" s="134">
        <v>3</v>
      </c>
      <c r="V55" s="101"/>
      <c r="W55" s="181" t="str">
        <f t="shared" si="14"/>
        <v/>
      </c>
      <c r="X55" s="145"/>
      <c r="Y55" s="145"/>
      <c r="Z55" s="145"/>
      <c r="AA55" s="145"/>
      <c r="AB55" s="133"/>
      <c r="AC55" s="133"/>
      <c r="AD55" s="98" t="str">
        <f t="shared" si="4"/>
        <v/>
      </c>
      <c r="AE55" s="133"/>
      <c r="AF55" s="133"/>
      <c r="AG55" s="133"/>
      <c r="AH55" s="159" t="str">
        <f>IFERROR(IF(AND(W54="Probabilidad",W55="Probabilidad"),(AJ54-(+AJ54*AD55)),IF(AND(W54="Impacto",W55="Probabilidad"),(AJ53-(+AJ53*AD55)),IF(W55="Impacto",AJ54,""))),"")</f>
        <v/>
      </c>
      <c r="AI55" s="132" t="str">
        <f t="shared" si="5"/>
        <v/>
      </c>
      <c r="AJ55" s="98" t="str">
        <f t="shared" si="15"/>
        <v/>
      </c>
      <c r="AK55" s="132" t="str">
        <f t="shared" si="7"/>
        <v/>
      </c>
      <c r="AL55" s="98" t="str">
        <f>IFERROR(IF(AND(W54="Impacto",W55="Impacto"),(AL54-(+AL54*AD55)),IF(AND(W54="Probabilidad",W55="Impacto"),(AL53-(+AL53*AD55)),IF(W55="Probabilidad",AL54,""))),"")</f>
        <v/>
      </c>
      <c r="AM55" s="99" t="str">
        <f t="shared" si="16"/>
        <v/>
      </c>
      <c r="AN55" s="411"/>
      <c r="AO55" s="180"/>
      <c r="AP55" s="134"/>
      <c r="AQ55" s="100"/>
      <c r="AR55" s="100"/>
      <c r="AS55" s="180"/>
      <c r="AT55" s="100"/>
      <c r="AU55" s="180"/>
      <c r="AV55" s="100"/>
      <c r="AW55" s="180"/>
      <c r="AX55" s="100"/>
      <c r="AY55" s="180"/>
      <c r="AZ55" s="134"/>
      <c r="BA55" s="180"/>
      <c r="BB55" s="180"/>
      <c r="BC55" s="134"/>
      <c r="BD55" s="100"/>
      <c r="BE55" s="100"/>
      <c r="BF55" s="180"/>
      <c r="BG55" s="180"/>
      <c r="BH55" s="134"/>
      <c r="BI55" s="100"/>
      <c r="BJ55" s="100"/>
      <c r="BK55" s="180"/>
      <c r="BL55" s="180"/>
      <c r="BM55" s="134"/>
      <c r="BN55" s="100"/>
      <c r="BO55" s="100"/>
      <c r="BP55" s="180"/>
      <c r="BQ55" s="180"/>
      <c r="BR55" s="134"/>
      <c r="BS55" s="100"/>
      <c r="BT55" s="100"/>
      <c r="BU55" s="100"/>
      <c r="BV55" s="180"/>
      <c r="BW55" s="180"/>
      <c r="BX55" s="180"/>
      <c r="BY55" s="100"/>
      <c r="BZ55" s="180"/>
      <c r="CA55" s="180"/>
      <c r="CB55" s="100"/>
      <c r="CC55" s="180"/>
      <c r="CD55" s="134"/>
      <c r="CE55" s="180"/>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row>
    <row r="56" spans="1:109" ht="15.75" customHeight="1" x14ac:dyDescent="0.3">
      <c r="A56" s="408"/>
      <c r="B56" s="409"/>
      <c r="C56" s="409"/>
      <c r="D56" s="409"/>
      <c r="E56" s="414"/>
      <c r="F56" s="409"/>
      <c r="G56" s="409"/>
      <c r="H56" s="409"/>
      <c r="I56" s="180"/>
      <c r="J56" s="180"/>
      <c r="K56" s="409"/>
      <c r="L56" s="414"/>
      <c r="M56" s="408"/>
      <c r="N56" s="368"/>
      <c r="O56" s="365"/>
      <c r="P56" s="413"/>
      <c r="Q56" s="365">
        <f t="shared" si="19"/>
        <v>0</v>
      </c>
      <c r="R56" s="368"/>
      <c r="S56" s="365"/>
      <c r="T56" s="366"/>
      <c r="U56" s="134">
        <v>4</v>
      </c>
      <c r="V56" s="97"/>
      <c r="W56" s="181" t="str">
        <f t="shared" si="14"/>
        <v/>
      </c>
      <c r="X56" s="145"/>
      <c r="Y56" s="145"/>
      <c r="Z56" s="145"/>
      <c r="AA56" s="145"/>
      <c r="AB56" s="133"/>
      <c r="AC56" s="133"/>
      <c r="AD56" s="98" t="str">
        <f t="shared" si="4"/>
        <v/>
      </c>
      <c r="AE56" s="133"/>
      <c r="AF56" s="133"/>
      <c r="AG56" s="133"/>
      <c r="AH56" s="159" t="str">
        <f>IFERROR(IF(AND(W55="Probabilidad",W56="Probabilidad"),(AJ55-(+AJ55*AD56)),IF(AND(W55="Impacto",W56="Probabilidad"),(AJ54-(+AJ54*AD56)),IF(W56="Impacto",AJ55,""))),"")</f>
        <v/>
      </c>
      <c r="AI56" s="132" t="str">
        <f t="shared" si="5"/>
        <v/>
      </c>
      <c r="AJ56" s="98" t="str">
        <f t="shared" si="15"/>
        <v/>
      </c>
      <c r="AK56" s="132" t="str">
        <f t="shared" si="7"/>
        <v/>
      </c>
      <c r="AL56" s="98" t="str">
        <f>IFERROR(IF(AND(W55="Impacto",W56="Impacto"),(AL55-(+AL55*AD56)),IF(AND(W55="Probabilidad",W56="Impacto"),(AL54-(+AL54*AD56)),IF(W56="Probabilidad",AL55,""))),"")</f>
        <v/>
      </c>
      <c r="AM56" s="99" t="str">
        <f t="shared" si="16"/>
        <v/>
      </c>
      <c r="AN56" s="411"/>
      <c r="AO56" s="180"/>
      <c r="AP56" s="134"/>
      <c r="AQ56" s="100"/>
      <c r="AR56" s="100"/>
      <c r="AS56" s="180"/>
      <c r="AT56" s="100"/>
      <c r="AU56" s="180"/>
      <c r="AV56" s="100"/>
      <c r="AW56" s="180"/>
      <c r="AX56" s="100"/>
      <c r="AY56" s="180"/>
      <c r="AZ56" s="134"/>
      <c r="BA56" s="180"/>
      <c r="BB56" s="180"/>
      <c r="BC56" s="134"/>
      <c r="BD56" s="100"/>
      <c r="BE56" s="100"/>
      <c r="BF56" s="180"/>
      <c r="BG56" s="180"/>
      <c r="BH56" s="134"/>
      <c r="BI56" s="100"/>
      <c r="BJ56" s="100"/>
      <c r="BK56" s="180"/>
      <c r="BL56" s="180"/>
      <c r="BM56" s="134"/>
      <c r="BN56" s="100"/>
      <c r="BO56" s="100"/>
      <c r="BP56" s="180"/>
      <c r="BQ56" s="180"/>
      <c r="BR56" s="134"/>
      <c r="BS56" s="100"/>
      <c r="BT56" s="100"/>
      <c r="BU56" s="100"/>
      <c r="BV56" s="180"/>
      <c r="BW56" s="180"/>
      <c r="BX56" s="180"/>
      <c r="BY56" s="100"/>
      <c r="BZ56" s="180"/>
      <c r="CA56" s="180"/>
      <c r="CB56" s="100"/>
      <c r="CC56" s="180"/>
      <c r="CD56" s="134"/>
      <c r="CE56" s="180"/>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row>
    <row r="57" spans="1:109" ht="15.75" customHeight="1" x14ac:dyDescent="0.3">
      <c r="A57" s="408"/>
      <c r="B57" s="409"/>
      <c r="C57" s="409"/>
      <c r="D57" s="409"/>
      <c r="E57" s="414"/>
      <c r="F57" s="409"/>
      <c r="G57" s="409"/>
      <c r="H57" s="409"/>
      <c r="I57" s="180"/>
      <c r="J57" s="180"/>
      <c r="K57" s="409"/>
      <c r="L57" s="414"/>
      <c r="M57" s="408"/>
      <c r="N57" s="368"/>
      <c r="O57" s="365"/>
      <c r="P57" s="413"/>
      <c r="Q57" s="365">
        <f t="shared" si="19"/>
        <v>0</v>
      </c>
      <c r="R57" s="368"/>
      <c r="S57" s="365"/>
      <c r="T57" s="366"/>
      <c r="U57" s="134">
        <v>5</v>
      </c>
      <c r="V57" s="97"/>
      <c r="W57" s="181" t="str">
        <f t="shared" si="14"/>
        <v/>
      </c>
      <c r="X57" s="145"/>
      <c r="Y57" s="145"/>
      <c r="Z57" s="145"/>
      <c r="AA57" s="145"/>
      <c r="AB57" s="133"/>
      <c r="AC57" s="133"/>
      <c r="AD57" s="98" t="str">
        <f t="shared" si="4"/>
        <v/>
      </c>
      <c r="AE57" s="133"/>
      <c r="AF57" s="133"/>
      <c r="AG57" s="133"/>
      <c r="AH57" s="159" t="str">
        <f>IFERROR(IF(AND(W56="Probabilidad",W57="Probabilidad"),(AJ56-(+AJ56*AD57)),IF(AND(W56="Impacto",W57="Probabilidad"),(AJ55-(+AJ55*AD57)),IF(W57="Impacto",AJ56,""))),"")</f>
        <v/>
      </c>
      <c r="AI57" s="132" t="str">
        <f t="shared" si="5"/>
        <v/>
      </c>
      <c r="AJ57" s="98" t="str">
        <f t="shared" si="15"/>
        <v/>
      </c>
      <c r="AK57" s="132" t="str">
        <f t="shared" si="7"/>
        <v/>
      </c>
      <c r="AL57" s="98" t="str">
        <f>IFERROR(IF(AND(W56="Impacto",W57="Impacto"),(AL56-(+AL56*AD57)),IF(AND(W56="Probabilidad",W57="Impacto"),(AL55-(+AL55*AD57)),IF(W57="Probabilidad",AL56,""))),"")</f>
        <v/>
      </c>
      <c r="AM57" s="99" t="str">
        <f t="shared" si="16"/>
        <v/>
      </c>
      <c r="AN57" s="411"/>
      <c r="AO57" s="180"/>
      <c r="AP57" s="134"/>
      <c r="AQ57" s="100"/>
      <c r="AR57" s="100"/>
      <c r="AS57" s="180"/>
      <c r="AT57" s="100"/>
      <c r="AU57" s="180"/>
      <c r="AV57" s="100"/>
      <c r="AW57" s="180"/>
      <c r="AX57" s="100"/>
      <c r="AY57" s="180"/>
      <c r="AZ57" s="134"/>
      <c r="BA57" s="180"/>
      <c r="BB57" s="180"/>
      <c r="BC57" s="134"/>
      <c r="BD57" s="100"/>
      <c r="BE57" s="100"/>
      <c r="BF57" s="180"/>
      <c r="BG57" s="180"/>
      <c r="BH57" s="134"/>
      <c r="BI57" s="100"/>
      <c r="BJ57" s="100"/>
      <c r="BK57" s="180"/>
      <c r="BL57" s="180"/>
      <c r="BM57" s="134"/>
      <c r="BN57" s="100"/>
      <c r="BO57" s="100"/>
      <c r="BP57" s="180"/>
      <c r="BQ57" s="180"/>
      <c r="BR57" s="134"/>
      <c r="BS57" s="100"/>
      <c r="BT57" s="100"/>
      <c r="BU57" s="100"/>
      <c r="BV57" s="180"/>
      <c r="BW57" s="180"/>
      <c r="BX57" s="180"/>
      <c r="BY57" s="100"/>
      <c r="BZ57" s="180"/>
      <c r="CA57" s="180"/>
      <c r="CB57" s="100"/>
      <c r="CC57" s="180"/>
      <c r="CD57" s="134"/>
      <c r="CE57" s="180"/>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row>
    <row r="58" spans="1:109" ht="15.75" customHeight="1" x14ac:dyDescent="0.3">
      <c r="A58" s="408"/>
      <c r="B58" s="409"/>
      <c r="C58" s="409"/>
      <c r="D58" s="409"/>
      <c r="E58" s="414"/>
      <c r="F58" s="409"/>
      <c r="G58" s="409"/>
      <c r="H58" s="409"/>
      <c r="I58" s="180"/>
      <c r="J58" s="180"/>
      <c r="K58" s="409"/>
      <c r="L58" s="414"/>
      <c r="M58" s="408"/>
      <c r="N58" s="368"/>
      <c r="O58" s="365"/>
      <c r="P58" s="413"/>
      <c r="Q58" s="365">
        <f t="shared" si="19"/>
        <v>0</v>
      </c>
      <c r="R58" s="368"/>
      <c r="S58" s="365"/>
      <c r="T58" s="366"/>
      <c r="U58" s="134">
        <v>6</v>
      </c>
      <c r="V58" s="97"/>
      <c r="W58" s="181" t="str">
        <f t="shared" si="14"/>
        <v/>
      </c>
      <c r="X58" s="145"/>
      <c r="Y58" s="145"/>
      <c r="Z58" s="145"/>
      <c r="AA58" s="145"/>
      <c r="AB58" s="133"/>
      <c r="AC58" s="133"/>
      <c r="AD58" s="98" t="str">
        <f t="shared" si="4"/>
        <v/>
      </c>
      <c r="AE58" s="133"/>
      <c r="AF58" s="133"/>
      <c r="AG58" s="133"/>
      <c r="AH58" s="159" t="str">
        <f>IFERROR(IF(AND(W57="Probabilidad",W58="Probabilidad"),(AJ57-(+AJ57*AD58)),IF(AND(W57="Impacto",W58="Probabilidad"),(AJ56-(+AJ56*AD58)),IF(W58="Impacto",AJ57,""))),"")</f>
        <v/>
      </c>
      <c r="AI58" s="132" t="str">
        <f t="shared" si="5"/>
        <v/>
      </c>
      <c r="AJ58" s="98" t="str">
        <f t="shared" si="15"/>
        <v/>
      </c>
      <c r="AK58" s="132" t="str">
        <f t="shared" si="7"/>
        <v/>
      </c>
      <c r="AL58" s="98" t="str">
        <f>IFERROR(IF(AND(W57="Impacto",W58="Impacto"),(AL57-(+AL57*AD58)),IF(AND(W57="Probabilidad",W58="Impacto"),(AL56-(+AL56*AD58)),IF(W58="Probabilidad",AL57,""))),"")</f>
        <v/>
      </c>
      <c r="AM58" s="99" t="str">
        <f t="shared" si="16"/>
        <v/>
      </c>
      <c r="AN58" s="412"/>
      <c r="AO58" s="180"/>
      <c r="AP58" s="134"/>
      <c r="AQ58" s="100"/>
      <c r="AR58" s="100"/>
      <c r="AS58" s="180"/>
      <c r="AT58" s="100"/>
      <c r="AU58" s="180"/>
      <c r="AV58" s="100"/>
      <c r="AW58" s="180"/>
      <c r="AX58" s="100"/>
      <c r="AY58" s="180"/>
      <c r="AZ58" s="134"/>
      <c r="BA58" s="180"/>
      <c r="BB58" s="180"/>
      <c r="BC58" s="134"/>
      <c r="BD58" s="100"/>
      <c r="BE58" s="100"/>
      <c r="BF58" s="180"/>
      <c r="BG58" s="180"/>
      <c r="BH58" s="134"/>
      <c r="BI58" s="100"/>
      <c r="BJ58" s="100"/>
      <c r="BK58" s="180"/>
      <c r="BL58" s="180"/>
      <c r="BM58" s="134"/>
      <c r="BN58" s="100"/>
      <c r="BO58" s="100"/>
      <c r="BP58" s="180"/>
      <c r="BQ58" s="180"/>
      <c r="BR58" s="134"/>
      <c r="BS58" s="100"/>
      <c r="BT58" s="100"/>
      <c r="BU58" s="100"/>
      <c r="BV58" s="180"/>
      <c r="BW58" s="180"/>
      <c r="BX58" s="180"/>
      <c r="BY58" s="100"/>
      <c r="BZ58" s="180"/>
      <c r="CA58" s="180"/>
      <c r="CB58" s="100"/>
      <c r="CC58" s="180"/>
      <c r="CD58" s="134"/>
      <c r="CE58" s="180"/>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row>
    <row r="59" spans="1:109" ht="15.75" customHeight="1" x14ac:dyDescent="0.3">
      <c r="A59" s="408">
        <v>10</v>
      </c>
      <c r="B59" s="409"/>
      <c r="C59" s="409"/>
      <c r="D59" s="409"/>
      <c r="E59" s="414"/>
      <c r="F59" s="409"/>
      <c r="G59" s="409"/>
      <c r="H59" s="409"/>
      <c r="I59" s="180"/>
      <c r="J59" s="180"/>
      <c r="K59" s="409"/>
      <c r="L59" s="414"/>
      <c r="M59" s="408"/>
      <c r="N59" s="368" t="str">
        <f>IF(M59&lt;=0,"",IF(M59&lt;=2,"Muy Baja",IF(M59&lt;=24,"Baja",IF(M59&lt;=500,"Media",IF(M59&lt;=5000,"Alta","Muy Alta")))))</f>
        <v/>
      </c>
      <c r="O59" s="365" t="str">
        <f>IF(N59="","",IF(N59="Muy Baja",0.2,IF(N59="Baja",0.4,IF(N59="Media",0.6,IF(N59="Alta",0.8,IF(N59="Muy Alta",1,))))))</f>
        <v/>
      </c>
      <c r="P59" s="413"/>
      <c r="Q59" s="365">
        <f ca="1">IF(NOT(ISERROR(MATCH(P59,'Tabla Impacto'!$B$221:$B$223,0))),'Tabla Impacto'!$F$223&amp;"Por favor no seleccionar los criterios de impacto(Afectación Económica o presupuestal y Pérdida Reputacional)",P59)</f>
        <v>0</v>
      </c>
      <c r="R59" s="368" t="str">
        <f ca="1">IF(OR(Q59='Tabla Impacto'!$C$11,Q59='Tabla Impacto'!$D$11),"Leve",IF(OR(Q59='Tabla Impacto'!$C$12,Q59='Tabla Impacto'!$D$12),"Menor",IF(OR(Q59='Tabla Impacto'!$C$13,Q59='Tabla Impacto'!$D$13),"Moderado",IF(OR(Q59='Tabla Impacto'!$C$14,Q59='Tabla Impacto'!$D$14),"Mayor",IF(OR(Q59='Tabla Impacto'!$C$15,Q59='Tabla Impacto'!$D$15),"Catastrófico","")))))</f>
        <v/>
      </c>
      <c r="S59" s="365" t="str">
        <f ca="1">IF(R59="","",IF(R59="Leve",0.2,IF(R59="Menor",0.4,IF(R59="Moderado",0.6,IF(R59="Mayor",0.8,IF(R59="Catastrófico",1,))))))</f>
        <v/>
      </c>
      <c r="T59" s="366"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34">
        <v>1</v>
      </c>
      <c r="V59" s="97"/>
      <c r="W59" s="181" t="str">
        <f t="shared" si="14"/>
        <v/>
      </c>
      <c r="X59" s="145"/>
      <c r="Y59" s="145"/>
      <c r="Z59" s="145"/>
      <c r="AA59" s="145"/>
      <c r="AB59" s="133"/>
      <c r="AC59" s="133"/>
      <c r="AD59" s="98" t="str">
        <f t="shared" si="4"/>
        <v/>
      </c>
      <c r="AE59" s="133"/>
      <c r="AF59" s="133"/>
      <c r="AG59" s="133"/>
      <c r="AH59" s="159" t="str">
        <f>IFERROR(IF(W59="Probabilidad",(O59-(+O59*AD59)),IF(W59="Impacto",O59,"")),"")</f>
        <v/>
      </c>
      <c r="AI59" s="132" t="str">
        <f>IFERROR(IF(AH59="","",IF(AH59&lt;=0.2,"Muy Baja",IF(AH59&lt;=0.4,"Baja",IF(AH59&lt;=0.6,"Media",IF(AH59&lt;=0.8,"Alta","Muy Alta"))))),"")</f>
        <v/>
      </c>
      <c r="AJ59" s="98" t="str">
        <f t="shared" si="15"/>
        <v/>
      </c>
      <c r="AK59" s="132" t="str">
        <f>IFERROR(IF(AL59="","",IF(AL59&lt;=0.2,"Leve",IF(AL59&lt;=0.4,"Menor",IF(AL59&lt;=0.6,"Moderado",IF(AL59&lt;=0.8,"Mayor","Catastrófico"))))),"")</f>
        <v/>
      </c>
      <c r="AL59" s="98" t="str">
        <f>IFERROR(IF(W59="Impacto",(S59-(+S59*AD59)),IF(W59="Probabilidad",S59,"")),"")</f>
        <v/>
      </c>
      <c r="AM59" s="99" t="str">
        <f t="shared" si="16"/>
        <v/>
      </c>
      <c r="AN59" s="410"/>
      <c r="AO59" s="180"/>
      <c r="AP59" s="134"/>
      <c r="AQ59" s="100"/>
      <c r="AR59" s="100"/>
      <c r="AS59" s="180"/>
      <c r="AT59" s="100"/>
      <c r="AU59" s="180"/>
      <c r="AV59" s="100"/>
      <c r="AW59" s="180"/>
      <c r="AX59" s="100"/>
      <c r="AY59" s="180"/>
      <c r="AZ59" s="134"/>
      <c r="BA59" s="180"/>
      <c r="BB59" s="180"/>
      <c r="BC59" s="134"/>
      <c r="BD59" s="100"/>
      <c r="BE59" s="100"/>
      <c r="BF59" s="180"/>
      <c r="BG59" s="180"/>
      <c r="BH59" s="134"/>
      <c r="BI59" s="100"/>
      <c r="BJ59" s="100"/>
      <c r="BK59" s="180"/>
      <c r="BL59" s="180"/>
      <c r="BM59" s="134"/>
      <c r="BN59" s="100"/>
      <c r="BO59" s="100"/>
      <c r="BP59" s="180"/>
      <c r="BQ59" s="180"/>
      <c r="BR59" s="134"/>
      <c r="BS59" s="100"/>
      <c r="BT59" s="100"/>
      <c r="BU59" s="100"/>
      <c r="BV59" s="180"/>
      <c r="BW59" s="180"/>
      <c r="BX59" s="180"/>
      <c r="BY59" s="100"/>
      <c r="BZ59" s="180"/>
      <c r="CA59" s="180"/>
      <c r="CB59" s="100"/>
      <c r="CC59" s="180"/>
      <c r="CD59" s="134"/>
      <c r="CE59" s="180"/>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row>
    <row r="60" spans="1:109" ht="15.75" customHeight="1" x14ac:dyDescent="0.3">
      <c r="A60" s="408"/>
      <c r="B60" s="409"/>
      <c r="C60" s="409"/>
      <c r="D60" s="409"/>
      <c r="E60" s="414"/>
      <c r="F60" s="409"/>
      <c r="G60" s="409"/>
      <c r="H60" s="409"/>
      <c r="I60" s="180"/>
      <c r="J60" s="180"/>
      <c r="K60" s="409"/>
      <c r="L60" s="414"/>
      <c r="M60" s="408"/>
      <c r="N60" s="368"/>
      <c r="O60" s="365"/>
      <c r="P60" s="413"/>
      <c r="Q60" s="365">
        <f>IF(NOT(ISERROR(MATCH(P60,_xlfn.ANCHORARRAY(E71),0))),O73&amp;"Por favor no seleccionar los criterios de impacto",P60)</f>
        <v>0</v>
      </c>
      <c r="R60" s="368"/>
      <c r="S60" s="365"/>
      <c r="T60" s="366"/>
      <c r="U60" s="134">
        <v>2</v>
      </c>
      <c r="V60" s="97"/>
      <c r="W60" s="181" t="str">
        <f t="shared" si="14"/>
        <v/>
      </c>
      <c r="X60" s="145"/>
      <c r="Y60" s="145"/>
      <c r="Z60" s="145"/>
      <c r="AA60" s="145"/>
      <c r="AB60" s="133"/>
      <c r="AC60" s="133"/>
      <c r="AD60" s="98" t="str">
        <f t="shared" si="4"/>
        <v/>
      </c>
      <c r="AE60" s="133"/>
      <c r="AF60" s="133"/>
      <c r="AG60" s="133"/>
      <c r="AH60" s="159" t="str">
        <f>IFERROR(IF(AND(W59="Probabilidad",W60="Probabilidad"),(AJ59-(+AJ59*AD60)),IF(W60="Probabilidad",(O59-(+O59*AD60)),IF(W60="Impacto",AJ59,""))),"")</f>
        <v/>
      </c>
      <c r="AI60" s="132" t="str">
        <f t="shared" si="5"/>
        <v/>
      </c>
      <c r="AJ60" s="98" t="str">
        <f t="shared" si="15"/>
        <v/>
      </c>
      <c r="AK60" s="132" t="str">
        <f t="shared" si="7"/>
        <v/>
      </c>
      <c r="AL60" s="98" t="str">
        <f>IFERROR(IF(AND(W59="Impacto",W60="Impacto"),(AL53-(+AL53*AD60)),IF(W60="Impacto",($S$59-(+$S$59*AD60)),IF(W60="Probabilidad",AL53,""))),"")</f>
        <v/>
      </c>
      <c r="AM60" s="99" t="str">
        <f t="shared" si="16"/>
        <v/>
      </c>
      <c r="AN60" s="411"/>
      <c r="AO60" s="180"/>
      <c r="AP60" s="134"/>
      <c r="AQ60" s="100"/>
      <c r="AR60" s="100"/>
      <c r="AS60" s="180"/>
      <c r="AT60" s="100"/>
      <c r="AU60" s="180"/>
      <c r="AV60" s="100"/>
      <c r="AW60" s="180"/>
      <c r="AX60" s="100"/>
      <c r="AY60" s="180"/>
      <c r="AZ60" s="134"/>
      <c r="BA60" s="180"/>
      <c r="BB60" s="180"/>
      <c r="BC60" s="134"/>
      <c r="BD60" s="100"/>
      <c r="BE60" s="100"/>
      <c r="BF60" s="180"/>
      <c r="BG60" s="180"/>
      <c r="BH60" s="134"/>
      <c r="BI60" s="100"/>
      <c r="BJ60" s="100"/>
      <c r="BK60" s="180"/>
      <c r="BL60" s="180"/>
      <c r="BM60" s="134"/>
      <c r="BN60" s="100"/>
      <c r="BO60" s="100"/>
      <c r="BP60" s="180"/>
      <c r="BQ60" s="180"/>
      <c r="BR60" s="134"/>
      <c r="BS60" s="100"/>
      <c r="BT60" s="100"/>
      <c r="BU60" s="100"/>
      <c r="BV60" s="180"/>
      <c r="BW60" s="180"/>
      <c r="BX60" s="180"/>
      <c r="BY60" s="100"/>
      <c r="BZ60" s="180"/>
      <c r="CA60" s="180"/>
      <c r="CB60" s="100"/>
      <c r="CC60" s="180"/>
      <c r="CD60" s="134"/>
      <c r="CE60" s="180"/>
    </row>
    <row r="61" spans="1:109" ht="15.75" customHeight="1" x14ac:dyDescent="0.3">
      <c r="A61" s="408"/>
      <c r="B61" s="409"/>
      <c r="C61" s="409"/>
      <c r="D61" s="409"/>
      <c r="E61" s="414"/>
      <c r="F61" s="409"/>
      <c r="G61" s="409"/>
      <c r="H61" s="409"/>
      <c r="I61" s="180"/>
      <c r="J61" s="180"/>
      <c r="K61" s="409"/>
      <c r="L61" s="414"/>
      <c r="M61" s="408"/>
      <c r="N61" s="368"/>
      <c r="O61" s="365"/>
      <c r="P61" s="413"/>
      <c r="Q61" s="365">
        <f>IF(NOT(ISERROR(MATCH(P61,_xlfn.ANCHORARRAY(E72),0))),O74&amp;"Por favor no seleccionar los criterios de impacto",P61)</f>
        <v>0</v>
      </c>
      <c r="R61" s="368"/>
      <c r="S61" s="365"/>
      <c r="T61" s="366"/>
      <c r="U61" s="134">
        <v>3</v>
      </c>
      <c r="V61" s="101"/>
      <c r="W61" s="181" t="str">
        <f t="shared" si="14"/>
        <v/>
      </c>
      <c r="X61" s="145"/>
      <c r="Y61" s="145"/>
      <c r="Z61" s="145"/>
      <c r="AA61" s="145"/>
      <c r="AB61" s="133"/>
      <c r="AC61" s="133"/>
      <c r="AD61" s="98" t="str">
        <f t="shared" si="4"/>
        <v/>
      </c>
      <c r="AE61" s="133"/>
      <c r="AF61" s="133"/>
      <c r="AG61" s="133"/>
      <c r="AH61" s="159" t="str">
        <f>IFERROR(IF(AND(W60="Probabilidad",W61="Probabilidad"),(AJ60-(+AJ60*AD61)),IF(AND(W60="Impacto",W61="Probabilidad"),(AJ59-(+AJ59*AD61)),IF(W61="Impacto",AJ60,""))),"")</f>
        <v/>
      </c>
      <c r="AI61" s="132" t="str">
        <f t="shared" si="5"/>
        <v/>
      </c>
      <c r="AJ61" s="98" t="str">
        <f t="shared" si="15"/>
        <v/>
      </c>
      <c r="AK61" s="132" t="str">
        <f t="shared" si="7"/>
        <v/>
      </c>
      <c r="AL61" s="98" t="str">
        <f>IFERROR(IF(AND(W60="Impacto",W61="Impacto"),(AL60-(+AL60*AD61)),IF(AND(W60="Probabilidad",W61="Impacto"),(AL59-(+AL59*AD61)),IF(W61="Probabilidad",AL60,""))),"")</f>
        <v/>
      </c>
      <c r="AM61" s="99" t="str">
        <f t="shared" si="16"/>
        <v/>
      </c>
      <c r="AN61" s="411"/>
      <c r="AO61" s="180"/>
      <c r="AP61" s="134"/>
      <c r="AQ61" s="100"/>
      <c r="AR61" s="100"/>
      <c r="AS61" s="180"/>
      <c r="AT61" s="100"/>
      <c r="AU61" s="180"/>
      <c r="AV61" s="100"/>
      <c r="AW61" s="180"/>
      <c r="AX61" s="100"/>
      <c r="AY61" s="180"/>
      <c r="AZ61" s="134"/>
      <c r="BA61" s="180"/>
      <c r="BB61" s="180"/>
      <c r="BC61" s="134"/>
      <c r="BD61" s="100"/>
      <c r="BE61" s="100"/>
      <c r="BF61" s="180"/>
      <c r="BG61" s="180"/>
      <c r="BH61" s="134"/>
      <c r="BI61" s="100"/>
      <c r="BJ61" s="100"/>
      <c r="BK61" s="180"/>
      <c r="BL61" s="180"/>
      <c r="BM61" s="134"/>
      <c r="BN61" s="100"/>
      <c r="BO61" s="100"/>
      <c r="BP61" s="180"/>
      <c r="BQ61" s="180"/>
      <c r="BR61" s="134"/>
      <c r="BS61" s="100"/>
      <c r="BT61" s="100"/>
      <c r="BU61" s="100"/>
      <c r="BV61" s="180"/>
      <c r="BW61" s="180"/>
      <c r="BX61" s="180"/>
      <c r="BY61" s="100"/>
      <c r="BZ61" s="180"/>
      <c r="CA61" s="180"/>
      <c r="CB61" s="100"/>
      <c r="CC61" s="180"/>
      <c r="CD61" s="134"/>
      <c r="CE61" s="180"/>
    </row>
    <row r="62" spans="1:109" ht="15.75" customHeight="1" x14ac:dyDescent="0.3">
      <c r="A62" s="408"/>
      <c r="B62" s="409"/>
      <c r="C62" s="409"/>
      <c r="D62" s="409"/>
      <c r="E62" s="414"/>
      <c r="F62" s="409"/>
      <c r="G62" s="409"/>
      <c r="H62" s="409"/>
      <c r="I62" s="180"/>
      <c r="J62" s="180"/>
      <c r="K62" s="409"/>
      <c r="L62" s="414"/>
      <c r="M62" s="408"/>
      <c r="N62" s="368"/>
      <c r="O62" s="365"/>
      <c r="P62" s="413"/>
      <c r="Q62" s="365">
        <f>IF(NOT(ISERROR(MATCH(P62,_xlfn.ANCHORARRAY(E73),0))),O75&amp;"Por favor no seleccionar los criterios de impacto",P62)</f>
        <v>0</v>
      </c>
      <c r="R62" s="368"/>
      <c r="S62" s="365"/>
      <c r="T62" s="366"/>
      <c r="U62" s="134">
        <v>4</v>
      </c>
      <c r="V62" s="97"/>
      <c r="W62" s="181" t="str">
        <f t="shared" si="14"/>
        <v/>
      </c>
      <c r="X62" s="145"/>
      <c r="Y62" s="145"/>
      <c r="Z62" s="145"/>
      <c r="AA62" s="145"/>
      <c r="AB62" s="133"/>
      <c r="AC62" s="133"/>
      <c r="AD62" s="98" t="str">
        <f t="shared" si="4"/>
        <v/>
      </c>
      <c r="AE62" s="133"/>
      <c r="AF62" s="133"/>
      <c r="AG62" s="133"/>
      <c r="AH62" s="159" t="str">
        <f>IFERROR(IF(AND(W61="Probabilidad",W62="Probabilidad"),(AJ61-(+AJ61*AD62)),IF(AND(W61="Impacto",W62="Probabilidad"),(AJ60-(+AJ60*AD62)),IF(W62="Impacto",AJ61,""))),"")</f>
        <v/>
      </c>
      <c r="AI62" s="132" t="str">
        <f t="shared" si="5"/>
        <v/>
      </c>
      <c r="AJ62" s="98" t="str">
        <f t="shared" si="15"/>
        <v/>
      </c>
      <c r="AK62" s="132" t="str">
        <f t="shared" si="7"/>
        <v/>
      </c>
      <c r="AL62" s="98" t="str">
        <f>IFERROR(IF(AND(W61="Impacto",W62="Impacto"),(AL61-(+AL61*AD62)),IF(AND(W61="Probabilidad",W62="Impacto"),(AL60-(+AL60*AD62)),IF(W62="Probabilidad",AL61,""))),"")</f>
        <v/>
      </c>
      <c r="AM62" s="99" t="str">
        <f t="shared" si="16"/>
        <v/>
      </c>
      <c r="AN62" s="411"/>
      <c r="AO62" s="180"/>
      <c r="AP62" s="134"/>
      <c r="AQ62" s="100"/>
      <c r="AR62" s="100"/>
      <c r="AS62" s="180"/>
      <c r="AT62" s="100"/>
      <c r="AU62" s="180"/>
      <c r="AV62" s="100"/>
      <c r="AW62" s="180"/>
      <c r="AX62" s="100"/>
      <c r="AY62" s="180"/>
      <c r="AZ62" s="134"/>
      <c r="BA62" s="180"/>
      <c r="BB62" s="180"/>
      <c r="BC62" s="134"/>
      <c r="BD62" s="100"/>
      <c r="BE62" s="100"/>
      <c r="BF62" s="180"/>
      <c r="BG62" s="180"/>
      <c r="BH62" s="134"/>
      <c r="BI62" s="100"/>
      <c r="BJ62" s="100"/>
      <c r="BK62" s="180"/>
      <c r="BL62" s="180"/>
      <c r="BM62" s="134"/>
      <c r="BN62" s="100"/>
      <c r="BO62" s="100"/>
      <c r="BP62" s="180"/>
      <c r="BQ62" s="180"/>
      <c r="BR62" s="134"/>
      <c r="BS62" s="100"/>
      <c r="BT62" s="100"/>
      <c r="BU62" s="100"/>
      <c r="BV62" s="180"/>
      <c r="BW62" s="180"/>
      <c r="BX62" s="180"/>
      <c r="BY62" s="100"/>
      <c r="BZ62" s="180"/>
      <c r="CA62" s="180"/>
      <c r="CB62" s="100"/>
      <c r="CC62" s="180"/>
      <c r="CD62" s="134"/>
      <c r="CE62" s="180"/>
    </row>
    <row r="63" spans="1:109" ht="15.75" customHeight="1" x14ac:dyDescent="0.3">
      <c r="A63" s="408"/>
      <c r="B63" s="409"/>
      <c r="C63" s="409"/>
      <c r="D63" s="409"/>
      <c r="E63" s="414"/>
      <c r="F63" s="409"/>
      <c r="G63" s="409"/>
      <c r="H63" s="409"/>
      <c r="I63" s="180"/>
      <c r="J63" s="180"/>
      <c r="K63" s="409"/>
      <c r="L63" s="414"/>
      <c r="M63" s="408"/>
      <c r="N63" s="368"/>
      <c r="O63" s="365"/>
      <c r="P63" s="413"/>
      <c r="Q63" s="365">
        <f>IF(NOT(ISERROR(MATCH(P63,_xlfn.ANCHORARRAY(E74),0))),O76&amp;"Por favor no seleccionar los criterios de impacto",P63)</f>
        <v>0</v>
      </c>
      <c r="R63" s="368"/>
      <c r="S63" s="365"/>
      <c r="T63" s="366"/>
      <c r="U63" s="134">
        <v>5</v>
      </c>
      <c r="V63" s="97"/>
      <c r="W63" s="181" t="str">
        <f t="shared" si="14"/>
        <v/>
      </c>
      <c r="X63" s="145"/>
      <c r="Y63" s="145"/>
      <c r="Z63" s="145"/>
      <c r="AA63" s="145"/>
      <c r="AB63" s="133"/>
      <c r="AC63" s="133"/>
      <c r="AD63" s="98" t="str">
        <f t="shared" si="4"/>
        <v/>
      </c>
      <c r="AE63" s="133"/>
      <c r="AF63" s="133"/>
      <c r="AG63" s="133"/>
      <c r="AH63" s="159" t="str">
        <f>IFERROR(IF(AND(W62="Probabilidad",W63="Probabilidad"),(AJ62-(+AJ62*AD63)),IF(AND(W62="Impacto",W63="Probabilidad"),(AJ61-(+AJ61*AD63)),IF(W63="Impacto",AJ62,""))),"")</f>
        <v/>
      </c>
      <c r="AI63" s="132" t="str">
        <f t="shared" si="5"/>
        <v/>
      </c>
      <c r="AJ63" s="98" t="str">
        <f t="shared" si="15"/>
        <v/>
      </c>
      <c r="AK63" s="132" t="str">
        <f t="shared" si="7"/>
        <v/>
      </c>
      <c r="AL63" s="98" t="str">
        <f>IFERROR(IF(AND(W62="Impacto",W63="Impacto"),(AL62-(+AL62*AD63)),IF(AND(W62="Probabilidad",W63="Impacto"),(AL61-(+AL61*AD63)),IF(W63="Probabilidad",AL62,""))),"")</f>
        <v/>
      </c>
      <c r="AM63" s="99" t="str">
        <f t="shared" si="16"/>
        <v/>
      </c>
      <c r="AN63" s="411"/>
      <c r="AO63" s="180"/>
      <c r="AP63" s="134"/>
      <c r="AQ63" s="100"/>
      <c r="AR63" s="100"/>
      <c r="AS63" s="180"/>
      <c r="AT63" s="100"/>
      <c r="AU63" s="180"/>
      <c r="AV63" s="100"/>
      <c r="AW63" s="180"/>
      <c r="AX63" s="100"/>
      <c r="AY63" s="180"/>
      <c r="AZ63" s="134"/>
      <c r="BA63" s="180"/>
      <c r="BB63" s="180"/>
      <c r="BC63" s="134"/>
      <c r="BD63" s="100"/>
      <c r="BE63" s="100"/>
      <c r="BF63" s="180"/>
      <c r="BG63" s="180"/>
      <c r="BH63" s="134"/>
      <c r="BI63" s="100"/>
      <c r="BJ63" s="100"/>
      <c r="BK63" s="180"/>
      <c r="BL63" s="180"/>
      <c r="BM63" s="134"/>
      <c r="BN63" s="100"/>
      <c r="BO63" s="100"/>
      <c r="BP63" s="180"/>
      <c r="BQ63" s="180"/>
      <c r="BR63" s="134"/>
      <c r="BS63" s="100"/>
      <c r="BT63" s="100"/>
      <c r="BU63" s="100"/>
      <c r="BV63" s="180"/>
      <c r="BW63" s="180"/>
      <c r="BX63" s="180"/>
      <c r="BY63" s="100"/>
      <c r="BZ63" s="180"/>
      <c r="CA63" s="180"/>
      <c r="CB63" s="100"/>
      <c r="CC63" s="180"/>
      <c r="CD63" s="134"/>
      <c r="CE63" s="180"/>
    </row>
    <row r="64" spans="1:109" ht="15.75" customHeight="1" x14ac:dyDescent="0.3">
      <c r="A64" s="408"/>
      <c r="B64" s="409"/>
      <c r="C64" s="409"/>
      <c r="D64" s="409"/>
      <c r="E64" s="414"/>
      <c r="F64" s="409"/>
      <c r="G64" s="409"/>
      <c r="H64" s="409"/>
      <c r="I64" s="180"/>
      <c r="J64" s="180"/>
      <c r="K64" s="409"/>
      <c r="L64" s="414"/>
      <c r="M64" s="408"/>
      <c r="N64" s="368"/>
      <c r="O64" s="365"/>
      <c r="P64" s="413"/>
      <c r="Q64" s="365">
        <f>IF(NOT(ISERROR(MATCH(P64,_xlfn.ANCHORARRAY(E75),0))),O77&amp;"Por favor no seleccionar los criterios de impacto",P64)</f>
        <v>0</v>
      </c>
      <c r="R64" s="368"/>
      <c r="S64" s="365"/>
      <c r="T64" s="366"/>
      <c r="U64" s="134">
        <v>6</v>
      </c>
      <c r="V64" s="97"/>
      <c r="W64" s="181" t="str">
        <f t="shared" si="14"/>
        <v/>
      </c>
      <c r="X64" s="145"/>
      <c r="Y64" s="145"/>
      <c r="Z64" s="145"/>
      <c r="AA64" s="145"/>
      <c r="AB64" s="133"/>
      <c r="AC64" s="133"/>
      <c r="AD64" s="98" t="str">
        <f t="shared" si="4"/>
        <v/>
      </c>
      <c r="AE64" s="133"/>
      <c r="AF64" s="133"/>
      <c r="AG64" s="133"/>
      <c r="AH64" s="159" t="str">
        <f>IFERROR(IF(AND(W63="Probabilidad",W64="Probabilidad"),(AJ63-(+AJ63*AD64)),IF(AND(W63="Impacto",W64="Probabilidad"),(AJ62-(+AJ62*AD64)),IF(W64="Impacto",AJ63,""))),"")</f>
        <v/>
      </c>
      <c r="AI64" s="132" t="str">
        <f t="shared" si="5"/>
        <v/>
      </c>
      <c r="AJ64" s="98" t="str">
        <f t="shared" si="15"/>
        <v/>
      </c>
      <c r="AK64" s="132" t="str">
        <f t="shared" si="7"/>
        <v/>
      </c>
      <c r="AL64" s="98" t="str">
        <f>IFERROR(IF(AND(W63="Impacto",W64="Impacto"),(AL63-(+AL63*AD64)),IF(AND(W63="Probabilidad",W64="Impacto"),(AL62-(+AL62*AD64)),IF(W64="Probabilidad",AL63,""))),"")</f>
        <v/>
      </c>
      <c r="AM64" s="99" t="str">
        <f t="shared" si="16"/>
        <v/>
      </c>
      <c r="AN64" s="412"/>
      <c r="AO64" s="180"/>
      <c r="AP64" s="134"/>
      <c r="AQ64" s="100"/>
      <c r="AR64" s="100"/>
      <c r="AS64" s="180"/>
      <c r="AT64" s="100"/>
      <c r="AU64" s="180"/>
      <c r="AV64" s="100"/>
      <c r="AW64" s="180"/>
      <c r="AX64" s="100"/>
      <c r="AY64" s="180"/>
      <c r="AZ64" s="134"/>
      <c r="BA64" s="180"/>
      <c r="BB64" s="180"/>
      <c r="BC64" s="134"/>
      <c r="BD64" s="100"/>
      <c r="BE64" s="100"/>
      <c r="BF64" s="180"/>
      <c r="BG64" s="180"/>
      <c r="BH64" s="134"/>
      <c r="BI64" s="100"/>
      <c r="BJ64" s="100"/>
      <c r="BK64" s="180"/>
      <c r="BL64" s="180"/>
      <c r="BM64" s="134"/>
      <c r="BN64" s="100"/>
      <c r="BO64" s="100"/>
      <c r="BP64" s="180"/>
      <c r="BQ64" s="180"/>
      <c r="BR64" s="134"/>
      <c r="BS64" s="100"/>
      <c r="BT64" s="100"/>
      <c r="BU64" s="100"/>
      <c r="BV64" s="180"/>
      <c r="BW64" s="180"/>
      <c r="BX64" s="180"/>
      <c r="BY64" s="100"/>
      <c r="BZ64" s="180"/>
      <c r="CA64" s="180"/>
      <c r="CB64" s="100"/>
      <c r="CC64" s="180"/>
      <c r="CD64" s="134"/>
      <c r="CE64" s="180"/>
    </row>
  </sheetData>
  <sheetProtection algorithmName="SHA-512" hashValue="+/68FWOjICRkCIsoi+G02oW17K9RvaHsHpjP66IKP52OnnPcwll36ZwW7bQSkh4vBPyMMFtzSKtpouAjtiH89w==" saltValue="Eaq/E4SNp+JGh0qMKDv/2Q=="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104" priority="244" operator="equal">
      <formula>"Baja"</formula>
    </cfRule>
    <cfRule type="cellIs" dxfId="103" priority="243" operator="equal">
      <formula>"Media"</formula>
    </cfRule>
    <cfRule type="cellIs" dxfId="102" priority="242" operator="equal">
      <formula>"Alta"</formula>
    </cfRule>
    <cfRule type="cellIs" dxfId="101" priority="241" operator="equal">
      <formula>"Muy Alta"</formula>
    </cfRule>
    <cfRule type="cellIs" dxfId="100" priority="245" operator="equal">
      <formula>"Muy Baja"</formula>
    </cfRule>
  </conditionalFormatting>
  <conditionalFormatting sqref="N17">
    <cfRule type="cellIs" dxfId="99" priority="197" operator="equal">
      <formula>"Media"</formula>
    </cfRule>
    <cfRule type="cellIs" dxfId="98" priority="199" operator="equal">
      <formula>"Muy Baja"</formula>
    </cfRule>
    <cfRule type="cellIs" dxfId="97" priority="198" operator="equal">
      <formula>"Baja"</formula>
    </cfRule>
    <cfRule type="cellIs" dxfId="96" priority="196" operator="equal">
      <formula>"Alta"</formula>
    </cfRule>
    <cfRule type="cellIs" dxfId="95" priority="195" operator="equal">
      <formula>"Muy Alta"</formula>
    </cfRule>
  </conditionalFormatting>
  <conditionalFormatting sqref="N23">
    <cfRule type="cellIs" dxfId="94" priority="176" operator="equal">
      <formula>"Muy Baja"</formula>
    </cfRule>
    <cfRule type="cellIs" dxfId="93" priority="174" operator="equal">
      <formula>"Media"</formula>
    </cfRule>
    <cfRule type="cellIs" dxfId="92" priority="172" operator="equal">
      <formula>"Muy Alta"</formula>
    </cfRule>
    <cfRule type="cellIs" dxfId="91" priority="173" operator="equal">
      <formula>"Alta"</formula>
    </cfRule>
    <cfRule type="cellIs" dxfId="90" priority="175" operator="equal">
      <formula>"Baja"</formula>
    </cfRule>
  </conditionalFormatting>
  <conditionalFormatting sqref="N29">
    <cfRule type="cellIs" dxfId="89" priority="150" operator="equal">
      <formula>"Alta"</formula>
    </cfRule>
    <cfRule type="cellIs" dxfId="88" priority="149" operator="equal">
      <formula>"Muy Alta"</formula>
    </cfRule>
    <cfRule type="cellIs" dxfId="87" priority="151" operator="equal">
      <formula>"Media"</formula>
    </cfRule>
    <cfRule type="cellIs" dxfId="86" priority="152" operator="equal">
      <formula>"Baja"</formula>
    </cfRule>
    <cfRule type="cellIs" dxfId="85" priority="153" operator="equal">
      <formula>"Muy Baja"</formula>
    </cfRule>
  </conditionalFormatting>
  <conditionalFormatting sqref="N35">
    <cfRule type="cellIs" dxfId="84" priority="127" operator="equal">
      <formula>"Alta"</formula>
    </cfRule>
    <cfRule type="cellIs" dxfId="83" priority="126" operator="equal">
      <formula>"Muy Alta"</formula>
    </cfRule>
    <cfRule type="cellIs" dxfId="82" priority="129" operator="equal">
      <formula>"Baja"</formula>
    </cfRule>
    <cfRule type="cellIs" dxfId="81" priority="130" operator="equal">
      <formula>"Muy Baja"</formula>
    </cfRule>
    <cfRule type="cellIs" dxfId="80" priority="128" operator="equal">
      <formula>"Media"</formula>
    </cfRule>
  </conditionalFormatting>
  <conditionalFormatting sqref="N41">
    <cfRule type="cellIs" dxfId="79" priority="107" operator="equal">
      <formula>"Muy Baja"</formula>
    </cfRule>
    <cfRule type="cellIs" dxfId="78" priority="103" operator="equal">
      <formula>"Muy Alta"</formula>
    </cfRule>
    <cfRule type="cellIs" dxfId="77" priority="104" operator="equal">
      <formula>"Alta"</formula>
    </cfRule>
    <cfRule type="cellIs" dxfId="76" priority="105" operator="equal">
      <formula>"Media"</formula>
    </cfRule>
    <cfRule type="cellIs" dxfId="75" priority="106" operator="equal">
      <formula>"Baja"</formula>
    </cfRule>
  </conditionalFormatting>
  <conditionalFormatting sqref="N47">
    <cfRule type="cellIs" dxfId="74" priority="82" operator="equal">
      <formula>"Media"</formula>
    </cfRule>
    <cfRule type="cellIs" dxfId="73" priority="80" operator="equal">
      <formula>"Muy Alta"</formula>
    </cfRule>
    <cfRule type="cellIs" dxfId="72" priority="83" operator="equal">
      <formula>"Baja"</formula>
    </cfRule>
    <cfRule type="cellIs" dxfId="71" priority="84" operator="equal">
      <formula>"Muy Baja"</formula>
    </cfRule>
    <cfRule type="cellIs" dxfId="70" priority="81" operator="equal">
      <formula>"Alta"</formula>
    </cfRule>
  </conditionalFormatting>
  <conditionalFormatting sqref="N53">
    <cfRule type="cellIs" dxfId="69" priority="59" operator="equal">
      <formula>"Media"</formula>
    </cfRule>
    <cfRule type="cellIs" dxfId="68" priority="61" operator="equal">
      <formula>"Muy Baja"</formula>
    </cfRule>
    <cfRule type="cellIs" dxfId="67" priority="60" operator="equal">
      <formula>"Baja"</formula>
    </cfRule>
    <cfRule type="cellIs" dxfId="66" priority="57" operator="equal">
      <formula>"Muy Alta"</formula>
    </cfRule>
    <cfRule type="cellIs" dxfId="65" priority="58" operator="equal">
      <formula>"Alta"</formula>
    </cfRule>
  </conditionalFormatting>
  <conditionalFormatting sqref="N59">
    <cfRule type="cellIs" dxfId="64" priority="34" operator="equal">
      <formula>"Muy Alta"</formula>
    </cfRule>
    <cfRule type="cellIs" dxfId="63" priority="36" operator="equal">
      <formula>"Media"</formula>
    </cfRule>
    <cfRule type="cellIs" dxfId="62" priority="35" operator="equal">
      <formula>"Alta"</formula>
    </cfRule>
    <cfRule type="cellIs" dxfId="61" priority="38" operator="equal">
      <formula>"Muy Baja"</formula>
    </cfRule>
    <cfRule type="cellIs" dxfId="60" priority="37" operator="equal">
      <formula>"Baja"</formula>
    </cfRule>
  </conditionalFormatting>
  <conditionalFormatting sqref="Q5:Q64">
    <cfRule type="containsText" dxfId="59" priority="15" operator="containsText" text="❌">
      <formula>NOT(ISERROR(SEARCH("❌",Q5)))</formula>
    </cfRule>
  </conditionalFormatting>
  <conditionalFormatting sqref="R5 R11 R17 R23 R29 R35 R41 R47 R53 R59">
    <cfRule type="cellIs" dxfId="58" priority="239" operator="equal">
      <formula>"Menor"</formula>
    </cfRule>
    <cfRule type="cellIs" dxfId="57" priority="236" operator="equal">
      <formula>"Catastrófico"</formula>
    </cfRule>
    <cfRule type="cellIs" dxfId="56" priority="237" operator="equal">
      <formula>"Mayor"</formula>
    </cfRule>
    <cfRule type="cellIs" dxfId="55" priority="238" operator="equal">
      <formula>"Moderado"</formula>
    </cfRule>
    <cfRule type="cellIs" dxfId="54" priority="240" operator="equal">
      <formula>"Leve"</formula>
    </cfRule>
  </conditionalFormatting>
  <conditionalFormatting sqref="T5">
    <cfRule type="cellIs" dxfId="53" priority="235" operator="equal">
      <formula>"Bajo"</formula>
    </cfRule>
    <cfRule type="cellIs" dxfId="52" priority="232" operator="equal">
      <formula>"Extremo"</formula>
    </cfRule>
    <cfRule type="cellIs" dxfId="51" priority="233" operator="equal">
      <formula>"Alto"</formula>
    </cfRule>
    <cfRule type="cellIs" dxfId="50" priority="234" operator="equal">
      <formula>"Moderado"</formula>
    </cfRule>
  </conditionalFormatting>
  <conditionalFormatting sqref="T11">
    <cfRule type="cellIs" dxfId="49" priority="214" operator="equal">
      <formula>"Extremo"</formula>
    </cfRule>
    <cfRule type="cellIs" dxfId="48" priority="217" operator="equal">
      <formula>"Bajo"</formula>
    </cfRule>
    <cfRule type="cellIs" dxfId="47" priority="216" operator="equal">
      <formula>"Moderado"</formula>
    </cfRule>
    <cfRule type="cellIs" dxfId="46" priority="215" operator="equal">
      <formula>"Alto"</formula>
    </cfRule>
  </conditionalFormatting>
  <conditionalFormatting sqref="T17">
    <cfRule type="cellIs" dxfId="45" priority="194" operator="equal">
      <formula>"Bajo"</formula>
    </cfRule>
    <cfRule type="cellIs" dxfId="44" priority="191" operator="equal">
      <formula>"Extremo"</formula>
    </cfRule>
    <cfRule type="cellIs" dxfId="43" priority="192" operator="equal">
      <formula>"Alto"</formula>
    </cfRule>
    <cfRule type="cellIs" dxfId="42" priority="193" operator="equal">
      <formula>"Moderado"</formula>
    </cfRule>
  </conditionalFormatting>
  <conditionalFormatting sqref="T23">
    <cfRule type="cellIs" dxfId="41" priority="168" operator="equal">
      <formula>"Extremo"</formula>
    </cfRule>
    <cfRule type="cellIs" dxfId="40" priority="169" operator="equal">
      <formula>"Alto"</formula>
    </cfRule>
    <cfRule type="cellIs" dxfId="39" priority="170" operator="equal">
      <formula>"Moderado"</formula>
    </cfRule>
    <cfRule type="cellIs" dxfId="38" priority="171" operator="equal">
      <formula>"Bajo"</formula>
    </cfRule>
  </conditionalFormatting>
  <conditionalFormatting sqref="T29">
    <cfRule type="cellIs" dxfId="37" priority="146" operator="equal">
      <formula>"Alto"</formula>
    </cfRule>
    <cfRule type="cellIs" dxfId="36" priority="145" operator="equal">
      <formula>"Extremo"</formula>
    </cfRule>
    <cfRule type="cellIs" dxfId="35" priority="147" operator="equal">
      <formula>"Moderado"</formula>
    </cfRule>
    <cfRule type="cellIs" dxfId="34" priority="148" operator="equal">
      <formula>"Bajo"</formula>
    </cfRule>
  </conditionalFormatting>
  <conditionalFormatting sqref="T35">
    <cfRule type="cellIs" dxfId="33" priority="124" operator="equal">
      <formula>"Moderado"</formula>
    </cfRule>
    <cfRule type="cellIs" dxfId="32" priority="123" operator="equal">
      <formula>"Alto"</formula>
    </cfRule>
    <cfRule type="cellIs" dxfId="31" priority="125" operator="equal">
      <formula>"Bajo"</formula>
    </cfRule>
    <cfRule type="cellIs" dxfId="30" priority="122" operator="equal">
      <formula>"Extremo"</formula>
    </cfRule>
  </conditionalFormatting>
  <conditionalFormatting sqref="T41">
    <cfRule type="cellIs" dxfId="29" priority="102" operator="equal">
      <formula>"Bajo"</formula>
    </cfRule>
    <cfRule type="cellIs" dxfId="28" priority="101" operator="equal">
      <formula>"Moderado"</formula>
    </cfRule>
    <cfRule type="cellIs" dxfId="27" priority="100" operator="equal">
      <formula>"Alto"</formula>
    </cfRule>
    <cfRule type="cellIs" dxfId="26" priority="99" operator="equal">
      <formula>"Extremo"</formula>
    </cfRule>
  </conditionalFormatting>
  <conditionalFormatting sqref="T47">
    <cfRule type="cellIs" dxfId="25" priority="76" operator="equal">
      <formula>"Extremo"</formula>
    </cfRule>
    <cfRule type="cellIs" dxfId="24" priority="77" operator="equal">
      <formula>"Alto"</formula>
    </cfRule>
    <cfRule type="cellIs" dxfId="23" priority="79" operator="equal">
      <formula>"Bajo"</formula>
    </cfRule>
    <cfRule type="cellIs" dxfId="22" priority="78" operator="equal">
      <formula>"Moderado"</formula>
    </cfRule>
  </conditionalFormatting>
  <conditionalFormatting sqref="T53">
    <cfRule type="cellIs" dxfId="21" priority="53" operator="equal">
      <formula>"Extremo"</formula>
    </cfRule>
    <cfRule type="cellIs" dxfId="20" priority="54" operator="equal">
      <formula>"Alto"</formula>
    </cfRule>
    <cfRule type="cellIs" dxfId="19" priority="56" operator="equal">
      <formula>"Bajo"</formula>
    </cfRule>
    <cfRule type="cellIs" dxfId="18" priority="55" operator="equal">
      <formula>"Moderado"</formula>
    </cfRule>
  </conditionalFormatting>
  <conditionalFormatting sqref="T59">
    <cfRule type="cellIs" dxfId="17" priority="30" operator="equal">
      <formula>"Extremo"</formula>
    </cfRule>
    <cfRule type="cellIs" dxfId="16" priority="33" operator="equal">
      <formula>"Bajo"</formula>
    </cfRule>
    <cfRule type="cellIs" dxfId="15" priority="32" operator="equal">
      <formula>"Moderado"</formula>
    </cfRule>
    <cfRule type="cellIs" dxfId="14" priority="31" operator="equal">
      <formula>"Alto"</formula>
    </cfRule>
  </conditionalFormatting>
  <conditionalFormatting sqref="AI5:AI64">
    <cfRule type="cellIs" dxfId="13" priority="13" operator="equal">
      <formula>"Baja"</formula>
    </cfRule>
    <cfRule type="cellIs" dxfId="12" priority="12" operator="equal">
      <formula>"Media"</formula>
    </cfRule>
    <cfRule type="cellIs" dxfId="11" priority="14" operator="equal">
      <formula>"Muy Baja"</formula>
    </cfRule>
    <cfRule type="cellIs" dxfId="10" priority="10" operator="equal">
      <formula>"Muy Alta"</formula>
    </cfRule>
    <cfRule type="cellIs" dxfId="9" priority="11" operator="equal">
      <formula>"Alta"</formula>
    </cfRule>
  </conditionalFormatting>
  <conditionalFormatting sqref="AK5:AK64">
    <cfRule type="cellIs" dxfId="8" priority="9" operator="equal">
      <formula>"Leve"</formula>
    </cfRule>
    <cfRule type="cellIs" dxfId="7" priority="8" operator="equal">
      <formula>"Menor"</formula>
    </cfRule>
    <cfRule type="cellIs" dxfId="6" priority="6" operator="equal">
      <formula>"Mayor"</formula>
    </cfRule>
    <cfRule type="cellIs" dxfId="5" priority="5" operator="equal">
      <formula>"Catastrófico"</formula>
    </cfRule>
    <cfRule type="cellIs" dxfId="4" priority="7" operator="equal">
      <formula>"Moderado"</formula>
    </cfRule>
  </conditionalFormatting>
  <conditionalFormatting sqref="AM5:AM64">
    <cfRule type="cellIs" dxfId="3" priority="1" operator="equal">
      <formula>"Extremo"</formula>
    </cfRule>
    <cfRule type="cellIs" dxfId="2" priority="4" operator="equal">
      <formula>"Bajo"</formula>
    </cfRule>
    <cfRule type="cellIs" dxfId="1" priority="3" operator="equal">
      <formula>"Moderado"</formula>
    </cfRule>
    <cfRule type="cellIs" dxfId="0" priority="2" operator="equal">
      <formula>"Alto"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workbookViewId="0">
      <selection activeCell="Y5" sqref="Y5"/>
    </sheetView>
  </sheetViews>
  <sheetFormatPr baseColWidth="10" defaultColWidth="11.42578125" defaultRowHeight="16.5" x14ac:dyDescent="0.3"/>
  <cols>
    <col min="1" max="1" width="4" style="2" bestFit="1" customWidth="1"/>
    <col min="2" max="3" width="18.7109375" style="93" customWidth="1"/>
    <col min="4" max="4" width="25.85546875" style="93" customWidth="1"/>
    <col min="5" max="5" width="14.140625" style="2" customWidth="1"/>
    <col min="6" max="6" width="17.5703125" style="2" customWidth="1"/>
    <col min="7" max="7" width="32.42578125" style="1" customWidth="1"/>
    <col min="8" max="8" width="30"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346" t="s">
        <v>325</v>
      </c>
      <c r="B2" s="347"/>
      <c r="C2" s="347"/>
      <c r="D2" s="347"/>
      <c r="E2" s="347"/>
      <c r="F2" s="347"/>
      <c r="G2" s="347"/>
      <c r="H2" s="383" t="s">
        <v>326</v>
      </c>
      <c r="I2" s="383"/>
      <c r="J2" s="383"/>
      <c r="K2" s="383"/>
      <c r="L2" s="383"/>
      <c r="M2" s="383"/>
      <c r="N2" s="383"/>
      <c r="O2" s="383"/>
      <c r="P2" s="383"/>
      <c r="Q2" s="383"/>
      <c r="R2" s="383"/>
      <c r="S2" s="383"/>
      <c r="T2" s="352" t="s">
        <v>129</v>
      </c>
      <c r="U2" s="352"/>
      <c r="V2" s="352"/>
      <c r="W2" s="415" t="s">
        <v>327</v>
      </c>
      <c r="X2" s="415"/>
      <c r="Y2" s="415"/>
    </row>
    <row r="3" spans="1:25" ht="15" customHeight="1" x14ac:dyDescent="0.25">
      <c r="A3" s="406" t="s">
        <v>131</v>
      </c>
      <c r="B3" s="372" t="s">
        <v>7</v>
      </c>
      <c r="C3" s="372" t="s">
        <v>9</v>
      </c>
      <c r="D3" s="372" t="s">
        <v>11</v>
      </c>
      <c r="E3" s="407" t="s">
        <v>15</v>
      </c>
      <c r="F3" s="372" t="s">
        <v>328</v>
      </c>
      <c r="G3" s="407" t="s">
        <v>329</v>
      </c>
      <c r="H3" s="360" t="s">
        <v>147</v>
      </c>
      <c r="I3" s="360" t="s">
        <v>148</v>
      </c>
      <c r="J3" s="360" t="s">
        <v>149</v>
      </c>
      <c r="K3" s="360" t="s">
        <v>150</v>
      </c>
      <c r="L3" s="360" t="s">
        <v>151</v>
      </c>
      <c r="M3" s="360" t="s">
        <v>150</v>
      </c>
      <c r="N3" s="360" t="s">
        <v>152</v>
      </c>
      <c r="O3" s="360" t="s">
        <v>150</v>
      </c>
      <c r="P3" s="360" t="s">
        <v>153</v>
      </c>
      <c r="Q3" s="360" t="s">
        <v>150</v>
      </c>
      <c r="R3" s="360" t="s">
        <v>154</v>
      </c>
      <c r="S3" s="360" t="s">
        <v>53</v>
      </c>
      <c r="T3" s="353" t="s">
        <v>150</v>
      </c>
      <c r="U3" s="353" t="s">
        <v>162</v>
      </c>
      <c r="V3" s="353" t="s">
        <v>330</v>
      </c>
      <c r="W3" s="386" t="s">
        <v>150</v>
      </c>
      <c r="X3" s="386" t="s">
        <v>331</v>
      </c>
      <c r="Y3" s="386" t="s">
        <v>53</v>
      </c>
    </row>
    <row r="4" spans="1:25" ht="15" customHeight="1" x14ac:dyDescent="0.25">
      <c r="A4" s="406"/>
      <c r="B4" s="372"/>
      <c r="C4" s="372"/>
      <c r="D4" s="372"/>
      <c r="E4" s="407"/>
      <c r="F4" s="372"/>
      <c r="G4" s="407"/>
      <c r="H4" s="360"/>
      <c r="I4" s="360"/>
      <c r="J4" s="360"/>
      <c r="K4" s="360"/>
      <c r="L4" s="360"/>
      <c r="M4" s="360"/>
      <c r="N4" s="360"/>
      <c r="O4" s="360"/>
      <c r="P4" s="360"/>
      <c r="Q4" s="360"/>
      <c r="R4" s="360"/>
      <c r="S4" s="360"/>
      <c r="T4" s="353"/>
      <c r="U4" s="353"/>
      <c r="V4" s="353"/>
      <c r="W4" s="386"/>
      <c r="X4" s="386"/>
      <c r="Y4" s="386"/>
    </row>
    <row r="5" spans="1:25" s="157" customFormat="1" ht="85.5" customHeight="1" x14ac:dyDescent="0.25">
      <c r="A5" s="408">
        <v>1</v>
      </c>
      <c r="B5" s="409"/>
      <c r="C5" s="409"/>
      <c r="D5" s="409"/>
      <c r="E5" s="409"/>
      <c r="F5" s="409"/>
      <c r="G5" s="414"/>
      <c r="H5" s="180"/>
      <c r="I5" s="134"/>
      <c r="J5" s="100"/>
      <c r="K5" s="100"/>
      <c r="L5" s="180"/>
      <c r="M5" s="100"/>
      <c r="N5" s="180"/>
      <c r="O5" s="100"/>
      <c r="P5" s="180"/>
      <c r="Q5" s="100"/>
      <c r="R5" s="180"/>
      <c r="S5" s="134"/>
      <c r="T5" s="100"/>
      <c r="U5" s="180"/>
      <c r="V5" s="180"/>
      <c r="W5" s="100" t="s">
        <v>324</v>
      </c>
      <c r="X5" s="180" t="s">
        <v>324</v>
      </c>
      <c r="Y5" s="134" t="s">
        <v>324</v>
      </c>
    </row>
    <row r="6" spans="1:25" s="157" customFormat="1" ht="31.5" customHeight="1" x14ac:dyDescent="0.25">
      <c r="A6" s="408"/>
      <c r="B6" s="409"/>
      <c r="C6" s="409"/>
      <c r="D6" s="409"/>
      <c r="E6" s="409"/>
      <c r="F6" s="409"/>
      <c r="G6" s="414"/>
      <c r="H6" s="180"/>
      <c r="I6" s="134"/>
      <c r="J6" s="100"/>
      <c r="K6" s="100"/>
      <c r="L6" s="180"/>
      <c r="M6" s="100"/>
      <c r="N6" s="180"/>
      <c r="O6" s="100"/>
      <c r="P6" s="180"/>
      <c r="Q6" s="100"/>
      <c r="R6" s="180"/>
      <c r="S6" s="134"/>
      <c r="T6" s="100"/>
      <c r="U6" s="180"/>
      <c r="V6" s="180"/>
      <c r="W6" s="100"/>
      <c r="X6" s="180"/>
      <c r="Y6" s="134"/>
    </row>
    <row r="7" spans="1:25" s="157" customFormat="1" ht="23.25" customHeight="1" x14ac:dyDescent="0.25">
      <c r="A7" s="408"/>
      <c r="B7" s="409"/>
      <c r="C7" s="409"/>
      <c r="D7" s="409"/>
      <c r="E7" s="409"/>
      <c r="F7" s="409"/>
      <c r="G7" s="414"/>
      <c r="H7" s="180"/>
      <c r="I7" s="134"/>
      <c r="J7" s="100"/>
      <c r="K7" s="100"/>
      <c r="L7" s="180"/>
      <c r="M7" s="100"/>
      <c r="N7" s="180"/>
      <c r="O7" s="100"/>
      <c r="P7" s="180"/>
      <c r="Q7" s="100"/>
      <c r="R7" s="180"/>
      <c r="S7" s="134"/>
      <c r="T7" s="100"/>
      <c r="U7" s="180"/>
      <c r="V7" s="180"/>
      <c r="W7" s="100"/>
      <c r="X7" s="180"/>
      <c r="Y7" s="134"/>
    </row>
    <row r="8" spans="1:25" s="157" customFormat="1" ht="25.5" customHeight="1" x14ac:dyDescent="0.25">
      <c r="A8" s="408"/>
      <c r="B8" s="409"/>
      <c r="C8" s="409"/>
      <c r="D8" s="409"/>
      <c r="E8" s="409"/>
      <c r="F8" s="409"/>
      <c r="G8" s="414"/>
      <c r="H8" s="180"/>
      <c r="I8" s="134"/>
      <c r="J8" s="100"/>
      <c r="K8" s="100"/>
      <c r="L8" s="180"/>
      <c r="M8" s="100"/>
      <c r="N8" s="180"/>
      <c r="O8" s="100"/>
      <c r="P8" s="180"/>
      <c r="Q8" s="100"/>
      <c r="R8" s="180"/>
      <c r="S8" s="134"/>
      <c r="T8" s="100"/>
      <c r="U8" s="180"/>
      <c r="V8" s="180"/>
      <c r="W8" s="100"/>
      <c r="X8" s="180"/>
      <c r="Y8" s="134"/>
    </row>
    <row r="9" spans="1:25" s="157" customFormat="1" ht="26.25" customHeight="1" x14ac:dyDescent="0.25">
      <c r="A9" s="408"/>
      <c r="B9" s="409"/>
      <c r="C9" s="409"/>
      <c r="D9" s="409"/>
      <c r="E9" s="409"/>
      <c r="F9" s="409"/>
      <c r="G9" s="414"/>
      <c r="H9" s="180"/>
      <c r="I9" s="134"/>
      <c r="J9" s="100"/>
      <c r="K9" s="100"/>
      <c r="L9" s="180"/>
      <c r="M9" s="100"/>
      <c r="N9" s="180"/>
      <c r="O9" s="100"/>
      <c r="P9" s="180"/>
      <c r="Q9" s="100"/>
      <c r="R9" s="180"/>
      <c r="S9" s="134"/>
      <c r="T9" s="100"/>
      <c r="U9" s="180"/>
      <c r="V9" s="180"/>
      <c r="W9" s="100"/>
      <c r="X9" s="180"/>
      <c r="Y9" s="134"/>
    </row>
    <row r="10" spans="1:25" s="157" customFormat="1" ht="35.25" customHeight="1" x14ac:dyDescent="0.25">
      <c r="A10" s="408"/>
      <c r="B10" s="409"/>
      <c r="C10" s="409"/>
      <c r="D10" s="409"/>
      <c r="E10" s="409"/>
      <c r="F10" s="409"/>
      <c r="G10" s="414"/>
      <c r="H10" s="180"/>
      <c r="I10" s="134"/>
      <c r="J10" s="100"/>
      <c r="K10" s="100"/>
      <c r="L10" s="180"/>
      <c r="M10" s="100"/>
      <c r="N10" s="180"/>
      <c r="O10" s="100"/>
      <c r="P10" s="180"/>
      <c r="Q10" s="100"/>
      <c r="R10" s="180"/>
      <c r="S10" s="134"/>
      <c r="T10" s="100"/>
      <c r="U10" s="180"/>
      <c r="V10" s="180"/>
      <c r="W10" s="100"/>
      <c r="X10" s="180"/>
      <c r="Y10" s="134"/>
    </row>
    <row r="11" spans="1:25" s="157" customFormat="1" ht="15" customHeight="1" x14ac:dyDescent="0.25">
      <c r="A11" s="408">
        <v>2</v>
      </c>
      <c r="B11" s="409"/>
      <c r="C11" s="409"/>
      <c r="D11" s="409"/>
      <c r="E11" s="409"/>
      <c r="F11" s="409"/>
      <c r="G11" s="414"/>
      <c r="H11" s="180"/>
      <c r="I11" s="134"/>
      <c r="J11" s="100"/>
      <c r="K11" s="100"/>
      <c r="L11" s="180"/>
      <c r="M11" s="100"/>
      <c r="N11" s="180"/>
      <c r="O11" s="100"/>
      <c r="P11" s="180"/>
      <c r="Q11" s="100"/>
      <c r="R11" s="180"/>
      <c r="S11" s="134"/>
      <c r="T11" s="100"/>
      <c r="U11" s="180"/>
      <c r="V11" s="180"/>
      <c r="W11" s="100"/>
      <c r="X11" s="180"/>
      <c r="Y11" s="134"/>
    </row>
    <row r="12" spans="1:25" s="157" customFormat="1" ht="15" customHeight="1" x14ac:dyDescent="0.25">
      <c r="A12" s="408"/>
      <c r="B12" s="409"/>
      <c r="C12" s="409"/>
      <c r="D12" s="409"/>
      <c r="E12" s="409"/>
      <c r="F12" s="409"/>
      <c r="G12" s="414"/>
      <c r="H12" s="180"/>
      <c r="I12" s="134"/>
      <c r="J12" s="100"/>
      <c r="K12" s="100"/>
      <c r="L12" s="180"/>
      <c r="M12" s="100"/>
      <c r="N12" s="180"/>
      <c r="O12" s="100"/>
      <c r="P12" s="180"/>
      <c r="Q12" s="100"/>
      <c r="R12" s="180"/>
      <c r="S12" s="134"/>
      <c r="T12" s="100"/>
      <c r="U12" s="180"/>
      <c r="V12" s="180"/>
      <c r="W12" s="100"/>
      <c r="X12" s="180"/>
      <c r="Y12" s="134"/>
    </row>
    <row r="13" spans="1:25" s="157" customFormat="1" ht="15" customHeight="1" x14ac:dyDescent="0.25">
      <c r="A13" s="408"/>
      <c r="B13" s="409"/>
      <c r="C13" s="409"/>
      <c r="D13" s="409"/>
      <c r="E13" s="409"/>
      <c r="F13" s="409"/>
      <c r="G13" s="414"/>
      <c r="H13" s="180"/>
      <c r="I13" s="134"/>
      <c r="J13" s="100"/>
      <c r="K13" s="100"/>
      <c r="L13" s="180"/>
      <c r="M13" s="100"/>
      <c r="N13" s="180"/>
      <c r="O13" s="100"/>
      <c r="P13" s="180"/>
      <c r="Q13" s="100"/>
      <c r="R13" s="180"/>
      <c r="S13" s="134"/>
      <c r="T13" s="100"/>
      <c r="U13" s="180"/>
      <c r="V13" s="180"/>
      <c r="W13" s="100"/>
      <c r="X13" s="180"/>
      <c r="Y13" s="134"/>
    </row>
    <row r="14" spans="1:25" s="157" customFormat="1" ht="15" customHeight="1" x14ac:dyDescent="0.25">
      <c r="A14" s="408"/>
      <c r="B14" s="409"/>
      <c r="C14" s="409"/>
      <c r="D14" s="409"/>
      <c r="E14" s="409"/>
      <c r="F14" s="409"/>
      <c r="G14" s="414"/>
      <c r="H14" s="180"/>
      <c r="I14" s="134"/>
      <c r="J14" s="100"/>
      <c r="K14" s="100"/>
      <c r="L14" s="180"/>
      <c r="M14" s="100"/>
      <c r="N14" s="180"/>
      <c r="O14" s="100"/>
      <c r="P14" s="180"/>
      <c r="Q14" s="100"/>
      <c r="R14" s="180"/>
      <c r="S14" s="134"/>
      <c r="T14" s="100"/>
      <c r="U14" s="180"/>
      <c r="V14" s="180"/>
      <c r="W14" s="100"/>
      <c r="X14" s="180"/>
      <c r="Y14" s="134"/>
    </row>
    <row r="15" spans="1:25" s="157" customFormat="1" ht="15" customHeight="1" x14ac:dyDescent="0.25">
      <c r="A15" s="408"/>
      <c r="B15" s="409"/>
      <c r="C15" s="409"/>
      <c r="D15" s="409"/>
      <c r="E15" s="409"/>
      <c r="F15" s="409"/>
      <c r="G15" s="414"/>
      <c r="H15" s="180"/>
      <c r="I15" s="134"/>
      <c r="J15" s="100"/>
      <c r="K15" s="100"/>
      <c r="L15" s="180"/>
      <c r="M15" s="100"/>
      <c r="N15" s="180"/>
      <c r="O15" s="100"/>
      <c r="P15" s="180"/>
      <c r="Q15" s="100"/>
      <c r="R15" s="180"/>
      <c r="S15" s="134"/>
      <c r="T15" s="100"/>
      <c r="U15" s="180"/>
      <c r="V15" s="180"/>
      <c r="W15" s="100"/>
      <c r="X15" s="180"/>
      <c r="Y15" s="134"/>
    </row>
    <row r="16" spans="1:25" s="157" customFormat="1" ht="15" customHeight="1" x14ac:dyDescent="0.25">
      <c r="A16" s="408"/>
      <c r="B16" s="409"/>
      <c r="C16" s="409"/>
      <c r="D16" s="409"/>
      <c r="E16" s="409"/>
      <c r="F16" s="409"/>
      <c r="G16" s="414"/>
      <c r="H16" s="180"/>
      <c r="I16" s="134"/>
      <c r="J16" s="100"/>
      <c r="K16" s="100"/>
      <c r="L16" s="180"/>
      <c r="M16" s="100"/>
      <c r="N16" s="180"/>
      <c r="O16" s="100"/>
      <c r="P16" s="180"/>
      <c r="Q16" s="100"/>
      <c r="R16" s="180"/>
      <c r="S16" s="134"/>
      <c r="T16" s="100"/>
      <c r="U16" s="180"/>
      <c r="V16" s="180"/>
      <c r="W16" s="100"/>
      <c r="X16" s="180"/>
      <c r="Y16" s="134"/>
    </row>
    <row r="17" spans="1:25" s="157" customFormat="1" ht="15" customHeight="1" x14ac:dyDescent="0.25">
      <c r="A17" s="408">
        <v>3</v>
      </c>
      <c r="B17" s="409"/>
      <c r="C17" s="409"/>
      <c r="D17" s="409"/>
      <c r="E17" s="409"/>
      <c r="F17" s="409"/>
      <c r="G17" s="414"/>
      <c r="H17" s="180"/>
      <c r="I17" s="134"/>
      <c r="J17" s="100"/>
      <c r="K17" s="100"/>
      <c r="L17" s="180"/>
      <c r="M17" s="100"/>
      <c r="N17" s="180"/>
      <c r="O17" s="100"/>
      <c r="P17" s="180"/>
      <c r="Q17" s="100"/>
      <c r="R17" s="180"/>
      <c r="S17" s="134"/>
      <c r="T17" s="100"/>
      <c r="U17" s="180"/>
      <c r="V17" s="180"/>
      <c r="W17" s="100"/>
      <c r="X17" s="180"/>
      <c r="Y17" s="134"/>
    </row>
    <row r="18" spans="1:25" s="157" customFormat="1" ht="15" customHeight="1" x14ac:dyDescent="0.25">
      <c r="A18" s="408"/>
      <c r="B18" s="409"/>
      <c r="C18" s="409"/>
      <c r="D18" s="409"/>
      <c r="E18" s="409"/>
      <c r="F18" s="409"/>
      <c r="G18" s="414"/>
      <c r="H18" s="180"/>
      <c r="I18" s="134"/>
      <c r="J18" s="100"/>
      <c r="K18" s="100"/>
      <c r="L18" s="180"/>
      <c r="M18" s="100"/>
      <c r="N18" s="180"/>
      <c r="O18" s="100"/>
      <c r="P18" s="180"/>
      <c r="Q18" s="100"/>
      <c r="R18" s="180"/>
      <c r="S18" s="134"/>
      <c r="T18" s="100"/>
      <c r="U18" s="180"/>
      <c r="V18" s="180"/>
      <c r="W18" s="100"/>
      <c r="X18" s="180"/>
      <c r="Y18" s="134"/>
    </row>
    <row r="19" spans="1:25" s="157" customFormat="1" ht="15" customHeight="1" x14ac:dyDescent="0.25">
      <c r="A19" s="408"/>
      <c r="B19" s="409"/>
      <c r="C19" s="409"/>
      <c r="D19" s="409"/>
      <c r="E19" s="409"/>
      <c r="F19" s="409"/>
      <c r="G19" s="414"/>
      <c r="H19" s="180"/>
      <c r="I19" s="134"/>
      <c r="J19" s="100"/>
      <c r="K19" s="100"/>
      <c r="L19" s="180"/>
      <c r="M19" s="100"/>
      <c r="N19" s="180"/>
      <c r="O19" s="100"/>
      <c r="P19" s="180"/>
      <c r="Q19" s="100"/>
      <c r="R19" s="180"/>
      <c r="S19" s="134"/>
      <c r="T19" s="100"/>
      <c r="U19" s="180"/>
      <c r="V19" s="180"/>
      <c r="W19" s="100"/>
      <c r="X19" s="180"/>
      <c r="Y19" s="134"/>
    </row>
    <row r="20" spans="1:25" s="157" customFormat="1" ht="15" customHeight="1" x14ac:dyDescent="0.25">
      <c r="A20" s="408"/>
      <c r="B20" s="409"/>
      <c r="C20" s="409"/>
      <c r="D20" s="409"/>
      <c r="E20" s="409"/>
      <c r="F20" s="409"/>
      <c r="G20" s="414"/>
      <c r="H20" s="180"/>
      <c r="I20" s="134"/>
      <c r="J20" s="100"/>
      <c r="K20" s="100"/>
      <c r="L20" s="180"/>
      <c r="M20" s="100"/>
      <c r="N20" s="180"/>
      <c r="O20" s="100"/>
      <c r="P20" s="180"/>
      <c r="Q20" s="100"/>
      <c r="R20" s="180"/>
      <c r="S20" s="134"/>
      <c r="T20" s="100"/>
      <c r="U20" s="180"/>
      <c r="V20" s="180"/>
      <c r="W20" s="100"/>
      <c r="X20" s="180"/>
      <c r="Y20" s="134"/>
    </row>
    <row r="21" spans="1:25" s="157" customFormat="1" ht="15" customHeight="1" x14ac:dyDescent="0.25">
      <c r="A21" s="408"/>
      <c r="B21" s="409"/>
      <c r="C21" s="409"/>
      <c r="D21" s="409"/>
      <c r="E21" s="409"/>
      <c r="F21" s="409"/>
      <c r="G21" s="414"/>
      <c r="H21" s="180"/>
      <c r="I21" s="134"/>
      <c r="J21" s="100"/>
      <c r="K21" s="100"/>
      <c r="L21" s="180"/>
      <c r="M21" s="100"/>
      <c r="N21" s="180"/>
      <c r="O21" s="100"/>
      <c r="P21" s="180"/>
      <c r="Q21" s="100"/>
      <c r="R21" s="180"/>
      <c r="S21" s="134"/>
      <c r="T21" s="100"/>
      <c r="U21" s="180"/>
      <c r="V21" s="180"/>
      <c r="W21" s="100"/>
      <c r="X21" s="180"/>
      <c r="Y21" s="134"/>
    </row>
    <row r="22" spans="1:25" s="157" customFormat="1" ht="15" customHeight="1" x14ac:dyDescent="0.25">
      <c r="A22" s="408"/>
      <c r="B22" s="409"/>
      <c r="C22" s="409"/>
      <c r="D22" s="409"/>
      <c r="E22" s="409"/>
      <c r="F22" s="409"/>
      <c r="G22" s="414"/>
      <c r="H22" s="180"/>
      <c r="I22" s="134"/>
      <c r="J22" s="100"/>
      <c r="K22" s="100"/>
      <c r="L22" s="180"/>
      <c r="M22" s="100"/>
      <c r="N22" s="180"/>
      <c r="O22" s="100"/>
      <c r="P22" s="180"/>
      <c r="Q22" s="100"/>
      <c r="R22" s="180"/>
      <c r="S22" s="134"/>
      <c r="T22" s="100"/>
      <c r="U22" s="180"/>
      <c r="V22" s="180"/>
      <c r="W22" s="100"/>
      <c r="X22" s="180"/>
      <c r="Y22" s="134"/>
    </row>
    <row r="23" spans="1:25" s="157" customFormat="1" ht="15" customHeight="1" x14ac:dyDescent="0.25">
      <c r="A23" s="408">
        <v>4</v>
      </c>
      <c r="B23" s="409"/>
      <c r="C23" s="409"/>
      <c r="D23" s="409"/>
      <c r="E23" s="409"/>
      <c r="F23" s="409"/>
      <c r="G23" s="414"/>
      <c r="H23" s="180"/>
      <c r="I23" s="134"/>
      <c r="J23" s="100"/>
      <c r="K23" s="100"/>
      <c r="L23" s="180"/>
      <c r="M23" s="100"/>
      <c r="N23" s="180"/>
      <c r="O23" s="100"/>
      <c r="P23" s="180"/>
      <c r="Q23" s="100"/>
      <c r="R23" s="180"/>
      <c r="S23" s="134"/>
      <c r="T23" s="100"/>
      <c r="U23" s="180"/>
      <c r="V23" s="180"/>
      <c r="W23" s="100"/>
      <c r="X23" s="180"/>
      <c r="Y23" s="134"/>
    </row>
    <row r="24" spans="1:25" s="157" customFormat="1" ht="15" customHeight="1" x14ac:dyDescent="0.25">
      <c r="A24" s="408"/>
      <c r="B24" s="409"/>
      <c r="C24" s="409"/>
      <c r="D24" s="409"/>
      <c r="E24" s="409"/>
      <c r="F24" s="409"/>
      <c r="G24" s="414"/>
      <c r="H24" s="180"/>
      <c r="I24" s="134"/>
      <c r="J24" s="100"/>
      <c r="K24" s="100"/>
      <c r="L24" s="180"/>
      <c r="M24" s="100"/>
      <c r="N24" s="180"/>
      <c r="O24" s="100"/>
      <c r="P24" s="180"/>
      <c r="Q24" s="100"/>
      <c r="R24" s="180"/>
      <c r="S24" s="134"/>
      <c r="T24" s="100"/>
      <c r="U24" s="180"/>
      <c r="V24" s="180"/>
      <c r="W24" s="100"/>
      <c r="X24" s="180"/>
      <c r="Y24" s="134"/>
    </row>
    <row r="25" spans="1:25" s="157" customFormat="1" ht="15" customHeight="1" x14ac:dyDescent="0.25">
      <c r="A25" s="408"/>
      <c r="B25" s="409"/>
      <c r="C25" s="409"/>
      <c r="D25" s="409"/>
      <c r="E25" s="409"/>
      <c r="F25" s="409"/>
      <c r="G25" s="414"/>
      <c r="H25" s="180"/>
      <c r="I25" s="134"/>
      <c r="J25" s="100"/>
      <c r="K25" s="100"/>
      <c r="L25" s="180"/>
      <c r="M25" s="100"/>
      <c r="N25" s="180"/>
      <c r="O25" s="100"/>
      <c r="P25" s="180"/>
      <c r="Q25" s="100"/>
      <c r="R25" s="180"/>
      <c r="S25" s="134"/>
      <c r="T25" s="100"/>
      <c r="U25" s="180"/>
      <c r="V25" s="180"/>
      <c r="W25" s="100"/>
      <c r="X25" s="180"/>
      <c r="Y25" s="134"/>
    </row>
    <row r="26" spans="1:25" s="157" customFormat="1" ht="15" customHeight="1" x14ac:dyDescent="0.25">
      <c r="A26" s="408"/>
      <c r="B26" s="409"/>
      <c r="C26" s="409"/>
      <c r="D26" s="409"/>
      <c r="E26" s="409"/>
      <c r="F26" s="409"/>
      <c r="G26" s="414"/>
      <c r="H26" s="180"/>
      <c r="I26" s="134"/>
      <c r="J26" s="100"/>
      <c r="K26" s="100"/>
      <c r="L26" s="180"/>
      <c r="M26" s="100"/>
      <c r="N26" s="180"/>
      <c r="O26" s="100"/>
      <c r="P26" s="180"/>
      <c r="Q26" s="100"/>
      <c r="R26" s="180"/>
      <c r="S26" s="134"/>
      <c r="T26" s="100"/>
      <c r="U26" s="180"/>
      <c r="V26" s="180"/>
      <c r="W26" s="100"/>
      <c r="X26" s="180"/>
      <c r="Y26" s="134"/>
    </row>
    <row r="27" spans="1:25" s="157" customFormat="1" ht="15" customHeight="1" x14ac:dyDescent="0.25">
      <c r="A27" s="408"/>
      <c r="B27" s="409"/>
      <c r="C27" s="409"/>
      <c r="D27" s="409"/>
      <c r="E27" s="409"/>
      <c r="F27" s="409"/>
      <c r="G27" s="414"/>
      <c r="H27" s="180"/>
      <c r="I27" s="134"/>
      <c r="J27" s="100"/>
      <c r="K27" s="100"/>
      <c r="L27" s="180"/>
      <c r="M27" s="100"/>
      <c r="N27" s="180"/>
      <c r="O27" s="100"/>
      <c r="P27" s="180"/>
      <c r="Q27" s="100"/>
      <c r="R27" s="180"/>
      <c r="S27" s="134"/>
      <c r="T27" s="100"/>
      <c r="U27" s="180"/>
      <c r="V27" s="180"/>
      <c r="W27" s="100"/>
      <c r="X27" s="180"/>
      <c r="Y27" s="134"/>
    </row>
    <row r="28" spans="1:25" s="157" customFormat="1" ht="15" customHeight="1" x14ac:dyDescent="0.25">
      <c r="A28" s="408"/>
      <c r="B28" s="409"/>
      <c r="C28" s="409"/>
      <c r="D28" s="409"/>
      <c r="E28" s="409"/>
      <c r="F28" s="409"/>
      <c r="G28" s="414"/>
      <c r="H28" s="180"/>
      <c r="I28" s="134"/>
      <c r="J28" s="100"/>
      <c r="K28" s="100"/>
      <c r="L28" s="180"/>
      <c r="M28" s="100"/>
      <c r="N28" s="180"/>
      <c r="O28" s="100"/>
      <c r="P28" s="180"/>
      <c r="Q28" s="100"/>
      <c r="R28" s="180"/>
      <c r="S28" s="134"/>
      <c r="T28" s="100"/>
      <c r="U28" s="180"/>
      <c r="V28" s="180"/>
      <c r="W28" s="100"/>
      <c r="X28" s="180"/>
      <c r="Y28" s="134"/>
    </row>
    <row r="29" spans="1:25" s="157" customFormat="1" ht="15" customHeight="1" x14ac:dyDescent="0.25">
      <c r="A29" s="408">
        <v>5</v>
      </c>
      <c r="B29" s="409"/>
      <c r="C29" s="409"/>
      <c r="D29" s="409"/>
      <c r="E29" s="409"/>
      <c r="F29" s="409"/>
      <c r="G29" s="414"/>
      <c r="H29" s="180"/>
      <c r="I29" s="134"/>
      <c r="J29" s="100"/>
      <c r="K29" s="100"/>
      <c r="L29" s="180"/>
      <c r="M29" s="100"/>
      <c r="N29" s="180"/>
      <c r="O29" s="100"/>
      <c r="P29" s="180"/>
      <c r="Q29" s="100"/>
      <c r="R29" s="180"/>
      <c r="S29" s="134"/>
      <c r="T29" s="100"/>
      <c r="U29" s="180"/>
      <c r="V29" s="180"/>
      <c r="W29" s="100"/>
      <c r="X29" s="180"/>
      <c r="Y29" s="134"/>
    </row>
    <row r="30" spans="1:25" s="157" customFormat="1" ht="15" customHeight="1" x14ac:dyDescent="0.25">
      <c r="A30" s="408"/>
      <c r="B30" s="409"/>
      <c r="C30" s="409"/>
      <c r="D30" s="409"/>
      <c r="E30" s="409"/>
      <c r="F30" s="409"/>
      <c r="G30" s="414"/>
      <c r="H30" s="180"/>
      <c r="I30" s="134"/>
      <c r="J30" s="100"/>
      <c r="K30" s="100"/>
      <c r="L30" s="180"/>
      <c r="M30" s="100"/>
      <c r="N30" s="180"/>
      <c r="O30" s="100"/>
      <c r="P30" s="180"/>
      <c r="Q30" s="100"/>
      <c r="R30" s="180"/>
      <c r="S30" s="134"/>
      <c r="T30" s="100"/>
      <c r="U30" s="180"/>
      <c r="V30" s="180"/>
      <c r="W30" s="100"/>
      <c r="X30" s="180"/>
      <c r="Y30" s="134"/>
    </row>
    <row r="31" spans="1:25" s="157" customFormat="1" ht="15" customHeight="1" x14ac:dyDescent="0.25">
      <c r="A31" s="408"/>
      <c r="B31" s="409"/>
      <c r="C31" s="409"/>
      <c r="D31" s="409"/>
      <c r="E31" s="409"/>
      <c r="F31" s="409"/>
      <c r="G31" s="414"/>
      <c r="H31" s="180"/>
      <c r="I31" s="134"/>
      <c r="J31" s="100"/>
      <c r="K31" s="100"/>
      <c r="L31" s="180"/>
      <c r="M31" s="100"/>
      <c r="N31" s="180"/>
      <c r="O31" s="100"/>
      <c r="P31" s="180"/>
      <c r="Q31" s="100"/>
      <c r="R31" s="180"/>
      <c r="S31" s="134"/>
      <c r="T31" s="100"/>
      <c r="U31" s="180"/>
      <c r="V31" s="180"/>
      <c r="W31" s="100"/>
      <c r="X31" s="180"/>
      <c r="Y31" s="134"/>
    </row>
    <row r="32" spans="1:25" s="157" customFormat="1" ht="15" customHeight="1" x14ac:dyDescent="0.25">
      <c r="A32" s="408"/>
      <c r="B32" s="409"/>
      <c r="C32" s="409"/>
      <c r="D32" s="409"/>
      <c r="E32" s="409"/>
      <c r="F32" s="409"/>
      <c r="G32" s="414"/>
      <c r="H32" s="180"/>
      <c r="I32" s="134"/>
      <c r="J32" s="100"/>
      <c r="K32" s="100"/>
      <c r="L32" s="180"/>
      <c r="M32" s="100"/>
      <c r="N32" s="180"/>
      <c r="O32" s="100"/>
      <c r="P32" s="180"/>
      <c r="Q32" s="100"/>
      <c r="R32" s="180"/>
      <c r="S32" s="134"/>
      <c r="T32" s="100"/>
      <c r="U32" s="180"/>
      <c r="V32" s="180"/>
      <c r="W32" s="100"/>
      <c r="X32" s="180"/>
      <c r="Y32" s="134"/>
    </row>
    <row r="33" spans="1:25" s="157" customFormat="1" ht="15" customHeight="1" x14ac:dyDescent="0.25">
      <c r="A33" s="408"/>
      <c r="B33" s="409"/>
      <c r="C33" s="409"/>
      <c r="D33" s="409"/>
      <c r="E33" s="409"/>
      <c r="F33" s="409"/>
      <c r="G33" s="414"/>
      <c r="H33" s="180"/>
      <c r="I33" s="134"/>
      <c r="J33" s="100"/>
      <c r="K33" s="100"/>
      <c r="L33" s="180"/>
      <c r="M33" s="100"/>
      <c r="N33" s="180"/>
      <c r="O33" s="100"/>
      <c r="P33" s="180"/>
      <c r="Q33" s="100"/>
      <c r="R33" s="180"/>
      <c r="S33" s="134"/>
      <c r="T33" s="100"/>
      <c r="U33" s="180"/>
      <c r="V33" s="180"/>
      <c r="W33" s="100"/>
      <c r="X33" s="180"/>
      <c r="Y33" s="134"/>
    </row>
    <row r="34" spans="1:25" s="157" customFormat="1" ht="15" customHeight="1" x14ac:dyDescent="0.25">
      <c r="A34" s="408"/>
      <c r="B34" s="409"/>
      <c r="C34" s="409"/>
      <c r="D34" s="409"/>
      <c r="E34" s="409"/>
      <c r="F34" s="409"/>
      <c r="G34" s="414"/>
      <c r="H34" s="180"/>
      <c r="I34" s="134"/>
      <c r="J34" s="100"/>
      <c r="K34" s="100"/>
      <c r="L34" s="180"/>
      <c r="M34" s="100"/>
      <c r="N34" s="180"/>
      <c r="O34" s="100"/>
      <c r="P34" s="180"/>
      <c r="Q34" s="100"/>
      <c r="R34" s="180"/>
      <c r="S34" s="134"/>
      <c r="T34" s="100"/>
      <c r="U34" s="180"/>
      <c r="V34" s="180"/>
      <c r="W34" s="100"/>
      <c r="X34" s="180"/>
      <c r="Y34" s="134"/>
    </row>
    <row r="35" spans="1:25" s="157" customFormat="1" ht="15" customHeight="1" x14ac:dyDescent="0.25">
      <c r="A35" s="408">
        <v>6</v>
      </c>
      <c r="B35" s="409"/>
      <c r="C35" s="409"/>
      <c r="D35" s="409"/>
      <c r="E35" s="409"/>
      <c r="F35" s="409"/>
      <c r="G35" s="414"/>
      <c r="H35" s="180"/>
      <c r="I35" s="134"/>
      <c r="J35" s="100"/>
      <c r="K35" s="100"/>
      <c r="L35" s="180"/>
      <c r="M35" s="100"/>
      <c r="N35" s="180"/>
      <c r="O35" s="100"/>
      <c r="P35" s="180"/>
      <c r="Q35" s="100"/>
      <c r="R35" s="180"/>
      <c r="S35" s="134"/>
      <c r="T35" s="100"/>
      <c r="U35" s="180"/>
      <c r="V35" s="180"/>
      <c r="W35" s="100"/>
      <c r="X35" s="180"/>
      <c r="Y35" s="134"/>
    </row>
    <row r="36" spans="1:25" s="157" customFormat="1" ht="15" customHeight="1" x14ac:dyDescent="0.25">
      <c r="A36" s="408"/>
      <c r="B36" s="409"/>
      <c r="C36" s="409"/>
      <c r="D36" s="409"/>
      <c r="E36" s="409"/>
      <c r="F36" s="409"/>
      <c r="G36" s="414"/>
      <c r="H36" s="180"/>
      <c r="I36" s="134"/>
      <c r="J36" s="100"/>
      <c r="K36" s="100"/>
      <c r="L36" s="180"/>
      <c r="M36" s="100"/>
      <c r="N36" s="180"/>
      <c r="O36" s="100"/>
      <c r="P36" s="180"/>
      <c r="Q36" s="100"/>
      <c r="R36" s="180"/>
      <c r="S36" s="134"/>
      <c r="T36" s="100"/>
      <c r="U36" s="180"/>
      <c r="V36" s="180"/>
      <c r="W36" s="100"/>
      <c r="X36" s="180"/>
      <c r="Y36" s="134"/>
    </row>
    <row r="37" spans="1:25" s="157" customFormat="1" ht="15" customHeight="1" x14ac:dyDescent="0.25">
      <c r="A37" s="408"/>
      <c r="B37" s="409"/>
      <c r="C37" s="409"/>
      <c r="D37" s="409"/>
      <c r="E37" s="409"/>
      <c r="F37" s="409"/>
      <c r="G37" s="414"/>
      <c r="H37" s="180"/>
      <c r="I37" s="134"/>
      <c r="J37" s="100"/>
      <c r="K37" s="100"/>
      <c r="L37" s="180"/>
      <c r="M37" s="100"/>
      <c r="N37" s="180"/>
      <c r="O37" s="100"/>
      <c r="P37" s="180"/>
      <c r="Q37" s="100"/>
      <c r="R37" s="180"/>
      <c r="S37" s="134"/>
      <c r="T37" s="100"/>
      <c r="U37" s="180"/>
      <c r="V37" s="180"/>
      <c r="W37" s="100"/>
      <c r="X37" s="180"/>
      <c r="Y37" s="134"/>
    </row>
    <row r="38" spans="1:25" s="157" customFormat="1" ht="15" customHeight="1" x14ac:dyDescent="0.25">
      <c r="A38" s="408"/>
      <c r="B38" s="409"/>
      <c r="C38" s="409"/>
      <c r="D38" s="409"/>
      <c r="E38" s="409"/>
      <c r="F38" s="409"/>
      <c r="G38" s="414"/>
      <c r="H38" s="180"/>
      <c r="I38" s="134"/>
      <c r="J38" s="100"/>
      <c r="K38" s="100"/>
      <c r="L38" s="180"/>
      <c r="M38" s="100"/>
      <c r="N38" s="180"/>
      <c r="O38" s="100"/>
      <c r="P38" s="180"/>
      <c r="Q38" s="100"/>
      <c r="R38" s="180"/>
      <c r="S38" s="134"/>
      <c r="T38" s="100"/>
      <c r="U38" s="180"/>
      <c r="V38" s="180"/>
      <c r="W38" s="100"/>
      <c r="X38" s="180"/>
      <c r="Y38" s="134"/>
    </row>
    <row r="39" spans="1:25" s="157" customFormat="1" ht="15" customHeight="1" x14ac:dyDescent="0.25">
      <c r="A39" s="408"/>
      <c r="B39" s="409"/>
      <c r="C39" s="409"/>
      <c r="D39" s="409"/>
      <c r="E39" s="409"/>
      <c r="F39" s="409"/>
      <c r="G39" s="414"/>
      <c r="H39" s="180"/>
      <c r="I39" s="134"/>
      <c r="J39" s="100"/>
      <c r="K39" s="100"/>
      <c r="L39" s="180"/>
      <c r="M39" s="100"/>
      <c r="N39" s="180"/>
      <c r="O39" s="100"/>
      <c r="P39" s="180"/>
      <c r="Q39" s="100"/>
      <c r="R39" s="180"/>
      <c r="S39" s="134"/>
      <c r="T39" s="100"/>
      <c r="U39" s="180"/>
      <c r="V39" s="180"/>
      <c r="W39" s="100"/>
      <c r="X39" s="180"/>
      <c r="Y39" s="134"/>
    </row>
    <row r="40" spans="1:25" s="157" customFormat="1" ht="15" customHeight="1" x14ac:dyDescent="0.25">
      <c r="A40" s="408"/>
      <c r="B40" s="409"/>
      <c r="C40" s="409"/>
      <c r="D40" s="409"/>
      <c r="E40" s="409"/>
      <c r="F40" s="409"/>
      <c r="G40" s="414"/>
      <c r="H40" s="180"/>
      <c r="I40" s="134"/>
      <c r="J40" s="100"/>
      <c r="K40" s="100"/>
      <c r="L40" s="180"/>
      <c r="M40" s="100"/>
      <c r="N40" s="180"/>
      <c r="O40" s="100"/>
      <c r="P40" s="180"/>
      <c r="Q40" s="100"/>
      <c r="R40" s="180"/>
      <c r="S40" s="134"/>
      <c r="T40" s="100"/>
      <c r="U40" s="180"/>
      <c r="V40" s="180"/>
      <c r="W40" s="100"/>
      <c r="X40" s="180"/>
      <c r="Y40" s="134"/>
    </row>
    <row r="41" spans="1:25" s="157" customFormat="1" ht="15" customHeight="1" x14ac:dyDescent="0.25">
      <c r="A41" s="408">
        <v>7</v>
      </c>
      <c r="B41" s="409"/>
      <c r="C41" s="409"/>
      <c r="D41" s="409"/>
      <c r="E41" s="409"/>
      <c r="F41" s="409"/>
      <c r="G41" s="414"/>
      <c r="H41" s="180"/>
      <c r="I41" s="134"/>
      <c r="J41" s="100"/>
      <c r="K41" s="100"/>
      <c r="L41" s="180"/>
      <c r="M41" s="100"/>
      <c r="N41" s="180"/>
      <c r="O41" s="100"/>
      <c r="P41" s="180"/>
      <c r="Q41" s="100"/>
      <c r="R41" s="180"/>
      <c r="S41" s="134"/>
      <c r="T41" s="100"/>
      <c r="U41" s="180"/>
      <c r="V41" s="180"/>
      <c r="W41" s="100"/>
      <c r="X41" s="180"/>
      <c r="Y41" s="134"/>
    </row>
    <row r="42" spans="1:25" s="157" customFormat="1" ht="15" customHeight="1" x14ac:dyDescent="0.25">
      <c r="A42" s="408"/>
      <c r="B42" s="409"/>
      <c r="C42" s="409"/>
      <c r="D42" s="409"/>
      <c r="E42" s="409"/>
      <c r="F42" s="409"/>
      <c r="G42" s="414"/>
      <c r="H42" s="180"/>
      <c r="I42" s="134"/>
      <c r="J42" s="100"/>
      <c r="K42" s="100"/>
      <c r="L42" s="180"/>
      <c r="M42" s="100"/>
      <c r="N42" s="180"/>
      <c r="O42" s="100"/>
      <c r="P42" s="180"/>
      <c r="Q42" s="100"/>
      <c r="R42" s="180"/>
      <c r="S42" s="134"/>
      <c r="T42" s="100"/>
      <c r="U42" s="180"/>
      <c r="V42" s="180"/>
      <c r="W42" s="100"/>
      <c r="X42" s="180"/>
      <c r="Y42" s="134"/>
    </row>
    <row r="43" spans="1:25" s="157" customFormat="1" ht="15" customHeight="1" x14ac:dyDescent="0.25">
      <c r="A43" s="408"/>
      <c r="B43" s="409"/>
      <c r="C43" s="409"/>
      <c r="D43" s="409"/>
      <c r="E43" s="409"/>
      <c r="F43" s="409"/>
      <c r="G43" s="414"/>
      <c r="H43" s="180"/>
      <c r="I43" s="134"/>
      <c r="J43" s="100"/>
      <c r="K43" s="100"/>
      <c r="L43" s="180"/>
      <c r="M43" s="100"/>
      <c r="N43" s="180"/>
      <c r="O43" s="100"/>
      <c r="P43" s="180"/>
      <c r="Q43" s="100"/>
      <c r="R43" s="180"/>
      <c r="S43" s="134"/>
      <c r="T43" s="100"/>
      <c r="U43" s="180"/>
      <c r="V43" s="180"/>
      <c r="W43" s="100"/>
      <c r="X43" s="180"/>
      <c r="Y43" s="134"/>
    </row>
    <row r="44" spans="1:25" s="157" customFormat="1" ht="15" customHeight="1" x14ac:dyDescent="0.25">
      <c r="A44" s="408"/>
      <c r="B44" s="409"/>
      <c r="C44" s="409"/>
      <c r="D44" s="409"/>
      <c r="E44" s="409"/>
      <c r="F44" s="409"/>
      <c r="G44" s="414"/>
      <c r="H44" s="180"/>
      <c r="I44" s="134"/>
      <c r="J44" s="100"/>
      <c r="K44" s="100"/>
      <c r="L44" s="180"/>
      <c r="M44" s="100"/>
      <c r="N44" s="180"/>
      <c r="O44" s="100"/>
      <c r="P44" s="180"/>
      <c r="Q44" s="100"/>
      <c r="R44" s="180"/>
      <c r="S44" s="134"/>
      <c r="T44" s="100"/>
      <c r="U44" s="180"/>
      <c r="V44" s="180"/>
      <c r="W44" s="100"/>
      <c r="X44" s="180"/>
      <c r="Y44" s="134"/>
    </row>
    <row r="45" spans="1:25" s="157" customFormat="1" ht="15" customHeight="1" x14ac:dyDescent="0.25">
      <c r="A45" s="408"/>
      <c r="B45" s="409"/>
      <c r="C45" s="409"/>
      <c r="D45" s="409"/>
      <c r="E45" s="409"/>
      <c r="F45" s="409"/>
      <c r="G45" s="414"/>
      <c r="H45" s="180"/>
      <c r="I45" s="134"/>
      <c r="J45" s="100"/>
      <c r="K45" s="100"/>
      <c r="L45" s="180"/>
      <c r="M45" s="100"/>
      <c r="N45" s="180"/>
      <c r="O45" s="100"/>
      <c r="P45" s="180"/>
      <c r="Q45" s="100"/>
      <c r="R45" s="180"/>
      <c r="S45" s="134"/>
      <c r="T45" s="100"/>
      <c r="U45" s="180"/>
      <c r="V45" s="180"/>
      <c r="W45" s="100"/>
      <c r="X45" s="180"/>
      <c r="Y45" s="134"/>
    </row>
    <row r="46" spans="1:25" s="157" customFormat="1" ht="15" customHeight="1" x14ac:dyDescent="0.25">
      <c r="A46" s="408"/>
      <c r="B46" s="409"/>
      <c r="C46" s="409"/>
      <c r="D46" s="409"/>
      <c r="E46" s="409"/>
      <c r="F46" s="409"/>
      <c r="G46" s="414"/>
      <c r="H46" s="180"/>
      <c r="I46" s="134"/>
      <c r="J46" s="100"/>
      <c r="K46" s="100"/>
      <c r="L46" s="180"/>
      <c r="M46" s="100"/>
      <c r="N46" s="180"/>
      <c r="O46" s="100"/>
      <c r="P46" s="180"/>
      <c r="Q46" s="100"/>
      <c r="R46" s="180"/>
      <c r="S46" s="134"/>
      <c r="T46" s="100"/>
      <c r="U46" s="180"/>
      <c r="V46" s="180"/>
      <c r="W46" s="100"/>
      <c r="X46" s="180"/>
      <c r="Y46" s="134"/>
    </row>
    <row r="47" spans="1:25" s="157" customFormat="1" ht="15" customHeight="1" x14ac:dyDescent="0.25">
      <c r="A47" s="408">
        <v>8</v>
      </c>
      <c r="B47" s="409"/>
      <c r="C47" s="409"/>
      <c r="D47" s="409"/>
      <c r="E47" s="409"/>
      <c r="F47" s="409"/>
      <c r="G47" s="414"/>
      <c r="H47" s="180"/>
      <c r="I47" s="134"/>
      <c r="J47" s="100"/>
      <c r="K47" s="100"/>
      <c r="L47" s="180"/>
      <c r="M47" s="100"/>
      <c r="N47" s="180"/>
      <c r="O47" s="100"/>
      <c r="P47" s="180"/>
      <c r="Q47" s="100"/>
      <c r="R47" s="180"/>
      <c r="S47" s="134"/>
      <c r="T47" s="100"/>
      <c r="U47" s="180"/>
      <c r="V47" s="180"/>
      <c r="W47" s="100"/>
      <c r="X47" s="180"/>
      <c r="Y47" s="134"/>
    </row>
    <row r="48" spans="1:25" s="157" customFormat="1" ht="15" customHeight="1" x14ac:dyDescent="0.25">
      <c r="A48" s="408"/>
      <c r="B48" s="409"/>
      <c r="C48" s="409"/>
      <c r="D48" s="409"/>
      <c r="E48" s="409"/>
      <c r="F48" s="409"/>
      <c r="G48" s="414"/>
      <c r="H48" s="180"/>
      <c r="I48" s="134"/>
      <c r="J48" s="100"/>
      <c r="K48" s="100"/>
      <c r="L48" s="180"/>
      <c r="M48" s="100"/>
      <c r="N48" s="180"/>
      <c r="O48" s="100"/>
      <c r="P48" s="180"/>
      <c r="Q48" s="100"/>
      <c r="R48" s="180"/>
      <c r="S48" s="134"/>
      <c r="T48" s="100"/>
      <c r="U48" s="180"/>
      <c r="V48" s="180"/>
      <c r="W48" s="100"/>
      <c r="X48" s="180"/>
      <c r="Y48" s="134"/>
    </row>
    <row r="49" spans="1:25" s="157" customFormat="1" ht="15" customHeight="1" x14ac:dyDescent="0.25">
      <c r="A49" s="408"/>
      <c r="B49" s="409"/>
      <c r="C49" s="409"/>
      <c r="D49" s="409"/>
      <c r="E49" s="409"/>
      <c r="F49" s="409"/>
      <c r="G49" s="414"/>
      <c r="H49" s="180"/>
      <c r="I49" s="134"/>
      <c r="J49" s="100"/>
      <c r="K49" s="100"/>
      <c r="L49" s="180"/>
      <c r="M49" s="100"/>
      <c r="N49" s="180"/>
      <c r="O49" s="100"/>
      <c r="P49" s="180"/>
      <c r="Q49" s="100"/>
      <c r="R49" s="180"/>
      <c r="S49" s="134"/>
      <c r="T49" s="100"/>
      <c r="U49" s="180"/>
      <c r="V49" s="180"/>
      <c r="W49" s="100"/>
      <c r="X49" s="180"/>
      <c r="Y49" s="134"/>
    </row>
    <row r="50" spans="1:25" s="157" customFormat="1" ht="15" customHeight="1" x14ac:dyDescent="0.25">
      <c r="A50" s="408"/>
      <c r="B50" s="409"/>
      <c r="C50" s="409"/>
      <c r="D50" s="409"/>
      <c r="E50" s="409"/>
      <c r="F50" s="409"/>
      <c r="G50" s="414"/>
      <c r="H50" s="180"/>
      <c r="I50" s="134"/>
      <c r="J50" s="100"/>
      <c r="K50" s="100"/>
      <c r="L50" s="180"/>
      <c r="M50" s="100"/>
      <c r="N50" s="180"/>
      <c r="O50" s="100"/>
      <c r="P50" s="180"/>
      <c r="Q50" s="100"/>
      <c r="R50" s="180"/>
      <c r="S50" s="134"/>
      <c r="T50" s="100"/>
      <c r="U50" s="180"/>
      <c r="V50" s="180"/>
      <c r="W50" s="100"/>
      <c r="X50" s="180"/>
      <c r="Y50" s="134"/>
    </row>
    <row r="51" spans="1:25" s="157" customFormat="1" ht="15" customHeight="1" x14ac:dyDescent="0.25">
      <c r="A51" s="408"/>
      <c r="B51" s="409"/>
      <c r="C51" s="409"/>
      <c r="D51" s="409"/>
      <c r="E51" s="409"/>
      <c r="F51" s="409"/>
      <c r="G51" s="414"/>
      <c r="H51" s="180"/>
      <c r="I51" s="134"/>
      <c r="J51" s="100"/>
      <c r="K51" s="100"/>
      <c r="L51" s="180"/>
      <c r="M51" s="100"/>
      <c r="N51" s="180"/>
      <c r="O51" s="100"/>
      <c r="P51" s="180"/>
      <c r="Q51" s="100"/>
      <c r="R51" s="180"/>
      <c r="S51" s="134"/>
      <c r="T51" s="100"/>
      <c r="U51" s="180"/>
      <c r="V51" s="180"/>
      <c r="W51" s="100"/>
      <c r="X51" s="180"/>
      <c r="Y51" s="134"/>
    </row>
    <row r="52" spans="1:25" s="157" customFormat="1" ht="15" customHeight="1" x14ac:dyDescent="0.25">
      <c r="A52" s="408"/>
      <c r="B52" s="409"/>
      <c r="C52" s="409"/>
      <c r="D52" s="409"/>
      <c r="E52" s="409"/>
      <c r="F52" s="409"/>
      <c r="G52" s="414"/>
      <c r="H52" s="180"/>
      <c r="I52" s="134"/>
      <c r="J52" s="100"/>
      <c r="K52" s="100"/>
      <c r="L52" s="180"/>
      <c r="M52" s="100"/>
      <c r="N52" s="180"/>
      <c r="O52" s="100"/>
      <c r="P52" s="180"/>
      <c r="Q52" s="100"/>
      <c r="R52" s="180"/>
      <c r="S52" s="134"/>
      <c r="T52" s="100"/>
      <c r="U52" s="180"/>
      <c r="V52" s="180"/>
      <c r="W52" s="100"/>
      <c r="X52" s="180"/>
      <c r="Y52" s="134"/>
    </row>
    <row r="53" spans="1:25" s="157" customFormat="1" ht="15" customHeight="1" x14ac:dyDescent="0.25">
      <c r="A53" s="408">
        <v>9</v>
      </c>
      <c r="B53" s="409"/>
      <c r="C53" s="409"/>
      <c r="D53" s="409"/>
      <c r="E53" s="409"/>
      <c r="F53" s="409"/>
      <c r="G53" s="414"/>
      <c r="H53" s="180"/>
      <c r="I53" s="134"/>
      <c r="J53" s="100"/>
      <c r="K53" s="100"/>
      <c r="L53" s="180"/>
      <c r="M53" s="100"/>
      <c r="N53" s="180"/>
      <c r="O53" s="100"/>
      <c r="P53" s="180"/>
      <c r="Q53" s="100"/>
      <c r="R53" s="180"/>
      <c r="S53" s="134"/>
      <c r="T53" s="100"/>
      <c r="U53" s="180"/>
      <c r="V53" s="180"/>
      <c r="W53" s="100"/>
      <c r="X53" s="180"/>
      <c r="Y53" s="134"/>
    </row>
    <row r="54" spans="1:25" s="157" customFormat="1" ht="15" customHeight="1" x14ac:dyDescent="0.25">
      <c r="A54" s="408"/>
      <c r="B54" s="409"/>
      <c r="C54" s="409"/>
      <c r="D54" s="409"/>
      <c r="E54" s="409"/>
      <c r="F54" s="409"/>
      <c r="G54" s="414"/>
      <c r="H54" s="180"/>
      <c r="I54" s="134"/>
      <c r="J54" s="100"/>
      <c r="K54" s="100"/>
      <c r="L54" s="180"/>
      <c r="M54" s="100"/>
      <c r="N54" s="180"/>
      <c r="O54" s="100"/>
      <c r="P54" s="180"/>
      <c r="Q54" s="100"/>
      <c r="R54" s="180"/>
      <c r="S54" s="134"/>
      <c r="T54" s="100"/>
      <c r="U54" s="180"/>
      <c r="V54" s="180"/>
      <c r="W54" s="100"/>
      <c r="X54" s="180"/>
      <c r="Y54" s="134"/>
    </row>
    <row r="55" spans="1:25" s="157" customFormat="1" ht="15" customHeight="1" x14ac:dyDescent="0.25">
      <c r="A55" s="408"/>
      <c r="B55" s="409"/>
      <c r="C55" s="409"/>
      <c r="D55" s="409"/>
      <c r="E55" s="409"/>
      <c r="F55" s="409"/>
      <c r="G55" s="414"/>
      <c r="H55" s="180"/>
      <c r="I55" s="134"/>
      <c r="J55" s="100"/>
      <c r="K55" s="100"/>
      <c r="L55" s="180"/>
      <c r="M55" s="100"/>
      <c r="N55" s="180"/>
      <c r="O55" s="100"/>
      <c r="P55" s="180"/>
      <c r="Q55" s="100"/>
      <c r="R55" s="180"/>
      <c r="S55" s="134"/>
      <c r="T55" s="100"/>
      <c r="U55" s="180"/>
      <c r="V55" s="180"/>
      <c r="W55" s="100"/>
      <c r="X55" s="180"/>
      <c r="Y55" s="134"/>
    </row>
    <row r="56" spans="1:25" s="157" customFormat="1" ht="15" customHeight="1" x14ac:dyDescent="0.25">
      <c r="A56" s="408"/>
      <c r="B56" s="409"/>
      <c r="C56" s="409"/>
      <c r="D56" s="409"/>
      <c r="E56" s="409"/>
      <c r="F56" s="409"/>
      <c r="G56" s="414"/>
      <c r="H56" s="180"/>
      <c r="I56" s="134"/>
      <c r="J56" s="100"/>
      <c r="K56" s="100"/>
      <c r="L56" s="180"/>
      <c r="M56" s="100"/>
      <c r="N56" s="180"/>
      <c r="O56" s="100"/>
      <c r="P56" s="180"/>
      <c r="Q56" s="100"/>
      <c r="R56" s="180"/>
      <c r="S56" s="134"/>
      <c r="T56" s="100"/>
      <c r="U56" s="180"/>
      <c r="V56" s="180"/>
      <c r="W56" s="100"/>
      <c r="X56" s="180"/>
      <c r="Y56" s="134"/>
    </row>
    <row r="57" spans="1:25" s="157" customFormat="1" ht="15" customHeight="1" x14ac:dyDescent="0.25">
      <c r="A57" s="408"/>
      <c r="B57" s="409"/>
      <c r="C57" s="409"/>
      <c r="D57" s="409"/>
      <c r="E57" s="409"/>
      <c r="F57" s="409"/>
      <c r="G57" s="414"/>
      <c r="H57" s="180"/>
      <c r="I57" s="134"/>
      <c r="J57" s="100"/>
      <c r="K57" s="100"/>
      <c r="L57" s="180"/>
      <c r="M57" s="100"/>
      <c r="N57" s="180"/>
      <c r="O57" s="100"/>
      <c r="P57" s="180"/>
      <c r="Q57" s="100"/>
      <c r="R57" s="180"/>
      <c r="S57" s="134"/>
      <c r="T57" s="100"/>
      <c r="U57" s="180"/>
      <c r="V57" s="180"/>
      <c r="W57" s="100"/>
      <c r="X57" s="180"/>
      <c r="Y57" s="134"/>
    </row>
    <row r="58" spans="1:25" s="157" customFormat="1" ht="15" customHeight="1" x14ac:dyDescent="0.25">
      <c r="A58" s="408"/>
      <c r="B58" s="409"/>
      <c r="C58" s="409"/>
      <c r="D58" s="409"/>
      <c r="E58" s="409"/>
      <c r="F58" s="409"/>
      <c r="G58" s="414"/>
      <c r="H58" s="180"/>
      <c r="I58" s="134"/>
      <c r="J58" s="100"/>
      <c r="K58" s="100"/>
      <c r="L58" s="180"/>
      <c r="M58" s="100"/>
      <c r="N58" s="180"/>
      <c r="O58" s="100"/>
      <c r="P58" s="180"/>
      <c r="Q58" s="100"/>
      <c r="R58" s="180"/>
      <c r="S58" s="134"/>
      <c r="T58" s="100"/>
      <c r="U58" s="180"/>
      <c r="V58" s="180"/>
      <c r="W58" s="100"/>
      <c r="X58" s="180"/>
      <c r="Y58" s="134"/>
    </row>
    <row r="59" spans="1:25" s="157" customFormat="1" ht="15" customHeight="1" x14ac:dyDescent="0.25">
      <c r="A59" s="408">
        <v>10</v>
      </c>
      <c r="B59" s="409"/>
      <c r="C59" s="409"/>
      <c r="D59" s="409"/>
      <c r="E59" s="409"/>
      <c r="F59" s="409"/>
      <c r="G59" s="414"/>
      <c r="H59" s="180"/>
      <c r="I59" s="134"/>
      <c r="J59" s="100"/>
      <c r="K59" s="100"/>
      <c r="L59" s="180"/>
      <c r="M59" s="100"/>
      <c r="N59" s="180"/>
      <c r="O59" s="100"/>
      <c r="P59" s="180"/>
      <c r="Q59" s="100"/>
      <c r="R59" s="180"/>
      <c r="S59" s="134"/>
      <c r="T59" s="100"/>
      <c r="U59" s="180"/>
      <c r="V59" s="180"/>
      <c r="W59" s="100"/>
      <c r="X59" s="180"/>
      <c r="Y59" s="134"/>
    </row>
    <row r="60" spans="1:25" s="157" customFormat="1" ht="15" customHeight="1" x14ac:dyDescent="0.25">
      <c r="A60" s="408"/>
      <c r="B60" s="409"/>
      <c r="C60" s="409"/>
      <c r="D60" s="409"/>
      <c r="E60" s="409"/>
      <c r="F60" s="409"/>
      <c r="G60" s="414"/>
      <c r="H60" s="180"/>
      <c r="I60" s="134"/>
      <c r="J60" s="100"/>
      <c r="K60" s="100"/>
      <c r="L60" s="180"/>
      <c r="M60" s="100"/>
      <c r="N60" s="180"/>
      <c r="O60" s="100"/>
      <c r="P60" s="180"/>
      <c r="Q60" s="100"/>
      <c r="R60" s="180"/>
      <c r="S60" s="134"/>
      <c r="T60" s="100"/>
      <c r="U60" s="180"/>
      <c r="V60" s="180"/>
      <c r="W60" s="100"/>
      <c r="X60" s="180"/>
      <c r="Y60" s="134"/>
    </row>
    <row r="61" spans="1:25" s="157" customFormat="1" ht="15" customHeight="1" x14ac:dyDescent="0.25">
      <c r="A61" s="408"/>
      <c r="B61" s="409"/>
      <c r="C61" s="409"/>
      <c r="D61" s="409"/>
      <c r="E61" s="409"/>
      <c r="F61" s="409"/>
      <c r="G61" s="414"/>
      <c r="H61" s="180"/>
      <c r="I61" s="134"/>
      <c r="J61" s="100"/>
      <c r="K61" s="100"/>
      <c r="L61" s="180"/>
      <c r="M61" s="100"/>
      <c r="N61" s="180"/>
      <c r="O61" s="100"/>
      <c r="P61" s="180"/>
      <c r="Q61" s="100"/>
      <c r="R61" s="180"/>
      <c r="S61" s="134"/>
      <c r="T61" s="100"/>
      <c r="U61" s="180"/>
      <c r="V61" s="180"/>
      <c r="W61" s="100"/>
      <c r="X61" s="180"/>
      <c r="Y61" s="134"/>
    </row>
    <row r="62" spans="1:25" s="157" customFormat="1" ht="15" customHeight="1" x14ac:dyDescent="0.25">
      <c r="A62" s="408"/>
      <c r="B62" s="409"/>
      <c r="C62" s="409"/>
      <c r="D62" s="409"/>
      <c r="E62" s="409"/>
      <c r="F62" s="409"/>
      <c r="G62" s="414"/>
      <c r="H62" s="180"/>
      <c r="I62" s="134"/>
      <c r="J62" s="100"/>
      <c r="K62" s="100"/>
      <c r="L62" s="180"/>
      <c r="M62" s="100"/>
      <c r="N62" s="180"/>
      <c r="O62" s="100"/>
      <c r="P62" s="180"/>
      <c r="Q62" s="100"/>
      <c r="R62" s="180"/>
      <c r="S62" s="134"/>
      <c r="T62" s="100"/>
      <c r="U62" s="180"/>
      <c r="V62" s="180"/>
      <c r="W62" s="100"/>
      <c r="X62" s="180"/>
      <c r="Y62" s="134"/>
    </row>
    <row r="63" spans="1:25" s="157" customFormat="1" ht="15" customHeight="1" x14ac:dyDescent="0.25">
      <c r="A63" s="408"/>
      <c r="B63" s="409"/>
      <c r="C63" s="409"/>
      <c r="D63" s="409"/>
      <c r="E63" s="409"/>
      <c r="F63" s="409"/>
      <c r="G63" s="414"/>
      <c r="H63" s="180"/>
      <c r="I63" s="134"/>
      <c r="J63" s="100"/>
      <c r="K63" s="100"/>
      <c r="L63" s="180"/>
      <c r="M63" s="100"/>
      <c r="N63" s="180"/>
      <c r="O63" s="100"/>
      <c r="P63" s="180"/>
      <c r="Q63" s="100"/>
      <c r="R63" s="180"/>
      <c r="S63" s="134"/>
      <c r="T63" s="100"/>
      <c r="U63" s="180"/>
      <c r="V63" s="180"/>
      <c r="W63" s="100"/>
      <c r="X63" s="180"/>
      <c r="Y63" s="134"/>
    </row>
    <row r="64" spans="1:25" s="157" customFormat="1" ht="15" customHeight="1" x14ac:dyDescent="0.25">
      <c r="A64" s="408"/>
      <c r="B64" s="409"/>
      <c r="C64" s="409"/>
      <c r="D64" s="409"/>
      <c r="E64" s="409"/>
      <c r="F64" s="409"/>
      <c r="G64" s="414"/>
      <c r="H64" s="180"/>
      <c r="I64" s="134"/>
      <c r="J64" s="100"/>
      <c r="K64" s="100"/>
      <c r="L64" s="180"/>
      <c r="M64" s="100"/>
      <c r="N64" s="180"/>
      <c r="O64" s="100"/>
      <c r="P64" s="180"/>
      <c r="Q64" s="100"/>
      <c r="R64" s="180"/>
      <c r="S64" s="134"/>
      <c r="T64" s="100"/>
      <c r="U64" s="180"/>
      <c r="V64" s="180"/>
      <c r="W64" s="100"/>
      <c r="X64" s="180"/>
      <c r="Y64" s="134"/>
    </row>
  </sheetData>
  <sheetProtection algorithmName="SHA-512" hashValue="6Jrk2nUWv55ZGIrGgCIpL9YON27+eE2lVB47Oo6chnUHj2S9Rx2yn2INBQt8kXUTFzc+HqzsiCXw0LjxDJgNOQ==" saltValue="qT42Mmbrs7WGYD5fBliOxA=="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x14ac:dyDescent="0.25"/>
  <cols>
    <col min="2" max="39" width="5.7109375" customWidth="1"/>
    <col min="41" max="46" width="5.7109375" customWidth="1"/>
  </cols>
  <sheetData>
    <row r="1" spans="1:99"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row>
    <row r="2" spans="1:99" ht="18" customHeight="1" x14ac:dyDescent="0.25">
      <c r="A2" s="57"/>
      <c r="B2" s="501" t="s">
        <v>332</v>
      </c>
      <c r="C2" s="501"/>
      <c r="D2" s="501"/>
      <c r="E2" s="501"/>
      <c r="F2" s="501"/>
      <c r="G2" s="501"/>
      <c r="H2" s="501"/>
      <c r="I2" s="501"/>
      <c r="J2" s="469" t="s">
        <v>15</v>
      </c>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row>
    <row r="3" spans="1:99" ht="18.75" customHeight="1" x14ac:dyDescent="0.25">
      <c r="A3" s="57"/>
      <c r="B3" s="501"/>
      <c r="C3" s="501"/>
      <c r="D3" s="501"/>
      <c r="E3" s="501"/>
      <c r="F3" s="501"/>
      <c r="G3" s="501"/>
      <c r="H3" s="501"/>
      <c r="I3" s="501"/>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1:99" ht="15" customHeight="1" x14ac:dyDescent="0.25">
      <c r="A4" s="57"/>
      <c r="B4" s="501"/>
      <c r="C4" s="501"/>
      <c r="D4" s="501"/>
      <c r="E4" s="501"/>
      <c r="F4" s="501"/>
      <c r="G4" s="501"/>
      <c r="H4" s="501"/>
      <c r="I4" s="501"/>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row>
    <row r="5" spans="1:99"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1:99" ht="15" customHeight="1" x14ac:dyDescent="0.25">
      <c r="A6" s="57"/>
      <c r="B6" s="416" t="s">
        <v>253</v>
      </c>
      <c r="C6" s="416"/>
      <c r="D6" s="417"/>
      <c r="E6" s="454" t="s">
        <v>333</v>
      </c>
      <c r="F6" s="455"/>
      <c r="G6" s="455"/>
      <c r="H6" s="455"/>
      <c r="I6" s="456"/>
      <c r="J6" s="465" t="e">
        <f>IF(AND(' RIESGOS DE GESTION'!#REF!="Muy Alta",' RIESGOS DE GESTION'!#REF!="Leve"),CONCATENATE("R",' RIESGOS DE GESTION'!#REF!),"")</f>
        <v>#REF!</v>
      </c>
      <c r="K6" s="466"/>
      <c r="L6" s="466" t="e">
        <f>IF(AND(' RIESGOS DE GESTION'!#REF!="Muy Alta",' RIESGOS DE GESTION'!#REF!="Leve"),CONCATENATE("R",' RIESGOS DE GESTION'!#REF!),"")</f>
        <v>#REF!</v>
      </c>
      <c r="M6" s="466"/>
      <c r="N6" s="466" t="e">
        <f>IF(AND(' RIESGOS DE GESTION'!#REF!="Muy Alta",' RIESGOS DE GESTION'!#REF!="Leve"),CONCATENATE("R",' RIESGOS DE GESTION'!#REF!),"")</f>
        <v>#REF!</v>
      </c>
      <c r="O6" s="468"/>
      <c r="P6" s="465" t="e">
        <f>IF(AND(' RIESGOS DE GESTION'!#REF!="Muy Alta",' RIESGOS DE GESTION'!#REF!="Menor"),CONCATENATE("R",' RIESGOS DE GESTION'!#REF!),"")</f>
        <v>#REF!</v>
      </c>
      <c r="Q6" s="466"/>
      <c r="R6" s="466" t="e">
        <f>IF(AND(' RIESGOS DE GESTION'!#REF!="Muy Alta",' RIESGOS DE GESTION'!#REF!="Menor"),CONCATENATE("R",' RIESGOS DE GESTION'!#REF!),"")</f>
        <v>#REF!</v>
      </c>
      <c r="S6" s="466"/>
      <c r="T6" s="466" t="e">
        <f>IF(AND(' RIESGOS DE GESTION'!#REF!="Muy Alta",' RIESGOS DE GESTION'!#REF!="Menor"),CONCATENATE("R",' RIESGOS DE GESTION'!#REF!),"")</f>
        <v>#REF!</v>
      </c>
      <c r="U6" s="468"/>
      <c r="V6" s="465" t="e">
        <f>IF(AND(' RIESGOS DE GESTION'!#REF!="Muy Alta",' RIESGOS DE GESTION'!#REF!="Moderado"),CONCATENATE("R",' RIESGOS DE GESTION'!#REF!),"")</f>
        <v>#REF!</v>
      </c>
      <c r="W6" s="466"/>
      <c r="X6" s="466" t="e">
        <f>IF(AND(' RIESGOS DE GESTION'!#REF!="Muy Alta",' RIESGOS DE GESTION'!#REF!="Moderado"),CONCATENATE("R",' RIESGOS DE GESTION'!#REF!),"")</f>
        <v>#REF!</v>
      </c>
      <c r="Y6" s="466"/>
      <c r="Z6" s="466" t="e">
        <f>IF(AND(' RIESGOS DE GESTION'!#REF!="Muy Alta",' RIESGOS DE GESTION'!#REF!="Moderado"),CONCATENATE("R",' RIESGOS DE GESTION'!#REF!),"")</f>
        <v>#REF!</v>
      </c>
      <c r="AA6" s="468"/>
      <c r="AB6" s="465" t="e">
        <f>IF(AND(' RIESGOS DE GESTION'!#REF!="Muy Alta",' RIESGOS DE GESTION'!#REF!="Mayor"),CONCATENATE("R",' RIESGOS DE GESTION'!#REF!),"")</f>
        <v>#REF!</v>
      </c>
      <c r="AC6" s="466"/>
      <c r="AD6" s="466" t="e">
        <f>IF(AND(' RIESGOS DE GESTION'!#REF!="Muy Alta",' RIESGOS DE GESTION'!#REF!="Mayor"),CONCATENATE("R",' RIESGOS DE GESTION'!#REF!),"")</f>
        <v>#REF!</v>
      </c>
      <c r="AE6" s="466"/>
      <c r="AF6" s="466" t="e">
        <f>IF(AND(' RIESGOS DE GESTION'!#REF!="Muy Alta",' RIESGOS DE GESTION'!#REF!="Mayor"),CONCATENATE("R",' RIESGOS DE GESTION'!#REF!),"")</f>
        <v>#REF!</v>
      </c>
      <c r="AG6" s="468"/>
      <c r="AH6" s="480" t="e">
        <f>IF(AND(' RIESGOS DE GESTION'!#REF!="Muy Alta",' RIESGOS DE GESTION'!#REF!="Catastrófico"),CONCATENATE("R",' RIESGOS DE GESTION'!#REF!),"")</f>
        <v>#REF!</v>
      </c>
      <c r="AI6" s="481"/>
      <c r="AJ6" s="481" t="e">
        <f>IF(AND(' RIESGOS DE GESTION'!#REF!="Muy Alta",' RIESGOS DE GESTION'!#REF!="Catastrófico"),CONCATENATE("R",' RIESGOS DE GESTION'!#REF!),"")</f>
        <v>#REF!</v>
      </c>
      <c r="AK6" s="481"/>
      <c r="AL6" s="481" t="e">
        <f>IF(AND(' RIESGOS DE GESTION'!#REF!="Muy Alta",' RIESGOS DE GESTION'!#REF!="Catastrófico"),CONCATENATE("R",' RIESGOS DE GESTION'!#REF!),"")</f>
        <v>#REF!</v>
      </c>
      <c r="AM6" s="482"/>
      <c r="AO6" s="418" t="s">
        <v>334</v>
      </c>
      <c r="AP6" s="419"/>
      <c r="AQ6" s="419"/>
      <c r="AR6" s="419"/>
      <c r="AS6" s="419"/>
      <c r="AT6" s="420"/>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99" ht="15" customHeight="1" x14ac:dyDescent="0.25">
      <c r="A7" s="57"/>
      <c r="B7" s="416"/>
      <c r="C7" s="416"/>
      <c r="D7" s="417"/>
      <c r="E7" s="457"/>
      <c r="F7" s="458"/>
      <c r="G7" s="458"/>
      <c r="H7" s="458"/>
      <c r="I7" s="459"/>
      <c r="J7" s="467"/>
      <c r="K7" s="463"/>
      <c r="L7" s="463"/>
      <c r="M7" s="463"/>
      <c r="N7" s="463"/>
      <c r="O7" s="464"/>
      <c r="P7" s="467"/>
      <c r="Q7" s="463"/>
      <c r="R7" s="463"/>
      <c r="S7" s="463"/>
      <c r="T7" s="463"/>
      <c r="U7" s="464"/>
      <c r="V7" s="467"/>
      <c r="W7" s="463"/>
      <c r="X7" s="463"/>
      <c r="Y7" s="463"/>
      <c r="Z7" s="463"/>
      <c r="AA7" s="464"/>
      <c r="AB7" s="467"/>
      <c r="AC7" s="463"/>
      <c r="AD7" s="463"/>
      <c r="AE7" s="463"/>
      <c r="AF7" s="463"/>
      <c r="AG7" s="464"/>
      <c r="AH7" s="474"/>
      <c r="AI7" s="475"/>
      <c r="AJ7" s="475"/>
      <c r="AK7" s="475"/>
      <c r="AL7" s="475"/>
      <c r="AM7" s="476"/>
      <c r="AN7" s="57"/>
      <c r="AO7" s="421"/>
      <c r="AP7" s="422"/>
      <c r="AQ7" s="422"/>
      <c r="AR7" s="422"/>
      <c r="AS7" s="422"/>
      <c r="AT7" s="423"/>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row>
    <row r="8" spans="1:99" ht="15" customHeight="1" x14ac:dyDescent="0.25">
      <c r="A8" s="57"/>
      <c r="B8" s="416"/>
      <c r="C8" s="416"/>
      <c r="D8" s="417"/>
      <c r="E8" s="457"/>
      <c r="F8" s="458"/>
      <c r="G8" s="458"/>
      <c r="H8" s="458"/>
      <c r="I8" s="459"/>
      <c r="J8" s="467" t="e">
        <f>IF(AND(' RIESGOS DE GESTION'!#REF!="Muy Alta",' RIESGOS DE GESTION'!#REF!="Leve"),CONCATENATE("R",' RIESGOS DE GESTION'!#REF!),"")</f>
        <v>#REF!</v>
      </c>
      <c r="K8" s="463"/>
      <c r="L8" s="463" t="e">
        <f>IF(AND(' RIESGOS DE GESTION'!#REF!="Muy Alta",' RIESGOS DE GESTION'!#REF!="Leve"),CONCATENATE("R",' RIESGOS DE GESTION'!#REF!),"")</f>
        <v>#REF!</v>
      </c>
      <c r="M8" s="463"/>
      <c r="N8" s="463" t="e">
        <f>IF(AND(' RIESGOS DE GESTION'!#REF!="Muy Alta",' RIESGOS DE GESTION'!#REF!="Leve"),CONCATENATE("R",' RIESGOS DE GESTION'!#REF!),"")</f>
        <v>#REF!</v>
      </c>
      <c r="O8" s="464"/>
      <c r="P8" s="467" t="e">
        <f>IF(AND(' RIESGOS DE GESTION'!#REF!="Muy Alta",' RIESGOS DE GESTION'!#REF!="Menor"),CONCATENATE("R",' RIESGOS DE GESTION'!#REF!),"")</f>
        <v>#REF!</v>
      </c>
      <c r="Q8" s="463"/>
      <c r="R8" s="463" t="e">
        <f>IF(AND(' RIESGOS DE GESTION'!#REF!="Muy Alta",' RIESGOS DE GESTION'!#REF!="Menor"),CONCATENATE("R",' RIESGOS DE GESTION'!#REF!),"")</f>
        <v>#REF!</v>
      </c>
      <c r="S8" s="463"/>
      <c r="T8" s="463" t="e">
        <f>IF(AND(' RIESGOS DE GESTION'!#REF!="Muy Alta",' RIESGOS DE GESTION'!#REF!="Menor"),CONCATENATE("R",' RIESGOS DE GESTION'!#REF!),"")</f>
        <v>#REF!</v>
      </c>
      <c r="U8" s="464"/>
      <c r="V8" s="467" t="e">
        <f>IF(AND(' RIESGOS DE GESTION'!#REF!="Muy Alta",' RIESGOS DE GESTION'!#REF!="Moderado"),CONCATENATE("R",' RIESGOS DE GESTION'!#REF!),"")</f>
        <v>#REF!</v>
      </c>
      <c r="W8" s="463"/>
      <c r="X8" s="463" t="e">
        <f>IF(AND(' RIESGOS DE GESTION'!#REF!="Muy Alta",' RIESGOS DE GESTION'!#REF!="Moderado"),CONCATENATE("R",' RIESGOS DE GESTION'!#REF!),"")</f>
        <v>#REF!</v>
      </c>
      <c r="Y8" s="463"/>
      <c r="Z8" s="463" t="e">
        <f>IF(AND(' RIESGOS DE GESTION'!#REF!="Muy Alta",' RIESGOS DE GESTION'!#REF!="Moderado"),CONCATENATE("R",' RIESGOS DE GESTION'!#REF!),"")</f>
        <v>#REF!</v>
      </c>
      <c r="AA8" s="464"/>
      <c r="AB8" s="467" t="e">
        <f>IF(AND(' RIESGOS DE GESTION'!#REF!="Muy Alta",' RIESGOS DE GESTION'!#REF!="Mayor"),CONCATENATE("R",' RIESGOS DE GESTION'!#REF!),"")</f>
        <v>#REF!</v>
      </c>
      <c r="AC8" s="463"/>
      <c r="AD8" s="463" t="e">
        <f>IF(AND(' RIESGOS DE GESTION'!#REF!="Muy Alta",' RIESGOS DE GESTION'!#REF!="Mayor"),CONCATENATE("R",' RIESGOS DE GESTION'!#REF!),"")</f>
        <v>#REF!</v>
      </c>
      <c r="AE8" s="463"/>
      <c r="AF8" s="463" t="e">
        <f>IF(AND(' RIESGOS DE GESTION'!#REF!="Muy Alta",' RIESGOS DE GESTION'!#REF!="Mayor"),CONCATENATE("R",' RIESGOS DE GESTION'!#REF!),"")</f>
        <v>#REF!</v>
      </c>
      <c r="AG8" s="464"/>
      <c r="AH8" s="474" t="e">
        <f>IF(AND(' RIESGOS DE GESTION'!#REF!="Muy Alta",' RIESGOS DE GESTION'!#REF!="Catastrófico"),CONCATENATE("R",' RIESGOS DE GESTION'!#REF!),"")</f>
        <v>#REF!</v>
      </c>
      <c r="AI8" s="475"/>
      <c r="AJ8" s="475" t="e">
        <f>IF(AND(' RIESGOS DE GESTION'!#REF!="Muy Alta",' RIESGOS DE GESTION'!#REF!="Catastrófico"),CONCATENATE("R",' RIESGOS DE GESTION'!#REF!),"")</f>
        <v>#REF!</v>
      </c>
      <c r="AK8" s="475"/>
      <c r="AL8" s="475" t="e">
        <f>IF(AND(' RIESGOS DE GESTION'!#REF!="Muy Alta",' RIESGOS DE GESTION'!#REF!="Catastrófico"),CONCATENATE("R",' RIESGOS DE GESTION'!#REF!),"")</f>
        <v>#REF!</v>
      </c>
      <c r="AM8" s="476"/>
      <c r="AN8" s="57"/>
      <c r="AO8" s="421"/>
      <c r="AP8" s="422"/>
      <c r="AQ8" s="422"/>
      <c r="AR8" s="422"/>
      <c r="AS8" s="422"/>
      <c r="AT8" s="423"/>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row>
    <row r="9" spans="1:99" ht="15" customHeight="1" x14ac:dyDescent="0.25">
      <c r="A9" s="57"/>
      <c r="B9" s="416"/>
      <c r="C9" s="416"/>
      <c r="D9" s="417"/>
      <c r="E9" s="457"/>
      <c r="F9" s="458"/>
      <c r="G9" s="458"/>
      <c r="H9" s="458"/>
      <c r="I9" s="459"/>
      <c r="J9" s="467"/>
      <c r="K9" s="463"/>
      <c r="L9" s="463"/>
      <c r="M9" s="463"/>
      <c r="N9" s="463"/>
      <c r="O9" s="464"/>
      <c r="P9" s="467"/>
      <c r="Q9" s="463"/>
      <c r="R9" s="463"/>
      <c r="S9" s="463"/>
      <c r="T9" s="463"/>
      <c r="U9" s="464"/>
      <c r="V9" s="467"/>
      <c r="W9" s="463"/>
      <c r="X9" s="463"/>
      <c r="Y9" s="463"/>
      <c r="Z9" s="463"/>
      <c r="AA9" s="464"/>
      <c r="AB9" s="467"/>
      <c r="AC9" s="463"/>
      <c r="AD9" s="463"/>
      <c r="AE9" s="463"/>
      <c r="AF9" s="463"/>
      <c r="AG9" s="464"/>
      <c r="AH9" s="474"/>
      <c r="AI9" s="475"/>
      <c r="AJ9" s="475"/>
      <c r="AK9" s="475"/>
      <c r="AL9" s="475"/>
      <c r="AM9" s="476"/>
      <c r="AN9" s="57"/>
      <c r="AO9" s="421"/>
      <c r="AP9" s="422"/>
      <c r="AQ9" s="422"/>
      <c r="AR9" s="422"/>
      <c r="AS9" s="422"/>
      <c r="AT9" s="423"/>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99" ht="15" customHeight="1" x14ac:dyDescent="0.25">
      <c r="A10" s="57"/>
      <c r="B10" s="416"/>
      <c r="C10" s="416"/>
      <c r="D10" s="417"/>
      <c r="E10" s="457"/>
      <c r="F10" s="458"/>
      <c r="G10" s="458"/>
      <c r="H10" s="458"/>
      <c r="I10" s="459"/>
      <c r="J10" s="467" t="e">
        <f>IF(AND(' RIESGOS DE GESTION'!#REF!="Muy Alta",' RIESGOS DE GESTION'!#REF!="Leve"),CONCATENATE("R",' RIESGOS DE GESTION'!#REF!),"")</f>
        <v>#REF!</v>
      </c>
      <c r="K10" s="463"/>
      <c r="L10" s="463" t="e">
        <f>IF(AND(' RIESGOS DE GESTION'!#REF!="Muy Alta",' RIESGOS DE GESTION'!#REF!="Leve"),CONCATENATE("R",' RIESGOS DE GESTION'!#REF!),"")</f>
        <v>#REF!</v>
      </c>
      <c r="M10" s="463"/>
      <c r="N10" s="463" t="e">
        <f>IF(AND(' RIESGOS DE GESTION'!#REF!="Muy Alta",' RIESGOS DE GESTION'!#REF!="Leve"),CONCATENATE("R",' RIESGOS DE GESTION'!#REF!),"")</f>
        <v>#REF!</v>
      </c>
      <c r="O10" s="464"/>
      <c r="P10" s="467" t="e">
        <f>IF(AND(' RIESGOS DE GESTION'!#REF!="Muy Alta",' RIESGOS DE GESTION'!#REF!="Menor"),CONCATENATE("R",' RIESGOS DE GESTION'!#REF!),"")</f>
        <v>#REF!</v>
      </c>
      <c r="Q10" s="463"/>
      <c r="R10" s="463" t="e">
        <f>IF(AND(' RIESGOS DE GESTION'!#REF!="Muy Alta",' RIESGOS DE GESTION'!#REF!="Menor"),CONCATENATE("R",' RIESGOS DE GESTION'!#REF!),"")</f>
        <v>#REF!</v>
      </c>
      <c r="S10" s="463"/>
      <c r="T10" s="463" t="e">
        <f>IF(AND(' RIESGOS DE GESTION'!#REF!="Muy Alta",' RIESGOS DE GESTION'!#REF!="Menor"),CONCATENATE("R",' RIESGOS DE GESTION'!#REF!),"")</f>
        <v>#REF!</v>
      </c>
      <c r="U10" s="464"/>
      <c r="V10" s="467" t="e">
        <f>IF(AND(' RIESGOS DE GESTION'!#REF!="Muy Alta",' RIESGOS DE GESTION'!#REF!="Moderado"),CONCATENATE("R",' RIESGOS DE GESTION'!#REF!),"")</f>
        <v>#REF!</v>
      </c>
      <c r="W10" s="463"/>
      <c r="X10" s="463" t="e">
        <f>IF(AND(' RIESGOS DE GESTION'!#REF!="Muy Alta",' RIESGOS DE GESTION'!#REF!="Moderado"),CONCATENATE("R",' RIESGOS DE GESTION'!#REF!),"")</f>
        <v>#REF!</v>
      </c>
      <c r="Y10" s="463"/>
      <c r="Z10" s="463" t="e">
        <f>IF(AND(' RIESGOS DE GESTION'!#REF!="Muy Alta",' RIESGOS DE GESTION'!#REF!="Moderado"),CONCATENATE("R",' RIESGOS DE GESTION'!#REF!),"")</f>
        <v>#REF!</v>
      </c>
      <c r="AA10" s="464"/>
      <c r="AB10" s="467" t="e">
        <f>IF(AND(' RIESGOS DE GESTION'!#REF!="Muy Alta",' RIESGOS DE GESTION'!#REF!="Mayor"),CONCATENATE("R",' RIESGOS DE GESTION'!#REF!),"")</f>
        <v>#REF!</v>
      </c>
      <c r="AC10" s="463"/>
      <c r="AD10" s="463" t="e">
        <f>IF(AND(' RIESGOS DE GESTION'!#REF!="Muy Alta",' RIESGOS DE GESTION'!#REF!="Mayor"),CONCATENATE("R",' RIESGOS DE GESTION'!#REF!),"")</f>
        <v>#REF!</v>
      </c>
      <c r="AE10" s="463"/>
      <c r="AF10" s="463" t="e">
        <f>IF(AND(' RIESGOS DE GESTION'!#REF!="Muy Alta",' RIESGOS DE GESTION'!#REF!="Mayor"),CONCATENATE("R",' RIESGOS DE GESTION'!#REF!),"")</f>
        <v>#REF!</v>
      </c>
      <c r="AG10" s="464"/>
      <c r="AH10" s="474" t="e">
        <f>IF(AND(' RIESGOS DE GESTION'!#REF!="Muy Alta",' RIESGOS DE GESTION'!#REF!="Catastrófico"),CONCATENATE("R",' RIESGOS DE GESTION'!#REF!),"")</f>
        <v>#REF!</v>
      </c>
      <c r="AI10" s="475"/>
      <c r="AJ10" s="475" t="e">
        <f>IF(AND(' RIESGOS DE GESTION'!#REF!="Muy Alta",' RIESGOS DE GESTION'!#REF!="Catastrófico"),CONCATENATE("R",' RIESGOS DE GESTION'!#REF!),"")</f>
        <v>#REF!</v>
      </c>
      <c r="AK10" s="475"/>
      <c r="AL10" s="475" t="e">
        <f>IF(AND(' RIESGOS DE GESTION'!#REF!="Muy Alta",' RIESGOS DE GESTION'!#REF!="Catastrófico"),CONCATENATE("R",' RIESGOS DE GESTION'!#REF!),"")</f>
        <v>#REF!</v>
      </c>
      <c r="AM10" s="476"/>
      <c r="AN10" s="57"/>
      <c r="AO10" s="421"/>
      <c r="AP10" s="422"/>
      <c r="AQ10" s="422"/>
      <c r="AR10" s="422"/>
      <c r="AS10" s="422"/>
      <c r="AT10" s="423"/>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row>
    <row r="11" spans="1:99" ht="15" customHeight="1" x14ac:dyDescent="0.25">
      <c r="A11" s="57"/>
      <c r="B11" s="416"/>
      <c r="C11" s="416"/>
      <c r="D11" s="417"/>
      <c r="E11" s="457"/>
      <c r="F11" s="458"/>
      <c r="G11" s="458"/>
      <c r="H11" s="458"/>
      <c r="I11" s="459"/>
      <c r="J11" s="467"/>
      <c r="K11" s="463"/>
      <c r="L11" s="463"/>
      <c r="M11" s="463"/>
      <c r="N11" s="463"/>
      <c r="O11" s="464"/>
      <c r="P11" s="467"/>
      <c r="Q11" s="463"/>
      <c r="R11" s="463"/>
      <c r="S11" s="463"/>
      <c r="T11" s="463"/>
      <c r="U11" s="464"/>
      <c r="V11" s="467"/>
      <c r="W11" s="463"/>
      <c r="X11" s="463"/>
      <c r="Y11" s="463"/>
      <c r="Z11" s="463"/>
      <c r="AA11" s="464"/>
      <c r="AB11" s="467"/>
      <c r="AC11" s="463"/>
      <c r="AD11" s="463"/>
      <c r="AE11" s="463"/>
      <c r="AF11" s="463"/>
      <c r="AG11" s="464"/>
      <c r="AH11" s="474"/>
      <c r="AI11" s="475"/>
      <c r="AJ11" s="475"/>
      <c r="AK11" s="475"/>
      <c r="AL11" s="475"/>
      <c r="AM11" s="476"/>
      <c r="AN11" s="57"/>
      <c r="AO11" s="421"/>
      <c r="AP11" s="422"/>
      <c r="AQ11" s="422"/>
      <c r="AR11" s="422"/>
      <c r="AS11" s="422"/>
      <c r="AT11" s="423"/>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row>
    <row r="12" spans="1:99" ht="15" customHeight="1" x14ac:dyDescent="0.25">
      <c r="A12" s="57"/>
      <c r="B12" s="416"/>
      <c r="C12" s="416"/>
      <c r="D12" s="417"/>
      <c r="E12" s="457"/>
      <c r="F12" s="458"/>
      <c r="G12" s="458"/>
      <c r="H12" s="458"/>
      <c r="I12" s="459"/>
      <c r="J12" s="467" t="e">
        <f>IF(AND(' RIESGOS DE GESTION'!#REF!="Muy Alta",' RIESGOS DE GESTION'!#REF!="Leve"),CONCATENATE("R",' RIESGOS DE GESTION'!#REF!),"")</f>
        <v>#REF!</v>
      </c>
      <c r="K12" s="463"/>
      <c r="L12" s="463" t="e">
        <f>IF(AND(' RIESGOS DE GESTION'!#REF!="Muy Alta",' RIESGOS DE GESTION'!#REF!="Leve"),CONCATENATE("R",' RIESGOS DE GESTION'!#REF!),"")</f>
        <v>#REF!</v>
      </c>
      <c r="M12" s="463"/>
      <c r="N12" s="463" t="e">
        <f>IF(AND(' RIESGOS DE GESTION'!#REF!="Muy Alta",' RIESGOS DE GESTION'!#REF!="Leve"),CONCATENATE("R",' RIESGOS DE GESTION'!#REF!),"")</f>
        <v>#REF!</v>
      </c>
      <c r="O12" s="464"/>
      <c r="P12" s="467" t="e">
        <f>IF(AND(' RIESGOS DE GESTION'!#REF!="Muy Alta",' RIESGOS DE GESTION'!#REF!="Menor"),CONCATENATE("R",' RIESGOS DE GESTION'!#REF!),"")</f>
        <v>#REF!</v>
      </c>
      <c r="Q12" s="463"/>
      <c r="R12" s="463" t="e">
        <f>IF(AND(' RIESGOS DE GESTION'!#REF!="Muy Alta",' RIESGOS DE GESTION'!#REF!="Menor"),CONCATENATE("R",' RIESGOS DE GESTION'!#REF!),"")</f>
        <v>#REF!</v>
      </c>
      <c r="S12" s="463"/>
      <c r="T12" s="463" t="e">
        <f>IF(AND(' RIESGOS DE GESTION'!#REF!="Muy Alta",' RIESGOS DE GESTION'!#REF!="Menor"),CONCATENATE("R",' RIESGOS DE GESTION'!#REF!),"")</f>
        <v>#REF!</v>
      </c>
      <c r="U12" s="464"/>
      <c r="V12" s="467" t="e">
        <f>IF(AND(' RIESGOS DE GESTION'!#REF!="Muy Alta",' RIESGOS DE GESTION'!#REF!="Moderado"),CONCATENATE("R",' RIESGOS DE GESTION'!#REF!),"")</f>
        <v>#REF!</v>
      </c>
      <c r="W12" s="463"/>
      <c r="X12" s="463" t="e">
        <f>IF(AND(' RIESGOS DE GESTION'!#REF!="Muy Alta",' RIESGOS DE GESTION'!#REF!="Moderado"),CONCATENATE("R",' RIESGOS DE GESTION'!#REF!),"")</f>
        <v>#REF!</v>
      </c>
      <c r="Y12" s="463"/>
      <c r="Z12" s="463" t="e">
        <f>IF(AND(' RIESGOS DE GESTION'!#REF!="Muy Alta",' RIESGOS DE GESTION'!#REF!="Moderado"),CONCATENATE("R",' RIESGOS DE GESTION'!#REF!),"")</f>
        <v>#REF!</v>
      </c>
      <c r="AA12" s="464"/>
      <c r="AB12" s="467" t="e">
        <f>IF(AND(' RIESGOS DE GESTION'!#REF!="Muy Alta",' RIESGOS DE GESTION'!#REF!="Mayor"),CONCATENATE("R",' RIESGOS DE GESTION'!#REF!),"")</f>
        <v>#REF!</v>
      </c>
      <c r="AC12" s="463"/>
      <c r="AD12" s="463" t="e">
        <f>IF(AND(' RIESGOS DE GESTION'!#REF!="Muy Alta",' RIESGOS DE GESTION'!#REF!="Mayor"),CONCATENATE("R",' RIESGOS DE GESTION'!#REF!),"")</f>
        <v>#REF!</v>
      </c>
      <c r="AE12" s="463"/>
      <c r="AF12" s="463" t="e">
        <f>IF(AND(' RIESGOS DE GESTION'!#REF!="Muy Alta",' RIESGOS DE GESTION'!#REF!="Mayor"),CONCATENATE("R",' RIESGOS DE GESTION'!#REF!),"")</f>
        <v>#REF!</v>
      </c>
      <c r="AG12" s="464"/>
      <c r="AH12" s="474" t="e">
        <f>IF(AND(' RIESGOS DE GESTION'!#REF!="Muy Alta",' RIESGOS DE GESTION'!#REF!="Catastrófico"),CONCATENATE("R",' RIESGOS DE GESTION'!#REF!),"")</f>
        <v>#REF!</v>
      </c>
      <c r="AI12" s="475"/>
      <c r="AJ12" s="475" t="e">
        <f>IF(AND(' RIESGOS DE GESTION'!#REF!="Muy Alta",' RIESGOS DE GESTION'!#REF!="Catastrófico"),CONCATENATE("R",' RIESGOS DE GESTION'!#REF!),"")</f>
        <v>#REF!</v>
      </c>
      <c r="AK12" s="475"/>
      <c r="AL12" s="475" t="e">
        <f>IF(AND(' RIESGOS DE GESTION'!#REF!="Muy Alta",' RIESGOS DE GESTION'!#REF!="Catastrófico"),CONCATENATE("R",' RIESGOS DE GESTION'!#REF!),"")</f>
        <v>#REF!</v>
      </c>
      <c r="AM12" s="476"/>
      <c r="AN12" s="57"/>
      <c r="AO12" s="421"/>
      <c r="AP12" s="422"/>
      <c r="AQ12" s="422"/>
      <c r="AR12" s="422"/>
      <c r="AS12" s="422"/>
      <c r="AT12" s="423"/>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row>
    <row r="13" spans="1:99" ht="15.75" customHeight="1" thickBot="1" x14ac:dyDescent="0.3">
      <c r="A13" s="57"/>
      <c r="B13" s="416"/>
      <c r="C13" s="416"/>
      <c r="D13" s="417"/>
      <c r="E13" s="460"/>
      <c r="F13" s="461"/>
      <c r="G13" s="461"/>
      <c r="H13" s="461"/>
      <c r="I13" s="462"/>
      <c r="J13" s="467"/>
      <c r="K13" s="463"/>
      <c r="L13" s="463"/>
      <c r="M13" s="463"/>
      <c r="N13" s="463"/>
      <c r="O13" s="464"/>
      <c r="P13" s="467"/>
      <c r="Q13" s="463"/>
      <c r="R13" s="463"/>
      <c r="S13" s="463"/>
      <c r="T13" s="463"/>
      <c r="U13" s="464"/>
      <c r="V13" s="467"/>
      <c r="W13" s="463"/>
      <c r="X13" s="463"/>
      <c r="Y13" s="463"/>
      <c r="Z13" s="463"/>
      <c r="AA13" s="464"/>
      <c r="AB13" s="467"/>
      <c r="AC13" s="463"/>
      <c r="AD13" s="463"/>
      <c r="AE13" s="463"/>
      <c r="AF13" s="463"/>
      <c r="AG13" s="464"/>
      <c r="AH13" s="477"/>
      <c r="AI13" s="478"/>
      <c r="AJ13" s="478"/>
      <c r="AK13" s="478"/>
      <c r="AL13" s="478"/>
      <c r="AM13" s="479"/>
      <c r="AN13" s="57"/>
      <c r="AO13" s="424"/>
      <c r="AP13" s="425"/>
      <c r="AQ13" s="425"/>
      <c r="AR13" s="425"/>
      <c r="AS13" s="425"/>
      <c r="AT13" s="426"/>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row>
    <row r="14" spans="1:99" ht="15" customHeight="1" x14ac:dyDescent="0.25">
      <c r="A14" s="57"/>
      <c r="B14" s="416"/>
      <c r="C14" s="416"/>
      <c r="D14" s="417"/>
      <c r="E14" s="454" t="s">
        <v>335</v>
      </c>
      <c r="F14" s="455"/>
      <c r="G14" s="455"/>
      <c r="H14" s="455"/>
      <c r="I14" s="455"/>
      <c r="J14" s="489" t="e">
        <f>IF(AND(' RIESGOS DE GESTION'!#REF!="Alta",' RIESGOS DE GESTION'!#REF!="Leve"),CONCATENATE("R",' RIESGOS DE GESTION'!#REF!),"")</f>
        <v>#REF!</v>
      </c>
      <c r="K14" s="490"/>
      <c r="L14" s="490" t="e">
        <f>IF(AND(' RIESGOS DE GESTION'!#REF!="Alta",' RIESGOS DE GESTION'!#REF!="Leve"),CONCATENATE("R",' RIESGOS DE GESTION'!#REF!),"")</f>
        <v>#REF!</v>
      </c>
      <c r="M14" s="490"/>
      <c r="N14" s="490" t="e">
        <f>IF(AND(' RIESGOS DE GESTION'!#REF!="Alta",' RIESGOS DE GESTION'!#REF!="Leve"),CONCATENATE("R",' RIESGOS DE GESTION'!#REF!),"")</f>
        <v>#REF!</v>
      </c>
      <c r="O14" s="491"/>
      <c r="P14" s="489" t="e">
        <f>IF(AND(' RIESGOS DE GESTION'!#REF!="Alta",' RIESGOS DE GESTION'!#REF!="Menor"),CONCATENATE("R",' RIESGOS DE GESTION'!#REF!),"")</f>
        <v>#REF!</v>
      </c>
      <c r="Q14" s="490"/>
      <c r="R14" s="490" t="e">
        <f>IF(AND(' RIESGOS DE GESTION'!#REF!="Alta",' RIESGOS DE GESTION'!#REF!="Menor"),CONCATENATE("R",' RIESGOS DE GESTION'!#REF!),"")</f>
        <v>#REF!</v>
      </c>
      <c r="S14" s="490"/>
      <c r="T14" s="490" t="e">
        <f>IF(AND(' RIESGOS DE GESTION'!#REF!="Alta",' RIESGOS DE GESTION'!#REF!="Menor"),CONCATENATE("R",' RIESGOS DE GESTION'!#REF!),"")</f>
        <v>#REF!</v>
      </c>
      <c r="U14" s="491"/>
      <c r="V14" s="465" t="e">
        <f>IF(AND(' RIESGOS DE GESTION'!#REF!="Alta",' RIESGOS DE GESTION'!#REF!="Moderado"),CONCATENATE("R",' RIESGOS DE GESTION'!#REF!),"")</f>
        <v>#REF!</v>
      </c>
      <c r="W14" s="466"/>
      <c r="X14" s="466" t="e">
        <f>IF(AND(' RIESGOS DE GESTION'!#REF!="Alta",' RIESGOS DE GESTION'!#REF!="Moderado"),CONCATENATE("R",' RIESGOS DE GESTION'!#REF!),"")</f>
        <v>#REF!</v>
      </c>
      <c r="Y14" s="466"/>
      <c r="Z14" s="466" t="e">
        <f>IF(AND(' RIESGOS DE GESTION'!#REF!="Alta",' RIESGOS DE GESTION'!#REF!="Moderado"),CONCATENATE("R",' RIESGOS DE GESTION'!#REF!),"")</f>
        <v>#REF!</v>
      </c>
      <c r="AA14" s="468"/>
      <c r="AB14" s="465" t="e">
        <f>IF(AND(' RIESGOS DE GESTION'!#REF!="Alta",' RIESGOS DE GESTION'!#REF!="Mayor"),CONCATENATE("R",' RIESGOS DE GESTION'!#REF!),"")</f>
        <v>#REF!</v>
      </c>
      <c r="AC14" s="466"/>
      <c r="AD14" s="466" t="e">
        <f>IF(AND(' RIESGOS DE GESTION'!#REF!="Alta",' RIESGOS DE GESTION'!#REF!="Mayor"),CONCATENATE("R",' RIESGOS DE GESTION'!#REF!),"")</f>
        <v>#REF!</v>
      </c>
      <c r="AE14" s="466"/>
      <c r="AF14" s="466" t="e">
        <f>IF(AND(' RIESGOS DE GESTION'!#REF!="Alta",' RIESGOS DE GESTION'!#REF!="Mayor"),CONCATENATE("R",' RIESGOS DE GESTION'!#REF!),"")</f>
        <v>#REF!</v>
      </c>
      <c r="AG14" s="468"/>
      <c r="AH14" s="480" t="e">
        <f>IF(AND(' RIESGOS DE GESTION'!#REF!="Alta",' RIESGOS DE GESTION'!#REF!="Catastrófico"),CONCATENATE("R",' RIESGOS DE GESTION'!#REF!),"")</f>
        <v>#REF!</v>
      </c>
      <c r="AI14" s="481"/>
      <c r="AJ14" s="481" t="e">
        <f>IF(AND(' RIESGOS DE GESTION'!#REF!="Alta",' RIESGOS DE GESTION'!#REF!="Catastrófico"),CONCATENATE("R",' RIESGOS DE GESTION'!#REF!),"")</f>
        <v>#REF!</v>
      </c>
      <c r="AK14" s="481"/>
      <c r="AL14" s="481" t="e">
        <f>IF(AND(' RIESGOS DE GESTION'!#REF!="Alta",' RIESGOS DE GESTION'!#REF!="Catastrófico"),CONCATENATE("R",' RIESGOS DE GESTION'!#REF!),"")</f>
        <v>#REF!</v>
      </c>
      <c r="AM14" s="482"/>
      <c r="AN14" s="57"/>
      <c r="AO14" s="427" t="s">
        <v>336</v>
      </c>
      <c r="AP14" s="428"/>
      <c r="AQ14" s="428"/>
      <c r="AR14" s="428"/>
      <c r="AS14" s="428"/>
      <c r="AT14" s="429"/>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row>
    <row r="15" spans="1:99" ht="15" customHeight="1" x14ac:dyDescent="0.25">
      <c r="A15" s="57"/>
      <c r="B15" s="416"/>
      <c r="C15" s="416"/>
      <c r="D15" s="417"/>
      <c r="E15" s="457"/>
      <c r="F15" s="458"/>
      <c r="G15" s="458"/>
      <c r="H15" s="458"/>
      <c r="I15" s="458"/>
      <c r="J15" s="483"/>
      <c r="K15" s="484"/>
      <c r="L15" s="484"/>
      <c r="M15" s="484"/>
      <c r="N15" s="484"/>
      <c r="O15" s="485"/>
      <c r="P15" s="483"/>
      <c r="Q15" s="484"/>
      <c r="R15" s="484"/>
      <c r="S15" s="484"/>
      <c r="T15" s="484"/>
      <c r="U15" s="485"/>
      <c r="V15" s="467"/>
      <c r="W15" s="463"/>
      <c r="X15" s="463"/>
      <c r="Y15" s="463"/>
      <c r="Z15" s="463"/>
      <c r="AA15" s="464"/>
      <c r="AB15" s="467"/>
      <c r="AC15" s="463"/>
      <c r="AD15" s="463"/>
      <c r="AE15" s="463"/>
      <c r="AF15" s="463"/>
      <c r="AG15" s="464"/>
      <c r="AH15" s="474"/>
      <c r="AI15" s="475"/>
      <c r="AJ15" s="475"/>
      <c r="AK15" s="475"/>
      <c r="AL15" s="475"/>
      <c r="AM15" s="476"/>
      <c r="AN15" s="57"/>
      <c r="AO15" s="430"/>
      <c r="AP15" s="431"/>
      <c r="AQ15" s="431"/>
      <c r="AR15" s="431"/>
      <c r="AS15" s="431"/>
      <c r="AT15" s="432"/>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row>
    <row r="16" spans="1:99" ht="15" customHeight="1" x14ac:dyDescent="0.25">
      <c r="A16" s="57"/>
      <c r="B16" s="416"/>
      <c r="C16" s="416"/>
      <c r="D16" s="417"/>
      <c r="E16" s="457"/>
      <c r="F16" s="458"/>
      <c r="G16" s="458"/>
      <c r="H16" s="458"/>
      <c r="I16" s="458"/>
      <c r="J16" s="483" t="e">
        <f>IF(AND(' RIESGOS DE GESTION'!#REF!="Alta",' RIESGOS DE GESTION'!#REF!="Leve"),CONCATENATE("R",' RIESGOS DE GESTION'!#REF!),"")</f>
        <v>#REF!</v>
      </c>
      <c r="K16" s="484"/>
      <c r="L16" s="484" t="e">
        <f>IF(AND(' RIESGOS DE GESTION'!#REF!="Alta",' RIESGOS DE GESTION'!#REF!="Leve"),CONCATENATE("R",' RIESGOS DE GESTION'!#REF!),"")</f>
        <v>#REF!</v>
      </c>
      <c r="M16" s="484"/>
      <c r="N16" s="484" t="e">
        <f>IF(AND(' RIESGOS DE GESTION'!#REF!="Alta",' RIESGOS DE GESTION'!#REF!="Leve"),CONCATENATE("R",' RIESGOS DE GESTION'!#REF!),"")</f>
        <v>#REF!</v>
      </c>
      <c r="O16" s="485"/>
      <c r="P16" s="483" t="e">
        <f>IF(AND(' RIESGOS DE GESTION'!#REF!="Alta",' RIESGOS DE GESTION'!#REF!="Menor"),CONCATENATE("R",' RIESGOS DE GESTION'!#REF!),"")</f>
        <v>#REF!</v>
      </c>
      <c r="Q16" s="484"/>
      <c r="R16" s="484" t="e">
        <f>IF(AND(' RIESGOS DE GESTION'!#REF!="Alta",' RIESGOS DE GESTION'!#REF!="Menor"),CONCATENATE("R",' RIESGOS DE GESTION'!#REF!),"")</f>
        <v>#REF!</v>
      </c>
      <c r="S16" s="484"/>
      <c r="T16" s="484" t="e">
        <f>IF(AND(' RIESGOS DE GESTION'!#REF!="Alta",' RIESGOS DE GESTION'!#REF!="Menor"),CONCATENATE("R",' RIESGOS DE GESTION'!#REF!),"")</f>
        <v>#REF!</v>
      </c>
      <c r="U16" s="485"/>
      <c r="V16" s="467" t="e">
        <f>IF(AND(' RIESGOS DE GESTION'!#REF!="Alta",' RIESGOS DE GESTION'!#REF!="Moderado"),CONCATENATE("R",' RIESGOS DE GESTION'!#REF!),"")</f>
        <v>#REF!</v>
      </c>
      <c r="W16" s="463"/>
      <c r="X16" s="463" t="e">
        <f>IF(AND(' RIESGOS DE GESTION'!#REF!="Alta",' RIESGOS DE GESTION'!#REF!="Moderado"),CONCATENATE("R",' RIESGOS DE GESTION'!#REF!),"")</f>
        <v>#REF!</v>
      </c>
      <c r="Y16" s="463"/>
      <c r="Z16" s="463" t="e">
        <f>IF(AND(' RIESGOS DE GESTION'!#REF!="Alta",' RIESGOS DE GESTION'!#REF!="Moderado"),CONCATENATE("R",' RIESGOS DE GESTION'!#REF!),"")</f>
        <v>#REF!</v>
      </c>
      <c r="AA16" s="464"/>
      <c r="AB16" s="467" t="e">
        <f>IF(AND(' RIESGOS DE GESTION'!#REF!="Alta",' RIESGOS DE GESTION'!#REF!="Mayor"),CONCATENATE("R",' RIESGOS DE GESTION'!#REF!),"")</f>
        <v>#REF!</v>
      </c>
      <c r="AC16" s="463"/>
      <c r="AD16" s="463" t="e">
        <f>IF(AND(' RIESGOS DE GESTION'!#REF!="Alta",' RIESGOS DE GESTION'!#REF!="Mayor"),CONCATENATE("R",' RIESGOS DE GESTION'!#REF!),"")</f>
        <v>#REF!</v>
      </c>
      <c r="AE16" s="463"/>
      <c r="AF16" s="463" t="e">
        <f>IF(AND(' RIESGOS DE GESTION'!#REF!="Alta",' RIESGOS DE GESTION'!#REF!="Mayor"),CONCATENATE("R",' RIESGOS DE GESTION'!#REF!),"")</f>
        <v>#REF!</v>
      </c>
      <c r="AG16" s="464"/>
      <c r="AH16" s="474" t="e">
        <f>IF(AND(' RIESGOS DE GESTION'!#REF!="Alta",' RIESGOS DE GESTION'!#REF!="Catastrófico"),CONCATENATE("R",' RIESGOS DE GESTION'!#REF!),"")</f>
        <v>#REF!</v>
      </c>
      <c r="AI16" s="475"/>
      <c r="AJ16" s="475" t="e">
        <f>IF(AND(' RIESGOS DE GESTION'!#REF!="Alta",' RIESGOS DE GESTION'!#REF!="Catastrófico"),CONCATENATE("R",' RIESGOS DE GESTION'!#REF!),"")</f>
        <v>#REF!</v>
      </c>
      <c r="AK16" s="475"/>
      <c r="AL16" s="475" t="e">
        <f>IF(AND(' RIESGOS DE GESTION'!#REF!="Alta",' RIESGOS DE GESTION'!#REF!="Catastrófico"),CONCATENATE("R",' RIESGOS DE GESTION'!#REF!),"")</f>
        <v>#REF!</v>
      </c>
      <c r="AM16" s="476"/>
      <c r="AN16" s="57"/>
      <c r="AO16" s="430"/>
      <c r="AP16" s="431"/>
      <c r="AQ16" s="431"/>
      <c r="AR16" s="431"/>
      <c r="AS16" s="431"/>
      <c r="AT16" s="432"/>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row>
    <row r="17" spans="1:80" ht="15" customHeight="1" x14ac:dyDescent="0.25">
      <c r="A17" s="57"/>
      <c r="B17" s="416"/>
      <c r="C17" s="416"/>
      <c r="D17" s="417"/>
      <c r="E17" s="457"/>
      <c r="F17" s="458"/>
      <c r="G17" s="458"/>
      <c r="H17" s="458"/>
      <c r="I17" s="458"/>
      <c r="J17" s="483"/>
      <c r="K17" s="484"/>
      <c r="L17" s="484"/>
      <c r="M17" s="484"/>
      <c r="N17" s="484"/>
      <c r="O17" s="485"/>
      <c r="P17" s="483"/>
      <c r="Q17" s="484"/>
      <c r="R17" s="484"/>
      <c r="S17" s="484"/>
      <c r="T17" s="484"/>
      <c r="U17" s="485"/>
      <c r="V17" s="467"/>
      <c r="W17" s="463"/>
      <c r="X17" s="463"/>
      <c r="Y17" s="463"/>
      <c r="Z17" s="463"/>
      <c r="AA17" s="464"/>
      <c r="AB17" s="467"/>
      <c r="AC17" s="463"/>
      <c r="AD17" s="463"/>
      <c r="AE17" s="463"/>
      <c r="AF17" s="463"/>
      <c r="AG17" s="464"/>
      <c r="AH17" s="474"/>
      <c r="AI17" s="475"/>
      <c r="AJ17" s="475"/>
      <c r="AK17" s="475"/>
      <c r="AL17" s="475"/>
      <c r="AM17" s="476"/>
      <c r="AN17" s="57"/>
      <c r="AO17" s="430"/>
      <c r="AP17" s="431"/>
      <c r="AQ17" s="431"/>
      <c r="AR17" s="431"/>
      <c r="AS17" s="431"/>
      <c r="AT17" s="432"/>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row>
    <row r="18" spans="1:80" ht="15" customHeight="1" x14ac:dyDescent="0.25">
      <c r="A18" s="57"/>
      <c r="B18" s="416"/>
      <c r="C18" s="416"/>
      <c r="D18" s="417"/>
      <c r="E18" s="457"/>
      <c r="F18" s="458"/>
      <c r="G18" s="458"/>
      <c r="H18" s="458"/>
      <c r="I18" s="458"/>
      <c r="J18" s="483" t="e">
        <f>IF(AND(' RIESGOS DE GESTION'!#REF!="Alta",' RIESGOS DE GESTION'!#REF!="Leve"),CONCATENATE("R",' RIESGOS DE GESTION'!#REF!),"")</f>
        <v>#REF!</v>
      </c>
      <c r="K18" s="484"/>
      <c r="L18" s="484" t="e">
        <f>IF(AND(' RIESGOS DE GESTION'!#REF!="Alta",' RIESGOS DE GESTION'!#REF!="Leve"),CONCATENATE("R",' RIESGOS DE GESTION'!#REF!),"")</f>
        <v>#REF!</v>
      </c>
      <c r="M18" s="484"/>
      <c r="N18" s="484" t="e">
        <f>IF(AND(' RIESGOS DE GESTION'!#REF!="Alta",' RIESGOS DE GESTION'!#REF!="Leve"),CONCATENATE("R",' RIESGOS DE GESTION'!#REF!),"")</f>
        <v>#REF!</v>
      </c>
      <c r="O18" s="485"/>
      <c r="P18" s="483" t="e">
        <f>IF(AND(' RIESGOS DE GESTION'!#REF!="Alta",' RIESGOS DE GESTION'!#REF!="Menor"),CONCATENATE("R",' RIESGOS DE GESTION'!#REF!),"")</f>
        <v>#REF!</v>
      </c>
      <c r="Q18" s="484"/>
      <c r="R18" s="484" t="e">
        <f>IF(AND(' RIESGOS DE GESTION'!#REF!="Alta",' RIESGOS DE GESTION'!#REF!="Menor"),CONCATENATE("R",' RIESGOS DE GESTION'!#REF!),"")</f>
        <v>#REF!</v>
      </c>
      <c r="S18" s="484"/>
      <c r="T18" s="484" t="e">
        <f>IF(AND(' RIESGOS DE GESTION'!#REF!="Alta",' RIESGOS DE GESTION'!#REF!="Menor"),CONCATENATE("R",' RIESGOS DE GESTION'!#REF!),"")</f>
        <v>#REF!</v>
      </c>
      <c r="U18" s="485"/>
      <c r="V18" s="467" t="e">
        <f>IF(AND(' RIESGOS DE GESTION'!#REF!="Alta",' RIESGOS DE GESTION'!#REF!="Moderado"),CONCATENATE("R",' RIESGOS DE GESTION'!#REF!),"")</f>
        <v>#REF!</v>
      </c>
      <c r="W18" s="463"/>
      <c r="X18" s="463" t="e">
        <f>IF(AND(' RIESGOS DE GESTION'!#REF!="Alta",' RIESGOS DE GESTION'!#REF!="Moderado"),CONCATENATE("R",' RIESGOS DE GESTION'!#REF!),"")</f>
        <v>#REF!</v>
      </c>
      <c r="Y18" s="463"/>
      <c r="Z18" s="463" t="e">
        <f>IF(AND(' RIESGOS DE GESTION'!#REF!="Alta",' RIESGOS DE GESTION'!#REF!="Moderado"),CONCATENATE("R",' RIESGOS DE GESTION'!#REF!),"")</f>
        <v>#REF!</v>
      </c>
      <c r="AA18" s="464"/>
      <c r="AB18" s="467" t="e">
        <f>IF(AND(' RIESGOS DE GESTION'!#REF!="Alta",' RIESGOS DE GESTION'!#REF!="Mayor"),CONCATENATE("R",' RIESGOS DE GESTION'!#REF!),"")</f>
        <v>#REF!</v>
      </c>
      <c r="AC18" s="463"/>
      <c r="AD18" s="463" t="e">
        <f>IF(AND(' RIESGOS DE GESTION'!#REF!="Alta",' RIESGOS DE GESTION'!#REF!="Mayor"),CONCATENATE("R",' RIESGOS DE GESTION'!#REF!),"")</f>
        <v>#REF!</v>
      </c>
      <c r="AE18" s="463"/>
      <c r="AF18" s="463" t="e">
        <f>IF(AND(' RIESGOS DE GESTION'!#REF!="Alta",' RIESGOS DE GESTION'!#REF!="Mayor"),CONCATENATE("R",' RIESGOS DE GESTION'!#REF!),"")</f>
        <v>#REF!</v>
      </c>
      <c r="AG18" s="464"/>
      <c r="AH18" s="474" t="e">
        <f>IF(AND(' RIESGOS DE GESTION'!#REF!="Alta",' RIESGOS DE GESTION'!#REF!="Catastrófico"),CONCATENATE("R",' RIESGOS DE GESTION'!#REF!),"")</f>
        <v>#REF!</v>
      </c>
      <c r="AI18" s="475"/>
      <c r="AJ18" s="475" t="e">
        <f>IF(AND(' RIESGOS DE GESTION'!#REF!="Alta",' RIESGOS DE GESTION'!#REF!="Catastrófico"),CONCATENATE("R",' RIESGOS DE GESTION'!#REF!),"")</f>
        <v>#REF!</v>
      </c>
      <c r="AK18" s="475"/>
      <c r="AL18" s="475" t="e">
        <f>IF(AND(' RIESGOS DE GESTION'!#REF!="Alta",' RIESGOS DE GESTION'!#REF!="Catastrófico"),CONCATENATE("R",' RIESGOS DE GESTION'!#REF!),"")</f>
        <v>#REF!</v>
      </c>
      <c r="AM18" s="476"/>
      <c r="AN18" s="57"/>
      <c r="AO18" s="430"/>
      <c r="AP18" s="431"/>
      <c r="AQ18" s="431"/>
      <c r="AR18" s="431"/>
      <c r="AS18" s="431"/>
      <c r="AT18" s="432"/>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row>
    <row r="19" spans="1:80" ht="15" customHeight="1" x14ac:dyDescent="0.25">
      <c r="A19" s="57"/>
      <c r="B19" s="416"/>
      <c r="C19" s="416"/>
      <c r="D19" s="417"/>
      <c r="E19" s="457"/>
      <c r="F19" s="458"/>
      <c r="G19" s="458"/>
      <c r="H19" s="458"/>
      <c r="I19" s="458"/>
      <c r="J19" s="483"/>
      <c r="K19" s="484"/>
      <c r="L19" s="484"/>
      <c r="M19" s="484"/>
      <c r="N19" s="484"/>
      <c r="O19" s="485"/>
      <c r="P19" s="483"/>
      <c r="Q19" s="484"/>
      <c r="R19" s="484"/>
      <c r="S19" s="484"/>
      <c r="T19" s="484"/>
      <c r="U19" s="485"/>
      <c r="V19" s="467"/>
      <c r="W19" s="463"/>
      <c r="X19" s="463"/>
      <c r="Y19" s="463"/>
      <c r="Z19" s="463"/>
      <c r="AA19" s="464"/>
      <c r="AB19" s="467"/>
      <c r="AC19" s="463"/>
      <c r="AD19" s="463"/>
      <c r="AE19" s="463"/>
      <c r="AF19" s="463"/>
      <c r="AG19" s="464"/>
      <c r="AH19" s="474"/>
      <c r="AI19" s="475"/>
      <c r="AJ19" s="475"/>
      <c r="AK19" s="475"/>
      <c r="AL19" s="475"/>
      <c r="AM19" s="476"/>
      <c r="AN19" s="57"/>
      <c r="AO19" s="430"/>
      <c r="AP19" s="431"/>
      <c r="AQ19" s="431"/>
      <c r="AR19" s="431"/>
      <c r="AS19" s="431"/>
      <c r="AT19" s="432"/>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row>
    <row r="20" spans="1:80" ht="15" customHeight="1" x14ac:dyDescent="0.25">
      <c r="A20" s="57"/>
      <c r="B20" s="416"/>
      <c r="C20" s="416"/>
      <c r="D20" s="417"/>
      <c r="E20" s="457"/>
      <c r="F20" s="458"/>
      <c r="G20" s="458"/>
      <c r="H20" s="458"/>
      <c r="I20" s="458"/>
      <c r="J20" s="483" t="e">
        <f>IF(AND(' RIESGOS DE GESTION'!#REF!="Alta",' RIESGOS DE GESTION'!#REF!="Leve"),CONCATENATE("R",' RIESGOS DE GESTION'!#REF!),"")</f>
        <v>#REF!</v>
      </c>
      <c r="K20" s="484"/>
      <c r="L20" s="484" t="e">
        <f>IF(AND(' RIESGOS DE GESTION'!#REF!="Alta",' RIESGOS DE GESTION'!#REF!="Leve"),CONCATENATE("R",' RIESGOS DE GESTION'!#REF!),"")</f>
        <v>#REF!</v>
      </c>
      <c r="M20" s="484"/>
      <c r="N20" s="484" t="e">
        <f>IF(AND(' RIESGOS DE GESTION'!#REF!="Alta",' RIESGOS DE GESTION'!#REF!="Leve"),CONCATENATE("R",' RIESGOS DE GESTION'!#REF!),"")</f>
        <v>#REF!</v>
      </c>
      <c r="O20" s="485"/>
      <c r="P20" s="483" t="e">
        <f>IF(AND(' RIESGOS DE GESTION'!#REF!="Alta",' RIESGOS DE GESTION'!#REF!="Menor"),CONCATENATE("R",' RIESGOS DE GESTION'!#REF!),"")</f>
        <v>#REF!</v>
      </c>
      <c r="Q20" s="484"/>
      <c r="R20" s="484" t="e">
        <f>IF(AND(' RIESGOS DE GESTION'!#REF!="Alta",' RIESGOS DE GESTION'!#REF!="Menor"),CONCATENATE("R",' RIESGOS DE GESTION'!#REF!),"")</f>
        <v>#REF!</v>
      </c>
      <c r="S20" s="484"/>
      <c r="T20" s="484" t="e">
        <f>IF(AND(' RIESGOS DE GESTION'!#REF!="Alta",' RIESGOS DE GESTION'!#REF!="Menor"),CONCATENATE("R",' RIESGOS DE GESTION'!#REF!),"")</f>
        <v>#REF!</v>
      </c>
      <c r="U20" s="485"/>
      <c r="V20" s="467" t="e">
        <f>IF(AND(' RIESGOS DE GESTION'!#REF!="Alta",' RIESGOS DE GESTION'!#REF!="Moderado"),CONCATENATE("R",' RIESGOS DE GESTION'!#REF!),"")</f>
        <v>#REF!</v>
      </c>
      <c r="W20" s="463"/>
      <c r="X20" s="463" t="e">
        <f>IF(AND(' RIESGOS DE GESTION'!#REF!="Alta",' RIESGOS DE GESTION'!#REF!="Moderado"),CONCATENATE("R",' RIESGOS DE GESTION'!#REF!),"")</f>
        <v>#REF!</v>
      </c>
      <c r="Y20" s="463"/>
      <c r="Z20" s="463" t="e">
        <f>IF(AND(' RIESGOS DE GESTION'!#REF!="Alta",' RIESGOS DE GESTION'!#REF!="Moderado"),CONCATENATE("R",' RIESGOS DE GESTION'!#REF!),"")</f>
        <v>#REF!</v>
      </c>
      <c r="AA20" s="464"/>
      <c r="AB20" s="467" t="e">
        <f>IF(AND(' RIESGOS DE GESTION'!#REF!="Alta",' RIESGOS DE GESTION'!#REF!="Mayor"),CONCATENATE("R",' RIESGOS DE GESTION'!#REF!),"")</f>
        <v>#REF!</v>
      </c>
      <c r="AC20" s="463"/>
      <c r="AD20" s="463" t="e">
        <f>IF(AND(' RIESGOS DE GESTION'!#REF!="Alta",' RIESGOS DE GESTION'!#REF!="Mayor"),CONCATENATE("R",' RIESGOS DE GESTION'!#REF!),"")</f>
        <v>#REF!</v>
      </c>
      <c r="AE20" s="463"/>
      <c r="AF20" s="463" t="e">
        <f>IF(AND(' RIESGOS DE GESTION'!#REF!="Alta",' RIESGOS DE GESTION'!#REF!="Mayor"),CONCATENATE("R",' RIESGOS DE GESTION'!#REF!),"")</f>
        <v>#REF!</v>
      </c>
      <c r="AG20" s="464"/>
      <c r="AH20" s="474" t="e">
        <f>IF(AND(' RIESGOS DE GESTION'!#REF!="Alta",' RIESGOS DE GESTION'!#REF!="Catastrófico"),CONCATENATE("R",' RIESGOS DE GESTION'!#REF!),"")</f>
        <v>#REF!</v>
      </c>
      <c r="AI20" s="475"/>
      <c r="AJ20" s="475" t="e">
        <f>IF(AND(' RIESGOS DE GESTION'!#REF!="Alta",' RIESGOS DE GESTION'!#REF!="Catastrófico"),CONCATENATE("R",' RIESGOS DE GESTION'!#REF!),"")</f>
        <v>#REF!</v>
      </c>
      <c r="AK20" s="475"/>
      <c r="AL20" s="475" t="e">
        <f>IF(AND(' RIESGOS DE GESTION'!#REF!="Alta",' RIESGOS DE GESTION'!#REF!="Catastrófico"),CONCATENATE("R",' RIESGOS DE GESTION'!#REF!),"")</f>
        <v>#REF!</v>
      </c>
      <c r="AM20" s="476"/>
      <c r="AN20" s="57"/>
      <c r="AO20" s="430"/>
      <c r="AP20" s="431"/>
      <c r="AQ20" s="431"/>
      <c r="AR20" s="431"/>
      <c r="AS20" s="431"/>
      <c r="AT20" s="432"/>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row>
    <row r="21" spans="1:80" ht="15.75" customHeight="1" thickBot="1" x14ac:dyDescent="0.3">
      <c r="A21" s="57"/>
      <c r="B21" s="416"/>
      <c r="C21" s="416"/>
      <c r="D21" s="417"/>
      <c r="E21" s="460"/>
      <c r="F21" s="461"/>
      <c r="G21" s="461"/>
      <c r="H21" s="461"/>
      <c r="I21" s="461"/>
      <c r="J21" s="486"/>
      <c r="K21" s="487"/>
      <c r="L21" s="487"/>
      <c r="M21" s="487"/>
      <c r="N21" s="487"/>
      <c r="O21" s="488"/>
      <c r="P21" s="486"/>
      <c r="Q21" s="487"/>
      <c r="R21" s="487"/>
      <c r="S21" s="487"/>
      <c r="T21" s="487"/>
      <c r="U21" s="488"/>
      <c r="V21" s="471"/>
      <c r="W21" s="472"/>
      <c r="X21" s="472"/>
      <c r="Y21" s="472"/>
      <c r="Z21" s="472"/>
      <c r="AA21" s="473"/>
      <c r="AB21" s="471"/>
      <c r="AC21" s="472"/>
      <c r="AD21" s="472"/>
      <c r="AE21" s="472"/>
      <c r="AF21" s="472"/>
      <c r="AG21" s="473"/>
      <c r="AH21" s="477"/>
      <c r="AI21" s="478"/>
      <c r="AJ21" s="478"/>
      <c r="AK21" s="478"/>
      <c r="AL21" s="478"/>
      <c r="AM21" s="479"/>
      <c r="AN21" s="57"/>
      <c r="AO21" s="433"/>
      <c r="AP21" s="434"/>
      <c r="AQ21" s="434"/>
      <c r="AR21" s="434"/>
      <c r="AS21" s="434"/>
      <c r="AT21" s="435"/>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row>
    <row r="22" spans="1:80" x14ac:dyDescent="0.25">
      <c r="A22" s="57"/>
      <c r="B22" s="416"/>
      <c r="C22" s="416"/>
      <c r="D22" s="417"/>
      <c r="E22" s="454" t="s">
        <v>337</v>
      </c>
      <c r="F22" s="455"/>
      <c r="G22" s="455"/>
      <c r="H22" s="455"/>
      <c r="I22" s="456"/>
      <c r="J22" s="489" t="e">
        <f>IF(AND(' RIESGOS DE GESTION'!#REF!="Media",' RIESGOS DE GESTION'!#REF!="Leve"),CONCATENATE("R",' RIESGOS DE GESTION'!#REF!),"")</f>
        <v>#REF!</v>
      </c>
      <c r="K22" s="490"/>
      <c r="L22" s="490" t="e">
        <f>IF(AND(' RIESGOS DE GESTION'!#REF!="Media",' RIESGOS DE GESTION'!#REF!="Leve"),CONCATENATE("R",' RIESGOS DE GESTION'!#REF!),"")</f>
        <v>#REF!</v>
      </c>
      <c r="M22" s="490"/>
      <c r="N22" s="490" t="e">
        <f>IF(AND(' RIESGOS DE GESTION'!#REF!="Media",' RIESGOS DE GESTION'!#REF!="Leve"),CONCATENATE("R",' RIESGOS DE GESTION'!#REF!),"")</f>
        <v>#REF!</v>
      </c>
      <c r="O22" s="491"/>
      <c r="P22" s="489" t="e">
        <f>IF(AND(' RIESGOS DE GESTION'!#REF!="Media",' RIESGOS DE GESTION'!#REF!="Menor"),CONCATENATE("R",' RIESGOS DE GESTION'!#REF!),"")</f>
        <v>#REF!</v>
      </c>
      <c r="Q22" s="490"/>
      <c r="R22" s="490" t="e">
        <f>IF(AND(' RIESGOS DE GESTION'!#REF!="Media",' RIESGOS DE GESTION'!#REF!="Menor"),CONCATENATE("R",' RIESGOS DE GESTION'!#REF!),"")</f>
        <v>#REF!</v>
      </c>
      <c r="S22" s="490"/>
      <c r="T22" s="490" t="e">
        <f>IF(AND(' RIESGOS DE GESTION'!#REF!="Media",' RIESGOS DE GESTION'!#REF!="Menor"),CONCATENATE("R",' RIESGOS DE GESTION'!#REF!),"")</f>
        <v>#REF!</v>
      </c>
      <c r="U22" s="491"/>
      <c r="V22" s="489" t="e">
        <f>IF(AND(' RIESGOS DE GESTION'!#REF!="Media",' RIESGOS DE GESTION'!#REF!="Moderado"),CONCATENATE("R",' RIESGOS DE GESTION'!#REF!),"")</f>
        <v>#REF!</v>
      </c>
      <c r="W22" s="490"/>
      <c r="X22" s="490" t="e">
        <f>IF(AND(' RIESGOS DE GESTION'!#REF!="Media",' RIESGOS DE GESTION'!#REF!="Moderado"),CONCATENATE("R",' RIESGOS DE GESTION'!#REF!),"")</f>
        <v>#REF!</v>
      </c>
      <c r="Y22" s="490"/>
      <c r="Z22" s="490" t="e">
        <f>IF(AND(' RIESGOS DE GESTION'!#REF!="Media",' RIESGOS DE GESTION'!#REF!="Moderado"),CONCATENATE("R",' RIESGOS DE GESTION'!#REF!),"")</f>
        <v>#REF!</v>
      </c>
      <c r="AA22" s="491"/>
      <c r="AB22" s="465" t="e">
        <f>IF(AND(' RIESGOS DE GESTION'!#REF!="Media",' RIESGOS DE GESTION'!#REF!="Mayor"),CONCATENATE("R",' RIESGOS DE GESTION'!#REF!),"")</f>
        <v>#REF!</v>
      </c>
      <c r="AC22" s="466"/>
      <c r="AD22" s="466" t="e">
        <f>IF(AND(' RIESGOS DE GESTION'!#REF!="Media",' RIESGOS DE GESTION'!#REF!="Mayor"),CONCATENATE("R",' RIESGOS DE GESTION'!#REF!),"")</f>
        <v>#REF!</v>
      </c>
      <c r="AE22" s="466"/>
      <c r="AF22" s="466" t="e">
        <f>IF(AND(' RIESGOS DE GESTION'!#REF!="Media",' RIESGOS DE GESTION'!#REF!="Mayor"),CONCATENATE("R",' RIESGOS DE GESTION'!#REF!),"")</f>
        <v>#REF!</v>
      </c>
      <c r="AG22" s="468"/>
      <c r="AH22" s="480" t="e">
        <f>IF(AND(' RIESGOS DE GESTION'!#REF!="Media",' RIESGOS DE GESTION'!#REF!="Catastrófico"),CONCATENATE("R",' RIESGOS DE GESTION'!#REF!),"")</f>
        <v>#REF!</v>
      </c>
      <c r="AI22" s="481"/>
      <c r="AJ22" s="481" t="e">
        <f>IF(AND(' RIESGOS DE GESTION'!#REF!="Media",' RIESGOS DE GESTION'!#REF!="Catastrófico"),CONCATENATE("R",' RIESGOS DE GESTION'!#REF!),"")</f>
        <v>#REF!</v>
      </c>
      <c r="AK22" s="481"/>
      <c r="AL22" s="481" t="e">
        <f>IF(AND(' RIESGOS DE GESTION'!#REF!="Media",' RIESGOS DE GESTION'!#REF!="Catastrófico"),CONCATENATE("R",' RIESGOS DE GESTION'!#REF!),"")</f>
        <v>#REF!</v>
      </c>
      <c r="AM22" s="482"/>
      <c r="AN22" s="57"/>
      <c r="AO22" s="436" t="s">
        <v>338</v>
      </c>
      <c r="AP22" s="437"/>
      <c r="AQ22" s="437"/>
      <c r="AR22" s="437"/>
      <c r="AS22" s="437"/>
      <c r="AT22" s="438"/>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row>
    <row r="23" spans="1:80" x14ac:dyDescent="0.25">
      <c r="A23" s="57"/>
      <c r="B23" s="416"/>
      <c r="C23" s="416"/>
      <c r="D23" s="417"/>
      <c r="E23" s="457"/>
      <c r="F23" s="458"/>
      <c r="G23" s="458"/>
      <c r="H23" s="458"/>
      <c r="I23" s="459"/>
      <c r="J23" s="483"/>
      <c r="K23" s="484"/>
      <c r="L23" s="484"/>
      <c r="M23" s="484"/>
      <c r="N23" s="484"/>
      <c r="O23" s="485"/>
      <c r="P23" s="483"/>
      <c r="Q23" s="484"/>
      <c r="R23" s="484"/>
      <c r="S23" s="484"/>
      <c r="T23" s="484"/>
      <c r="U23" s="485"/>
      <c r="V23" s="483"/>
      <c r="W23" s="484"/>
      <c r="X23" s="484"/>
      <c r="Y23" s="484"/>
      <c r="Z23" s="484"/>
      <c r="AA23" s="485"/>
      <c r="AB23" s="467"/>
      <c r="AC23" s="463"/>
      <c r="AD23" s="463"/>
      <c r="AE23" s="463"/>
      <c r="AF23" s="463"/>
      <c r="AG23" s="464"/>
      <c r="AH23" s="474"/>
      <c r="AI23" s="475"/>
      <c r="AJ23" s="475"/>
      <c r="AK23" s="475"/>
      <c r="AL23" s="475"/>
      <c r="AM23" s="476"/>
      <c r="AN23" s="57"/>
      <c r="AO23" s="439"/>
      <c r="AP23" s="440"/>
      <c r="AQ23" s="440"/>
      <c r="AR23" s="440"/>
      <c r="AS23" s="440"/>
      <c r="AT23" s="441"/>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row>
    <row r="24" spans="1:80" x14ac:dyDescent="0.25">
      <c r="A24" s="57"/>
      <c r="B24" s="416"/>
      <c r="C24" s="416"/>
      <c r="D24" s="417"/>
      <c r="E24" s="457"/>
      <c r="F24" s="458"/>
      <c r="G24" s="458"/>
      <c r="H24" s="458"/>
      <c r="I24" s="459"/>
      <c r="J24" s="483" t="e">
        <f>IF(AND(' RIESGOS DE GESTION'!#REF!="Media",' RIESGOS DE GESTION'!#REF!="Leve"),CONCATENATE("R",' RIESGOS DE GESTION'!#REF!),"")</f>
        <v>#REF!</v>
      </c>
      <c r="K24" s="484"/>
      <c r="L24" s="484" t="e">
        <f>IF(AND(' RIESGOS DE GESTION'!#REF!="Media",' RIESGOS DE GESTION'!#REF!="Leve"),CONCATENATE("R",' RIESGOS DE GESTION'!#REF!),"")</f>
        <v>#REF!</v>
      </c>
      <c r="M24" s="484"/>
      <c r="N24" s="484" t="e">
        <f>IF(AND(' RIESGOS DE GESTION'!#REF!="Media",' RIESGOS DE GESTION'!#REF!="Leve"),CONCATENATE("R",' RIESGOS DE GESTION'!#REF!),"")</f>
        <v>#REF!</v>
      </c>
      <c r="O24" s="485"/>
      <c r="P24" s="483" t="e">
        <f>IF(AND(' RIESGOS DE GESTION'!#REF!="Media",' RIESGOS DE GESTION'!#REF!="Menor"),CONCATENATE("R",' RIESGOS DE GESTION'!#REF!),"")</f>
        <v>#REF!</v>
      </c>
      <c r="Q24" s="484"/>
      <c r="R24" s="484" t="e">
        <f>IF(AND(' RIESGOS DE GESTION'!#REF!="Media",' RIESGOS DE GESTION'!#REF!="Menor"),CONCATENATE("R",' RIESGOS DE GESTION'!#REF!),"")</f>
        <v>#REF!</v>
      </c>
      <c r="S24" s="484"/>
      <c r="T24" s="484" t="e">
        <f>IF(AND(' RIESGOS DE GESTION'!#REF!="Media",' RIESGOS DE GESTION'!#REF!="Menor"),CONCATENATE("R",' RIESGOS DE GESTION'!#REF!),"")</f>
        <v>#REF!</v>
      </c>
      <c r="U24" s="485"/>
      <c r="V24" s="483" t="e">
        <f>IF(AND(' RIESGOS DE GESTION'!#REF!="Media",' RIESGOS DE GESTION'!#REF!="Moderado"),CONCATENATE("R",' RIESGOS DE GESTION'!#REF!),"")</f>
        <v>#REF!</v>
      </c>
      <c r="W24" s="484"/>
      <c r="X24" s="484" t="e">
        <f>IF(AND(' RIESGOS DE GESTION'!#REF!="Media",' RIESGOS DE GESTION'!#REF!="Moderado"),CONCATENATE("R",' RIESGOS DE GESTION'!#REF!),"")</f>
        <v>#REF!</v>
      </c>
      <c r="Y24" s="484"/>
      <c r="Z24" s="484" t="e">
        <f>IF(AND(' RIESGOS DE GESTION'!#REF!="Media",' RIESGOS DE GESTION'!#REF!="Moderado"),CONCATENATE("R",' RIESGOS DE GESTION'!#REF!),"")</f>
        <v>#REF!</v>
      </c>
      <c r="AA24" s="485"/>
      <c r="AB24" s="467" t="e">
        <f>IF(AND(' RIESGOS DE GESTION'!#REF!="Media",' RIESGOS DE GESTION'!#REF!="Mayor"),CONCATENATE("R",' RIESGOS DE GESTION'!#REF!),"")</f>
        <v>#REF!</v>
      </c>
      <c r="AC24" s="463"/>
      <c r="AD24" s="463" t="e">
        <f>IF(AND(' RIESGOS DE GESTION'!#REF!="Media",' RIESGOS DE GESTION'!#REF!="Mayor"),CONCATENATE("R",' RIESGOS DE GESTION'!#REF!),"")</f>
        <v>#REF!</v>
      </c>
      <c r="AE24" s="463"/>
      <c r="AF24" s="463" t="e">
        <f>IF(AND(' RIESGOS DE GESTION'!#REF!="Media",' RIESGOS DE GESTION'!#REF!="Mayor"),CONCATENATE("R",' RIESGOS DE GESTION'!#REF!),"")</f>
        <v>#REF!</v>
      </c>
      <c r="AG24" s="464"/>
      <c r="AH24" s="474" t="e">
        <f>IF(AND(' RIESGOS DE GESTION'!#REF!="Media",' RIESGOS DE GESTION'!#REF!="Catastrófico"),CONCATENATE("R",' RIESGOS DE GESTION'!#REF!),"")</f>
        <v>#REF!</v>
      </c>
      <c r="AI24" s="475"/>
      <c r="AJ24" s="475" t="e">
        <f>IF(AND(' RIESGOS DE GESTION'!#REF!="Media",' RIESGOS DE GESTION'!#REF!="Catastrófico"),CONCATENATE("R",' RIESGOS DE GESTION'!#REF!),"")</f>
        <v>#REF!</v>
      </c>
      <c r="AK24" s="475"/>
      <c r="AL24" s="475" t="e">
        <f>IF(AND(' RIESGOS DE GESTION'!#REF!="Media",' RIESGOS DE GESTION'!#REF!="Catastrófico"),CONCATENATE("R",' RIESGOS DE GESTION'!#REF!),"")</f>
        <v>#REF!</v>
      </c>
      <c r="AM24" s="476"/>
      <c r="AN24" s="57"/>
      <c r="AO24" s="439"/>
      <c r="AP24" s="440"/>
      <c r="AQ24" s="440"/>
      <c r="AR24" s="440"/>
      <c r="AS24" s="440"/>
      <c r="AT24" s="441"/>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row>
    <row r="25" spans="1:80" x14ac:dyDescent="0.25">
      <c r="A25" s="57"/>
      <c r="B25" s="416"/>
      <c r="C25" s="416"/>
      <c r="D25" s="417"/>
      <c r="E25" s="457"/>
      <c r="F25" s="458"/>
      <c r="G25" s="458"/>
      <c r="H25" s="458"/>
      <c r="I25" s="459"/>
      <c r="J25" s="483"/>
      <c r="K25" s="484"/>
      <c r="L25" s="484"/>
      <c r="M25" s="484"/>
      <c r="N25" s="484"/>
      <c r="O25" s="485"/>
      <c r="P25" s="483"/>
      <c r="Q25" s="484"/>
      <c r="R25" s="484"/>
      <c r="S25" s="484"/>
      <c r="T25" s="484"/>
      <c r="U25" s="485"/>
      <c r="V25" s="483"/>
      <c r="W25" s="484"/>
      <c r="X25" s="484"/>
      <c r="Y25" s="484"/>
      <c r="Z25" s="484"/>
      <c r="AA25" s="485"/>
      <c r="AB25" s="467"/>
      <c r="AC25" s="463"/>
      <c r="AD25" s="463"/>
      <c r="AE25" s="463"/>
      <c r="AF25" s="463"/>
      <c r="AG25" s="464"/>
      <c r="AH25" s="474"/>
      <c r="AI25" s="475"/>
      <c r="AJ25" s="475"/>
      <c r="AK25" s="475"/>
      <c r="AL25" s="475"/>
      <c r="AM25" s="476"/>
      <c r="AN25" s="57"/>
      <c r="AO25" s="439"/>
      <c r="AP25" s="440"/>
      <c r="AQ25" s="440"/>
      <c r="AR25" s="440"/>
      <c r="AS25" s="440"/>
      <c r="AT25" s="441"/>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row>
    <row r="26" spans="1:80" x14ac:dyDescent="0.25">
      <c r="A26" s="57"/>
      <c r="B26" s="416"/>
      <c r="C26" s="416"/>
      <c r="D26" s="417"/>
      <c r="E26" s="457"/>
      <c r="F26" s="458"/>
      <c r="G26" s="458"/>
      <c r="H26" s="458"/>
      <c r="I26" s="459"/>
      <c r="J26" s="483" t="e">
        <f>IF(AND(' RIESGOS DE GESTION'!#REF!="Media",' RIESGOS DE GESTION'!#REF!="Leve"),CONCATENATE("R",' RIESGOS DE GESTION'!#REF!),"")</f>
        <v>#REF!</v>
      </c>
      <c r="K26" s="484"/>
      <c r="L26" s="484" t="e">
        <f>IF(AND(' RIESGOS DE GESTION'!#REF!="Media",' RIESGOS DE GESTION'!#REF!="Leve"),CONCATENATE("R",' RIESGOS DE GESTION'!#REF!),"")</f>
        <v>#REF!</v>
      </c>
      <c r="M26" s="484"/>
      <c r="N26" s="484" t="e">
        <f>IF(AND(' RIESGOS DE GESTION'!#REF!="Media",' RIESGOS DE GESTION'!#REF!="Leve"),CONCATENATE("R",' RIESGOS DE GESTION'!#REF!),"")</f>
        <v>#REF!</v>
      </c>
      <c r="O26" s="485"/>
      <c r="P26" s="483" t="e">
        <f>IF(AND(' RIESGOS DE GESTION'!#REF!="Media",' RIESGOS DE GESTION'!#REF!="Menor"),CONCATENATE("R",' RIESGOS DE GESTION'!#REF!),"")</f>
        <v>#REF!</v>
      </c>
      <c r="Q26" s="484"/>
      <c r="R26" s="484" t="e">
        <f>IF(AND(' RIESGOS DE GESTION'!#REF!="Media",' RIESGOS DE GESTION'!#REF!="Menor"),CONCATENATE("R",' RIESGOS DE GESTION'!#REF!),"")</f>
        <v>#REF!</v>
      </c>
      <c r="S26" s="484"/>
      <c r="T26" s="484" t="e">
        <f>IF(AND(' RIESGOS DE GESTION'!#REF!="Media",' RIESGOS DE GESTION'!#REF!="Menor"),CONCATENATE("R",' RIESGOS DE GESTION'!#REF!),"")</f>
        <v>#REF!</v>
      </c>
      <c r="U26" s="485"/>
      <c r="V26" s="483" t="e">
        <f>IF(AND(' RIESGOS DE GESTION'!#REF!="Media",' RIESGOS DE GESTION'!#REF!="Moderado"),CONCATENATE("R",' RIESGOS DE GESTION'!#REF!),"")</f>
        <v>#REF!</v>
      </c>
      <c r="W26" s="484"/>
      <c r="X26" s="484" t="e">
        <f>IF(AND(' RIESGOS DE GESTION'!#REF!="Media",' RIESGOS DE GESTION'!#REF!="Moderado"),CONCATENATE("R",' RIESGOS DE GESTION'!#REF!),"")</f>
        <v>#REF!</v>
      </c>
      <c r="Y26" s="484"/>
      <c r="Z26" s="484" t="e">
        <f>IF(AND(' RIESGOS DE GESTION'!#REF!="Media",' RIESGOS DE GESTION'!#REF!="Moderado"),CONCATENATE("R",' RIESGOS DE GESTION'!#REF!),"")</f>
        <v>#REF!</v>
      </c>
      <c r="AA26" s="485"/>
      <c r="AB26" s="467" t="e">
        <f>IF(AND(' RIESGOS DE GESTION'!#REF!="Media",' RIESGOS DE GESTION'!#REF!="Mayor"),CONCATENATE("R",' RIESGOS DE GESTION'!#REF!),"")</f>
        <v>#REF!</v>
      </c>
      <c r="AC26" s="463"/>
      <c r="AD26" s="463" t="e">
        <f>IF(AND(' RIESGOS DE GESTION'!#REF!="Media",' RIESGOS DE GESTION'!#REF!="Mayor"),CONCATENATE("R",' RIESGOS DE GESTION'!#REF!),"")</f>
        <v>#REF!</v>
      </c>
      <c r="AE26" s="463"/>
      <c r="AF26" s="463" t="e">
        <f>IF(AND(' RIESGOS DE GESTION'!#REF!="Media",' RIESGOS DE GESTION'!#REF!="Mayor"),CONCATENATE("R",' RIESGOS DE GESTION'!#REF!),"")</f>
        <v>#REF!</v>
      </c>
      <c r="AG26" s="464"/>
      <c r="AH26" s="474" t="e">
        <f>IF(AND(' RIESGOS DE GESTION'!#REF!="Media",' RIESGOS DE GESTION'!#REF!="Catastrófico"),CONCATENATE("R",' RIESGOS DE GESTION'!#REF!),"")</f>
        <v>#REF!</v>
      </c>
      <c r="AI26" s="475"/>
      <c r="AJ26" s="475" t="e">
        <f>IF(AND(' RIESGOS DE GESTION'!#REF!="Media",' RIESGOS DE GESTION'!#REF!="Catastrófico"),CONCATENATE("R",' RIESGOS DE GESTION'!#REF!),"")</f>
        <v>#REF!</v>
      </c>
      <c r="AK26" s="475"/>
      <c r="AL26" s="475" t="e">
        <f>IF(AND(' RIESGOS DE GESTION'!#REF!="Media",' RIESGOS DE GESTION'!#REF!="Catastrófico"),CONCATENATE("R",' RIESGOS DE GESTION'!#REF!),"")</f>
        <v>#REF!</v>
      </c>
      <c r="AM26" s="476"/>
      <c r="AN26" s="57"/>
      <c r="AO26" s="439"/>
      <c r="AP26" s="440"/>
      <c r="AQ26" s="440"/>
      <c r="AR26" s="440"/>
      <c r="AS26" s="440"/>
      <c r="AT26" s="441"/>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row>
    <row r="27" spans="1:80" x14ac:dyDescent="0.25">
      <c r="A27" s="57"/>
      <c r="B27" s="416"/>
      <c r="C27" s="416"/>
      <c r="D27" s="417"/>
      <c r="E27" s="457"/>
      <c r="F27" s="458"/>
      <c r="G27" s="458"/>
      <c r="H27" s="458"/>
      <c r="I27" s="459"/>
      <c r="J27" s="483"/>
      <c r="K27" s="484"/>
      <c r="L27" s="484"/>
      <c r="M27" s="484"/>
      <c r="N27" s="484"/>
      <c r="O27" s="485"/>
      <c r="P27" s="483"/>
      <c r="Q27" s="484"/>
      <c r="R27" s="484"/>
      <c r="S27" s="484"/>
      <c r="T27" s="484"/>
      <c r="U27" s="485"/>
      <c r="V27" s="483"/>
      <c r="W27" s="484"/>
      <c r="X27" s="484"/>
      <c r="Y27" s="484"/>
      <c r="Z27" s="484"/>
      <c r="AA27" s="485"/>
      <c r="AB27" s="467"/>
      <c r="AC27" s="463"/>
      <c r="AD27" s="463"/>
      <c r="AE27" s="463"/>
      <c r="AF27" s="463"/>
      <c r="AG27" s="464"/>
      <c r="AH27" s="474"/>
      <c r="AI27" s="475"/>
      <c r="AJ27" s="475"/>
      <c r="AK27" s="475"/>
      <c r="AL27" s="475"/>
      <c r="AM27" s="476"/>
      <c r="AN27" s="57"/>
      <c r="AO27" s="439"/>
      <c r="AP27" s="440"/>
      <c r="AQ27" s="440"/>
      <c r="AR27" s="440"/>
      <c r="AS27" s="440"/>
      <c r="AT27" s="441"/>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row>
    <row r="28" spans="1:80" x14ac:dyDescent="0.25">
      <c r="A28" s="57"/>
      <c r="B28" s="416"/>
      <c r="C28" s="416"/>
      <c r="D28" s="417"/>
      <c r="E28" s="457"/>
      <c r="F28" s="458"/>
      <c r="G28" s="458"/>
      <c r="H28" s="458"/>
      <c r="I28" s="459"/>
      <c r="J28" s="483" t="e">
        <f>IF(AND(' RIESGOS DE GESTION'!#REF!="Media",' RIESGOS DE GESTION'!#REF!="Leve"),CONCATENATE("R",' RIESGOS DE GESTION'!#REF!),"")</f>
        <v>#REF!</v>
      </c>
      <c r="K28" s="484"/>
      <c r="L28" s="484" t="e">
        <f>IF(AND(' RIESGOS DE GESTION'!#REF!="Media",' RIESGOS DE GESTION'!#REF!="Leve"),CONCATENATE("R",' RIESGOS DE GESTION'!#REF!),"")</f>
        <v>#REF!</v>
      </c>
      <c r="M28" s="484"/>
      <c r="N28" s="484" t="e">
        <f>IF(AND(' RIESGOS DE GESTION'!#REF!="Media",' RIESGOS DE GESTION'!#REF!="Leve"),CONCATENATE("R",' RIESGOS DE GESTION'!#REF!),"")</f>
        <v>#REF!</v>
      </c>
      <c r="O28" s="485"/>
      <c r="P28" s="483" t="e">
        <f>IF(AND(' RIESGOS DE GESTION'!#REF!="Media",' RIESGOS DE GESTION'!#REF!="Menor"),CONCATENATE("R",' RIESGOS DE GESTION'!#REF!),"")</f>
        <v>#REF!</v>
      </c>
      <c r="Q28" s="484"/>
      <c r="R28" s="484" t="e">
        <f>IF(AND(' RIESGOS DE GESTION'!#REF!="Media",' RIESGOS DE GESTION'!#REF!="Menor"),CONCATENATE("R",' RIESGOS DE GESTION'!#REF!),"")</f>
        <v>#REF!</v>
      </c>
      <c r="S28" s="484"/>
      <c r="T28" s="484" t="e">
        <f>IF(AND(' RIESGOS DE GESTION'!#REF!="Media",' RIESGOS DE GESTION'!#REF!="Menor"),CONCATENATE("R",' RIESGOS DE GESTION'!#REF!),"")</f>
        <v>#REF!</v>
      </c>
      <c r="U28" s="485"/>
      <c r="V28" s="483" t="e">
        <f>IF(AND(' RIESGOS DE GESTION'!#REF!="Media",' RIESGOS DE GESTION'!#REF!="Moderado"),CONCATENATE("R",' RIESGOS DE GESTION'!#REF!),"")</f>
        <v>#REF!</v>
      </c>
      <c r="W28" s="484"/>
      <c r="X28" s="484" t="e">
        <f>IF(AND(' RIESGOS DE GESTION'!#REF!="Media",' RIESGOS DE GESTION'!#REF!="Moderado"),CONCATENATE("R",' RIESGOS DE GESTION'!#REF!),"")</f>
        <v>#REF!</v>
      </c>
      <c r="Y28" s="484"/>
      <c r="Z28" s="484" t="e">
        <f>IF(AND(' RIESGOS DE GESTION'!#REF!="Media",' RIESGOS DE GESTION'!#REF!="Moderado"),CONCATENATE("R",' RIESGOS DE GESTION'!#REF!),"")</f>
        <v>#REF!</v>
      </c>
      <c r="AA28" s="485"/>
      <c r="AB28" s="467" t="e">
        <f>IF(AND(' RIESGOS DE GESTION'!#REF!="Media",' RIESGOS DE GESTION'!#REF!="Mayor"),CONCATENATE("R",' RIESGOS DE GESTION'!#REF!),"")</f>
        <v>#REF!</v>
      </c>
      <c r="AC28" s="463"/>
      <c r="AD28" s="463" t="e">
        <f>IF(AND(' RIESGOS DE GESTION'!#REF!="Media",' RIESGOS DE GESTION'!#REF!="Mayor"),CONCATENATE("R",' RIESGOS DE GESTION'!#REF!),"")</f>
        <v>#REF!</v>
      </c>
      <c r="AE28" s="463"/>
      <c r="AF28" s="463" t="e">
        <f>IF(AND(' RIESGOS DE GESTION'!#REF!="Media",' RIESGOS DE GESTION'!#REF!="Mayor"),CONCATENATE("R",' RIESGOS DE GESTION'!#REF!),"")</f>
        <v>#REF!</v>
      </c>
      <c r="AG28" s="464"/>
      <c r="AH28" s="474" t="e">
        <f>IF(AND(' RIESGOS DE GESTION'!#REF!="Media",' RIESGOS DE GESTION'!#REF!="Catastrófico"),CONCATENATE("R",' RIESGOS DE GESTION'!#REF!),"")</f>
        <v>#REF!</v>
      </c>
      <c r="AI28" s="475"/>
      <c r="AJ28" s="475" t="e">
        <f>IF(AND(' RIESGOS DE GESTION'!#REF!="Media",' RIESGOS DE GESTION'!#REF!="Catastrófico"),CONCATENATE("R",' RIESGOS DE GESTION'!#REF!),"")</f>
        <v>#REF!</v>
      </c>
      <c r="AK28" s="475"/>
      <c r="AL28" s="475" t="e">
        <f>IF(AND(' RIESGOS DE GESTION'!#REF!="Media",' RIESGOS DE GESTION'!#REF!="Catastrófico"),CONCATENATE("R",' RIESGOS DE GESTION'!#REF!),"")</f>
        <v>#REF!</v>
      </c>
      <c r="AM28" s="476"/>
      <c r="AN28" s="57"/>
      <c r="AO28" s="439"/>
      <c r="AP28" s="440"/>
      <c r="AQ28" s="440"/>
      <c r="AR28" s="440"/>
      <c r="AS28" s="440"/>
      <c r="AT28" s="441"/>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row>
    <row r="29" spans="1:80" ht="15.75" thickBot="1" x14ac:dyDescent="0.3">
      <c r="A29" s="57"/>
      <c r="B29" s="416"/>
      <c r="C29" s="416"/>
      <c r="D29" s="417"/>
      <c r="E29" s="460"/>
      <c r="F29" s="461"/>
      <c r="G29" s="461"/>
      <c r="H29" s="461"/>
      <c r="I29" s="462"/>
      <c r="J29" s="483"/>
      <c r="K29" s="484"/>
      <c r="L29" s="484"/>
      <c r="M29" s="484"/>
      <c r="N29" s="484"/>
      <c r="O29" s="485"/>
      <c r="P29" s="486"/>
      <c r="Q29" s="487"/>
      <c r="R29" s="487"/>
      <c r="S29" s="487"/>
      <c r="T29" s="487"/>
      <c r="U29" s="488"/>
      <c r="V29" s="486"/>
      <c r="W29" s="487"/>
      <c r="X29" s="487"/>
      <c r="Y29" s="487"/>
      <c r="Z29" s="487"/>
      <c r="AA29" s="488"/>
      <c r="AB29" s="471"/>
      <c r="AC29" s="472"/>
      <c r="AD29" s="472"/>
      <c r="AE29" s="472"/>
      <c r="AF29" s="472"/>
      <c r="AG29" s="473"/>
      <c r="AH29" s="477"/>
      <c r="AI29" s="478"/>
      <c r="AJ29" s="478"/>
      <c r="AK29" s="478"/>
      <c r="AL29" s="478"/>
      <c r="AM29" s="479"/>
      <c r="AN29" s="57"/>
      <c r="AO29" s="442"/>
      <c r="AP29" s="443"/>
      <c r="AQ29" s="443"/>
      <c r="AR29" s="443"/>
      <c r="AS29" s="443"/>
      <c r="AT29" s="444"/>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row>
    <row r="30" spans="1:80" x14ac:dyDescent="0.25">
      <c r="A30" s="57"/>
      <c r="B30" s="416"/>
      <c r="C30" s="416"/>
      <c r="D30" s="417"/>
      <c r="E30" s="454" t="s">
        <v>339</v>
      </c>
      <c r="F30" s="455"/>
      <c r="G30" s="455"/>
      <c r="H30" s="455"/>
      <c r="I30" s="455"/>
      <c r="J30" s="498" t="e">
        <f>IF(AND(' RIESGOS DE GESTION'!#REF!="Baja",' RIESGOS DE GESTION'!#REF!="Leve"),CONCATENATE("R",' RIESGOS DE GESTION'!#REF!),"")</f>
        <v>#REF!</v>
      </c>
      <c r="K30" s="499"/>
      <c r="L30" s="499" t="e">
        <f>IF(AND(' RIESGOS DE GESTION'!#REF!="Baja",' RIESGOS DE GESTION'!#REF!="Leve"),CONCATENATE("R",' RIESGOS DE GESTION'!#REF!),"")</f>
        <v>#REF!</v>
      </c>
      <c r="M30" s="499"/>
      <c r="N30" s="499" t="e">
        <f>IF(AND(' RIESGOS DE GESTION'!#REF!="Baja",' RIESGOS DE GESTION'!#REF!="Leve"),CONCATENATE("R",' RIESGOS DE GESTION'!#REF!),"")</f>
        <v>#REF!</v>
      </c>
      <c r="O30" s="500"/>
      <c r="P30" s="490" t="e">
        <f>IF(AND(' RIESGOS DE GESTION'!#REF!="Baja",' RIESGOS DE GESTION'!#REF!="Menor"),CONCATENATE("R",' RIESGOS DE GESTION'!#REF!),"")</f>
        <v>#REF!</v>
      </c>
      <c r="Q30" s="490"/>
      <c r="R30" s="490" t="e">
        <f>IF(AND(' RIESGOS DE GESTION'!#REF!="Baja",' RIESGOS DE GESTION'!#REF!="Menor"),CONCATENATE("R",' RIESGOS DE GESTION'!#REF!),"")</f>
        <v>#REF!</v>
      </c>
      <c r="S30" s="490"/>
      <c r="T30" s="490" t="e">
        <f>IF(AND(' RIESGOS DE GESTION'!#REF!="Baja",' RIESGOS DE GESTION'!#REF!="Menor"),CONCATENATE("R",' RIESGOS DE GESTION'!#REF!),"")</f>
        <v>#REF!</v>
      </c>
      <c r="U30" s="491"/>
      <c r="V30" s="489" t="e">
        <f>IF(AND(' RIESGOS DE GESTION'!#REF!="Baja",' RIESGOS DE GESTION'!#REF!="Moderado"),CONCATENATE("R",' RIESGOS DE GESTION'!#REF!),"")</f>
        <v>#REF!</v>
      </c>
      <c r="W30" s="490"/>
      <c r="X30" s="490" t="e">
        <f>IF(AND(' RIESGOS DE GESTION'!#REF!="Baja",' RIESGOS DE GESTION'!#REF!="Moderado"),CONCATENATE("R",' RIESGOS DE GESTION'!#REF!),"")</f>
        <v>#REF!</v>
      </c>
      <c r="Y30" s="490"/>
      <c r="Z30" s="490" t="e">
        <f>IF(AND(' RIESGOS DE GESTION'!#REF!="Baja",' RIESGOS DE GESTION'!#REF!="Moderado"),CONCATENATE("R",' RIESGOS DE GESTION'!#REF!),"")</f>
        <v>#REF!</v>
      </c>
      <c r="AA30" s="491"/>
      <c r="AB30" s="465" t="e">
        <f>IF(AND(' RIESGOS DE GESTION'!#REF!="Baja",' RIESGOS DE GESTION'!#REF!="Mayor"),CONCATENATE("R",' RIESGOS DE GESTION'!#REF!),"")</f>
        <v>#REF!</v>
      </c>
      <c r="AC30" s="466"/>
      <c r="AD30" s="466" t="e">
        <f>IF(AND(' RIESGOS DE GESTION'!#REF!="Baja",' RIESGOS DE GESTION'!#REF!="Mayor"),CONCATENATE("R",' RIESGOS DE GESTION'!#REF!),"")</f>
        <v>#REF!</v>
      </c>
      <c r="AE30" s="466"/>
      <c r="AF30" s="466" t="e">
        <f>IF(AND(' RIESGOS DE GESTION'!#REF!="Baja",' RIESGOS DE GESTION'!#REF!="Mayor"),CONCATENATE("R",' RIESGOS DE GESTION'!#REF!),"")</f>
        <v>#REF!</v>
      </c>
      <c r="AG30" s="468"/>
      <c r="AH30" s="480" t="e">
        <f>IF(AND(' RIESGOS DE GESTION'!#REF!="Baja",' RIESGOS DE GESTION'!#REF!="Catastrófico"),CONCATENATE("R",' RIESGOS DE GESTION'!#REF!),"")</f>
        <v>#REF!</v>
      </c>
      <c r="AI30" s="481"/>
      <c r="AJ30" s="481" t="e">
        <f>IF(AND(' RIESGOS DE GESTION'!#REF!="Baja",' RIESGOS DE GESTION'!#REF!="Catastrófico"),CONCATENATE("R",' RIESGOS DE GESTION'!#REF!),"")</f>
        <v>#REF!</v>
      </c>
      <c r="AK30" s="481"/>
      <c r="AL30" s="481" t="e">
        <f>IF(AND(' RIESGOS DE GESTION'!#REF!="Baja",' RIESGOS DE GESTION'!#REF!="Catastrófico"),CONCATENATE("R",' RIESGOS DE GESTION'!#REF!),"")</f>
        <v>#REF!</v>
      </c>
      <c r="AM30" s="482"/>
      <c r="AN30" s="57"/>
      <c r="AO30" s="445" t="s">
        <v>340</v>
      </c>
      <c r="AP30" s="446"/>
      <c r="AQ30" s="446"/>
      <c r="AR30" s="446"/>
      <c r="AS30" s="446"/>
      <c r="AT30" s="44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row>
    <row r="31" spans="1:80" x14ac:dyDescent="0.25">
      <c r="A31" s="57"/>
      <c r="B31" s="416"/>
      <c r="C31" s="416"/>
      <c r="D31" s="417"/>
      <c r="E31" s="457"/>
      <c r="F31" s="458"/>
      <c r="G31" s="458"/>
      <c r="H31" s="458"/>
      <c r="I31" s="458"/>
      <c r="J31" s="494"/>
      <c r="K31" s="492"/>
      <c r="L31" s="492"/>
      <c r="M31" s="492"/>
      <c r="N31" s="492"/>
      <c r="O31" s="493"/>
      <c r="P31" s="484"/>
      <c r="Q31" s="484"/>
      <c r="R31" s="484"/>
      <c r="S31" s="484"/>
      <c r="T31" s="484"/>
      <c r="U31" s="485"/>
      <c r="V31" s="483"/>
      <c r="W31" s="484"/>
      <c r="X31" s="484"/>
      <c r="Y31" s="484"/>
      <c r="Z31" s="484"/>
      <c r="AA31" s="485"/>
      <c r="AB31" s="467"/>
      <c r="AC31" s="463"/>
      <c r="AD31" s="463"/>
      <c r="AE31" s="463"/>
      <c r="AF31" s="463"/>
      <c r="AG31" s="464"/>
      <c r="AH31" s="474"/>
      <c r="AI31" s="475"/>
      <c r="AJ31" s="475"/>
      <c r="AK31" s="475"/>
      <c r="AL31" s="475"/>
      <c r="AM31" s="476"/>
      <c r="AN31" s="57"/>
      <c r="AO31" s="448"/>
      <c r="AP31" s="449"/>
      <c r="AQ31" s="449"/>
      <c r="AR31" s="449"/>
      <c r="AS31" s="449"/>
      <c r="AT31" s="450"/>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row>
    <row r="32" spans="1:80" x14ac:dyDescent="0.25">
      <c r="A32" s="57"/>
      <c r="B32" s="416"/>
      <c r="C32" s="416"/>
      <c r="D32" s="417"/>
      <c r="E32" s="457"/>
      <c r="F32" s="458"/>
      <c r="G32" s="458"/>
      <c r="H32" s="458"/>
      <c r="I32" s="458"/>
      <c r="J32" s="494" t="e">
        <f>IF(AND(' RIESGOS DE GESTION'!#REF!="Baja",' RIESGOS DE GESTION'!#REF!="Leve"),CONCATENATE("R",' RIESGOS DE GESTION'!#REF!),"")</f>
        <v>#REF!</v>
      </c>
      <c r="K32" s="492"/>
      <c r="L32" s="492" t="e">
        <f>IF(AND(' RIESGOS DE GESTION'!#REF!="Baja",' RIESGOS DE GESTION'!#REF!="Leve"),CONCATENATE("R",' RIESGOS DE GESTION'!#REF!),"")</f>
        <v>#REF!</v>
      </c>
      <c r="M32" s="492"/>
      <c r="N32" s="492" t="e">
        <f>IF(AND(' RIESGOS DE GESTION'!#REF!="Baja",' RIESGOS DE GESTION'!#REF!="Leve"),CONCATENATE("R",' RIESGOS DE GESTION'!#REF!),"")</f>
        <v>#REF!</v>
      </c>
      <c r="O32" s="493"/>
      <c r="P32" s="484" t="e">
        <f>IF(AND(' RIESGOS DE GESTION'!#REF!="Baja",' RIESGOS DE GESTION'!#REF!="Menor"),CONCATENATE("R",' RIESGOS DE GESTION'!#REF!),"")</f>
        <v>#REF!</v>
      </c>
      <c r="Q32" s="484"/>
      <c r="R32" s="484" t="e">
        <f>IF(AND(' RIESGOS DE GESTION'!#REF!="Baja",' RIESGOS DE GESTION'!#REF!="Menor"),CONCATENATE("R",' RIESGOS DE GESTION'!#REF!),"")</f>
        <v>#REF!</v>
      </c>
      <c r="S32" s="484"/>
      <c r="T32" s="484" t="e">
        <f>IF(AND(' RIESGOS DE GESTION'!#REF!="Baja",' RIESGOS DE GESTION'!#REF!="Menor"),CONCATENATE("R",' RIESGOS DE GESTION'!#REF!),"")</f>
        <v>#REF!</v>
      </c>
      <c r="U32" s="485"/>
      <c r="V32" s="483" t="e">
        <f>IF(AND(' RIESGOS DE GESTION'!#REF!="Baja",' RIESGOS DE GESTION'!#REF!="Moderado"),CONCATENATE("R",' RIESGOS DE GESTION'!#REF!),"")</f>
        <v>#REF!</v>
      </c>
      <c r="W32" s="484"/>
      <c r="X32" s="484" t="e">
        <f>IF(AND(' RIESGOS DE GESTION'!#REF!="Baja",' RIESGOS DE GESTION'!#REF!="Moderado"),CONCATENATE("R",' RIESGOS DE GESTION'!#REF!),"")</f>
        <v>#REF!</v>
      </c>
      <c r="Y32" s="484"/>
      <c r="Z32" s="484" t="e">
        <f>IF(AND(' RIESGOS DE GESTION'!#REF!="Baja",' RIESGOS DE GESTION'!#REF!="Moderado"),CONCATENATE("R",' RIESGOS DE GESTION'!#REF!),"")</f>
        <v>#REF!</v>
      </c>
      <c r="AA32" s="485"/>
      <c r="AB32" s="467" t="e">
        <f>IF(AND(' RIESGOS DE GESTION'!#REF!="Baja",' RIESGOS DE GESTION'!#REF!="Mayor"),CONCATENATE("R",' RIESGOS DE GESTION'!#REF!),"")</f>
        <v>#REF!</v>
      </c>
      <c r="AC32" s="463"/>
      <c r="AD32" s="463" t="e">
        <f>IF(AND(' RIESGOS DE GESTION'!#REF!="Baja",' RIESGOS DE GESTION'!#REF!="Mayor"),CONCATENATE("R",' RIESGOS DE GESTION'!#REF!),"")</f>
        <v>#REF!</v>
      </c>
      <c r="AE32" s="463"/>
      <c r="AF32" s="463" t="e">
        <f>IF(AND(' RIESGOS DE GESTION'!#REF!="Baja",' RIESGOS DE GESTION'!#REF!="Mayor"),CONCATENATE("R",' RIESGOS DE GESTION'!#REF!),"")</f>
        <v>#REF!</v>
      </c>
      <c r="AG32" s="464"/>
      <c r="AH32" s="474" t="e">
        <f>IF(AND(' RIESGOS DE GESTION'!#REF!="Baja",' RIESGOS DE GESTION'!#REF!="Catastrófico"),CONCATENATE("R",' RIESGOS DE GESTION'!#REF!),"")</f>
        <v>#REF!</v>
      </c>
      <c r="AI32" s="475"/>
      <c r="AJ32" s="475" t="e">
        <f>IF(AND(' RIESGOS DE GESTION'!#REF!="Baja",' RIESGOS DE GESTION'!#REF!="Catastrófico"),CONCATENATE("R",' RIESGOS DE GESTION'!#REF!),"")</f>
        <v>#REF!</v>
      </c>
      <c r="AK32" s="475"/>
      <c r="AL32" s="475" t="e">
        <f>IF(AND(' RIESGOS DE GESTION'!#REF!="Baja",' RIESGOS DE GESTION'!#REF!="Catastrófico"),CONCATENATE("R",' RIESGOS DE GESTION'!#REF!),"")</f>
        <v>#REF!</v>
      </c>
      <c r="AM32" s="476"/>
      <c r="AN32" s="57"/>
      <c r="AO32" s="448"/>
      <c r="AP32" s="449"/>
      <c r="AQ32" s="449"/>
      <c r="AR32" s="449"/>
      <c r="AS32" s="449"/>
      <c r="AT32" s="450"/>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row>
    <row r="33" spans="1:80" x14ac:dyDescent="0.25">
      <c r="A33" s="57"/>
      <c r="B33" s="416"/>
      <c r="C33" s="416"/>
      <c r="D33" s="417"/>
      <c r="E33" s="457"/>
      <c r="F33" s="458"/>
      <c r="G33" s="458"/>
      <c r="H33" s="458"/>
      <c r="I33" s="458"/>
      <c r="J33" s="494"/>
      <c r="K33" s="492"/>
      <c r="L33" s="492"/>
      <c r="M33" s="492"/>
      <c r="N33" s="492"/>
      <c r="O33" s="493"/>
      <c r="P33" s="484"/>
      <c r="Q33" s="484"/>
      <c r="R33" s="484"/>
      <c r="S33" s="484"/>
      <c r="T33" s="484"/>
      <c r="U33" s="485"/>
      <c r="V33" s="483"/>
      <c r="W33" s="484"/>
      <c r="X33" s="484"/>
      <c r="Y33" s="484"/>
      <c r="Z33" s="484"/>
      <c r="AA33" s="485"/>
      <c r="AB33" s="467"/>
      <c r="AC33" s="463"/>
      <c r="AD33" s="463"/>
      <c r="AE33" s="463"/>
      <c r="AF33" s="463"/>
      <c r="AG33" s="464"/>
      <c r="AH33" s="474"/>
      <c r="AI33" s="475"/>
      <c r="AJ33" s="475"/>
      <c r="AK33" s="475"/>
      <c r="AL33" s="475"/>
      <c r="AM33" s="476"/>
      <c r="AN33" s="57"/>
      <c r="AO33" s="448"/>
      <c r="AP33" s="449"/>
      <c r="AQ33" s="449"/>
      <c r="AR33" s="449"/>
      <c r="AS33" s="449"/>
      <c r="AT33" s="450"/>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row>
    <row r="34" spans="1:80" x14ac:dyDescent="0.25">
      <c r="A34" s="57"/>
      <c r="B34" s="416"/>
      <c r="C34" s="416"/>
      <c r="D34" s="417"/>
      <c r="E34" s="457"/>
      <c r="F34" s="458"/>
      <c r="G34" s="458"/>
      <c r="H34" s="458"/>
      <c r="I34" s="458"/>
      <c r="J34" s="494" t="e">
        <f>IF(AND(' RIESGOS DE GESTION'!#REF!="Baja",' RIESGOS DE GESTION'!#REF!="Leve"),CONCATENATE("R",' RIESGOS DE GESTION'!#REF!),"")</f>
        <v>#REF!</v>
      </c>
      <c r="K34" s="492"/>
      <c r="L34" s="492" t="e">
        <f>IF(AND(' RIESGOS DE GESTION'!#REF!="Baja",' RIESGOS DE GESTION'!#REF!="Leve"),CONCATENATE("R",' RIESGOS DE GESTION'!#REF!),"")</f>
        <v>#REF!</v>
      </c>
      <c r="M34" s="492"/>
      <c r="N34" s="492" t="e">
        <f>IF(AND(' RIESGOS DE GESTION'!#REF!="Baja",' RIESGOS DE GESTION'!#REF!="Leve"),CONCATENATE("R",' RIESGOS DE GESTION'!#REF!),"")</f>
        <v>#REF!</v>
      </c>
      <c r="O34" s="493"/>
      <c r="P34" s="484" t="e">
        <f>IF(AND(' RIESGOS DE GESTION'!#REF!="Baja",' RIESGOS DE GESTION'!#REF!="Menor"),CONCATENATE("R",' RIESGOS DE GESTION'!#REF!),"")</f>
        <v>#REF!</v>
      </c>
      <c r="Q34" s="484"/>
      <c r="R34" s="484" t="e">
        <f>IF(AND(' RIESGOS DE GESTION'!#REF!="Baja",' RIESGOS DE GESTION'!#REF!="Menor"),CONCATENATE("R",' RIESGOS DE GESTION'!#REF!),"")</f>
        <v>#REF!</v>
      </c>
      <c r="S34" s="484"/>
      <c r="T34" s="484" t="e">
        <f>IF(AND(' RIESGOS DE GESTION'!#REF!="Baja",' RIESGOS DE GESTION'!#REF!="Menor"),CONCATENATE("R",' RIESGOS DE GESTION'!#REF!),"")</f>
        <v>#REF!</v>
      </c>
      <c r="U34" s="485"/>
      <c r="V34" s="483" t="e">
        <f>IF(AND(' RIESGOS DE GESTION'!#REF!="Baja",' RIESGOS DE GESTION'!#REF!="Moderado"),CONCATENATE("R",' RIESGOS DE GESTION'!#REF!),"")</f>
        <v>#REF!</v>
      </c>
      <c r="W34" s="484"/>
      <c r="X34" s="484" t="e">
        <f>IF(AND(' RIESGOS DE GESTION'!#REF!="Baja",' RIESGOS DE GESTION'!#REF!="Moderado"),CONCATENATE("R",' RIESGOS DE GESTION'!#REF!),"")</f>
        <v>#REF!</v>
      </c>
      <c r="Y34" s="484"/>
      <c r="Z34" s="484" t="e">
        <f>IF(AND(' RIESGOS DE GESTION'!#REF!="Baja",' RIESGOS DE GESTION'!#REF!="Moderado"),CONCATENATE("R",' RIESGOS DE GESTION'!#REF!),"")</f>
        <v>#REF!</v>
      </c>
      <c r="AA34" s="485"/>
      <c r="AB34" s="467" t="e">
        <f>IF(AND(' RIESGOS DE GESTION'!#REF!="Baja",' RIESGOS DE GESTION'!#REF!="Mayor"),CONCATENATE("R",' RIESGOS DE GESTION'!#REF!),"")</f>
        <v>#REF!</v>
      </c>
      <c r="AC34" s="463"/>
      <c r="AD34" s="463" t="e">
        <f>IF(AND(' RIESGOS DE GESTION'!#REF!="Baja",' RIESGOS DE GESTION'!#REF!="Mayor"),CONCATENATE("R",' RIESGOS DE GESTION'!#REF!),"")</f>
        <v>#REF!</v>
      </c>
      <c r="AE34" s="463"/>
      <c r="AF34" s="463" t="e">
        <f>IF(AND(' RIESGOS DE GESTION'!#REF!="Baja",' RIESGOS DE GESTION'!#REF!="Mayor"),CONCATENATE("R",' RIESGOS DE GESTION'!#REF!),"")</f>
        <v>#REF!</v>
      </c>
      <c r="AG34" s="464"/>
      <c r="AH34" s="474" t="e">
        <f>IF(AND(' RIESGOS DE GESTION'!#REF!="Baja",' RIESGOS DE GESTION'!#REF!="Catastrófico"),CONCATENATE("R",' RIESGOS DE GESTION'!#REF!),"")</f>
        <v>#REF!</v>
      </c>
      <c r="AI34" s="475"/>
      <c r="AJ34" s="475" t="e">
        <f>IF(AND(' RIESGOS DE GESTION'!#REF!="Baja",' RIESGOS DE GESTION'!#REF!="Catastrófico"),CONCATENATE("R",' RIESGOS DE GESTION'!#REF!),"")</f>
        <v>#REF!</v>
      </c>
      <c r="AK34" s="475"/>
      <c r="AL34" s="475" t="e">
        <f>IF(AND(' RIESGOS DE GESTION'!#REF!="Baja",' RIESGOS DE GESTION'!#REF!="Catastrófico"),CONCATENATE("R",' RIESGOS DE GESTION'!#REF!),"")</f>
        <v>#REF!</v>
      </c>
      <c r="AM34" s="476"/>
      <c r="AN34" s="57"/>
      <c r="AO34" s="448"/>
      <c r="AP34" s="449"/>
      <c r="AQ34" s="449"/>
      <c r="AR34" s="449"/>
      <c r="AS34" s="449"/>
      <c r="AT34" s="450"/>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row>
    <row r="35" spans="1:80" x14ac:dyDescent="0.25">
      <c r="A35" s="57"/>
      <c r="B35" s="416"/>
      <c r="C35" s="416"/>
      <c r="D35" s="417"/>
      <c r="E35" s="457"/>
      <c r="F35" s="458"/>
      <c r="G35" s="458"/>
      <c r="H35" s="458"/>
      <c r="I35" s="458"/>
      <c r="J35" s="494"/>
      <c r="K35" s="492"/>
      <c r="L35" s="492"/>
      <c r="M35" s="492"/>
      <c r="N35" s="492"/>
      <c r="O35" s="493"/>
      <c r="P35" s="484"/>
      <c r="Q35" s="484"/>
      <c r="R35" s="484"/>
      <c r="S35" s="484"/>
      <c r="T35" s="484"/>
      <c r="U35" s="485"/>
      <c r="V35" s="483"/>
      <c r="W35" s="484"/>
      <c r="X35" s="484"/>
      <c r="Y35" s="484"/>
      <c r="Z35" s="484"/>
      <c r="AA35" s="485"/>
      <c r="AB35" s="467"/>
      <c r="AC35" s="463"/>
      <c r="AD35" s="463"/>
      <c r="AE35" s="463"/>
      <c r="AF35" s="463"/>
      <c r="AG35" s="464"/>
      <c r="AH35" s="474"/>
      <c r="AI35" s="475"/>
      <c r="AJ35" s="475"/>
      <c r="AK35" s="475"/>
      <c r="AL35" s="475"/>
      <c r="AM35" s="476"/>
      <c r="AN35" s="57"/>
      <c r="AO35" s="448"/>
      <c r="AP35" s="449"/>
      <c r="AQ35" s="449"/>
      <c r="AR35" s="449"/>
      <c r="AS35" s="449"/>
      <c r="AT35" s="450"/>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row>
    <row r="36" spans="1:80" x14ac:dyDescent="0.25">
      <c r="A36" s="57"/>
      <c r="B36" s="416"/>
      <c r="C36" s="416"/>
      <c r="D36" s="417"/>
      <c r="E36" s="457"/>
      <c r="F36" s="458"/>
      <c r="G36" s="458"/>
      <c r="H36" s="458"/>
      <c r="I36" s="458"/>
      <c r="J36" s="494" t="e">
        <f>IF(AND(' RIESGOS DE GESTION'!#REF!="Baja",' RIESGOS DE GESTION'!#REF!="Leve"),CONCATENATE("R",' RIESGOS DE GESTION'!#REF!),"")</f>
        <v>#REF!</v>
      </c>
      <c r="K36" s="492"/>
      <c r="L36" s="492" t="e">
        <f>IF(AND(' RIESGOS DE GESTION'!#REF!="Baja",' RIESGOS DE GESTION'!#REF!="Leve"),CONCATENATE("R",' RIESGOS DE GESTION'!#REF!),"")</f>
        <v>#REF!</v>
      </c>
      <c r="M36" s="492"/>
      <c r="N36" s="492" t="e">
        <f>IF(AND(' RIESGOS DE GESTION'!#REF!="Baja",' RIESGOS DE GESTION'!#REF!="Leve"),CONCATENATE("R",' RIESGOS DE GESTION'!#REF!),"")</f>
        <v>#REF!</v>
      </c>
      <c r="O36" s="493"/>
      <c r="P36" s="484" t="e">
        <f>IF(AND(' RIESGOS DE GESTION'!#REF!="Baja",' RIESGOS DE GESTION'!#REF!="Menor"),CONCATENATE("R",' RIESGOS DE GESTION'!#REF!),"")</f>
        <v>#REF!</v>
      </c>
      <c r="Q36" s="484"/>
      <c r="R36" s="484" t="e">
        <f>IF(AND(' RIESGOS DE GESTION'!#REF!="Baja",' RIESGOS DE GESTION'!#REF!="Menor"),CONCATENATE("R",' RIESGOS DE GESTION'!#REF!),"")</f>
        <v>#REF!</v>
      </c>
      <c r="S36" s="484"/>
      <c r="T36" s="484" t="e">
        <f>IF(AND(' RIESGOS DE GESTION'!#REF!="Baja",' RIESGOS DE GESTION'!#REF!="Menor"),CONCATENATE("R",' RIESGOS DE GESTION'!#REF!),"")</f>
        <v>#REF!</v>
      </c>
      <c r="U36" s="485"/>
      <c r="V36" s="483" t="e">
        <f>IF(AND(' RIESGOS DE GESTION'!#REF!="Baja",' RIESGOS DE GESTION'!#REF!="Moderado"),CONCATENATE("R",' RIESGOS DE GESTION'!#REF!),"")</f>
        <v>#REF!</v>
      </c>
      <c r="W36" s="484"/>
      <c r="X36" s="484" t="e">
        <f>IF(AND(' RIESGOS DE GESTION'!#REF!="Baja",' RIESGOS DE GESTION'!#REF!="Moderado"),CONCATENATE("R",' RIESGOS DE GESTION'!#REF!),"")</f>
        <v>#REF!</v>
      </c>
      <c r="Y36" s="484"/>
      <c r="Z36" s="484" t="e">
        <f>IF(AND(' RIESGOS DE GESTION'!#REF!="Baja",' RIESGOS DE GESTION'!#REF!="Moderado"),CONCATENATE("R",' RIESGOS DE GESTION'!#REF!),"")</f>
        <v>#REF!</v>
      </c>
      <c r="AA36" s="485"/>
      <c r="AB36" s="467" t="e">
        <f>IF(AND(' RIESGOS DE GESTION'!#REF!="Baja",' RIESGOS DE GESTION'!#REF!="Mayor"),CONCATENATE("R",' RIESGOS DE GESTION'!#REF!),"")</f>
        <v>#REF!</v>
      </c>
      <c r="AC36" s="463"/>
      <c r="AD36" s="463" t="e">
        <f>IF(AND(' RIESGOS DE GESTION'!#REF!="Baja",' RIESGOS DE GESTION'!#REF!="Mayor"),CONCATENATE("R",' RIESGOS DE GESTION'!#REF!),"")</f>
        <v>#REF!</v>
      </c>
      <c r="AE36" s="463"/>
      <c r="AF36" s="463" t="e">
        <f>IF(AND(' RIESGOS DE GESTION'!#REF!="Baja",' RIESGOS DE GESTION'!#REF!="Mayor"),CONCATENATE("R",' RIESGOS DE GESTION'!#REF!),"")</f>
        <v>#REF!</v>
      </c>
      <c r="AG36" s="464"/>
      <c r="AH36" s="474" t="e">
        <f>IF(AND(' RIESGOS DE GESTION'!#REF!="Baja",' RIESGOS DE GESTION'!#REF!="Catastrófico"),CONCATENATE("R",' RIESGOS DE GESTION'!#REF!),"")</f>
        <v>#REF!</v>
      </c>
      <c r="AI36" s="475"/>
      <c r="AJ36" s="475" t="e">
        <f>IF(AND(' RIESGOS DE GESTION'!#REF!="Baja",' RIESGOS DE GESTION'!#REF!="Catastrófico"),CONCATENATE("R",' RIESGOS DE GESTION'!#REF!),"")</f>
        <v>#REF!</v>
      </c>
      <c r="AK36" s="475"/>
      <c r="AL36" s="475" t="e">
        <f>IF(AND(' RIESGOS DE GESTION'!#REF!="Baja",' RIESGOS DE GESTION'!#REF!="Catastrófico"),CONCATENATE("R",' RIESGOS DE GESTION'!#REF!),"")</f>
        <v>#REF!</v>
      </c>
      <c r="AM36" s="476"/>
      <c r="AN36" s="57"/>
      <c r="AO36" s="448"/>
      <c r="AP36" s="449"/>
      <c r="AQ36" s="449"/>
      <c r="AR36" s="449"/>
      <c r="AS36" s="449"/>
      <c r="AT36" s="450"/>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row>
    <row r="37" spans="1:80" ht="15.75" thickBot="1" x14ac:dyDescent="0.3">
      <c r="A37" s="57"/>
      <c r="B37" s="416"/>
      <c r="C37" s="416"/>
      <c r="D37" s="417"/>
      <c r="E37" s="460"/>
      <c r="F37" s="461"/>
      <c r="G37" s="461"/>
      <c r="H37" s="461"/>
      <c r="I37" s="461"/>
      <c r="J37" s="495"/>
      <c r="K37" s="496"/>
      <c r="L37" s="496"/>
      <c r="M37" s="496"/>
      <c r="N37" s="496"/>
      <c r="O37" s="497"/>
      <c r="P37" s="487"/>
      <c r="Q37" s="487"/>
      <c r="R37" s="487"/>
      <c r="S37" s="487"/>
      <c r="T37" s="487"/>
      <c r="U37" s="488"/>
      <c r="V37" s="486"/>
      <c r="W37" s="487"/>
      <c r="X37" s="487"/>
      <c r="Y37" s="487"/>
      <c r="Z37" s="487"/>
      <c r="AA37" s="488"/>
      <c r="AB37" s="471"/>
      <c r="AC37" s="472"/>
      <c r="AD37" s="472"/>
      <c r="AE37" s="472"/>
      <c r="AF37" s="472"/>
      <c r="AG37" s="473"/>
      <c r="AH37" s="477"/>
      <c r="AI37" s="478"/>
      <c r="AJ37" s="478"/>
      <c r="AK37" s="478"/>
      <c r="AL37" s="478"/>
      <c r="AM37" s="479"/>
      <c r="AN37" s="57"/>
      <c r="AO37" s="451"/>
      <c r="AP37" s="452"/>
      <c r="AQ37" s="452"/>
      <c r="AR37" s="452"/>
      <c r="AS37" s="452"/>
      <c r="AT37" s="453"/>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row>
    <row r="38" spans="1:80" x14ac:dyDescent="0.25">
      <c r="A38" s="57"/>
      <c r="B38" s="416"/>
      <c r="C38" s="416"/>
      <c r="D38" s="417"/>
      <c r="E38" s="454" t="s">
        <v>341</v>
      </c>
      <c r="F38" s="455"/>
      <c r="G38" s="455"/>
      <c r="H38" s="455"/>
      <c r="I38" s="456"/>
      <c r="J38" s="498" t="e">
        <f>IF(AND(' RIESGOS DE GESTION'!#REF!="Muy Baja",' RIESGOS DE GESTION'!#REF!="Leve"),CONCATENATE("R",' RIESGOS DE GESTION'!#REF!),"")</f>
        <v>#REF!</v>
      </c>
      <c r="K38" s="499"/>
      <c r="L38" s="499" t="e">
        <f>IF(AND(' RIESGOS DE GESTION'!#REF!="Muy Baja",' RIESGOS DE GESTION'!#REF!="Leve"),CONCATENATE("R",' RIESGOS DE GESTION'!#REF!),"")</f>
        <v>#REF!</v>
      </c>
      <c r="M38" s="499"/>
      <c r="N38" s="499" t="e">
        <f>IF(AND(' RIESGOS DE GESTION'!#REF!="Muy Baja",' RIESGOS DE GESTION'!#REF!="Leve"),CONCATENATE("R",' RIESGOS DE GESTION'!#REF!),"")</f>
        <v>#REF!</v>
      </c>
      <c r="O38" s="500"/>
      <c r="P38" s="498" t="e">
        <f>IF(AND(' RIESGOS DE GESTION'!#REF!="Muy Baja",' RIESGOS DE GESTION'!#REF!="Menor"),CONCATENATE("R",' RIESGOS DE GESTION'!#REF!),"")</f>
        <v>#REF!</v>
      </c>
      <c r="Q38" s="499"/>
      <c r="R38" s="499" t="e">
        <f>IF(AND(' RIESGOS DE GESTION'!#REF!="Muy Baja",' RIESGOS DE GESTION'!#REF!="Menor"),CONCATENATE("R",' RIESGOS DE GESTION'!#REF!),"")</f>
        <v>#REF!</v>
      </c>
      <c r="S38" s="499"/>
      <c r="T38" s="499" t="e">
        <f>IF(AND(' RIESGOS DE GESTION'!#REF!="Muy Baja",' RIESGOS DE GESTION'!#REF!="Menor"),CONCATENATE("R",' RIESGOS DE GESTION'!#REF!),"")</f>
        <v>#REF!</v>
      </c>
      <c r="U38" s="500"/>
      <c r="V38" s="489" t="e">
        <f>IF(AND(' RIESGOS DE GESTION'!#REF!="Muy Baja",' RIESGOS DE GESTION'!#REF!="Moderado"),CONCATENATE("R",' RIESGOS DE GESTION'!#REF!),"")</f>
        <v>#REF!</v>
      </c>
      <c r="W38" s="490"/>
      <c r="X38" s="490" t="e">
        <f>IF(AND(' RIESGOS DE GESTION'!#REF!="Muy Baja",' RIESGOS DE GESTION'!#REF!="Moderado"),CONCATENATE("R",' RIESGOS DE GESTION'!#REF!),"")</f>
        <v>#REF!</v>
      </c>
      <c r="Y38" s="490"/>
      <c r="Z38" s="490" t="e">
        <f>IF(AND(' RIESGOS DE GESTION'!#REF!="Muy Baja",' RIESGOS DE GESTION'!#REF!="Moderado"),CONCATENATE("R",' RIESGOS DE GESTION'!#REF!),"")</f>
        <v>#REF!</v>
      </c>
      <c r="AA38" s="491"/>
      <c r="AB38" s="465" t="e">
        <f>IF(AND(' RIESGOS DE GESTION'!#REF!="Muy Baja",' RIESGOS DE GESTION'!#REF!="Mayor"),CONCATENATE("R",' RIESGOS DE GESTION'!#REF!),"")</f>
        <v>#REF!</v>
      </c>
      <c r="AC38" s="466"/>
      <c r="AD38" s="466" t="e">
        <f>IF(AND(' RIESGOS DE GESTION'!#REF!="Muy Baja",' RIESGOS DE GESTION'!#REF!="Mayor"),CONCATENATE("R",' RIESGOS DE GESTION'!#REF!),"")</f>
        <v>#REF!</v>
      </c>
      <c r="AE38" s="466"/>
      <c r="AF38" s="466" t="e">
        <f>IF(AND(' RIESGOS DE GESTION'!#REF!="Muy Baja",' RIESGOS DE GESTION'!#REF!="Mayor"),CONCATENATE("R",' RIESGOS DE GESTION'!#REF!),"")</f>
        <v>#REF!</v>
      </c>
      <c r="AG38" s="468"/>
      <c r="AH38" s="480" t="e">
        <f>IF(AND(' RIESGOS DE GESTION'!#REF!="Muy Baja",' RIESGOS DE GESTION'!#REF!="Catastrófico"),CONCATENATE("R",' RIESGOS DE GESTION'!#REF!),"")</f>
        <v>#REF!</v>
      </c>
      <c r="AI38" s="481"/>
      <c r="AJ38" s="481" t="e">
        <f>IF(AND(' RIESGOS DE GESTION'!#REF!="Muy Baja",' RIESGOS DE GESTION'!#REF!="Catastrófico"),CONCATENATE("R",' RIESGOS DE GESTION'!#REF!),"")</f>
        <v>#REF!</v>
      </c>
      <c r="AK38" s="481"/>
      <c r="AL38" s="481" t="e">
        <f>IF(AND(' RIESGOS DE GESTION'!#REF!="Muy Baja",' RIESGOS DE GESTION'!#REF!="Catastrófico"),CONCATENATE("R",' RIESGOS DE GESTION'!#REF!),"")</f>
        <v>#REF!</v>
      </c>
      <c r="AM38" s="482"/>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row>
    <row r="39" spans="1:80" x14ac:dyDescent="0.25">
      <c r="A39" s="57"/>
      <c r="B39" s="416"/>
      <c r="C39" s="416"/>
      <c r="D39" s="417"/>
      <c r="E39" s="457"/>
      <c r="F39" s="458"/>
      <c r="G39" s="458"/>
      <c r="H39" s="458"/>
      <c r="I39" s="459"/>
      <c r="J39" s="494"/>
      <c r="K39" s="492"/>
      <c r="L39" s="492"/>
      <c r="M39" s="492"/>
      <c r="N39" s="492"/>
      <c r="O39" s="493"/>
      <c r="P39" s="494"/>
      <c r="Q39" s="492"/>
      <c r="R39" s="492"/>
      <c r="S39" s="492"/>
      <c r="T39" s="492"/>
      <c r="U39" s="493"/>
      <c r="V39" s="483"/>
      <c r="W39" s="484"/>
      <c r="X39" s="484"/>
      <c r="Y39" s="484"/>
      <c r="Z39" s="484"/>
      <c r="AA39" s="485"/>
      <c r="AB39" s="467"/>
      <c r="AC39" s="463"/>
      <c r="AD39" s="463"/>
      <c r="AE39" s="463"/>
      <c r="AF39" s="463"/>
      <c r="AG39" s="464"/>
      <c r="AH39" s="474"/>
      <c r="AI39" s="475"/>
      <c r="AJ39" s="475"/>
      <c r="AK39" s="475"/>
      <c r="AL39" s="475"/>
      <c r="AM39" s="476"/>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row>
    <row r="40" spans="1:80" x14ac:dyDescent="0.25">
      <c r="A40" s="57"/>
      <c r="B40" s="416"/>
      <c r="C40" s="416"/>
      <c r="D40" s="417"/>
      <c r="E40" s="457"/>
      <c r="F40" s="458"/>
      <c r="G40" s="458"/>
      <c r="H40" s="458"/>
      <c r="I40" s="459"/>
      <c r="J40" s="494" t="e">
        <f>IF(AND(' RIESGOS DE GESTION'!#REF!="Muy Baja",' RIESGOS DE GESTION'!#REF!="Leve"),CONCATENATE("R",' RIESGOS DE GESTION'!#REF!),"")</f>
        <v>#REF!</v>
      </c>
      <c r="K40" s="492"/>
      <c r="L40" s="492" t="e">
        <f>IF(AND(' RIESGOS DE GESTION'!#REF!="Muy Baja",' RIESGOS DE GESTION'!#REF!="Leve"),CONCATENATE("R",' RIESGOS DE GESTION'!#REF!),"")</f>
        <v>#REF!</v>
      </c>
      <c r="M40" s="492"/>
      <c r="N40" s="492" t="e">
        <f>IF(AND(' RIESGOS DE GESTION'!#REF!="Muy Baja",' RIESGOS DE GESTION'!#REF!="Leve"),CONCATENATE("R",' RIESGOS DE GESTION'!#REF!),"")</f>
        <v>#REF!</v>
      </c>
      <c r="O40" s="493"/>
      <c r="P40" s="494" t="e">
        <f>IF(AND(' RIESGOS DE GESTION'!#REF!="Muy Baja",' RIESGOS DE GESTION'!#REF!="Menor"),CONCATENATE("R",' RIESGOS DE GESTION'!#REF!),"")</f>
        <v>#REF!</v>
      </c>
      <c r="Q40" s="492"/>
      <c r="R40" s="492" t="e">
        <f>IF(AND(' RIESGOS DE GESTION'!#REF!="Muy Baja",' RIESGOS DE GESTION'!#REF!="Menor"),CONCATENATE("R",' RIESGOS DE GESTION'!#REF!),"")</f>
        <v>#REF!</v>
      </c>
      <c r="S40" s="492"/>
      <c r="T40" s="492" t="e">
        <f>IF(AND(' RIESGOS DE GESTION'!#REF!="Muy Baja",' RIESGOS DE GESTION'!#REF!="Menor"),CONCATENATE("R",' RIESGOS DE GESTION'!#REF!),"")</f>
        <v>#REF!</v>
      </c>
      <c r="U40" s="493"/>
      <c r="V40" s="483" t="e">
        <f>IF(AND(' RIESGOS DE GESTION'!#REF!="Muy Baja",' RIESGOS DE GESTION'!#REF!="Moderado"),CONCATENATE("R",' RIESGOS DE GESTION'!#REF!),"")</f>
        <v>#REF!</v>
      </c>
      <c r="W40" s="484"/>
      <c r="X40" s="484" t="e">
        <f>IF(AND(' RIESGOS DE GESTION'!#REF!="Muy Baja",' RIESGOS DE GESTION'!#REF!="Moderado"),CONCATENATE("R",' RIESGOS DE GESTION'!#REF!),"")</f>
        <v>#REF!</v>
      </c>
      <c r="Y40" s="484"/>
      <c r="Z40" s="484" t="e">
        <f>IF(AND(' RIESGOS DE GESTION'!#REF!="Muy Baja",' RIESGOS DE GESTION'!#REF!="Moderado"),CONCATENATE("R",' RIESGOS DE GESTION'!#REF!),"")</f>
        <v>#REF!</v>
      </c>
      <c r="AA40" s="485"/>
      <c r="AB40" s="467" t="e">
        <f>IF(AND(' RIESGOS DE GESTION'!#REF!="Muy Baja",' RIESGOS DE GESTION'!#REF!="Mayor"),CONCATENATE("R",' RIESGOS DE GESTION'!#REF!),"")</f>
        <v>#REF!</v>
      </c>
      <c r="AC40" s="463"/>
      <c r="AD40" s="463" t="e">
        <f>IF(AND(' RIESGOS DE GESTION'!#REF!="Muy Baja",' RIESGOS DE GESTION'!#REF!="Mayor"),CONCATENATE("R",' RIESGOS DE GESTION'!#REF!),"")</f>
        <v>#REF!</v>
      </c>
      <c r="AE40" s="463"/>
      <c r="AF40" s="463" t="e">
        <f>IF(AND(' RIESGOS DE GESTION'!#REF!="Muy Baja",' RIESGOS DE GESTION'!#REF!="Mayor"),CONCATENATE("R",' RIESGOS DE GESTION'!#REF!),"")</f>
        <v>#REF!</v>
      </c>
      <c r="AG40" s="464"/>
      <c r="AH40" s="474" t="e">
        <f>IF(AND(' RIESGOS DE GESTION'!#REF!="Muy Baja",' RIESGOS DE GESTION'!#REF!="Catastrófico"),CONCATENATE("R",' RIESGOS DE GESTION'!#REF!),"")</f>
        <v>#REF!</v>
      </c>
      <c r="AI40" s="475"/>
      <c r="AJ40" s="475" t="e">
        <f>IF(AND(' RIESGOS DE GESTION'!#REF!="Muy Baja",' RIESGOS DE GESTION'!#REF!="Catastrófico"),CONCATENATE("R",' RIESGOS DE GESTION'!#REF!),"")</f>
        <v>#REF!</v>
      </c>
      <c r="AK40" s="475"/>
      <c r="AL40" s="475" t="e">
        <f>IF(AND(' RIESGOS DE GESTION'!#REF!="Muy Baja",' RIESGOS DE GESTION'!#REF!="Catastrófico"),CONCATENATE("R",' RIESGOS DE GESTION'!#REF!),"")</f>
        <v>#REF!</v>
      </c>
      <c r="AM40" s="476"/>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row>
    <row r="41" spans="1:80" x14ac:dyDescent="0.25">
      <c r="A41" s="57"/>
      <c r="B41" s="416"/>
      <c r="C41" s="416"/>
      <c r="D41" s="417"/>
      <c r="E41" s="457"/>
      <c r="F41" s="458"/>
      <c r="G41" s="458"/>
      <c r="H41" s="458"/>
      <c r="I41" s="459"/>
      <c r="J41" s="494"/>
      <c r="K41" s="492"/>
      <c r="L41" s="492"/>
      <c r="M41" s="492"/>
      <c r="N41" s="492"/>
      <c r="O41" s="493"/>
      <c r="P41" s="494"/>
      <c r="Q41" s="492"/>
      <c r="R41" s="492"/>
      <c r="S41" s="492"/>
      <c r="T41" s="492"/>
      <c r="U41" s="493"/>
      <c r="V41" s="483"/>
      <c r="W41" s="484"/>
      <c r="X41" s="484"/>
      <c r="Y41" s="484"/>
      <c r="Z41" s="484"/>
      <c r="AA41" s="485"/>
      <c r="AB41" s="467"/>
      <c r="AC41" s="463"/>
      <c r="AD41" s="463"/>
      <c r="AE41" s="463"/>
      <c r="AF41" s="463"/>
      <c r="AG41" s="464"/>
      <c r="AH41" s="474"/>
      <c r="AI41" s="475"/>
      <c r="AJ41" s="475"/>
      <c r="AK41" s="475"/>
      <c r="AL41" s="475"/>
      <c r="AM41" s="476"/>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row>
    <row r="42" spans="1:80" x14ac:dyDescent="0.25">
      <c r="A42" s="57"/>
      <c r="B42" s="416"/>
      <c r="C42" s="416"/>
      <c r="D42" s="417"/>
      <c r="E42" s="457"/>
      <c r="F42" s="458"/>
      <c r="G42" s="458"/>
      <c r="H42" s="458"/>
      <c r="I42" s="459"/>
      <c r="J42" s="494" t="e">
        <f>IF(AND(' RIESGOS DE GESTION'!#REF!="Muy Baja",' RIESGOS DE GESTION'!#REF!="Leve"),CONCATENATE("R",' RIESGOS DE GESTION'!#REF!),"")</f>
        <v>#REF!</v>
      </c>
      <c r="K42" s="492"/>
      <c r="L42" s="492" t="e">
        <f>IF(AND(' RIESGOS DE GESTION'!#REF!="Muy Baja",' RIESGOS DE GESTION'!#REF!="Leve"),CONCATENATE("R",' RIESGOS DE GESTION'!#REF!),"")</f>
        <v>#REF!</v>
      </c>
      <c r="M42" s="492"/>
      <c r="N42" s="492" t="e">
        <f>IF(AND(' RIESGOS DE GESTION'!#REF!="Muy Baja",' RIESGOS DE GESTION'!#REF!="Leve"),CONCATENATE("R",' RIESGOS DE GESTION'!#REF!),"")</f>
        <v>#REF!</v>
      </c>
      <c r="O42" s="493"/>
      <c r="P42" s="494" t="e">
        <f>IF(AND(' RIESGOS DE GESTION'!#REF!="Muy Baja",' RIESGOS DE GESTION'!#REF!="Menor"),CONCATENATE("R",' RIESGOS DE GESTION'!#REF!),"")</f>
        <v>#REF!</v>
      </c>
      <c r="Q42" s="492"/>
      <c r="R42" s="492" t="e">
        <f>IF(AND(' RIESGOS DE GESTION'!#REF!="Muy Baja",' RIESGOS DE GESTION'!#REF!="Menor"),CONCATENATE("R",' RIESGOS DE GESTION'!#REF!),"")</f>
        <v>#REF!</v>
      </c>
      <c r="S42" s="492"/>
      <c r="T42" s="492" t="e">
        <f>IF(AND(' RIESGOS DE GESTION'!#REF!="Muy Baja",' RIESGOS DE GESTION'!#REF!="Menor"),CONCATENATE("R",' RIESGOS DE GESTION'!#REF!),"")</f>
        <v>#REF!</v>
      </c>
      <c r="U42" s="493"/>
      <c r="V42" s="483" t="e">
        <f>IF(AND(' RIESGOS DE GESTION'!#REF!="Muy Baja",' RIESGOS DE GESTION'!#REF!="Moderado"),CONCATENATE("R",' RIESGOS DE GESTION'!#REF!),"")</f>
        <v>#REF!</v>
      </c>
      <c r="W42" s="484"/>
      <c r="X42" s="484" t="e">
        <f>IF(AND(' RIESGOS DE GESTION'!#REF!="Muy Baja",' RIESGOS DE GESTION'!#REF!="Moderado"),CONCATENATE("R",' RIESGOS DE GESTION'!#REF!),"")</f>
        <v>#REF!</v>
      </c>
      <c r="Y42" s="484"/>
      <c r="Z42" s="484" t="e">
        <f>IF(AND(' RIESGOS DE GESTION'!#REF!="Muy Baja",' RIESGOS DE GESTION'!#REF!="Moderado"),CONCATENATE("R",' RIESGOS DE GESTION'!#REF!),"")</f>
        <v>#REF!</v>
      </c>
      <c r="AA42" s="485"/>
      <c r="AB42" s="467" t="e">
        <f>IF(AND(' RIESGOS DE GESTION'!#REF!="Muy Baja",' RIESGOS DE GESTION'!#REF!="Mayor"),CONCATENATE("R",' RIESGOS DE GESTION'!#REF!),"")</f>
        <v>#REF!</v>
      </c>
      <c r="AC42" s="463"/>
      <c r="AD42" s="463" t="e">
        <f>IF(AND(' RIESGOS DE GESTION'!#REF!="Muy Baja",' RIESGOS DE GESTION'!#REF!="Mayor"),CONCATENATE("R",' RIESGOS DE GESTION'!#REF!),"")</f>
        <v>#REF!</v>
      </c>
      <c r="AE42" s="463"/>
      <c r="AF42" s="463" t="e">
        <f>IF(AND(' RIESGOS DE GESTION'!#REF!="Muy Baja",' RIESGOS DE GESTION'!#REF!="Mayor"),CONCATENATE("R",' RIESGOS DE GESTION'!#REF!),"")</f>
        <v>#REF!</v>
      </c>
      <c r="AG42" s="464"/>
      <c r="AH42" s="474" t="e">
        <f>IF(AND(' RIESGOS DE GESTION'!#REF!="Muy Baja",' RIESGOS DE GESTION'!#REF!="Catastrófico"),CONCATENATE("R",' RIESGOS DE GESTION'!#REF!),"")</f>
        <v>#REF!</v>
      </c>
      <c r="AI42" s="475"/>
      <c r="AJ42" s="475" t="e">
        <f>IF(AND(' RIESGOS DE GESTION'!#REF!="Muy Baja",' RIESGOS DE GESTION'!#REF!="Catastrófico"),CONCATENATE("R",' RIESGOS DE GESTION'!#REF!),"")</f>
        <v>#REF!</v>
      </c>
      <c r="AK42" s="475"/>
      <c r="AL42" s="475" t="e">
        <f>IF(AND(' RIESGOS DE GESTION'!#REF!="Muy Baja",' RIESGOS DE GESTION'!#REF!="Catastrófico"),CONCATENATE("R",' RIESGOS DE GESTION'!#REF!),"")</f>
        <v>#REF!</v>
      </c>
      <c r="AM42" s="476"/>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row>
    <row r="43" spans="1:80" x14ac:dyDescent="0.25">
      <c r="A43" s="57"/>
      <c r="B43" s="416"/>
      <c r="C43" s="416"/>
      <c r="D43" s="417"/>
      <c r="E43" s="457"/>
      <c r="F43" s="458"/>
      <c r="G43" s="458"/>
      <c r="H43" s="458"/>
      <c r="I43" s="459"/>
      <c r="J43" s="494"/>
      <c r="K43" s="492"/>
      <c r="L43" s="492"/>
      <c r="M43" s="492"/>
      <c r="N43" s="492"/>
      <c r="O43" s="493"/>
      <c r="P43" s="494"/>
      <c r="Q43" s="492"/>
      <c r="R43" s="492"/>
      <c r="S43" s="492"/>
      <c r="T43" s="492"/>
      <c r="U43" s="493"/>
      <c r="V43" s="483"/>
      <c r="W43" s="484"/>
      <c r="X43" s="484"/>
      <c r="Y43" s="484"/>
      <c r="Z43" s="484"/>
      <c r="AA43" s="485"/>
      <c r="AB43" s="467"/>
      <c r="AC43" s="463"/>
      <c r="AD43" s="463"/>
      <c r="AE43" s="463"/>
      <c r="AF43" s="463"/>
      <c r="AG43" s="464"/>
      <c r="AH43" s="474"/>
      <c r="AI43" s="475"/>
      <c r="AJ43" s="475"/>
      <c r="AK43" s="475"/>
      <c r="AL43" s="475"/>
      <c r="AM43" s="476"/>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row>
    <row r="44" spans="1:80" x14ac:dyDescent="0.25">
      <c r="A44" s="57"/>
      <c r="B44" s="416"/>
      <c r="C44" s="416"/>
      <c r="D44" s="417"/>
      <c r="E44" s="457"/>
      <c r="F44" s="458"/>
      <c r="G44" s="458"/>
      <c r="H44" s="458"/>
      <c r="I44" s="459"/>
      <c r="J44" s="494" t="e">
        <f>IF(AND(' RIESGOS DE GESTION'!#REF!="Muy Baja",' RIESGOS DE GESTION'!#REF!="Leve"),CONCATENATE("R",' RIESGOS DE GESTION'!#REF!),"")</f>
        <v>#REF!</v>
      </c>
      <c r="K44" s="492"/>
      <c r="L44" s="492" t="e">
        <f>IF(AND(' RIESGOS DE GESTION'!#REF!="Muy Baja",' RIESGOS DE GESTION'!#REF!="Leve"),CONCATENATE("R",' RIESGOS DE GESTION'!#REF!),"")</f>
        <v>#REF!</v>
      </c>
      <c r="M44" s="492"/>
      <c r="N44" s="492" t="e">
        <f>IF(AND(' RIESGOS DE GESTION'!#REF!="Muy Baja",' RIESGOS DE GESTION'!#REF!="Leve"),CONCATENATE("R",' RIESGOS DE GESTION'!#REF!),"")</f>
        <v>#REF!</v>
      </c>
      <c r="O44" s="493"/>
      <c r="P44" s="494" t="e">
        <f>IF(AND(' RIESGOS DE GESTION'!#REF!="Muy Baja",' RIESGOS DE GESTION'!#REF!="Menor"),CONCATENATE("R",' RIESGOS DE GESTION'!#REF!),"")</f>
        <v>#REF!</v>
      </c>
      <c r="Q44" s="492"/>
      <c r="R44" s="492" t="e">
        <f>IF(AND(' RIESGOS DE GESTION'!#REF!="Muy Baja",' RIESGOS DE GESTION'!#REF!="Menor"),CONCATENATE("R",' RIESGOS DE GESTION'!#REF!),"")</f>
        <v>#REF!</v>
      </c>
      <c r="S44" s="492"/>
      <c r="T44" s="492" t="e">
        <f>IF(AND(' RIESGOS DE GESTION'!#REF!="Muy Baja",' RIESGOS DE GESTION'!#REF!="Menor"),CONCATENATE("R",' RIESGOS DE GESTION'!#REF!),"")</f>
        <v>#REF!</v>
      </c>
      <c r="U44" s="493"/>
      <c r="V44" s="483" t="e">
        <f>IF(AND(' RIESGOS DE GESTION'!#REF!="Muy Baja",' RIESGOS DE GESTION'!#REF!="Moderado"),CONCATENATE("R",' RIESGOS DE GESTION'!#REF!),"")</f>
        <v>#REF!</v>
      </c>
      <c r="W44" s="484"/>
      <c r="X44" s="484" t="e">
        <f>IF(AND(' RIESGOS DE GESTION'!#REF!="Muy Baja",' RIESGOS DE GESTION'!#REF!="Moderado"),CONCATENATE("R",' RIESGOS DE GESTION'!#REF!),"")</f>
        <v>#REF!</v>
      </c>
      <c r="Y44" s="484"/>
      <c r="Z44" s="484" t="e">
        <f>IF(AND(' RIESGOS DE GESTION'!#REF!="Muy Baja",' RIESGOS DE GESTION'!#REF!="Moderado"),CONCATENATE("R",' RIESGOS DE GESTION'!#REF!),"")</f>
        <v>#REF!</v>
      </c>
      <c r="AA44" s="485"/>
      <c r="AB44" s="467" t="e">
        <f>IF(AND(' RIESGOS DE GESTION'!#REF!="Muy Baja",' RIESGOS DE GESTION'!#REF!="Mayor"),CONCATENATE("R",' RIESGOS DE GESTION'!#REF!),"")</f>
        <v>#REF!</v>
      </c>
      <c r="AC44" s="463"/>
      <c r="AD44" s="463" t="e">
        <f>IF(AND(' RIESGOS DE GESTION'!#REF!="Muy Baja",' RIESGOS DE GESTION'!#REF!="Mayor"),CONCATENATE("R",' RIESGOS DE GESTION'!#REF!),"")</f>
        <v>#REF!</v>
      </c>
      <c r="AE44" s="463"/>
      <c r="AF44" s="463" t="e">
        <f>IF(AND(' RIESGOS DE GESTION'!#REF!="Muy Baja",' RIESGOS DE GESTION'!#REF!="Mayor"),CONCATENATE("R",' RIESGOS DE GESTION'!#REF!),"")</f>
        <v>#REF!</v>
      </c>
      <c r="AG44" s="464"/>
      <c r="AH44" s="474" t="e">
        <f>IF(AND(' RIESGOS DE GESTION'!#REF!="Muy Baja",' RIESGOS DE GESTION'!#REF!="Catastrófico"),CONCATENATE("R",' RIESGOS DE GESTION'!#REF!),"")</f>
        <v>#REF!</v>
      </c>
      <c r="AI44" s="475"/>
      <c r="AJ44" s="475" t="e">
        <f>IF(AND(' RIESGOS DE GESTION'!#REF!="Muy Baja",' RIESGOS DE GESTION'!#REF!="Catastrófico"),CONCATENATE("R",' RIESGOS DE GESTION'!#REF!),"")</f>
        <v>#REF!</v>
      </c>
      <c r="AK44" s="475"/>
      <c r="AL44" s="475" t="e">
        <f>IF(AND(' RIESGOS DE GESTION'!#REF!="Muy Baja",' RIESGOS DE GESTION'!#REF!="Catastrófico"),CONCATENATE("R",' RIESGOS DE GESTION'!#REF!),"")</f>
        <v>#REF!</v>
      </c>
      <c r="AM44" s="476"/>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row>
    <row r="45" spans="1:80" ht="15.75" thickBot="1" x14ac:dyDescent="0.3">
      <c r="A45" s="57"/>
      <c r="B45" s="416"/>
      <c r="C45" s="416"/>
      <c r="D45" s="417"/>
      <c r="E45" s="460"/>
      <c r="F45" s="461"/>
      <c r="G45" s="461"/>
      <c r="H45" s="461"/>
      <c r="I45" s="462"/>
      <c r="J45" s="495"/>
      <c r="K45" s="496"/>
      <c r="L45" s="496"/>
      <c r="M45" s="496"/>
      <c r="N45" s="496"/>
      <c r="O45" s="497"/>
      <c r="P45" s="495"/>
      <c r="Q45" s="496"/>
      <c r="R45" s="496"/>
      <c r="S45" s="496"/>
      <c r="T45" s="496"/>
      <c r="U45" s="497"/>
      <c r="V45" s="486"/>
      <c r="W45" s="487"/>
      <c r="X45" s="487"/>
      <c r="Y45" s="487"/>
      <c r="Z45" s="487"/>
      <c r="AA45" s="488"/>
      <c r="AB45" s="471"/>
      <c r="AC45" s="472"/>
      <c r="AD45" s="472"/>
      <c r="AE45" s="472"/>
      <c r="AF45" s="472"/>
      <c r="AG45" s="473"/>
      <c r="AH45" s="477"/>
      <c r="AI45" s="478"/>
      <c r="AJ45" s="478"/>
      <c r="AK45" s="478"/>
      <c r="AL45" s="478"/>
      <c r="AM45" s="479"/>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row>
    <row r="46" spans="1:80" x14ac:dyDescent="0.25">
      <c r="A46" s="57"/>
      <c r="B46" s="57"/>
      <c r="C46" s="57"/>
      <c r="D46" s="57"/>
      <c r="E46" s="57"/>
      <c r="F46" s="57"/>
      <c r="G46" s="57"/>
      <c r="H46" s="57"/>
      <c r="I46" s="57"/>
      <c r="J46" s="454" t="s">
        <v>342</v>
      </c>
      <c r="K46" s="455"/>
      <c r="L46" s="455"/>
      <c r="M46" s="455"/>
      <c r="N46" s="455"/>
      <c r="O46" s="456"/>
      <c r="P46" s="454" t="s">
        <v>343</v>
      </c>
      <c r="Q46" s="455"/>
      <c r="R46" s="455"/>
      <c r="S46" s="455"/>
      <c r="T46" s="455"/>
      <c r="U46" s="456"/>
      <c r="V46" s="454" t="s">
        <v>344</v>
      </c>
      <c r="W46" s="455"/>
      <c r="X46" s="455"/>
      <c r="Y46" s="455"/>
      <c r="Z46" s="455"/>
      <c r="AA46" s="456"/>
      <c r="AB46" s="454" t="s">
        <v>345</v>
      </c>
      <c r="AC46" s="470"/>
      <c r="AD46" s="455"/>
      <c r="AE46" s="455"/>
      <c r="AF46" s="455"/>
      <c r="AG46" s="456"/>
      <c r="AH46" s="454" t="s">
        <v>346</v>
      </c>
      <c r="AI46" s="455"/>
      <c r="AJ46" s="455"/>
      <c r="AK46" s="455"/>
      <c r="AL46" s="455"/>
      <c r="AM46" s="456"/>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x14ac:dyDescent="0.25">
      <c r="A47" s="57"/>
      <c r="B47" s="57"/>
      <c r="C47" s="57"/>
      <c r="D47" s="57"/>
      <c r="E47" s="57"/>
      <c r="F47" s="57"/>
      <c r="G47" s="57"/>
      <c r="H47" s="57"/>
      <c r="I47" s="57"/>
      <c r="J47" s="457"/>
      <c r="K47" s="458"/>
      <c r="L47" s="458"/>
      <c r="M47" s="458"/>
      <c r="N47" s="458"/>
      <c r="O47" s="459"/>
      <c r="P47" s="457"/>
      <c r="Q47" s="458"/>
      <c r="R47" s="458"/>
      <c r="S47" s="458"/>
      <c r="T47" s="458"/>
      <c r="U47" s="459"/>
      <c r="V47" s="457"/>
      <c r="W47" s="458"/>
      <c r="X47" s="458"/>
      <c r="Y47" s="458"/>
      <c r="Z47" s="458"/>
      <c r="AA47" s="459"/>
      <c r="AB47" s="457"/>
      <c r="AC47" s="458"/>
      <c r="AD47" s="458"/>
      <c r="AE47" s="458"/>
      <c r="AF47" s="458"/>
      <c r="AG47" s="459"/>
      <c r="AH47" s="457"/>
      <c r="AI47" s="458"/>
      <c r="AJ47" s="458"/>
      <c r="AK47" s="458"/>
      <c r="AL47" s="458"/>
      <c r="AM47" s="459"/>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x14ac:dyDescent="0.25">
      <c r="A48" s="57"/>
      <c r="B48" s="57"/>
      <c r="C48" s="57"/>
      <c r="D48" s="57"/>
      <c r="E48" s="57"/>
      <c r="F48" s="57"/>
      <c r="G48" s="57"/>
      <c r="H48" s="57"/>
      <c r="I48" s="57"/>
      <c r="J48" s="457"/>
      <c r="K48" s="458"/>
      <c r="L48" s="458"/>
      <c r="M48" s="458"/>
      <c r="N48" s="458"/>
      <c r="O48" s="459"/>
      <c r="P48" s="457"/>
      <c r="Q48" s="458"/>
      <c r="R48" s="458"/>
      <c r="S48" s="458"/>
      <c r="T48" s="458"/>
      <c r="U48" s="459"/>
      <c r="V48" s="457"/>
      <c r="W48" s="458"/>
      <c r="X48" s="458"/>
      <c r="Y48" s="458"/>
      <c r="Z48" s="458"/>
      <c r="AA48" s="459"/>
      <c r="AB48" s="457"/>
      <c r="AC48" s="458"/>
      <c r="AD48" s="458"/>
      <c r="AE48" s="458"/>
      <c r="AF48" s="458"/>
      <c r="AG48" s="459"/>
      <c r="AH48" s="457"/>
      <c r="AI48" s="458"/>
      <c r="AJ48" s="458"/>
      <c r="AK48" s="458"/>
      <c r="AL48" s="458"/>
      <c r="AM48" s="459"/>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x14ac:dyDescent="0.25">
      <c r="A49" s="57"/>
      <c r="B49" s="57"/>
      <c r="C49" s="57"/>
      <c r="D49" s="57"/>
      <c r="E49" s="57"/>
      <c r="F49" s="57"/>
      <c r="G49" s="57"/>
      <c r="H49" s="57"/>
      <c r="I49" s="57"/>
      <c r="J49" s="457"/>
      <c r="K49" s="458"/>
      <c r="L49" s="458"/>
      <c r="M49" s="458"/>
      <c r="N49" s="458"/>
      <c r="O49" s="459"/>
      <c r="P49" s="457"/>
      <c r="Q49" s="458"/>
      <c r="R49" s="458"/>
      <c r="S49" s="458"/>
      <c r="T49" s="458"/>
      <c r="U49" s="459"/>
      <c r="V49" s="457"/>
      <c r="W49" s="458"/>
      <c r="X49" s="458"/>
      <c r="Y49" s="458"/>
      <c r="Z49" s="458"/>
      <c r="AA49" s="459"/>
      <c r="AB49" s="457"/>
      <c r="AC49" s="458"/>
      <c r="AD49" s="458"/>
      <c r="AE49" s="458"/>
      <c r="AF49" s="458"/>
      <c r="AG49" s="459"/>
      <c r="AH49" s="457"/>
      <c r="AI49" s="458"/>
      <c r="AJ49" s="458"/>
      <c r="AK49" s="458"/>
      <c r="AL49" s="458"/>
      <c r="AM49" s="459"/>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x14ac:dyDescent="0.25">
      <c r="A50" s="57"/>
      <c r="B50" s="57"/>
      <c r="C50" s="57"/>
      <c r="D50" s="57"/>
      <c r="E50" s="57"/>
      <c r="F50" s="57"/>
      <c r="G50" s="57"/>
      <c r="H50" s="57"/>
      <c r="I50" s="57"/>
      <c r="J50" s="457"/>
      <c r="K50" s="458"/>
      <c r="L50" s="458"/>
      <c r="M50" s="458"/>
      <c r="N50" s="458"/>
      <c r="O50" s="459"/>
      <c r="P50" s="457"/>
      <c r="Q50" s="458"/>
      <c r="R50" s="458"/>
      <c r="S50" s="458"/>
      <c r="T50" s="458"/>
      <c r="U50" s="459"/>
      <c r="V50" s="457"/>
      <c r="W50" s="458"/>
      <c r="X50" s="458"/>
      <c r="Y50" s="458"/>
      <c r="Z50" s="458"/>
      <c r="AA50" s="459"/>
      <c r="AB50" s="457"/>
      <c r="AC50" s="458"/>
      <c r="AD50" s="458"/>
      <c r="AE50" s="458"/>
      <c r="AF50" s="458"/>
      <c r="AG50" s="459"/>
      <c r="AH50" s="457"/>
      <c r="AI50" s="458"/>
      <c r="AJ50" s="458"/>
      <c r="AK50" s="458"/>
      <c r="AL50" s="458"/>
      <c r="AM50" s="459"/>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75" thickBot="1" x14ac:dyDescent="0.3">
      <c r="A51" s="57"/>
      <c r="B51" s="57"/>
      <c r="C51" s="57"/>
      <c r="D51" s="57"/>
      <c r="E51" s="57"/>
      <c r="F51" s="57"/>
      <c r="G51" s="57"/>
      <c r="H51" s="57"/>
      <c r="I51" s="57"/>
      <c r="J51" s="460"/>
      <c r="K51" s="461"/>
      <c r="L51" s="461"/>
      <c r="M51" s="461"/>
      <c r="N51" s="461"/>
      <c r="O51" s="462"/>
      <c r="P51" s="460"/>
      <c r="Q51" s="461"/>
      <c r="R51" s="461"/>
      <c r="S51" s="461"/>
      <c r="T51" s="461"/>
      <c r="U51" s="462"/>
      <c r="V51" s="460"/>
      <c r="W51" s="461"/>
      <c r="X51" s="461"/>
      <c r="Y51" s="461"/>
      <c r="Z51" s="461"/>
      <c r="AA51" s="462"/>
      <c r="AB51" s="460"/>
      <c r="AC51" s="461"/>
      <c r="AD51" s="461"/>
      <c r="AE51" s="461"/>
      <c r="AF51" s="461"/>
      <c r="AG51" s="462"/>
      <c r="AH51" s="460"/>
      <c r="AI51" s="461"/>
      <c r="AJ51" s="461"/>
      <c r="AK51" s="461"/>
      <c r="AL51" s="461"/>
      <c r="AM51" s="462"/>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row>
    <row r="63" spans="1:80"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row>
    <row r="64" spans="1:80"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row>
    <row r="65" spans="1:8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row>
    <row r="66" spans="1:8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row>
    <row r="67" spans="1:8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row>
    <row r="68" spans="1:8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row>
    <row r="69" spans="1:8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row>
    <row r="70" spans="1:8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row>
    <row r="71" spans="1:8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row>
    <row r="72" spans="1:8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row>
    <row r="73" spans="1:8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row>
    <row r="74" spans="1:8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row>
    <row r="75" spans="1:8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row>
    <row r="77" spans="1:8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row>
    <row r="78" spans="1:8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row>
    <row r="79" spans="1:8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row>
    <row r="80" spans="1:8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row>
    <row r="81" spans="1:63"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row>
    <row r="82" spans="1:63"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row r="84" spans="1:63"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row>
    <row r="85" spans="1:63"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row>
    <row r="86" spans="1:63"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row>
    <row r="87" spans="1:63"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row>
    <row r="88" spans="1:63"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row>
    <row r="89" spans="1:63"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row>
    <row r="90" spans="1:63"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row>
    <row r="91" spans="1:63"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row>
    <row r="92" spans="1:63"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row>
    <row r="93" spans="1:63"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row>
    <row r="94" spans="1:63"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row>
    <row r="95" spans="1:63"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row>
    <row r="96" spans="1:63"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row>
    <row r="97" spans="1:63"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row>
    <row r="98" spans="1:63"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row>
    <row r="99" spans="1:63"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row>
    <row r="100" spans="1:63"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row>
    <row r="101" spans="1:63"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row>
    <row r="102" spans="1:63"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row>
    <row r="103" spans="1:63"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row>
    <row r="104" spans="1:63"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row>
    <row r="105" spans="1:63"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row>
    <row r="106" spans="1:63"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row>
    <row r="107" spans="1:63"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row>
    <row r="108" spans="1:63"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row>
    <row r="109" spans="1:63"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row>
    <row r="110" spans="1:63"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row>
    <row r="111" spans="1:63"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row>
    <row r="112" spans="1:63"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row>
    <row r="113" spans="1:63"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row>
    <row r="114" spans="1:63"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row>
    <row r="115" spans="1:63"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row>
    <row r="116" spans="1:63"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row>
    <row r="117" spans="1:63"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row>
    <row r="118" spans="1:63"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row>
    <row r="119" spans="1:63"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row>
    <row r="120" spans="1:63"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row>
    <row r="121" spans="1:63"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row>
    <row r="122" spans="1:63" x14ac:dyDescent="0.2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row>
    <row r="123" spans="1:63" x14ac:dyDescent="0.25">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row>
    <row r="124" spans="1:63" x14ac:dyDescent="0.25">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row>
    <row r="125" spans="1:63" x14ac:dyDescent="0.25">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row>
    <row r="126" spans="1:63" x14ac:dyDescent="0.25">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row>
    <row r="127" spans="1:63" x14ac:dyDescent="0.25">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row>
    <row r="128" spans="1:63" x14ac:dyDescent="0.25">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row>
    <row r="129" spans="2:63" x14ac:dyDescent="0.25">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row>
    <row r="130" spans="2:63" x14ac:dyDescent="0.25">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row>
    <row r="131" spans="2:63" x14ac:dyDescent="0.2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row>
    <row r="132" spans="2:63" x14ac:dyDescent="0.25">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row>
    <row r="133" spans="2:63" x14ac:dyDescent="0.25">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row>
    <row r="134" spans="2:63" x14ac:dyDescent="0.2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row>
    <row r="135" spans="2:63" x14ac:dyDescent="0.25">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row>
    <row r="136" spans="2:63" x14ac:dyDescent="0.25">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row>
    <row r="137" spans="2:63" x14ac:dyDescent="0.25">
      <c r="B137" s="57"/>
      <c r="C137" s="57"/>
      <c r="D137" s="57"/>
      <c r="E137" s="57"/>
      <c r="F137" s="57"/>
      <c r="G137" s="57"/>
      <c r="H137" s="57"/>
      <c r="I137" s="57"/>
    </row>
    <row r="138" spans="2:63" x14ac:dyDescent="0.25">
      <c r="B138" s="57"/>
      <c r="C138" s="57"/>
      <c r="D138" s="57"/>
      <c r="E138" s="57"/>
      <c r="F138" s="57"/>
      <c r="G138" s="57"/>
      <c r="H138" s="57"/>
      <c r="I138" s="57"/>
    </row>
    <row r="139" spans="2:63" x14ac:dyDescent="0.25">
      <c r="B139" s="57"/>
      <c r="C139" s="57"/>
      <c r="D139" s="57"/>
      <c r="E139" s="57"/>
      <c r="F139" s="57"/>
      <c r="G139" s="57"/>
      <c r="H139" s="57"/>
      <c r="I139" s="57"/>
    </row>
    <row r="140" spans="2:63" x14ac:dyDescent="0.25">
      <c r="B140" s="57"/>
      <c r="C140" s="57"/>
      <c r="D140" s="57"/>
      <c r="E140" s="57"/>
      <c r="F140" s="57"/>
      <c r="G140" s="57"/>
      <c r="H140" s="57"/>
      <c r="I140" s="5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row>
    <row r="2" spans="1:91" ht="18" customHeight="1" x14ac:dyDescent="0.25">
      <c r="A2" s="57"/>
      <c r="B2" s="527" t="s">
        <v>347</v>
      </c>
      <c r="C2" s="528"/>
      <c r="D2" s="528"/>
      <c r="E2" s="528"/>
      <c r="F2" s="528"/>
      <c r="G2" s="528"/>
      <c r="H2" s="528"/>
      <c r="I2" s="528"/>
      <c r="J2" s="469" t="s">
        <v>15</v>
      </c>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row>
    <row r="3" spans="1:91" ht="18.75" customHeight="1" x14ac:dyDescent="0.25">
      <c r="A3" s="57"/>
      <c r="B3" s="528"/>
      <c r="C3" s="528"/>
      <c r="D3" s="528"/>
      <c r="E3" s="528"/>
      <c r="F3" s="528"/>
      <c r="G3" s="528"/>
      <c r="H3" s="528"/>
      <c r="I3" s="528"/>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row>
    <row r="4" spans="1:91" ht="15" customHeight="1" x14ac:dyDescent="0.25">
      <c r="A4" s="57"/>
      <c r="B4" s="528"/>
      <c r="C4" s="528"/>
      <c r="D4" s="528"/>
      <c r="E4" s="528"/>
      <c r="F4" s="528"/>
      <c r="G4" s="528"/>
      <c r="H4" s="528"/>
      <c r="I4" s="528"/>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row>
    <row r="5" spans="1:91"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row>
    <row r="6" spans="1:91" ht="15" customHeight="1" x14ac:dyDescent="0.25">
      <c r="A6" s="57"/>
      <c r="B6" s="416" t="s">
        <v>253</v>
      </c>
      <c r="C6" s="416"/>
      <c r="D6" s="417"/>
      <c r="E6" s="511" t="s">
        <v>333</v>
      </c>
      <c r="F6" s="512"/>
      <c r="G6" s="512"/>
      <c r="H6" s="512"/>
      <c r="I6" s="529"/>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7"/>
      <c r="AO6" s="518" t="s">
        <v>334</v>
      </c>
      <c r="AP6" s="519"/>
      <c r="AQ6" s="519"/>
      <c r="AR6" s="519"/>
      <c r="AS6" s="519"/>
      <c r="AT6" s="520"/>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row>
    <row r="7" spans="1:91" ht="15" customHeight="1" x14ac:dyDescent="0.25">
      <c r="A7" s="57"/>
      <c r="B7" s="416"/>
      <c r="C7" s="416"/>
      <c r="D7" s="417"/>
      <c r="E7" s="515"/>
      <c r="F7" s="514"/>
      <c r="G7" s="514"/>
      <c r="H7" s="514"/>
      <c r="I7" s="530"/>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7"/>
      <c r="AO7" s="521"/>
      <c r="AP7" s="522"/>
      <c r="AQ7" s="522"/>
      <c r="AR7" s="522"/>
      <c r="AS7" s="522"/>
      <c r="AT7" s="523"/>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91" ht="15" customHeight="1" x14ac:dyDescent="0.25">
      <c r="A8" s="57"/>
      <c r="B8" s="416"/>
      <c r="C8" s="416"/>
      <c r="D8" s="417"/>
      <c r="E8" s="515"/>
      <c r="F8" s="514"/>
      <c r="G8" s="514"/>
      <c r="H8" s="514"/>
      <c r="I8" s="530"/>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7"/>
      <c r="AO8" s="521"/>
      <c r="AP8" s="522"/>
      <c r="AQ8" s="522"/>
      <c r="AR8" s="522"/>
      <c r="AS8" s="522"/>
      <c r="AT8" s="523"/>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91" ht="15" customHeight="1" x14ac:dyDescent="0.25">
      <c r="A9" s="57"/>
      <c r="B9" s="416"/>
      <c r="C9" s="416"/>
      <c r="D9" s="417"/>
      <c r="E9" s="515"/>
      <c r="F9" s="514"/>
      <c r="G9" s="514"/>
      <c r="H9" s="514"/>
      <c r="I9" s="530"/>
      <c r="J9" s="26" t="e">
        <f>IF(AND(' RIESGOS DE GESTION'!#REF!="Muy Alta",' RIESGOS DE GESTION'!#REF!="Leve"),CONCATENATE("R4C",' RIESGOS DE GESTION'!#REF!),"")</f>
        <v>#REF!</v>
      </c>
      <c r="K9" s="27" t="e">
        <f>IF(AND(' RIESGOS DE GESTION'!#REF!="Muy Alta",' RIESGOS DE GESTION'!#REF!="Leve"),CONCATENATE("R4C",' RIESGOS DE GESTION'!#REF!),"")</f>
        <v>#REF!</v>
      </c>
      <c r="L9" s="27" t="e">
        <f>IF(AND(' RIESGOS DE GESTION'!#REF!="Muy Alta",' RIESGOS DE GESTION'!#REF!="Leve"),CONCATENATE("R4C",' RIESGOS DE GESTION'!#REF!),"")</f>
        <v>#REF!</v>
      </c>
      <c r="M9" s="27" t="e">
        <f>IF(AND(' RIESGOS DE GESTION'!#REF!="Muy Alta",' RIESGOS DE GESTION'!#REF!="Leve"),CONCATENATE("R4C",' RIESGOS DE GESTION'!#REF!),"")</f>
        <v>#REF!</v>
      </c>
      <c r="N9" s="27"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27" t="e">
        <f>IF(AND(' RIESGOS DE GESTION'!#REF!="Muy Alta",' RIESGOS DE GESTION'!#REF!="Menor"),CONCATENATE("R4C",' RIESGOS DE GESTION'!#REF!),"")</f>
        <v>#REF!</v>
      </c>
      <c r="S9" s="27" t="e">
        <f>IF(AND(' RIESGOS DE GESTION'!#REF!="Muy Alta",' RIESGOS DE GESTION'!#REF!="Menor"),CONCATENATE("R4C",' RIESGOS DE GESTION'!#REF!),"")</f>
        <v>#REF!</v>
      </c>
      <c r="T9" s="27"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27" t="e">
        <f>IF(AND(' RIESGOS DE GESTION'!#REF!="Muy Alta",' RIESGOS DE GESTION'!#REF!="Moderado"),CONCATENATE("R4C",' RIESGOS DE GESTION'!#REF!),"")</f>
        <v>#REF!</v>
      </c>
      <c r="Y9" s="27" t="e">
        <f>IF(AND(' RIESGOS DE GESTION'!#REF!="Muy Alta",' RIESGOS DE GESTION'!#REF!="Moderado"),CONCATENATE("R4C",' RIESGOS DE GESTION'!#REF!),"")</f>
        <v>#REF!</v>
      </c>
      <c r="Z9" s="27"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27" t="e">
        <f>IF(AND(' RIESGOS DE GESTION'!#REF!="Muy Alta",' RIESGOS DE GESTION'!#REF!="Mayor"),CONCATENATE("R4C",' RIESGOS DE GESTION'!#REF!),"")</f>
        <v>#REF!</v>
      </c>
      <c r="AE9" s="27" t="e">
        <f>IF(AND(' RIESGOS DE GESTION'!#REF!="Muy Alta",' RIESGOS DE GESTION'!#REF!="Mayor"),CONCATENATE("R4C",' RIESGOS DE GESTION'!#REF!),"")</f>
        <v>#REF!</v>
      </c>
      <c r="AF9" s="27"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7"/>
      <c r="AO9" s="521"/>
      <c r="AP9" s="522"/>
      <c r="AQ9" s="522"/>
      <c r="AR9" s="522"/>
      <c r="AS9" s="522"/>
      <c r="AT9" s="523"/>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row>
    <row r="10" spans="1:91" ht="15" customHeight="1" x14ac:dyDescent="0.25">
      <c r="A10" s="57"/>
      <c r="B10" s="416"/>
      <c r="C10" s="416"/>
      <c r="D10" s="417"/>
      <c r="E10" s="515"/>
      <c r="F10" s="514"/>
      <c r="G10" s="514"/>
      <c r="H10" s="514"/>
      <c r="I10" s="530"/>
      <c r="J10" s="26" t="e">
        <f>IF(AND(' RIESGOS DE GESTION'!#REF!="Muy Alta",' RIESGOS DE GESTION'!#REF!="Leve"),CONCATENATE("R5C",' RIESGOS DE GESTION'!#REF!),"")</f>
        <v>#REF!</v>
      </c>
      <c r="K10" s="27" t="e">
        <f>IF(AND(' RIESGOS DE GESTION'!#REF!="Muy Alta",' RIESGOS DE GESTION'!#REF!="Leve"),CONCATENATE("R5C",' RIESGOS DE GESTION'!#REF!),"")</f>
        <v>#REF!</v>
      </c>
      <c r="L10" s="27" t="e">
        <f>IF(AND(' RIESGOS DE GESTION'!#REF!="Muy Alta",' RIESGOS DE GESTION'!#REF!="Leve"),CONCATENATE("R5C",' RIESGOS DE GESTION'!#REF!),"")</f>
        <v>#REF!</v>
      </c>
      <c r="M10" s="27" t="e">
        <f>IF(AND(' RIESGOS DE GESTION'!#REF!="Muy Alta",' RIESGOS DE GESTION'!#REF!="Leve"),CONCATENATE("R5C",' RIESGOS DE GESTION'!#REF!),"")</f>
        <v>#REF!</v>
      </c>
      <c r="N10" s="27"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27" t="e">
        <f>IF(AND(' RIESGOS DE GESTION'!#REF!="Muy Alta",' RIESGOS DE GESTION'!#REF!="Menor"),CONCATENATE("R5C",' RIESGOS DE GESTION'!#REF!),"")</f>
        <v>#REF!</v>
      </c>
      <c r="S10" s="27" t="e">
        <f>IF(AND(' RIESGOS DE GESTION'!#REF!="Muy Alta",' RIESGOS DE GESTION'!#REF!="Menor"),CONCATENATE("R5C",' RIESGOS DE GESTION'!#REF!),"")</f>
        <v>#REF!</v>
      </c>
      <c r="T10" s="27"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27" t="e">
        <f>IF(AND(' RIESGOS DE GESTION'!#REF!="Muy Alta",' RIESGOS DE GESTION'!#REF!="Moderado"),CONCATENATE("R5C",' RIESGOS DE GESTION'!#REF!),"")</f>
        <v>#REF!</v>
      </c>
      <c r="Y10" s="27" t="e">
        <f>IF(AND(' RIESGOS DE GESTION'!#REF!="Muy Alta",' RIESGOS DE GESTION'!#REF!="Moderado"),CONCATENATE("R5C",' RIESGOS DE GESTION'!#REF!),"")</f>
        <v>#REF!</v>
      </c>
      <c r="Z10" s="27"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27" t="e">
        <f>IF(AND(' RIESGOS DE GESTION'!#REF!="Muy Alta",' RIESGOS DE GESTION'!#REF!="Mayor"),CONCATENATE("R5C",' RIESGOS DE GESTION'!#REF!),"")</f>
        <v>#REF!</v>
      </c>
      <c r="AE10" s="27" t="e">
        <f>IF(AND(' RIESGOS DE GESTION'!#REF!="Muy Alta",' RIESGOS DE GESTION'!#REF!="Mayor"),CONCATENATE("R5C",' RIESGOS DE GESTION'!#REF!),"")</f>
        <v>#REF!</v>
      </c>
      <c r="AF10" s="27"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7"/>
      <c r="AO10" s="521"/>
      <c r="AP10" s="522"/>
      <c r="AQ10" s="522"/>
      <c r="AR10" s="522"/>
      <c r="AS10" s="522"/>
      <c r="AT10" s="523"/>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91" ht="15" customHeight="1" x14ac:dyDescent="0.25">
      <c r="A11" s="57"/>
      <c r="B11" s="416"/>
      <c r="C11" s="416"/>
      <c r="D11" s="417"/>
      <c r="E11" s="515"/>
      <c r="F11" s="514"/>
      <c r="G11" s="514"/>
      <c r="H11" s="514"/>
      <c r="I11" s="530"/>
      <c r="J11" s="26" t="e">
        <f>IF(AND(' RIESGOS DE GESTION'!#REF!="Muy Alta",' RIESGOS DE GESTION'!#REF!="Leve"),CONCATENATE("R6C",' RIESGOS DE GESTION'!#REF!),"")</f>
        <v>#REF!</v>
      </c>
      <c r="K11" s="27" t="e">
        <f>IF(AND(' RIESGOS DE GESTION'!#REF!="Muy Alta",' RIESGOS DE GESTION'!#REF!="Leve"),CONCATENATE("R6C",' RIESGOS DE GESTION'!#REF!),"")</f>
        <v>#REF!</v>
      </c>
      <c r="L11" s="27" t="e">
        <f>IF(AND(' RIESGOS DE GESTION'!#REF!="Muy Alta",' RIESGOS DE GESTION'!#REF!="Leve"),CONCATENATE("R6C",' RIESGOS DE GESTION'!#REF!),"")</f>
        <v>#REF!</v>
      </c>
      <c r="M11" s="27" t="e">
        <f>IF(AND(' RIESGOS DE GESTION'!#REF!="Muy Alta",' RIESGOS DE GESTION'!#REF!="Leve"),CONCATENATE("R6C",' RIESGOS DE GESTION'!#REF!),"")</f>
        <v>#REF!</v>
      </c>
      <c r="N11" s="27"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27" t="e">
        <f>IF(AND(' RIESGOS DE GESTION'!#REF!="Muy Alta",' RIESGOS DE GESTION'!#REF!="Menor"),CONCATENATE("R6C",' RIESGOS DE GESTION'!#REF!),"")</f>
        <v>#REF!</v>
      </c>
      <c r="S11" s="27" t="e">
        <f>IF(AND(' RIESGOS DE GESTION'!#REF!="Muy Alta",' RIESGOS DE GESTION'!#REF!="Menor"),CONCATENATE("R6C",' RIESGOS DE GESTION'!#REF!),"")</f>
        <v>#REF!</v>
      </c>
      <c r="T11" s="27"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27" t="e">
        <f>IF(AND(' RIESGOS DE GESTION'!#REF!="Muy Alta",' RIESGOS DE GESTION'!#REF!="Moderado"),CONCATENATE("R6C",' RIESGOS DE GESTION'!#REF!),"")</f>
        <v>#REF!</v>
      </c>
      <c r="Y11" s="27" t="e">
        <f>IF(AND(' RIESGOS DE GESTION'!#REF!="Muy Alta",' RIESGOS DE GESTION'!#REF!="Moderado"),CONCATENATE("R6C",' RIESGOS DE GESTION'!#REF!),"")</f>
        <v>#REF!</v>
      </c>
      <c r="Z11" s="27"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27" t="e">
        <f>IF(AND(' RIESGOS DE GESTION'!#REF!="Muy Alta",' RIESGOS DE GESTION'!#REF!="Mayor"),CONCATENATE("R6C",' RIESGOS DE GESTION'!#REF!),"")</f>
        <v>#REF!</v>
      </c>
      <c r="AE11" s="27" t="e">
        <f>IF(AND(' RIESGOS DE GESTION'!#REF!="Muy Alta",' RIESGOS DE GESTION'!#REF!="Mayor"),CONCATENATE("R6C",' RIESGOS DE GESTION'!#REF!),"")</f>
        <v>#REF!</v>
      </c>
      <c r="AF11" s="27"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7"/>
      <c r="AO11" s="521"/>
      <c r="AP11" s="522"/>
      <c r="AQ11" s="522"/>
      <c r="AR11" s="522"/>
      <c r="AS11" s="522"/>
      <c r="AT11" s="523"/>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row>
    <row r="12" spans="1:91" ht="15" customHeight="1" x14ac:dyDescent="0.25">
      <c r="A12" s="57"/>
      <c r="B12" s="416"/>
      <c r="C12" s="416"/>
      <c r="D12" s="417"/>
      <c r="E12" s="515"/>
      <c r="F12" s="514"/>
      <c r="G12" s="514"/>
      <c r="H12" s="514"/>
      <c r="I12" s="530"/>
      <c r="J12" s="26" t="e">
        <f>IF(AND(' RIESGOS DE GESTION'!#REF!="Muy Alta",' RIESGOS DE GESTION'!#REF!="Leve"),CONCATENATE("R7C",' RIESGOS DE GESTION'!#REF!),"")</f>
        <v>#REF!</v>
      </c>
      <c r="K12" s="27" t="e">
        <f>IF(AND(' RIESGOS DE GESTION'!#REF!="Muy Alta",' RIESGOS DE GESTION'!#REF!="Leve"),CONCATENATE("R7C",' RIESGOS DE GESTION'!#REF!),"")</f>
        <v>#REF!</v>
      </c>
      <c r="L12" s="27" t="e">
        <f>IF(AND(' RIESGOS DE GESTION'!#REF!="Muy Alta",' RIESGOS DE GESTION'!#REF!="Leve"),CONCATENATE("R7C",' RIESGOS DE GESTION'!#REF!),"")</f>
        <v>#REF!</v>
      </c>
      <c r="M12" s="27" t="e">
        <f>IF(AND(' RIESGOS DE GESTION'!#REF!="Muy Alta",' RIESGOS DE GESTION'!#REF!="Leve"),CONCATENATE("R7C",' RIESGOS DE GESTION'!#REF!),"")</f>
        <v>#REF!</v>
      </c>
      <c r="N12" s="27"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27" t="e">
        <f>IF(AND(' RIESGOS DE GESTION'!#REF!="Muy Alta",' RIESGOS DE GESTION'!#REF!="Menor"),CONCATENATE("R7C",' RIESGOS DE GESTION'!#REF!),"")</f>
        <v>#REF!</v>
      </c>
      <c r="S12" s="27" t="e">
        <f>IF(AND(' RIESGOS DE GESTION'!#REF!="Muy Alta",' RIESGOS DE GESTION'!#REF!="Menor"),CONCATENATE("R7C",' RIESGOS DE GESTION'!#REF!),"")</f>
        <v>#REF!</v>
      </c>
      <c r="T12" s="27"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27" t="e">
        <f>IF(AND(' RIESGOS DE GESTION'!#REF!="Muy Alta",' RIESGOS DE GESTION'!#REF!="Moderado"),CONCATENATE("R7C",' RIESGOS DE GESTION'!#REF!),"")</f>
        <v>#REF!</v>
      </c>
      <c r="Y12" s="27" t="e">
        <f>IF(AND(' RIESGOS DE GESTION'!#REF!="Muy Alta",' RIESGOS DE GESTION'!#REF!="Moderado"),CONCATENATE("R7C",' RIESGOS DE GESTION'!#REF!),"")</f>
        <v>#REF!</v>
      </c>
      <c r="Z12" s="27"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27" t="e">
        <f>IF(AND(' RIESGOS DE GESTION'!#REF!="Muy Alta",' RIESGOS DE GESTION'!#REF!="Mayor"),CONCATENATE("R7C",' RIESGOS DE GESTION'!#REF!),"")</f>
        <v>#REF!</v>
      </c>
      <c r="AE12" s="27" t="e">
        <f>IF(AND(' RIESGOS DE GESTION'!#REF!="Muy Alta",' RIESGOS DE GESTION'!#REF!="Mayor"),CONCATENATE("R7C",' RIESGOS DE GESTION'!#REF!),"")</f>
        <v>#REF!</v>
      </c>
      <c r="AF12" s="27"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7"/>
      <c r="AO12" s="521"/>
      <c r="AP12" s="522"/>
      <c r="AQ12" s="522"/>
      <c r="AR12" s="522"/>
      <c r="AS12" s="522"/>
      <c r="AT12" s="523"/>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row>
    <row r="13" spans="1:91" ht="15" customHeight="1" x14ac:dyDescent="0.25">
      <c r="A13" s="57"/>
      <c r="B13" s="416"/>
      <c r="C13" s="416"/>
      <c r="D13" s="417"/>
      <c r="E13" s="515"/>
      <c r="F13" s="514"/>
      <c r="G13" s="514"/>
      <c r="H13" s="514"/>
      <c r="I13" s="530"/>
      <c r="J13" s="26" t="e">
        <f>IF(AND(' RIESGOS DE GESTION'!#REF!="Muy Alta",' RIESGOS DE GESTION'!#REF!="Leve"),CONCATENATE("R8C",' RIESGOS DE GESTION'!#REF!),"")</f>
        <v>#REF!</v>
      </c>
      <c r="K13" s="27" t="e">
        <f>IF(AND(' RIESGOS DE GESTION'!#REF!="Muy Alta",' RIESGOS DE GESTION'!#REF!="Leve"),CONCATENATE("R8C",' RIESGOS DE GESTION'!#REF!),"")</f>
        <v>#REF!</v>
      </c>
      <c r="L13" s="27" t="e">
        <f>IF(AND(' RIESGOS DE GESTION'!#REF!="Muy Alta",' RIESGOS DE GESTION'!#REF!="Leve"),CONCATENATE("R8C",' RIESGOS DE GESTION'!#REF!),"")</f>
        <v>#REF!</v>
      </c>
      <c r="M13" s="27" t="e">
        <f>IF(AND(' RIESGOS DE GESTION'!#REF!="Muy Alta",' RIESGOS DE GESTION'!#REF!="Leve"),CONCATENATE("R8C",' RIESGOS DE GESTION'!#REF!),"")</f>
        <v>#REF!</v>
      </c>
      <c r="N13" s="27"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27" t="e">
        <f>IF(AND(' RIESGOS DE GESTION'!#REF!="Muy Alta",' RIESGOS DE GESTION'!#REF!="Menor"),CONCATENATE("R8C",' RIESGOS DE GESTION'!#REF!),"")</f>
        <v>#REF!</v>
      </c>
      <c r="S13" s="27" t="e">
        <f>IF(AND(' RIESGOS DE GESTION'!#REF!="Muy Alta",' RIESGOS DE GESTION'!#REF!="Menor"),CONCATENATE("R8C",' RIESGOS DE GESTION'!#REF!),"")</f>
        <v>#REF!</v>
      </c>
      <c r="T13" s="27"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27" t="e">
        <f>IF(AND(' RIESGOS DE GESTION'!#REF!="Muy Alta",' RIESGOS DE GESTION'!#REF!="Moderado"),CONCATENATE("R8C",' RIESGOS DE GESTION'!#REF!),"")</f>
        <v>#REF!</v>
      </c>
      <c r="Y13" s="27" t="e">
        <f>IF(AND(' RIESGOS DE GESTION'!#REF!="Muy Alta",' RIESGOS DE GESTION'!#REF!="Moderado"),CONCATENATE("R8C",' RIESGOS DE GESTION'!#REF!),"")</f>
        <v>#REF!</v>
      </c>
      <c r="Z13" s="27"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27" t="e">
        <f>IF(AND(' RIESGOS DE GESTION'!#REF!="Muy Alta",' RIESGOS DE GESTION'!#REF!="Mayor"),CONCATENATE("R8C",' RIESGOS DE GESTION'!#REF!),"")</f>
        <v>#REF!</v>
      </c>
      <c r="AE13" s="27" t="e">
        <f>IF(AND(' RIESGOS DE GESTION'!#REF!="Muy Alta",' RIESGOS DE GESTION'!#REF!="Mayor"),CONCATENATE("R8C",' RIESGOS DE GESTION'!#REF!),"")</f>
        <v>#REF!</v>
      </c>
      <c r="AF13" s="27"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7"/>
      <c r="AO13" s="521"/>
      <c r="AP13" s="522"/>
      <c r="AQ13" s="522"/>
      <c r="AR13" s="522"/>
      <c r="AS13" s="522"/>
      <c r="AT13" s="523"/>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row>
    <row r="14" spans="1:91" ht="15" customHeight="1" x14ac:dyDescent="0.25">
      <c r="A14" s="57"/>
      <c r="B14" s="416"/>
      <c r="C14" s="416"/>
      <c r="D14" s="417"/>
      <c r="E14" s="515"/>
      <c r="F14" s="514"/>
      <c r="G14" s="514"/>
      <c r="H14" s="514"/>
      <c r="I14" s="530"/>
      <c r="J14" s="26" t="e">
        <f>IF(AND(' RIESGOS DE GESTION'!#REF!="Muy Alta",' RIESGOS DE GESTION'!#REF!="Leve"),CONCATENATE("R9C",' RIESGOS DE GESTION'!#REF!),"")</f>
        <v>#REF!</v>
      </c>
      <c r="K14" s="27" t="e">
        <f>IF(AND(' RIESGOS DE GESTION'!#REF!="Muy Alta",' RIESGOS DE GESTION'!#REF!="Leve"),CONCATENATE("R9C",' RIESGOS DE GESTION'!#REF!),"")</f>
        <v>#REF!</v>
      </c>
      <c r="L14" s="27" t="e">
        <f>IF(AND(' RIESGOS DE GESTION'!#REF!="Muy Alta",' RIESGOS DE GESTION'!#REF!="Leve"),CONCATENATE("R9C",' RIESGOS DE GESTION'!#REF!),"")</f>
        <v>#REF!</v>
      </c>
      <c r="M14" s="27" t="e">
        <f>IF(AND(' RIESGOS DE GESTION'!#REF!="Muy Alta",' RIESGOS DE GESTION'!#REF!="Leve"),CONCATENATE("R9C",' RIESGOS DE GESTION'!#REF!),"")</f>
        <v>#REF!</v>
      </c>
      <c r="N14" s="27"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27" t="e">
        <f>IF(AND(' RIESGOS DE GESTION'!#REF!="Muy Alta",' RIESGOS DE GESTION'!#REF!="Menor"),CONCATENATE("R9C",' RIESGOS DE GESTION'!#REF!),"")</f>
        <v>#REF!</v>
      </c>
      <c r="S14" s="27" t="e">
        <f>IF(AND(' RIESGOS DE GESTION'!#REF!="Muy Alta",' RIESGOS DE GESTION'!#REF!="Menor"),CONCATENATE("R9C",' RIESGOS DE GESTION'!#REF!),"")</f>
        <v>#REF!</v>
      </c>
      <c r="T14" s="27"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27" t="e">
        <f>IF(AND(' RIESGOS DE GESTION'!#REF!="Muy Alta",' RIESGOS DE GESTION'!#REF!="Moderado"),CONCATENATE("R9C",' RIESGOS DE GESTION'!#REF!),"")</f>
        <v>#REF!</v>
      </c>
      <c r="Y14" s="27" t="e">
        <f>IF(AND(' RIESGOS DE GESTION'!#REF!="Muy Alta",' RIESGOS DE GESTION'!#REF!="Moderado"),CONCATENATE("R9C",' RIESGOS DE GESTION'!#REF!),"")</f>
        <v>#REF!</v>
      </c>
      <c r="Z14" s="27"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27" t="e">
        <f>IF(AND(' RIESGOS DE GESTION'!#REF!="Muy Alta",' RIESGOS DE GESTION'!#REF!="Mayor"),CONCATENATE("R9C",' RIESGOS DE GESTION'!#REF!),"")</f>
        <v>#REF!</v>
      </c>
      <c r="AE14" s="27" t="e">
        <f>IF(AND(' RIESGOS DE GESTION'!#REF!="Muy Alta",' RIESGOS DE GESTION'!#REF!="Mayor"),CONCATENATE("R9C",' RIESGOS DE GESTION'!#REF!),"")</f>
        <v>#REF!</v>
      </c>
      <c r="AF14" s="27"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7"/>
      <c r="AO14" s="521"/>
      <c r="AP14" s="522"/>
      <c r="AQ14" s="522"/>
      <c r="AR14" s="522"/>
      <c r="AS14" s="522"/>
      <c r="AT14" s="523"/>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row>
    <row r="15" spans="1:91" ht="15.75" customHeight="1" thickBot="1" x14ac:dyDescent="0.3">
      <c r="A15" s="57"/>
      <c r="B15" s="416"/>
      <c r="C15" s="416"/>
      <c r="D15" s="417"/>
      <c r="E15" s="516"/>
      <c r="F15" s="517"/>
      <c r="G15" s="517"/>
      <c r="H15" s="517"/>
      <c r="I15" s="531"/>
      <c r="J15" s="32" t="e">
        <f>IF(AND(' RIESGOS DE GESTION'!#REF!="Muy Alta",' RIESGOS DE GESTION'!#REF!="Leve"),CONCATENATE("R10C",' RIESGOS DE GESTION'!#REF!),"")</f>
        <v>#REF!</v>
      </c>
      <c r="K15" s="33" t="e">
        <f>IF(AND(' RIESGOS DE GESTION'!#REF!="Muy Alta",' RIESGOS DE GESTION'!#REF!="Leve"),CONCATENATE("R10C",' RIESGOS DE GESTION'!#REF!),"")</f>
        <v>#REF!</v>
      </c>
      <c r="L15" s="33" t="e">
        <f>IF(AND(' RIESGOS DE GESTION'!#REF!="Muy Alta",' RIESGOS DE GESTION'!#REF!="Leve"),CONCATENATE("R10C",' RIESGOS DE GESTION'!#REF!),"")</f>
        <v>#REF!</v>
      </c>
      <c r="M15" s="33" t="e">
        <f>IF(AND(' RIESGOS DE GESTION'!#REF!="Muy Alta",' RIESGOS DE GESTION'!#REF!="Leve"),CONCATENATE("R10C",' RIESGOS DE GESTION'!#REF!),"")</f>
        <v>#REF!</v>
      </c>
      <c r="N15" s="33" t="e">
        <f>IF(AND(' RIESGOS DE GESTION'!#REF!="Muy Alta",' RIESGOS DE GESTION'!#REF!="Leve"),CONCATENATE("R10C",' RIESGOS DE GESTION'!#REF!),"")</f>
        <v>#REF!</v>
      </c>
      <c r="O15" s="34"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2" t="e">
        <f>IF(AND(' RIESGOS DE GESTION'!#REF!="Muy Alta",' RIESGOS DE GESTION'!#REF!="Moderado"),CONCATENATE("R10C",' RIESGOS DE GESTION'!#REF!),"")</f>
        <v>#REF!</v>
      </c>
      <c r="W15" s="33" t="e">
        <f>IF(AND(' RIESGOS DE GESTION'!#REF!="Muy Alta",' RIESGOS DE GESTION'!#REF!="Moderado"),CONCATENATE("R10C",' RIESGOS DE GESTION'!#REF!),"")</f>
        <v>#REF!</v>
      </c>
      <c r="X15" s="33" t="e">
        <f>IF(AND(' RIESGOS DE GESTION'!#REF!="Muy Alta",' RIESGOS DE GESTION'!#REF!="Moderado"),CONCATENATE("R10C",' RIESGOS DE GESTION'!#REF!),"")</f>
        <v>#REF!</v>
      </c>
      <c r="Y15" s="33" t="e">
        <f>IF(AND(' RIESGOS DE GESTION'!#REF!="Muy Alta",' RIESGOS DE GESTION'!#REF!="Moderado"),CONCATENATE("R10C",' RIESGOS DE GESTION'!#REF!),"")</f>
        <v>#REF!</v>
      </c>
      <c r="Z15" s="33" t="e">
        <f>IF(AND(' RIESGOS DE GESTION'!#REF!="Muy Alta",' RIESGOS DE GESTION'!#REF!="Moderado"),CONCATENATE("R10C",' RIESGOS DE GESTION'!#REF!),"")</f>
        <v>#REF!</v>
      </c>
      <c r="AA15" s="34"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5" t="e">
        <f>IF(AND(' RIESGOS DE GESTION'!#REF!="Muy Alta",' RIESGOS DE GESTION'!#REF!="Catastrófico"),CONCATENATE("R10C",' RIESGOS DE GESTION'!#REF!),"")</f>
        <v>#REF!</v>
      </c>
      <c r="AI15" s="36" t="e">
        <f>IF(AND(' RIESGOS DE GESTION'!#REF!="Muy Alta",' RIESGOS DE GESTION'!#REF!="Catastrófico"),CONCATENATE("R10C",' RIESGOS DE GESTION'!#REF!),"")</f>
        <v>#REF!</v>
      </c>
      <c r="AJ15" s="36" t="e">
        <f>IF(AND(' RIESGOS DE GESTION'!#REF!="Muy Alta",' RIESGOS DE GESTION'!#REF!="Catastrófico"),CONCATENATE("R10C",' RIESGOS DE GESTION'!#REF!),"")</f>
        <v>#REF!</v>
      </c>
      <c r="AK15" s="36" t="e">
        <f>IF(AND(' RIESGOS DE GESTION'!#REF!="Muy Alta",' RIESGOS DE GESTION'!#REF!="Catastrófico"),CONCATENATE("R10C",' RIESGOS DE GESTION'!#REF!),"")</f>
        <v>#REF!</v>
      </c>
      <c r="AL15" s="36" t="e">
        <f>IF(AND(' RIESGOS DE GESTION'!#REF!="Muy Alta",' RIESGOS DE GESTION'!#REF!="Catastrófico"),CONCATENATE("R10C",' RIESGOS DE GESTION'!#REF!),"")</f>
        <v>#REF!</v>
      </c>
      <c r="AM15" s="37" t="e">
        <f>IF(AND(' RIESGOS DE GESTION'!#REF!="Muy Alta",' RIESGOS DE GESTION'!#REF!="Catastrófico"),CONCATENATE("R10C",' RIESGOS DE GESTION'!#REF!),"")</f>
        <v>#REF!</v>
      </c>
      <c r="AN15" s="57"/>
      <c r="AO15" s="524"/>
      <c r="AP15" s="525"/>
      <c r="AQ15" s="525"/>
      <c r="AR15" s="525"/>
      <c r="AS15" s="525"/>
      <c r="AT15" s="526"/>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91" ht="15" customHeight="1" x14ac:dyDescent="0.25">
      <c r="A16" s="57"/>
      <c r="B16" s="416"/>
      <c r="C16" s="416"/>
      <c r="D16" s="417"/>
      <c r="E16" s="511" t="s">
        <v>335</v>
      </c>
      <c r="F16" s="512"/>
      <c r="G16" s="512"/>
      <c r="H16" s="512"/>
      <c r="I16" s="512"/>
      <c r="J16" s="38" t="e">
        <f>IF(AND(' RIESGOS DE GESTION'!#REF!="Alta",' RIESGOS DE GESTION'!#REF!="Leve"),CONCATENATE("R1C",' RIESGOS DE GESTION'!#REF!),"")</f>
        <v>#REF!</v>
      </c>
      <c r="K16" s="39" t="e">
        <f>IF(AND(' RIESGOS DE GESTION'!#REF!="Alta",' RIESGOS DE GESTION'!#REF!="Leve"),CONCATENATE("R1C",' RIESGOS DE GESTION'!#REF!),"")</f>
        <v>#REF!</v>
      </c>
      <c r="L16" s="39" t="e">
        <f>IF(AND(' RIESGOS DE GESTION'!#REF!="Alta",' RIESGOS DE GESTION'!#REF!="Leve"),CONCATENATE("R1C",' RIESGOS DE GESTION'!#REF!),"")</f>
        <v>#REF!</v>
      </c>
      <c r="M16" s="39" t="e">
        <f>IF(AND(' RIESGOS DE GESTION'!#REF!="Alta",' RIESGOS DE GESTION'!#REF!="Leve"),CONCATENATE("R1C",' RIESGOS DE GESTION'!#REF!),"")</f>
        <v>#REF!</v>
      </c>
      <c r="N16" s="39" t="e">
        <f>IF(AND(' RIESGOS DE GESTION'!#REF!="Alta",' RIESGOS DE GESTION'!#REF!="Leve"),CONCATENATE("R1C",' RIESGOS DE GESTION'!#REF!),"")</f>
        <v>#REF!</v>
      </c>
      <c r="O16" s="40" t="e">
        <f>IF(AND(' RIESGOS DE GESTION'!#REF!="Alta",' RIESGOS DE GESTION'!#REF!="Leve"),CONCATENATE("R1C",' RIESGOS DE GESTION'!#REF!),"")</f>
        <v>#REF!</v>
      </c>
      <c r="P16" s="38" t="e">
        <f>IF(AND(' RIESGOS DE GESTION'!#REF!="Alta",' RIESGOS DE GESTION'!#REF!="Menor"),CONCATENATE("R1C",' RIESGOS DE GESTION'!#REF!),"")</f>
        <v>#REF!</v>
      </c>
      <c r="Q16" s="39" t="e">
        <f>IF(AND(' RIESGOS DE GESTION'!#REF!="Alta",' RIESGOS DE GESTION'!#REF!="Menor"),CONCATENATE("R1C",' RIESGOS DE GESTION'!#REF!),"")</f>
        <v>#REF!</v>
      </c>
      <c r="R16" s="39" t="e">
        <f>IF(AND(' RIESGOS DE GESTION'!#REF!="Alta",' RIESGOS DE GESTION'!#REF!="Menor"),CONCATENATE("R1C",' RIESGOS DE GESTION'!#REF!),"")</f>
        <v>#REF!</v>
      </c>
      <c r="S16" s="39" t="e">
        <f>IF(AND(' RIESGOS DE GESTION'!#REF!="Alta",' RIESGOS DE GESTION'!#REF!="Menor"),CONCATENATE("R1C",' RIESGOS DE GESTION'!#REF!),"")</f>
        <v>#REF!</v>
      </c>
      <c r="T16" s="39" t="e">
        <f>IF(AND(' RIESGOS DE GESTION'!#REF!="Alta",' RIESGOS DE GESTION'!#REF!="Menor"),CONCATENATE("R1C",' RIESGOS DE GESTION'!#REF!),"")</f>
        <v>#REF!</v>
      </c>
      <c r="U16" s="40"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7"/>
      <c r="AO16" s="502" t="s">
        <v>336</v>
      </c>
      <c r="AP16" s="503"/>
      <c r="AQ16" s="503"/>
      <c r="AR16" s="503"/>
      <c r="AS16" s="503"/>
      <c r="AT16" s="504"/>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row>
    <row r="17" spans="1:76" ht="15" customHeight="1" x14ac:dyDescent="0.25">
      <c r="A17" s="57"/>
      <c r="B17" s="416"/>
      <c r="C17" s="416"/>
      <c r="D17" s="417"/>
      <c r="E17" s="513"/>
      <c r="F17" s="514"/>
      <c r="G17" s="514"/>
      <c r="H17" s="514"/>
      <c r="I17" s="514"/>
      <c r="J17" s="41" t="e">
        <f>IF(AND(' RIESGOS DE GESTION'!#REF!="Alta",' RIESGOS DE GESTION'!#REF!="Leve"),CONCATENATE("R2C",' RIESGOS DE GESTION'!#REF!),"")</f>
        <v>#REF!</v>
      </c>
      <c r="K17" s="42" t="e">
        <f>IF(AND(' RIESGOS DE GESTION'!#REF!="Alta",' RIESGOS DE GESTION'!#REF!="Leve"),CONCATENATE("R2C",' RIESGOS DE GESTION'!#REF!),"")</f>
        <v>#REF!</v>
      </c>
      <c r="L17" s="42" t="e">
        <f>IF(AND(' RIESGOS DE GESTION'!#REF!="Alta",' RIESGOS DE GESTION'!#REF!="Leve"),CONCATENATE("R2C",' RIESGOS DE GESTION'!#REF!),"")</f>
        <v>#REF!</v>
      </c>
      <c r="M17" s="42" t="e">
        <f>IF(AND(' RIESGOS DE GESTION'!#REF!="Alta",' RIESGOS DE GESTION'!#REF!="Leve"),CONCATENATE("R2C",' RIESGOS DE GESTION'!#REF!),"")</f>
        <v>#REF!</v>
      </c>
      <c r="N17" s="42" t="e">
        <f>IF(AND(' RIESGOS DE GESTION'!#REF!="Alta",' RIESGOS DE GESTION'!#REF!="Leve"),CONCATENATE("R2C",' RIESGOS DE GESTION'!#REF!),"")</f>
        <v>#REF!</v>
      </c>
      <c r="O17" s="43" t="e">
        <f>IF(AND(' RIESGOS DE GESTION'!#REF!="Alta",' RIESGOS DE GESTION'!#REF!="Leve"),CONCATENATE("R2C",' RIESGOS DE GESTION'!#REF!),"")</f>
        <v>#REF!</v>
      </c>
      <c r="P17" s="41" t="e">
        <f>IF(AND(' RIESGOS DE GESTION'!#REF!="Alta",' RIESGOS DE GESTION'!#REF!="Menor"),CONCATENATE("R2C",' RIESGOS DE GESTION'!#REF!),"")</f>
        <v>#REF!</v>
      </c>
      <c r="Q17" s="42" t="e">
        <f>IF(AND(' RIESGOS DE GESTION'!#REF!="Alta",' RIESGOS DE GESTION'!#REF!="Menor"),CONCATENATE("R2C",' RIESGOS DE GESTION'!#REF!),"")</f>
        <v>#REF!</v>
      </c>
      <c r="R17" s="42" t="e">
        <f>IF(AND(' RIESGOS DE GESTION'!#REF!="Alta",' RIESGOS DE GESTION'!#REF!="Menor"),CONCATENATE("R2C",' RIESGOS DE GESTION'!#REF!),"")</f>
        <v>#REF!</v>
      </c>
      <c r="S17" s="42" t="e">
        <f>IF(AND(' RIESGOS DE GESTION'!#REF!="Alta",' RIESGOS DE GESTION'!#REF!="Menor"),CONCATENATE("R2C",' RIESGOS DE GESTION'!#REF!),"")</f>
        <v>#REF!</v>
      </c>
      <c r="T17" s="42" t="e">
        <f>IF(AND(' RIESGOS DE GESTION'!#REF!="Alta",' RIESGOS DE GESTION'!#REF!="Menor"),CONCATENATE("R2C",' RIESGOS DE GESTION'!#REF!),"")</f>
        <v>#REF!</v>
      </c>
      <c r="U17" s="43"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7"/>
      <c r="AO17" s="505"/>
      <c r="AP17" s="506"/>
      <c r="AQ17" s="506"/>
      <c r="AR17" s="506"/>
      <c r="AS17" s="506"/>
      <c r="AT17" s="50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row>
    <row r="18" spans="1:76" ht="15" customHeight="1" x14ac:dyDescent="0.25">
      <c r="A18" s="57"/>
      <c r="B18" s="416"/>
      <c r="C18" s="416"/>
      <c r="D18" s="417"/>
      <c r="E18" s="515"/>
      <c r="F18" s="514"/>
      <c r="G18" s="514"/>
      <c r="H18" s="514"/>
      <c r="I18" s="514"/>
      <c r="J18" s="41" t="e">
        <f>IF(AND(' RIESGOS DE GESTION'!#REF!="Alta",' RIESGOS DE GESTION'!#REF!="Leve"),CONCATENATE("R3C",' RIESGOS DE GESTION'!#REF!),"")</f>
        <v>#REF!</v>
      </c>
      <c r="K18" s="42" t="e">
        <f>IF(AND(' RIESGOS DE GESTION'!#REF!="Alta",' RIESGOS DE GESTION'!#REF!="Leve"),CONCATENATE("R3C",' RIESGOS DE GESTION'!#REF!),"")</f>
        <v>#REF!</v>
      </c>
      <c r="L18" s="42" t="e">
        <f>IF(AND(' RIESGOS DE GESTION'!#REF!="Alta",' RIESGOS DE GESTION'!#REF!="Leve"),CONCATENATE("R3C",' RIESGOS DE GESTION'!#REF!),"")</f>
        <v>#REF!</v>
      </c>
      <c r="M18" s="42" t="e">
        <f>IF(AND(' RIESGOS DE GESTION'!#REF!="Alta",' RIESGOS DE GESTION'!#REF!="Leve"),CONCATENATE("R3C",' RIESGOS DE GESTION'!#REF!),"")</f>
        <v>#REF!</v>
      </c>
      <c r="N18" s="42" t="e">
        <f>IF(AND(' RIESGOS DE GESTION'!#REF!="Alta",' RIESGOS DE GESTION'!#REF!="Leve"),CONCATENATE("R3C",' RIESGOS DE GESTION'!#REF!),"")</f>
        <v>#REF!</v>
      </c>
      <c r="O18" s="43" t="e">
        <f>IF(AND(' RIESGOS DE GESTION'!#REF!="Alta",' RIESGOS DE GESTION'!#REF!="Leve"),CONCATENATE("R3C",' RIESGOS DE GESTION'!#REF!),"")</f>
        <v>#REF!</v>
      </c>
      <c r="P18" s="41" t="e">
        <f>IF(AND(' RIESGOS DE GESTION'!#REF!="Alta",' RIESGOS DE GESTION'!#REF!="Menor"),CONCATENATE("R3C",' RIESGOS DE GESTION'!#REF!),"")</f>
        <v>#REF!</v>
      </c>
      <c r="Q18" s="42" t="e">
        <f>IF(AND(' RIESGOS DE GESTION'!#REF!="Alta",' RIESGOS DE GESTION'!#REF!="Menor"),CONCATENATE("R3C",' RIESGOS DE GESTION'!#REF!),"")</f>
        <v>#REF!</v>
      </c>
      <c r="R18" s="42" t="e">
        <f>IF(AND(' RIESGOS DE GESTION'!#REF!="Alta",' RIESGOS DE GESTION'!#REF!="Menor"),CONCATENATE("R3C",' RIESGOS DE GESTION'!#REF!),"")</f>
        <v>#REF!</v>
      </c>
      <c r="S18" s="42" t="e">
        <f>IF(AND(' RIESGOS DE GESTION'!#REF!="Alta",' RIESGOS DE GESTION'!#REF!="Menor"),CONCATENATE("R3C",' RIESGOS DE GESTION'!#REF!),"")</f>
        <v>#REF!</v>
      </c>
      <c r="T18" s="42" t="e">
        <f>IF(AND(' RIESGOS DE GESTION'!#REF!="Alta",' RIESGOS DE GESTION'!#REF!="Menor"),CONCATENATE("R3C",' RIESGOS DE GESTION'!#REF!),"")</f>
        <v>#REF!</v>
      </c>
      <c r="U18" s="43"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7"/>
      <c r="AO18" s="505"/>
      <c r="AP18" s="506"/>
      <c r="AQ18" s="506"/>
      <c r="AR18" s="506"/>
      <c r="AS18" s="506"/>
      <c r="AT18" s="50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row>
    <row r="19" spans="1:76" ht="15" customHeight="1" x14ac:dyDescent="0.25">
      <c r="A19" s="57"/>
      <c r="B19" s="416"/>
      <c r="C19" s="416"/>
      <c r="D19" s="417"/>
      <c r="E19" s="515"/>
      <c r="F19" s="514"/>
      <c r="G19" s="514"/>
      <c r="H19" s="514"/>
      <c r="I19" s="514"/>
      <c r="J19" s="41" t="e">
        <f>IF(AND(' RIESGOS DE GESTION'!#REF!="Alta",' RIESGOS DE GESTION'!#REF!="Leve"),CONCATENATE("R4C",' RIESGOS DE GESTION'!#REF!),"")</f>
        <v>#REF!</v>
      </c>
      <c r="K19" s="42" t="e">
        <f>IF(AND(' RIESGOS DE GESTION'!#REF!="Alta",' RIESGOS DE GESTION'!#REF!="Leve"),CONCATENATE("R4C",' RIESGOS DE GESTION'!#REF!),"")</f>
        <v>#REF!</v>
      </c>
      <c r="L19" s="42" t="e">
        <f>IF(AND(' RIESGOS DE GESTION'!#REF!="Alta",' RIESGOS DE GESTION'!#REF!="Leve"),CONCATENATE("R4C",' RIESGOS DE GESTION'!#REF!),"")</f>
        <v>#REF!</v>
      </c>
      <c r="M19" s="42" t="e">
        <f>IF(AND(' RIESGOS DE GESTION'!#REF!="Alta",' RIESGOS DE GESTION'!#REF!="Leve"),CONCATENATE("R4C",' RIESGOS DE GESTION'!#REF!),"")</f>
        <v>#REF!</v>
      </c>
      <c r="N19" s="42" t="e">
        <f>IF(AND(' RIESGOS DE GESTION'!#REF!="Alta",' RIESGOS DE GESTION'!#REF!="Leve"),CONCATENATE("R4C",' RIESGOS DE GESTION'!#REF!),"")</f>
        <v>#REF!</v>
      </c>
      <c r="O19" s="43" t="e">
        <f>IF(AND(' RIESGOS DE GESTION'!#REF!="Alta",' RIESGOS DE GESTION'!#REF!="Leve"),CONCATENATE("R4C",' RIESGOS DE GESTION'!#REF!),"")</f>
        <v>#REF!</v>
      </c>
      <c r="P19" s="41" t="e">
        <f>IF(AND(' RIESGOS DE GESTION'!#REF!="Alta",' RIESGOS DE GESTION'!#REF!="Menor"),CONCATENATE("R4C",' RIESGOS DE GESTION'!#REF!),"")</f>
        <v>#REF!</v>
      </c>
      <c r="Q19" s="42" t="e">
        <f>IF(AND(' RIESGOS DE GESTION'!#REF!="Alta",' RIESGOS DE GESTION'!#REF!="Menor"),CONCATENATE("R4C",' RIESGOS DE GESTION'!#REF!),"")</f>
        <v>#REF!</v>
      </c>
      <c r="R19" s="42" t="e">
        <f>IF(AND(' RIESGOS DE GESTION'!#REF!="Alta",' RIESGOS DE GESTION'!#REF!="Menor"),CONCATENATE("R4C",' RIESGOS DE GESTION'!#REF!),"")</f>
        <v>#REF!</v>
      </c>
      <c r="S19" s="42" t="e">
        <f>IF(AND(' RIESGOS DE GESTION'!#REF!="Alta",' RIESGOS DE GESTION'!#REF!="Menor"),CONCATENATE("R4C",' RIESGOS DE GESTION'!#REF!),"")</f>
        <v>#REF!</v>
      </c>
      <c r="T19" s="42" t="e">
        <f>IF(AND(' RIESGOS DE GESTION'!#REF!="Alta",' RIESGOS DE GESTION'!#REF!="Menor"),CONCATENATE("R4C",' RIESGOS DE GESTION'!#REF!),"")</f>
        <v>#REF!</v>
      </c>
      <c r="U19" s="43"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27" t="e">
        <f>IF(AND(' RIESGOS DE GESTION'!#REF!="Alta",' RIESGOS DE GESTION'!#REF!="Moderado"),CONCATENATE("R4C",' RIESGOS DE GESTION'!#REF!),"")</f>
        <v>#REF!</v>
      </c>
      <c r="Y19" s="27" t="e">
        <f>IF(AND(' RIESGOS DE GESTION'!#REF!="Alta",' RIESGOS DE GESTION'!#REF!="Moderado"),CONCATENATE("R4C",' RIESGOS DE GESTION'!#REF!),"")</f>
        <v>#REF!</v>
      </c>
      <c r="Z19" s="27"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27" t="e">
        <f>IF(AND(' RIESGOS DE GESTION'!#REF!="Alta",' RIESGOS DE GESTION'!#REF!="Mayor"),CONCATENATE("R4C",' RIESGOS DE GESTION'!#REF!),"")</f>
        <v>#REF!</v>
      </c>
      <c r="AE19" s="27" t="e">
        <f>IF(AND(' RIESGOS DE GESTION'!#REF!="Alta",' RIESGOS DE GESTION'!#REF!="Mayor"),CONCATENATE("R4C",' RIESGOS DE GESTION'!#REF!),"")</f>
        <v>#REF!</v>
      </c>
      <c r="AF19" s="27"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7"/>
      <c r="AO19" s="505"/>
      <c r="AP19" s="506"/>
      <c r="AQ19" s="506"/>
      <c r="AR19" s="506"/>
      <c r="AS19" s="506"/>
      <c r="AT19" s="50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row>
    <row r="20" spans="1:76" ht="15" customHeight="1" x14ac:dyDescent="0.25">
      <c r="A20" s="57"/>
      <c r="B20" s="416"/>
      <c r="C20" s="416"/>
      <c r="D20" s="417"/>
      <c r="E20" s="515"/>
      <c r="F20" s="514"/>
      <c r="G20" s="514"/>
      <c r="H20" s="514"/>
      <c r="I20" s="514"/>
      <c r="J20" s="41" t="e">
        <f>IF(AND(' RIESGOS DE GESTION'!#REF!="Alta",' RIESGOS DE GESTION'!#REF!="Leve"),CONCATENATE("R5C",' RIESGOS DE GESTION'!#REF!),"")</f>
        <v>#REF!</v>
      </c>
      <c r="K20" s="42" t="e">
        <f>IF(AND(' RIESGOS DE GESTION'!#REF!="Alta",' RIESGOS DE GESTION'!#REF!="Leve"),CONCATENATE("R5C",' RIESGOS DE GESTION'!#REF!),"")</f>
        <v>#REF!</v>
      </c>
      <c r="L20" s="42" t="e">
        <f>IF(AND(' RIESGOS DE GESTION'!#REF!="Alta",' RIESGOS DE GESTION'!#REF!="Leve"),CONCATENATE("R5C",' RIESGOS DE GESTION'!#REF!),"")</f>
        <v>#REF!</v>
      </c>
      <c r="M20" s="42" t="e">
        <f>IF(AND(' RIESGOS DE GESTION'!#REF!="Alta",' RIESGOS DE GESTION'!#REF!="Leve"),CONCATENATE("R5C",' RIESGOS DE GESTION'!#REF!),"")</f>
        <v>#REF!</v>
      </c>
      <c r="N20" s="42" t="e">
        <f>IF(AND(' RIESGOS DE GESTION'!#REF!="Alta",' RIESGOS DE GESTION'!#REF!="Leve"),CONCATENATE("R5C",' RIESGOS DE GESTION'!#REF!),"")</f>
        <v>#REF!</v>
      </c>
      <c r="O20" s="43" t="e">
        <f>IF(AND(' RIESGOS DE GESTION'!#REF!="Alta",' RIESGOS DE GESTION'!#REF!="Leve"),CONCATENATE("R5C",' RIESGOS DE GESTION'!#REF!),"")</f>
        <v>#REF!</v>
      </c>
      <c r="P20" s="41" t="e">
        <f>IF(AND(' RIESGOS DE GESTION'!#REF!="Alta",' RIESGOS DE GESTION'!#REF!="Menor"),CONCATENATE("R5C",' RIESGOS DE GESTION'!#REF!),"")</f>
        <v>#REF!</v>
      </c>
      <c r="Q20" s="42" t="e">
        <f>IF(AND(' RIESGOS DE GESTION'!#REF!="Alta",' RIESGOS DE GESTION'!#REF!="Menor"),CONCATENATE("R5C",' RIESGOS DE GESTION'!#REF!),"")</f>
        <v>#REF!</v>
      </c>
      <c r="R20" s="42" t="e">
        <f>IF(AND(' RIESGOS DE GESTION'!#REF!="Alta",' RIESGOS DE GESTION'!#REF!="Menor"),CONCATENATE("R5C",' RIESGOS DE GESTION'!#REF!),"")</f>
        <v>#REF!</v>
      </c>
      <c r="S20" s="42" t="e">
        <f>IF(AND(' RIESGOS DE GESTION'!#REF!="Alta",' RIESGOS DE GESTION'!#REF!="Menor"),CONCATENATE("R5C",' RIESGOS DE GESTION'!#REF!),"")</f>
        <v>#REF!</v>
      </c>
      <c r="T20" s="42" t="e">
        <f>IF(AND(' RIESGOS DE GESTION'!#REF!="Alta",' RIESGOS DE GESTION'!#REF!="Menor"),CONCATENATE("R5C",' RIESGOS DE GESTION'!#REF!),"")</f>
        <v>#REF!</v>
      </c>
      <c r="U20" s="43"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27" t="e">
        <f>IF(AND(' RIESGOS DE GESTION'!#REF!="Alta",' RIESGOS DE GESTION'!#REF!="Moderado"),CONCATENATE("R5C",' RIESGOS DE GESTION'!#REF!),"")</f>
        <v>#REF!</v>
      </c>
      <c r="Y20" s="27" t="e">
        <f>IF(AND(' RIESGOS DE GESTION'!#REF!="Alta",' RIESGOS DE GESTION'!#REF!="Moderado"),CONCATENATE("R5C",' RIESGOS DE GESTION'!#REF!),"")</f>
        <v>#REF!</v>
      </c>
      <c r="Z20" s="27"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27" t="e">
        <f>IF(AND(' RIESGOS DE GESTION'!#REF!="Alta",' RIESGOS DE GESTION'!#REF!="Mayor"),CONCATENATE("R5C",' RIESGOS DE GESTION'!#REF!),"")</f>
        <v>#REF!</v>
      </c>
      <c r="AE20" s="27" t="e">
        <f>IF(AND(' RIESGOS DE GESTION'!#REF!="Alta",' RIESGOS DE GESTION'!#REF!="Mayor"),CONCATENATE("R5C",' RIESGOS DE GESTION'!#REF!),"")</f>
        <v>#REF!</v>
      </c>
      <c r="AF20" s="27"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7"/>
      <c r="AO20" s="505"/>
      <c r="AP20" s="506"/>
      <c r="AQ20" s="506"/>
      <c r="AR20" s="506"/>
      <c r="AS20" s="506"/>
      <c r="AT20" s="50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row>
    <row r="21" spans="1:76" ht="15" customHeight="1" x14ac:dyDescent="0.25">
      <c r="A21" s="57"/>
      <c r="B21" s="416"/>
      <c r="C21" s="416"/>
      <c r="D21" s="417"/>
      <c r="E21" s="515"/>
      <c r="F21" s="514"/>
      <c r="G21" s="514"/>
      <c r="H21" s="514"/>
      <c r="I21" s="514"/>
      <c r="J21" s="41" t="e">
        <f>IF(AND(' RIESGOS DE GESTION'!#REF!="Alta",' RIESGOS DE GESTION'!#REF!="Leve"),CONCATENATE("R6C",' RIESGOS DE GESTION'!#REF!),"")</f>
        <v>#REF!</v>
      </c>
      <c r="K21" s="42" t="e">
        <f>IF(AND(' RIESGOS DE GESTION'!#REF!="Alta",' RIESGOS DE GESTION'!#REF!="Leve"),CONCATENATE("R6C",' RIESGOS DE GESTION'!#REF!),"")</f>
        <v>#REF!</v>
      </c>
      <c r="L21" s="42" t="e">
        <f>IF(AND(' RIESGOS DE GESTION'!#REF!="Alta",' RIESGOS DE GESTION'!#REF!="Leve"),CONCATENATE("R6C",' RIESGOS DE GESTION'!#REF!),"")</f>
        <v>#REF!</v>
      </c>
      <c r="M21" s="42" t="e">
        <f>IF(AND(' RIESGOS DE GESTION'!#REF!="Alta",' RIESGOS DE GESTION'!#REF!="Leve"),CONCATENATE("R6C",' RIESGOS DE GESTION'!#REF!),"")</f>
        <v>#REF!</v>
      </c>
      <c r="N21" s="42" t="e">
        <f>IF(AND(' RIESGOS DE GESTION'!#REF!="Alta",' RIESGOS DE GESTION'!#REF!="Leve"),CONCATENATE("R6C",' RIESGOS DE GESTION'!#REF!),"")</f>
        <v>#REF!</v>
      </c>
      <c r="O21" s="43" t="e">
        <f>IF(AND(' RIESGOS DE GESTION'!#REF!="Alta",' RIESGOS DE GESTION'!#REF!="Leve"),CONCATENATE("R6C",' RIESGOS DE GESTION'!#REF!),"")</f>
        <v>#REF!</v>
      </c>
      <c r="P21" s="41" t="e">
        <f>IF(AND(' RIESGOS DE GESTION'!#REF!="Alta",' RIESGOS DE GESTION'!#REF!="Menor"),CONCATENATE("R6C",' RIESGOS DE GESTION'!#REF!),"")</f>
        <v>#REF!</v>
      </c>
      <c r="Q21" s="42" t="e">
        <f>IF(AND(' RIESGOS DE GESTION'!#REF!="Alta",' RIESGOS DE GESTION'!#REF!="Menor"),CONCATENATE("R6C",' RIESGOS DE GESTION'!#REF!),"")</f>
        <v>#REF!</v>
      </c>
      <c r="R21" s="42" t="e">
        <f>IF(AND(' RIESGOS DE GESTION'!#REF!="Alta",' RIESGOS DE GESTION'!#REF!="Menor"),CONCATENATE("R6C",' RIESGOS DE GESTION'!#REF!),"")</f>
        <v>#REF!</v>
      </c>
      <c r="S21" s="42" t="e">
        <f>IF(AND(' RIESGOS DE GESTION'!#REF!="Alta",' RIESGOS DE GESTION'!#REF!="Menor"),CONCATENATE("R6C",' RIESGOS DE GESTION'!#REF!),"")</f>
        <v>#REF!</v>
      </c>
      <c r="T21" s="42" t="e">
        <f>IF(AND(' RIESGOS DE GESTION'!#REF!="Alta",' RIESGOS DE GESTION'!#REF!="Menor"),CONCATENATE("R6C",' RIESGOS DE GESTION'!#REF!),"")</f>
        <v>#REF!</v>
      </c>
      <c r="U21" s="43"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27" t="e">
        <f>IF(AND(' RIESGOS DE GESTION'!#REF!="Alta",' RIESGOS DE GESTION'!#REF!="Moderado"),CONCATENATE("R6C",' RIESGOS DE GESTION'!#REF!),"")</f>
        <v>#REF!</v>
      </c>
      <c r="Y21" s="27" t="e">
        <f>IF(AND(' RIESGOS DE GESTION'!#REF!="Alta",' RIESGOS DE GESTION'!#REF!="Moderado"),CONCATENATE("R6C",' RIESGOS DE GESTION'!#REF!),"")</f>
        <v>#REF!</v>
      </c>
      <c r="Z21" s="27"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27" t="e">
        <f>IF(AND(' RIESGOS DE GESTION'!#REF!="Alta",' RIESGOS DE GESTION'!#REF!="Mayor"),CONCATENATE("R6C",' RIESGOS DE GESTION'!#REF!),"")</f>
        <v>#REF!</v>
      </c>
      <c r="AE21" s="27" t="e">
        <f>IF(AND(' RIESGOS DE GESTION'!#REF!="Alta",' RIESGOS DE GESTION'!#REF!="Mayor"),CONCATENATE("R6C",' RIESGOS DE GESTION'!#REF!),"")</f>
        <v>#REF!</v>
      </c>
      <c r="AF21" s="27"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7"/>
      <c r="AO21" s="505"/>
      <c r="AP21" s="506"/>
      <c r="AQ21" s="506"/>
      <c r="AR21" s="506"/>
      <c r="AS21" s="506"/>
      <c r="AT21" s="50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row>
    <row r="22" spans="1:76" ht="15" customHeight="1" x14ac:dyDescent="0.25">
      <c r="A22" s="57"/>
      <c r="B22" s="416"/>
      <c r="C22" s="416"/>
      <c r="D22" s="417"/>
      <c r="E22" s="515"/>
      <c r="F22" s="514"/>
      <c r="G22" s="514"/>
      <c r="H22" s="514"/>
      <c r="I22" s="514"/>
      <c r="J22" s="41" t="e">
        <f>IF(AND(' RIESGOS DE GESTION'!#REF!="Alta",' RIESGOS DE GESTION'!#REF!="Leve"),CONCATENATE("R7C",' RIESGOS DE GESTION'!#REF!),"")</f>
        <v>#REF!</v>
      </c>
      <c r="K22" s="42" t="e">
        <f>IF(AND(' RIESGOS DE GESTION'!#REF!="Alta",' RIESGOS DE GESTION'!#REF!="Leve"),CONCATENATE("R7C",' RIESGOS DE GESTION'!#REF!),"")</f>
        <v>#REF!</v>
      </c>
      <c r="L22" s="42" t="e">
        <f>IF(AND(' RIESGOS DE GESTION'!#REF!="Alta",' RIESGOS DE GESTION'!#REF!="Leve"),CONCATENATE("R7C",' RIESGOS DE GESTION'!#REF!),"")</f>
        <v>#REF!</v>
      </c>
      <c r="M22" s="42" t="e">
        <f>IF(AND(' RIESGOS DE GESTION'!#REF!="Alta",' RIESGOS DE GESTION'!#REF!="Leve"),CONCATENATE("R7C",' RIESGOS DE GESTION'!#REF!),"")</f>
        <v>#REF!</v>
      </c>
      <c r="N22" s="42" t="e">
        <f>IF(AND(' RIESGOS DE GESTION'!#REF!="Alta",' RIESGOS DE GESTION'!#REF!="Leve"),CONCATENATE("R7C",' RIESGOS DE GESTION'!#REF!),"")</f>
        <v>#REF!</v>
      </c>
      <c r="O22" s="43" t="e">
        <f>IF(AND(' RIESGOS DE GESTION'!#REF!="Alta",' RIESGOS DE GESTION'!#REF!="Leve"),CONCATENATE("R7C",' RIESGOS DE GESTION'!#REF!),"")</f>
        <v>#REF!</v>
      </c>
      <c r="P22" s="41" t="e">
        <f>IF(AND(' RIESGOS DE GESTION'!#REF!="Alta",' RIESGOS DE GESTION'!#REF!="Menor"),CONCATENATE("R7C",' RIESGOS DE GESTION'!#REF!),"")</f>
        <v>#REF!</v>
      </c>
      <c r="Q22" s="42" t="e">
        <f>IF(AND(' RIESGOS DE GESTION'!#REF!="Alta",' RIESGOS DE GESTION'!#REF!="Menor"),CONCATENATE("R7C",' RIESGOS DE GESTION'!#REF!),"")</f>
        <v>#REF!</v>
      </c>
      <c r="R22" s="42" t="e">
        <f>IF(AND(' RIESGOS DE GESTION'!#REF!="Alta",' RIESGOS DE GESTION'!#REF!="Menor"),CONCATENATE("R7C",' RIESGOS DE GESTION'!#REF!),"")</f>
        <v>#REF!</v>
      </c>
      <c r="S22" s="42" t="e">
        <f>IF(AND(' RIESGOS DE GESTION'!#REF!="Alta",' RIESGOS DE GESTION'!#REF!="Menor"),CONCATENATE("R7C",' RIESGOS DE GESTION'!#REF!),"")</f>
        <v>#REF!</v>
      </c>
      <c r="T22" s="42" t="e">
        <f>IF(AND(' RIESGOS DE GESTION'!#REF!="Alta",' RIESGOS DE GESTION'!#REF!="Menor"),CONCATENATE("R7C",' RIESGOS DE GESTION'!#REF!),"")</f>
        <v>#REF!</v>
      </c>
      <c r="U22" s="43"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27" t="e">
        <f>IF(AND(' RIESGOS DE GESTION'!#REF!="Alta",' RIESGOS DE GESTION'!#REF!="Moderado"),CONCATENATE("R7C",' RIESGOS DE GESTION'!#REF!),"")</f>
        <v>#REF!</v>
      </c>
      <c r="Y22" s="27" t="e">
        <f>IF(AND(' RIESGOS DE GESTION'!#REF!="Alta",' RIESGOS DE GESTION'!#REF!="Moderado"),CONCATENATE("R7C",' RIESGOS DE GESTION'!#REF!),"")</f>
        <v>#REF!</v>
      </c>
      <c r="Z22" s="27"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27" t="e">
        <f>IF(AND(' RIESGOS DE GESTION'!#REF!="Alta",' RIESGOS DE GESTION'!#REF!="Mayor"),CONCATENATE("R7C",' RIESGOS DE GESTION'!#REF!),"")</f>
        <v>#REF!</v>
      </c>
      <c r="AE22" s="27" t="e">
        <f>IF(AND(' RIESGOS DE GESTION'!#REF!="Alta",' RIESGOS DE GESTION'!#REF!="Mayor"),CONCATENATE("R7C",' RIESGOS DE GESTION'!#REF!),"")</f>
        <v>#REF!</v>
      </c>
      <c r="AF22" s="27"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7"/>
      <c r="AO22" s="505"/>
      <c r="AP22" s="506"/>
      <c r="AQ22" s="506"/>
      <c r="AR22" s="506"/>
      <c r="AS22" s="506"/>
      <c r="AT22" s="50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15" customHeight="1" x14ac:dyDescent="0.25">
      <c r="A23" s="57"/>
      <c r="B23" s="416"/>
      <c r="C23" s="416"/>
      <c r="D23" s="417"/>
      <c r="E23" s="515"/>
      <c r="F23" s="514"/>
      <c r="G23" s="514"/>
      <c r="H23" s="514"/>
      <c r="I23" s="514"/>
      <c r="J23" s="41" t="e">
        <f>IF(AND(' RIESGOS DE GESTION'!#REF!="Alta",' RIESGOS DE GESTION'!#REF!="Leve"),CONCATENATE("R8C",' RIESGOS DE GESTION'!#REF!),"")</f>
        <v>#REF!</v>
      </c>
      <c r="K23" s="42" t="e">
        <f>IF(AND(' RIESGOS DE GESTION'!#REF!="Alta",' RIESGOS DE GESTION'!#REF!="Leve"),CONCATENATE("R8C",' RIESGOS DE GESTION'!#REF!),"")</f>
        <v>#REF!</v>
      </c>
      <c r="L23" s="42" t="e">
        <f>IF(AND(' RIESGOS DE GESTION'!#REF!="Alta",' RIESGOS DE GESTION'!#REF!="Leve"),CONCATENATE("R8C",' RIESGOS DE GESTION'!#REF!),"")</f>
        <v>#REF!</v>
      </c>
      <c r="M23" s="42" t="e">
        <f>IF(AND(' RIESGOS DE GESTION'!#REF!="Alta",' RIESGOS DE GESTION'!#REF!="Leve"),CONCATENATE("R8C",' RIESGOS DE GESTION'!#REF!),"")</f>
        <v>#REF!</v>
      </c>
      <c r="N23" s="42" t="e">
        <f>IF(AND(' RIESGOS DE GESTION'!#REF!="Alta",' RIESGOS DE GESTION'!#REF!="Leve"),CONCATENATE("R8C",' RIESGOS DE GESTION'!#REF!),"")</f>
        <v>#REF!</v>
      </c>
      <c r="O23" s="43" t="e">
        <f>IF(AND(' RIESGOS DE GESTION'!#REF!="Alta",' RIESGOS DE GESTION'!#REF!="Leve"),CONCATENATE("R8C",' RIESGOS DE GESTION'!#REF!),"")</f>
        <v>#REF!</v>
      </c>
      <c r="P23" s="41" t="e">
        <f>IF(AND(' RIESGOS DE GESTION'!#REF!="Alta",' RIESGOS DE GESTION'!#REF!="Menor"),CONCATENATE("R8C",' RIESGOS DE GESTION'!#REF!),"")</f>
        <v>#REF!</v>
      </c>
      <c r="Q23" s="42" t="e">
        <f>IF(AND(' RIESGOS DE GESTION'!#REF!="Alta",' RIESGOS DE GESTION'!#REF!="Menor"),CONCATENATE("R8C",' RIESGOS DE GESTION'!#REF!),"")</f>
        <v>#REF!</v>
      </c>
      <c r="R23" s="42" t="e">
        <f>IF(AND(' RIESGOS DE GESTION'!#REF!="Alta",' RIESGOS DE GESTION'!#REF!="Menor"),CONCATENATE("R8C",' RIESGOS DE GESTION'!#REF!),"")</f>
        <v>#REF!</v>
      </c>
      <c r="S23" s="42" t="e">
        <f>IF(AND(' RIESGOS DE GESTION'!#REF!="Alta",' RIESGOS DE GESTION'!#REF!="Menor"),CONCATENATE("R8C",' RIESGOS DE GESTION'!#REF!),"")</f>
        <v>#REF!</v>
      </c>
      <c r="T23" s="42" t="e">
        <f>IF(AND(' RIESGOS DE GESTION'!#REF!="Alta",' RIESGOS DE GESTION'!#REF!="Menor"),CONCATENATE("R8C",' RIESGOS DE GESTION'!#REF!),"")</f>
        <v>#REF!</v>
      </c>
      <c r="U23" s="43"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27" t="e">
        <f>IF(AND(' RIESGOS DE GESTION'!#REF!="Alta",' RIESGOS DE GESTION'!#REF!="Moderado"),CONCATENATE("R8C",' RIESGOS DE GESTION'!#REF!),"")</f>
        <v>#REF!</v>
      </c>
      <c r="Y23" s="27" t="e">
        <f>IF(AND(' RIESGOS DE GESTION'!#REF!="Alta",' RIESGOS DE GESTION'!#REF!="Moderado"),CONCATENATE("R8C",' RIESGOS DE GESTION'!#REF!),"")</f>
        <v>#REF!</v>
      </c>
      <c r="Z23" s="27"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27" t="e">
        <f>IF(AND(' RIESGOS DE GESTION'!#REF!="Alta",' RIESGOS DE GESTION'!#REF!="Mayor"),CONCATENATE("R8C",' RIESGOS DE GESTION'!#REF!),"")</f>
        <v>#REF!</v>
      </c>
      <c r="AE23" s="27" t="e">
        <f>IF(AND(' RIESGOS DE GESTION'!#REF!="Alta",' RIESGOS DE GESTION'!#REF!="Mayor"),CONCATENATE("R8C",' RIESGOS DE GESTION'!#REF!),"")</f>
        <v>#REF!</v>
      </c>
      <c r="AF23" s="27"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7"/>
      <c r="AO23" s="505"/>
      <c r="AP23" s="506"/>
      <c r="AQ23" s="506"/>
      <c r="AR23" s="506"/>
      <c r="AS23" s="506"/>
      <c r="AT23" s="50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row>
    <row r="24" spans="1:76" ht="15" customHeight="1" x14ac:dyDescent="0.25">
      <c r="A24" s="57"/>
      <c r="B24" s="416"/>
      <c r="C24" s="416"/>
      <c r="D24" s="417"/>
      <c r="E24" s="515"/>
      <c r="F24" s="514"/>
      <c r="G24" s="514"/>
      <c r="H24" s="514"/>
      <c r="I24" s="514"/>
      <c r="J24" s="41" t="e">
        <f>IF(AND(' RIESGOS DE GESTION'!#REF!="Alta",' RIESGOS DE GESTION'!#REF!="Leve"),CONCATENATE("R9C",' RIESGOS DE GESTION'!#REF!),"")</f>
        <v>#REF!</v>
      </c>
      <c r="K24" s="42" t="e">
        <f>IF(AND(' RIESGOS DE GESTION'!#REF!="Alta",' RIESGOS DE GESTION'!#REF!="Leve"),CONCATENATE("R9C",' RIESGOS DE GESTION'!#REF!),"")</f>
        <v>#REF!</v>
      </c>
      <c r="L24" s="42" t="e">
        <f>IF(AND(' RIESGOS DE GESTION'!#REF!="Alta",' RIESGOS DE GESTION'!#REF!="Leve"),CONCATENATE("R9C",' RIESGOS DE GESTION'!#REF!),"")</f>
        <v>#REF!</v>
      </c>
      <c r="M24" s="42" t="e">
        <f>IF(AND(' RIESGOS DE GESTION'!#REF!="Alta",' RIESGOS DE GESTION'!#REF!="Leve"),CONCATENATE("R9C",' RIESGOS DE GESTION'!#REF!),"")</f>
        <v>#REF!</v>
      </c>
      <c r="N24" s="42" t="e">
        <f>IF(AND(' RIESGOS DE GESTION'!#REF!="Alta",' RIESGOS DE GESTION'!#REF!="Leve"),CONCATENATE("R9C",' RIESGOS DE GESTION'!#REF!),"")</f>
        <v>#REF!</v>
      </c>
      <c r="O24" s="43" t="e">
        <f>IF(AND(' RIESGOS DE GESTION'!#REF!="Alta",' RIESGOS DE GESTION'!#REF!="Leve"),CONCATENATE("R9C",' RIESGOS DE GESTION'!#REF!),"")</f>
        <v>#REF!</v>
      </c>
      <c r="P24" s="41" t="e">
        <f>IF(AND(' RIESGOS DE GESTION'!#REF!="Alta",' RIESGOS DE GESTION'!#REF!="Menor"),CONCATENATE("R9C",' RIESGOS DE GESTION'!#REF!),"")</f>
        <v>#REF!</v>
      </c>
      <c r="Q24" s="42" t="e">
        <f>IF(AND(' RIESGOS DE GESTION'!#REF!="Alta",' RIESGOS DE GESTION'!#REF!="Menor"),CONCATENATE("R9C",' RIESGOS DE GESTION'!#REF!),"")</f>
        <v>#REF!</v>
      </c>
      <c r="R24" s="42" t="e">
        <f>IF(AND(' RIESGOS DE GESTION'!#REF!="Alta",' RIESGOS DE GESTION'!#REF!="Menor"),CONCATENATE("R9C",' RIESGOS DE GESTION'!#REF!),"")</f>
        <v>#REF!</v>
      </c>
      <c r="S24" s="42" t="e">
        <f>IF(AND(' RIESGOS DE GESTION'!#REF!="Alta",' RIESGOS DE GESTION'!#REF!="Menor"),CONCATENATE("R9C",' RIESGOS DE GESTION'!#REF!),"")</f>
        <v>#REF!</v>
      </c>
      <c r="T24" s="42" t="e">
        <f>IF(AND(' RIESGOS DE GESTION'!#REF!="Alta",' RIESGOS DE GESTION'!#REF!="Menor"),CONCATENATE("R9C",' RIESGOS DE GESTION'!#REF!),"")</f>
        <v>#REF!</v>
      </c>
      <c r="U24" s="43"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27" t="e">
        <f>IF(AND(' RIESGOS DE GESTION'!#REF!="Alta",' RIESGOS DE GESTION'!#REF!="Moderado"),CONCATENATE("R9C",' RIESGOS DE GESTION'!#REF!),"")</f>
        <v>#REF!</v>
      </c>
      <c r="Y24" s="27" t="e">
        <f>IF(AND(' RIESGOS DE GESTION'!#REF!="Alta",' RIESGOS DE GESTION'!#REF!="Moderado"),CONCATENATE("R9C",' RIESGOS DE GESTION'!#REF!),"")</f>
        <v>#REF!</v>
      </c>
      <c r="Z24" s="27"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27" t="e">
        <f>IF(AND(' RIESGOS DE GESTION'!#REF!="Alta",' RIESGOS DE GESTION'!#REF!="Mayor"),CONCATENATE("R9C",' RIESGOS DE GESTION'!#REF!),"")</f>
        <v>#REF!</v>
      </c>
      <c r="AE24" s="27" t="e">
        <f>IF(AND(' RIESGOS DE GESTION'!#REF!="Alta",' RIESGOS DE GESTION'!#REF!="Mayor"),CONCATENATE("R9C",' RIESGOS DE GESTION'!#REF!),"")</f>
        <v>#REF!</v>
      </c>
      <c r="AF24" s="27"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7"/>
      <c r="AO24" s="505"/>
      <c r="AP24" s="506"/>
      <c r="AQ24" s="506"/>
      <c r="AR24" s="506"/>
      <c r="AS24" s="506"/>
      <c r="AT24" s="50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ht="15.75" customHeight="1" thickBot="1" x14ac:dyDescent="0.3">
      <c r="A25" s="57"/>
      <c r="B25" s="416"/>
      <c r="C25" s="416"/>
      <c r="D25" s="417"/>
      <c r="E25" s="516"/>
      <c r="F25" s="517"/>
      <c r="G25" s="517"/>
      <c r="H25" s="517"/>
      <c r="I25" s="517"/>
      <c r="J25" s="44" t="e">
        <f>IF(AND(' RIESGOS DE GESTION'!#REF!="Alta",' RIESGOS DE GESTION'!#REF!="Leve"),CONCATENATE("R10C",' RIESGOS DE GESTION'!#REF!),"")</f>
        <v>#REF!</v>
      </c>
      <c r="K25" s="45" t="e">
        <f>IF(AND(' RIESGOS DE GESTION'!#REF!="Alta",' RIESGOS DE GESTION'!#REF!="Leve"),CONCATENATE("R10C",' RIESGOS DE GESTION'!#REF!),"")</f>
        <v>#REF!</v>
      </c>
      <c r="L25" s="45" t="e">
        <f>IF(AND(' RIESGOS DE GESTION'!#REF!="Alta",' RIESGOS DE GESTION'!#REF!="Leve"),CONCATENATE("R10C",' RIESGOS DE GESTION'!#REF!),"")</f>
        <v>#REF!</v>
      </c>
      <c r="M25" s="45" t="e">
        <f>IF(AND(' RIESGOS DE GESTION'!#REF!="Alta",' RIESGOS DE GESTION'!#REF!="Leve"),CONCATENATE("R10C",' RIESGOS DE GESTION'!#REF!),"")</f>
        <v>#REF!</v>
      </c>
      <c r="N25" s="45" t="e">
        <f>IF(AND(' RIESGOS DE GESTION'!#REF!="Alta",' RIESGOS DE GESTION'!#REF!="Leve"),CONCATENATE("R10C",' RIESGOS DE GESTION'!#REF!),"")</f>
        <v>#REF!</v>
      </c>
      <c r="O25" s="46" t="e">
        <f>IF(AND(' RIESGOS DE GESTION'!#REF!="Alta",' RIESGOS DE GESTION'!#REF!="Leve"),CONCATENATE("R10C",' RIESGOS DE GESTION'!#REF!),"")</f>
        <v>#REF!</v>
      </c>
      <c r="P25" s="44" t="e">
        <f>IF(AND(' RIESGOS DE GESTION'!#REF!="Alta",' RIESGOS DE GESTION'!#REF!="Menor"),CONCATENATE("R10C",' RIESGOS DE GESTION'!#REF!),"")</f>
        <v>#REF!</v>
      </c>
      <c r="Q25" s="45" t="e">
        <f>IF(AND(' RIESGOS DE GESTION'!#REF!="Alta",' RIESGOS DE GESTION'!#REF!="Menor"),CONCATENATE("R10C",' RIESGOS DE GESTION'!#REF!),"")</f>
        <v>#REF!</v>
      </c>
      <c r="R25" s="45" t="e">
        <f>IF(AND(' RIESGOS DE GESTION'!#REF!="Alta",' RIESGOS DE GESTION'!#REF!="Menor"),CONCATENATE("R10C",' RIESGOS DE GESTION'!#REF!),"")</f>
        <v>#REF!</v>
      </c>
      <c r="S25" s="45" t="e">
        <f>IF(AND(' RIESGOS DE GESTION'!#REF!="Alta",' RIESGOS DE GESTION'!#REF!="Menor"),CONCATENATE("R10C",' RIESGOS DE GESTION'!#REF!),"")</f>
        <v>#REF!</v>
      </c>
      <c r="T25" s="45" t="e">
        <f>IF(AND(' RIESGOS DE GESTION'!#REF!="Alta",' RIESGOS DE GESTION'!#REF!="Menor"),CONCATENATE("R10C",' RIESGOS DE GESTION'!#REF!),"")</f>
        <v>#REF!</v>
      </c>
      <c r="U25" s="46" t="e">
        <f>IF(AND(' RIESGOS DE GESTION'!#REF!="Alta",' RIESGOS DE GESTION'!#REF!="Menor"),CONCATENATE("R10C",' RIESGOS DE GESTION'!#REF!),"")</f>
        <v>#REF!</v>
      </c>
      <c r="V25" s="32" t="e">
        <f>IF(AND(' RIESGOS DE GESTION'!#REF!="Alta",' RIESGOS DE GESTION'!#REF!="Moderado"),CONCATENATE("R10C",' RIESGOS DE GESTION'!#REF!),"")</f>
        <v>#REF!</v>
      </c>
      <c r="W25" s="33" t="e">
        <f>IF(AND(' RIESGOS DE GESTION'!#REF!="Alta",' RIESGOS DE GESTION'!#REF!="Moderado"),CONCATENATE("R10C",' RIESGOS DE GESTION'!#REF!),"")</f>
        <v>#REF!</v>
      </c>
      <c r="X25" s="33" t="e">
        <f>IF(AND(' RIESGOS DE GESTION'!#REF!="Alta",' RIESGOS DE GESTION'!#REF!="Moderado"),CONCATENATE("R10C",' RIESGOS DE GESTION'!#REF!),"")</f>
        <v>#REF!</v>
      </c>
      <c r="Y25" s="33" t="e">
        <f>IF(AND(' RIESGOS DE GESTION'!#REF!="Alta",' RIESGOS DE GESTION'!#REF!="Moderado"),CONCATENATE("R10C",' RIESGOS DE GESTION'!#REF!),"")</f>
        <v>#REF!</v>
      </c>
      <c r="Z25" s="33" t="e">
        <f>IF(AND(' RIESGOS DE GESTION'!#REF!="Alta",' RIESGOS DE GESTION'!#REF!="Moderado"),CONCATENATE("R10C",' RIESGOS DE GESTION'!#REF!),"")</f>
        <v>#REF!</v>
      </c>
      <c r="AA25" s="34" t="e">
        <f>IF(AND(' RIESGOS DE GESTION'!#REF!="Alta",' RIESGOS DE GESTION'!#REF!="Moderado"),CONCATENATE("R10C",' RIESGOS DE GESTION'!#REF!),"")</f>
        <v>#REF!</v>
      </c>
      <c r="AB25" s="32" t="e">
        <f>IF(AND(' RIESGOS DE GESTION'!#REF!="Alta",' RIESGOS DE GESTION'!#REF!="Mayor"),CONCATENATE("R10C",' RIESGOS DE GESTION'!#REF!),"")</f>
        <v>#REF!</v>
      </c>
      <c r="AC25" s="33" t="e">
        <f>IF(AND(' RIESGOS DE GESTION'!#REF!="Alta",' RIESGOS DE GESTION'!#REF!="Mayor"),CONCATENATE("R10C",' RIESGOS DE GESTION'!#REF!),"")</f>
        <v>#REF!</v>
      </c>
      <c r="AD25" s="33" t="e">
        <f>IF(AND(' RIESGOS DE GESTION'!#REF!="Alta",' RIESGOS DE GESTION'!#REF!="Mayor"),CONCATENATE("R10C",' RIESGOS DE GESTION'!#REF!),"")</f>
        <v>#REF!</v>
      </c>
      <c r="AE25" s="33" t="e">
        <f>IF(AND(' RIESGOS DE GESTION'!#REF!="Alta",' RIESGOS DE GESTION'!#REF!="Mayor"),CONCATENATE("R10C",' RIESGOS DE GESTION'!#REF!),"")</f>
        <v>#REF!</v>
      </c>
      <c r="AF25" s="33" t="e">
        <f>IF(AND(' RIESGOS DE GESTION'!#REF!="Alta",' RIESGOS DE GESTION'!#REF!="Mayor"),CONCATENATE("R10C",' RIESGOS DE GESTION'!#REF!),"")</f>
        <v>#REF!</v>
      </c>
      <c r="AG25" s="34" t="e">
        <f>IF(AND(' RIESGOS DE GESTION'!#REF!="Alta",' RIESGOS DE GESTION'!#REF!="Mayor"),CONCATENATE("R10C",' RIESGOS DE GESTION'!#REF!),"")</f>
        <v>#REF!</v>
      </c>
      <c r="AH25" s="35" t="e">
        <f>IF(AND(' RIESGOS DE GESTION'!#REF!="Alta",' RIESGOS DE GESTION'!#REF!="Catastrófico"),CONCATENATE("R10C",' RIESGOS DE GESTION'!#REF!),"")</f>
        <v>#REF!</v>
      </c>
      <c r="AI25" s="36" t="e">
        <f>IF(AND(' RIESGOS DE GESTION'!#REF!="Alta",' RIESGOS DE GESTION'!#REF!="Catastrófico"),CONCATENATE("R10C",' RIESGOS DE GESTION'!#REF!),"")</f>
        <v>#REF!</v>
      </c>
      <c r="AJ25" s="36" t="e">
        <f>IF(AND(' RIESGOS DE GESTION'!#REF!="Alta",' RIESGOS DE GESTION'!#REF!="Catastrófico"),CONCATENATE("R10C",' RIESGOS DE GESTION'!#REF!),"")</f>
        <v>#REF!</v>
      </c>
      <c r="AK25" s="36" t="e">
        <f>IF(AND(' RIESGOS DE GESTION'!#REF!="Alta",' RIESGOS DE GESTION'!#REF!="Catastrófico"),CONCATENATE("R10C",' RIESGOS DE GESTION'!#REF!),"")</f>
        <v>#REF!</v>
      </c>
      <c r="AL25" s="36" t="e">
        <f>IF(AND(' RIESGOS DE GESTION'!#REF!="Alta",' RIESGOS DE GESTION'!#REF!="Catastrófico"),CONCATENATE("R10C",' RIESGOS DE GESTION'!#REF!),"")</f>
        <v>#REF!</v>
      </c>
      <c r="AM25" s="37" t="e">
        <f>IF(AND(' RIESGOS DE GESTION'!#REF!="Alta",' RIESGOS DE GESTION'!#REF!="Catastrófico"),CONCATENATE("R10C",' RIESGOS DE GESTION'!#REF!),"")</f>
        <v>#REF!</v>
      </c>
      <c r="AN25" s="57"/>
      <c r="AO25" s="508"/>
      <c r="AP25" s="509"/>
      <c r="AQ25" s="509"/>
      <c r="AR25" s="509"/>
      <c r="AS25" s="509"/>
      <c r="AT25" s="510"/>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row>
    <row r="26" spans="1:76" ht="15" customHeight="1" x14ac:dyDescent="0.25">
      <c r="A26" s="57"/>
      <c r="B26" s="416"/>
      <c r="C26" s="416"/>
      <c r="D26" s="417"/>
      <c r="E26" s="511" t="s">
        <v>337</v>
      </c>
      <c r="F26" s="512"/>
      <c r="G26" s="512"/>
      <c r="H26" s="512"/>
      <c r="I26" s="529"/>
      <c r="J26" s="38" t="e">
        <f>IF(AND(' RIESGOS DE GESTION'!#REF!="Media",' RIESGOS DE GESTION'!#REF!="Leve"),CONCATENATE("R1C",' RIESGOS DE GESTION'!#REF!),"")</f>
        <v>#REF!</v>
      </c>
      <c r="K26" s="39" t="e">
        <f>IF(AND(' RIESGOS DE GESTION'!#REF!="Media",' RIESGOS DE GESTION'!#REF!="Leve"),CONCATENATE("R1C",' RIESGOS DE GESTION'!#REF!),"")</f>
        <v>#REF!</v>
      </c>
      <c r="L26" s="39" t="e">
        <f>IF(AND(' RIESGOS DE GESTION'!#REF!="Media",' RIESGOS DE GESTION'!#REF!="Leve"),CONCATENATE("R1C",' RIESGOS DE GESTION'!#REF!),"")</f>
        <v>#REF!</v>
      </c>
      <c r="M26" s="39" t="e">
        <f>IF(AND(' RIESGOS DE GESTION'!#REF!="Media",' RIESGOS DE GESTION'!#REF!="Leve"),CONCATENATE("R1C",' RIESGOS DE GESTION'!#REF!),"")</f>
        <v>#REF!</v>
      </c>
      <c r="N26" s="39" t="e">
        <f>IF(AND(' RIESGOS DE GESTION'!#REF!="Media",' RIESGOS DE GESTION'!#REF!="Leve"),CONCATENATE("R1C",' RIESGOS DE GESTION'!#REF!),"")</f>
        <v>#REF!</v>
      </c>
      <c r="O26" s="40" t="e">
        <f>IF(AND(' RIESGOS DE GESTION'!#REF!="Media",' RIESGOS DE GESTION'!#REF!="Leve"),CONCATENATE("R1C",' RIESGOS DE GESTION'!#REF!),"")</f>
        <v>#REF!</v>
      </c>
      <c r="P26" s="38" t="e">
        <f>IF(AND(' RIESGOS DE GESTION'!#REF!="Media",' RIESGOS DE GESTION'!#REF!="Menor"),CONCATENATE("R1C",' RIESGOS DE GESTION'!#REF!),"")</f>
        <v>#REF!</v>
      </c>
      <c r="Q26" s="39" t="e">
        <f>IF(AND(' RIESGOS DE GESTION'!#REF!="Media",' RIESGOS DE GESTION'!#REF!="Menor"),CONCATENATE("R1C",' RIESGOS DE GESTION'!#REF!),"")</f>
        <v>#REF!</v>
      </c>
      <c r="R26" s="39" t="e">
        <f>IF(AND(' RIESGOS DE GESTION'!#REF!="Media",' RIESGOS DE GESTION'!#REF!="Menor"),CONCATENATE("R1C",' RIESGOS DE GESTION'!#REF!),"")</f>
        <v>#REF!</v>
      </c>
      <c r="S26" s="39" t="e">
        <f>IF(AND(' RIESGOS DE GESTION'!#REF!="Media",' RIESGOS DE GESTION'!#REF!="Menor"),CONCATENATE("R1C",' RIESGOS DE GESTION'!#REF!),"")</f>
        <v>#REF!</v>
      </c>
      <c r="T26" s="39" t="e">
        <f>IF(AND(' RIESGOS DE GESTION'!#REF!="Media",' RIESGOS DE GESTION'!#REF!="Menor"),CONCATENATE("R1C",' RIESGOS DE GESTION'!#REF!),"")</f>
        <v>#REF!</v>
      </c>
      <c r="U26" s="40" t="e">
        <f>IF(AND(' RIESGOS DE GESTION'!#REF!="Media",' RIESGOS DE GESTION'!#REF!="Menor"),CONCATENATE("R1C",' RIESGOS DE GESTION'!#REF!),"")</f>
        <v>#REF!</v>
      </c>
      <c r="V26" s="38" t="e">
        <f>IF(AND(' RIESGOS DE GESTION'!#REF!="Media",' RIESGOS DE GESTION'!#REF!="Moderado"),CONCATENATE("R1C",' RIESGOS DE GESTION'!#REF!),"")</f>
        <v>#REF!</v>
      </c>
      <c r="W26" s="39" t="e">
        <f>IF(AND(' RIESGOS DE GESTION'!#REF!="Media",' RIESGOS DE GESTION'!#REF!="Moderado"),CONCATENATE("R1C",' RIESGOS DE GESTION'!#REF!),"")</f>
        <v>#REF!</v>
      </c>
      <c r="X26" s="39" t="e">
        <f>IF(AND(' RIESGOS DE GESTION'!#REF!="Media",' RIESGOS DE GESTION'!#REF!="Moderado"),CONCATENATE("R1C",' RIESGOS DE GESTION'!#REF!),"")</f>
        <v>#REF!</v>
      </c>
      <c r="Y26" s="39" t="e">
        <f>IF(AND(' RIESGOS DE GESTION'!#REF!="Media",' RIESGOS DE GESTION'!#REF!="Moderado"),CONCATENATE("R1C",' RIESGOS DE GESTION'!#REF!),"")</f>
        <v>#REF!</v>
      </c>
      <c r="Z26" s="39" t="e">
        <f>IF(AND(' RIESGOS DE GESTION'!#REF!="Media",' RIESGOS DE GESTION'!#REF!="Moderado"),CONCATENATE("R1C",' RIESGOS DE GESTION'!#REF!),"")</f>
        <v>#REF!</v>
      </c>
      <c r="AA26" s="40"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7"/>
      <c r="AO26" s="541" t="s">
        <v>338</v>
      </c>
      <c r="AP26" s="542"/>
      <c r="AQ26" s="542"/>
      <c r="AR26" s="542"/>
      <c r="AS26" s="542"/>
      <c r="AT26" s="543"/>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row>
    <row r="27" spans="1:76" ht="15" customHeight="1" x14ac:dyDescent="0.25">
      <c r="A27" s="57"/>
      <c r="B27" s="416"/>
      <c r="C27" s="416"/>
      <c r="D27" s="417"/>
      <c r="E27" s="513"/>
      <c r="F27" s="514"/>
      <c r="G27" s="514"/>
      <c r="H27" s="514"/>
      <c r="I27" s="530"/>
      <c r="J27" s="41" t="e">
        <f>IF(AND(' RIESGOS DE GESTION'!#REF!="Media",' RIESGOS DE GESTION'!#REF!="Leve"),CONCATENATE("R2C",' RIESGOS DE GESTION'!#REF!),"")</f>
        <v>#REF!</v>
      </c>
      <c r="K27" s="42" t="e">
        <f>IF(AND(' RIESGOS DE GESTION'!#REF!="Media",' RIESGOS DE GESTION'!#REF!="Leve"),CONCATENATE("R2C",' RIESGOS DE GESTION'!#REF!),"")</f>
        <v>#REF!</v>
      </c>
      <c r="L27" s="42" t="e">
        <f>IF(AND(' RIESGOS DE GESTION'!#REF!="Media",' RIESGOS DE GESTION'!#REF!="Leve"),CONCATENATE("R2C",' RIESGOS DE GESTION'!#REF!),"")</f>
        <v>#REF!</v>
      </c>
      <c r="M27" s="42" t="e">
        <f>IF(AND(' RIESGOS DE GESTION'!#REF!="Media",' RIESGOS DE GESTION'!#REF!="Leve"),CONCATENATE("R2C",' RIESGOS DE GESTION'!#REF!),"")</f>
        <v>#REF!</v>
      </c>
      <c r="N27" s="42" t="e">
        <f>IF(AND(' RIESGOS DE GESTION'!#REF!="Media",' RIESGOS DE GESTION'!#REF!="Leve"),CONCATENATE("R2C",' RIESGOS DE GESTION'!#REF!),"")</f>
        <v>#REF!</v>
      </c>
      <c r="O27" s="43" t="e">
        <f>IF(AND(' RIESGOS DE GESTION'!#REF!="Media",' RIESGOS DE GESTION'!#REF!="Leve"),CONCATENATE("R2C",' RIESGOS DE GESTION'!#REF!),"")</f>
        <v>#REF!</v>
      </c>
      <c r="P27" s="41" t="e">
        <f>IF(AND(' RIESGOS DE GESTION'!#REF!="Media",' RIESGOS DE GESTION'!#REF!="Menor"),CONCATENATE("R2C",' RIESGOS DE GESTION'!#REF!),"")</f>
        <v>#REF!</v>
      </c>
      <c r="Q27" s="42" t="e">
        <f>IF(AND(' RIESGOS DE GESTION'!#REF!="Media",' RIESGOS DE GESTION'!#REF!="Menor"),CONCATENATE("R2C",' RIESGOS DE GESTION'!#REF!),"")</f>
        <v>#REF!</v>
      </c>
      <c r="R27" s="42" t="e">
        <f>IF(AND(' RIESGOS DE GESTION'!#REF!="Media",' RIESGOS DE GESTION'!#REF!="Menor"),CONCATENATE("R2C",' RIESGOS DE GESTION'!#REF!),"")</f>
        <v>#REF!</v>
      </c>
      <c r="S27" s="42" t="e">
        <f>IF(AND(' RIESGOS DE GESTION'!#REF!="Media",' RIESGOS DE GESTION'!#REF!="Menor"),CONCATENATE("R2C",' RIESGOS DE GESTION'!#REF!),"")</f>
        <v>#REF!</v>
      </c>
      <c r="T27" s="42" t="e">
        <f>IF(AND(' RIESGOS DE GESTION'!#REF!="Media",' RIESGOS DE GESTION'!#REF!="Menor"),CONCATENATE("R2C",' RIESGOS DE GESTION'!#REF!),"")</f>
        <v>#REF!</v>
      </c>
      <c r="U27" s="43" t="e">
        <f>IF(AND(' RIESGOS DE GESTION'!#REF!="Media",' RIESGOS DE GESTION'!#REF!="Menor"),CONCATENATE("R2C",' RIESGOS DE GESTION'!#REF!),"")</f>
        <v>#REF!</v>
      </c>
      <c r="V27" s="41" t="e">
        <f>IF(AND(' RIESGOS DE GESTION'!#REF!="Media",' RIESGOS DE GESTION'!#REF!="Moderado"),CONCATENATE("R2C",' RIESGOS DE GESTION'!#REF!),"")</f>
        <v>#REF!</v>
      </c>
      <c r="W27" s="42" t="e">
        <f>IF(AND(' RIESGOS DE GESTION'!#REF!="Media",' RIESGOS DE GESTION'!#REF!="Moderado"),CONCATENATE("R2C",' RIESGOS DE GESTION'!#REF!),"")</f>
        <v>#REF!</v>
      </c>
      <c r="X27" s="42" t="e">
        <f>IF(AND(' RIESGOS DE GESTION'!#REF!="Media",' RIESGOS DE GESTION'!#REF!="Moderado"),CONCATENATE("R2C",' RIESGOS DE GESTION'!#REF!),"")</f>
        <v>#REF!</v>
      </c>
      <c r="Y27" s="42" t="e">
        <f>IF(AND(' RIESGOS DE GESTION'!#REF!="Media",' RIESGOS DE GESTION'!#REF!="Moderado"),CONCATENATE("R2C",' RIESGOS DE GESTION'!#REF!),"")</f>
        <v>#REF!</v>
      </c>
      <c r="Z27" s="42" t="e">
        <f>IF(AND(' RIESGOS DE GESTION'!#REF!="Media",' RIESGOS DE GESTION'!#REF!="Moderado"),CONCATENATE("R2C",' RIESGOS DE GESTION'!#REF!),"")</f>
        <v>#REF!</v>
      </c>
      <c r="AA27" s="43"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7"/>
      <c r="AO27" s="544"/>
      <c r="AP27" s="545"/>
      <c r="AQ27" s="545"/>
      <c r="AR27" s="545"/>
      <c r="AS27" s="545"/>
      <c r="AT27" s="546"/>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ht="15" customHeight="1" x14ac:dyDescent="0.25">
      <c r="A28" s="57"/>
      <c r="B28" s="416"/>
      <c r="C28" s="416"/>
      <c r="D28" s="417"/>
      <c r="E28" s="515"/>
      <c r="F28" s="514"/>
      <c r="G28" s="514"/>
      <c r="H28" s="514"/>
      <c r="I28" s="530"/>
      <c r="J28" s="41" t="e">
        <f>IF(AND(' RIESGOS DE GESTION'!#REF!="Media",' RIESGOS DE GESTION'!#REF!="Leve"),CONCATENATE("R3C",' RIESGOS DE GESTION'!#REF!),"")</f>
        <v>#REF!</v>
      </c>
      <c r="K28" s="42" t="e">
        <f>IF(AND(' RIESGOS DE GESTION'!#REF!="Media",' RIESGOS DE GESTION'!#REF!="Leve"),CONCATENATE("R3C",' RIESGOS DE GESTION'!#REF!),"")</f>
        <v>#REF!</v>
      </c>
      <c r="L28" s="42" t="e">
        <f>IF(AND(' RIESGOS DE GESTION'!#REF!="Media",' RIESGOS DE GESTION'!#REF!="Leve"),CONCATENATE("R3C",' RIESGOS DE GESTION'!#REF!),"")</f>
        <v>#REF!</v>
      </c>
      <c r="M28" s="42" t="e">
        <f>IF(AND(' RIESGOS DE GESTION'!#REF!="Media",' RIESGOS DE GESTION'!#REF!="Leve"),CONCATENATE("R3C",' RIESGOS DE GESTION'!#REF!),"")</f>
        <v>#REF!</v>
      </c>
      <c r="N28" s="42" t="e">
        <f>IF(AND(' RIESGOS DE GESTION'!#REF!="Media",' RIESGOS DE GESTION'!#REF!="Leve"),CONCATENATE("R3C",' RIESGOS DE GESTION'!#REF!),"")</f>
        <v>#REF!</v>
      </c>
      <c r="O28" s="43" t="e">
        <f>IF(AND(' RIESGOS DE GESTION'!#REF!="Media",' RIESGOS DE GESTION'!#REF!="Leve"),CONCATENATE("R3C",' RIESGOS DE GESTION'!#REF!),"")</f>
        <v>#REF!</v>
      </c>
      <c r="P28" s="41" t="e">
        <f>IF(AND(' RIESGOS DE GESTION'!#REF!="Media",' RIESGOS DE GESTION'!#REF!="Menor"),CONCATENATE("R3C",' RIESGOS DE GESTION'!#REF!),"")</f>
        <v>#REF!</v>
      </c>
      <c r="Q28" s="42" t="e">
        <f>IF(AND(' RIESGOS DE GESTION'!#REF!="Media",' RIESGOS DE GESTION'!#REF!="Menor"),CONCATENATE("R3C",' RIESGOS DE GESTION'!#REF!),"")</f>
        <v>#REF!</v>
      </c>
      <c r="R28" s="42" t="e">
        <f>IF(AND(' RIESGOS DE GESTION'!#REF!="Media",' RIESGOS DE GESTION'!#REF!="Menor"),CONCATENATE("R3C",' RIESGOS DE GESTION'!#REF!),"")</f>
        <v>#REF!</v>
      </c>
      <c r="S28" s="42" t="e">
        <f>IF(AND(' RIESGOS DE GESTION'!#REF!="Media",' RIESGOS DE GESTION'!#REF!="Menor"),CONCATENATE("R3C",' RIESGOS DE GESTION'!#REF!),"")</f>
        <v>#REF!</v>
      </c>
      <c r="T28" s="42" t="e">
        <f>IF(AND(' RIESGOS DE GESTION'!#REF!="Media",' RIESGOS DE GESTION'!#REF!="Menor"),CONCATENATE("R3C",' RIESGOS DE GESTION'!#REF!),"")</f>
        <v>#REF!</v>
      </c>
      <c r="U28" s="43" t="e">
        <f>IF(AND(' RIESGOS DE GESTION'!#REF!="Media",' RIESGOS DE GESTION'!#REF!="Menor"),CONCATENATE("R3C",' RIESGOS DE GESTION'!#REF!),"")</f>
        <v>#REF!</v>
      </c>
      <c r="V28" s="41" t="e">
        <f>IF(AND(' RIESGOS DE GESTION'!#REF!="Media",' RIESGOS DE GESTION'!#REF!="Moderado"),CONCATENATE("R3C",' RIESGOS DE GESTION'!#REF!),"")</f>
        <v>#REF!</v>
      </c>
      <c r="W28" s="42" t="e">
        <f>IF(AND(' RIESGOS DE GESTION'!#REF!="Media",' RIESGOS DE GESTION'!#REF!="Moderado"),CONCATENATE("R3C",' RIESGOS DE GESTION'!#REF!),"")</f>
        <v>#REF!</v>
      </c>
      <c r="X28" s="42" t="e">
        <f>IF(AND(' RIESGOS DE GESTION'!#REF!="Media",' RIESGOS DE GESTION'!#REF!="Moderado"),CONCATENATE("R3C",' RIESGOS DE GESTION'!#REF!),"")</f>
        <v>#REF!</v>
      </c>
      <c r="Y28" s="42" t="e">
        <f>IF(AND(' RIESGOS DE GESTION'!#REF!="Media",' RIESGOS DE GESTION'!#REF!="Moderado"),CONCATENATE("R3C",' RIESGOS DE GESTION'!#REF!),"")</f>
        <v>#REF!</v>
      </c>
      <c r="Z28" s="42" t="e">
        <f>IF(AND(' RIESGOS DE GESTION'!#REF!="Media",' RIESGOS DE GESTION'!#REF!="Moderado"),CONCATENATE("R3C",' RIESGOS DE GESTION'!#REF!),"")</f>
        <v>#REF!</v>
      </c>
      <c r="AA28" s="43"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7"/>
      <c r="AO28" s="544"/>
      <c r="AP28" s="545"/>
      <c r="AQ28" s="545"/>
      <c r="AR28" s="545"/>
      <c r="AS28" s="545"/>
      <c r="AT28" s="546"/>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ht="15" customHeight="1" x14ac:dyDescent="0.25">
      <c r="A29" s="57"/>
      <c r="B29" s="416"/>
      <c r="C29" s="416"/>
      <c r="D29" s="417"/>
      <c r="E29" s="515"/>
      <c r="F29" s="514"/>
      <c r="G29" s="514"/>
      <c r="H29" s="514"/>
      <c r="I29" s="530"/>
      <c r="J29" s="41" t="e">
        <f>IF(AND(' RIESGOS DE GESTION'!#REF!="Media",' RIESGOS DE GESTION'!#REF!="Leve"),CONCATENATE("R4C",' RIESGOS DE GESTION'!#REF!),"")</f>
        <v>#REF!</v>
      </c>
      <c r="K29" s="42" t="e">
        <f>IF(AND(' RIESGOS DE GESTION'!#REF!="Media",' RIESGOS DE GESTION'!#REF!="Leve"),CONCATENATE("R4C",' RIESGOS DE GESTION'!#REF!),"")</f>
        <v>#REF!</v>
      </c>
      <c r="L29" s="42" t="e">
        <f>IF(AND(' RIESGOS DE GESTION'!#REF!="Media",' RIESGOS DE GESTION'!#REF!="Leve"),CONCATENATE("R4C",' RIESGOS DE GESTION'!#REF!),"")</f>
        <v>#REF!</v>
      </c>
      <c r="M29" s="42" t="e">
        <f>IF(AND(' RIESGOS DE GESTION'!#REF!="Media",' RIESGOS DE GESTION'!#REF!="Leve"),CONCATENATE("R4C",' RIESGOS DE GESTION'!#REF!),"")</f>
        <v>#REF!</v>
      </c>
      <c r="N29" s="42" t="e">
        <f>IF(AND(' RIESGOS DE GESTION'!#REF!="Media",' RIESGOS DE GESTION'!#REF!="Leve"),CONCATENATE("R4C",' RIESGOS DE GESTION'!#REF!),"")</f>
        <v>#REF!</v>
      </c>
      <c r="O29" s="43" t="e">
        <f>IF(AND(' RIESGOS DE GESTION'!#REF!="Media",' RIESGOS DE GESTION'!#REF!="Leve"),CONCATENATE("R4C",' RIESGOS DE GESTION'!#REF!),"")</f>
        <v>#REF!</v>
      </c>
      <c r="P29" s="41" t="e">
        <f>IF(AND(' RIESGOS DE GESTION'!#REF!="Media",' RIESGOS DE GESTION'!#REF!="Menor"),CONCATENATE("R4C",' RIESGOS DE GESTION'!#REF!),"")</f>
        <v>#REF!</v>
      </c>
      <c r="Q29" s="42" t="e">
        <f>IF(AND(' RIESGOS DE GESTION'!#REF!="Media",' RIESGOS DE GESTION'!#REF!="Menor"),CONCATENATE("R4C",' RIESGOS DE GESTION'!#REF!),"")</f>
        <v>#REF!</v>
      </c>
      <c r="R29" s="42" t="e">
        <f>IF(AND(' RIESGOS DE GESTION'!#REF!="Media",' RIESGOS DE GESTION'!#REF!="Menor"),CONCATENATE("R4C",' RIESGOS DE GESTION'!#REF!),"")</f>
        <v>#REF!</v>
      </c>
      <c r="S29" s="42" t="e">
        <f>IF(AND(' RIESGOS DE GESTION'!#REF!="Media",' RIESGOS DE GESTION'!#REF!="Menor"),CONCATENATE("R4C",' RIESGOS DE GESTION'!#REF!),"")</f>
        <v>#REF!</v>
      </c>
      <c r="T29" s="42" t="e">
        <f>IF(AND(' RIESGOS DE GESTION'!#REF!="Media",' RIESGOS DE GESTION'!#REF!="Menor"),CONCATENATE("R4C",' RIESGOS DE GESTION'!#REF!),"")</f>
        <v>#REF!</v>
      </c>
      <c r="U29" s="43" t="e">
        <f>IF(AND(' RIESGOS DE GESTION'!#REF!="Media",' RIESGOS DE GESTION'!#REF!="Menor"),CONCATENATE("R4C",' RIESGOS DE GESTION'!#REF!),"")</f>
        <v>#REF!</v>
      </c>
      <c r="V29" s="41" t="e">
        <f>IF(AND(' RIESGOS DE GESTION'!#REF!="Media",' RIESGOS DE GESTION'!#REF!="Moderado"),CONCATENATE("R4C",' RIESGOS DE GESTION'!#REF!),"")</f>
        <v>#REF!</v>
      </c>
      <c r="W29" s="42" t="e">
        <f>IF(AND(' RIESGOS DE GESTION'!#REF!="Media",' RIESGOS DE GESTION'!#REF!="Moderado"),CONCATENATE("R4C",' RIESGOS DE GESTION'!#REF!),"")</f>
        <v>#REF!</v>
      </c>
      <c r="X29" s="42" t="e">
        <f>IF(AND(' RIESGOS DE GESTION'!#REF!="Media",' RIESGOS DE GESTION'!#REF!="Moderado"),CONCATENATE("R4C",' RIESGOS DE GESTION'!#REF!),"")</f>
        <v>#REF!</v>
      </c>
      <c r="Y29" s="42" t="e">
        <f>IF(AND(' RIESGOS DE GESTION'!#REF!="Media",' RIESGOS DE GESTION'!#REF!="Moderado"),CONCATENATE("R4C",' RIESGOS DE GESTION'!#REF!),"")</f>
        <v>#REF!</v>
      </c>
      <c r="Z29" s="42" t="e">
        <f>IF(AND(' RIESGOS DE GESTION'!#REF!="Media",' RIESGOS DE GESTION'!#REF!="Moderado"),CONCATENATE("R4C",' RIESGOS DE GESTION'!#REF!),"")</f>
        <v>#REF!</v>
      </c>
      <c r="AA29" s="43"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27" t="e">
        <f>IF(AND(' RIESGOS DE GESTION'!#REF!="Media",' RIESGOS DE GESTION'!#REF!="Mayor"),CONCATENATE("R4C",' RIESGOS DE GESTION'!#REF!),"")</f>
        <v>#REF!</v>
      </c>
      <c r="AE29" s="27" t="e">
        <f>IF(AND(' RIESGOS DE GESTION'!#REF!="Media",' RIESGOS DE GESTION'!#REF!="Mayor"),CONCATENATE("R4C",' RIESGOS DE GESTION'!#REF!),"")</f>
        <v>#REF!</v>
      </c>
      <c r="AF29" s="27"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7"/>
      <c r="AO29" s="544"/>
      <c r="AP29" s="545"/>
      <c r="AQ29" s="545"/>
      <c r="AR29" s="545"/>
      <c r="AS29" s="545"/>
      <c r="AT29" s="546"/>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ht="15" customHeight="1" x14ac:dyDescent="0.25">
      <c r="A30" s="57"/>
      <c r="B30" s="416"/>
      <c r="C30" s="416"/>
      <c r="D30" s="417"/>
      <c r="E30" s="515"/>
      <c r="F30" s="514"/>
      <c r="G30" s="514"/>
      <c r="H30" s="514"/>
      <c r="I30" s="530"/>
      <c r="J30" s="41" t="e">
        <f>IF(AND(' RIESGOS DE GESTION'!#REF!="Media",' RIESGOS DE GESTION'!#REF!="Leve"),CONCATENATE("R5C",' RIESGOS DE GESTION'!#REF!),"")</f>
        <v>#REF!</v>
      </c>
      <c r="K30" s="42" t="e">
        <f>IF(AND(' RIESGOS DE GESTION'!#REF!="Media",' RIESGOS DE GESTION'!#REF!="Leve"),CONCATENATE("R5C",' RIESGOS DE GESTION'!#REF!),"")</f>
        <v>#REF!</v>
      </c>
      <c r="L30" s="42" t="e">
        <f>IF(AND(' RIESGOS DE GESTION'!#REF!="Media",' RIESGOS DE GESTION'!#REF!="Leve"),CONCATENATE("R5C",' RIESGOS DE GESTION'!#REF!),"")</f>
        <v>#REF!</v>
      </c>
      <c r="M30" s="42" t="e">
        <f>IF(AND(' RIESGOS DE GESTION'!#REF!="Media",' RIESGOS DE GESTION'!#REF!="Leve"),CONCATENATE("R5C",' RIESGOS DE GESTION'!#REF!),"")</f>
        <v>#REF!</v>
      </c>
      <c r="N30" s="42" t="e">
        <f>IF(AND(' RIESGOS DE GESTION'!#REF!="Media",' RIESGOS DE GESTION'!#REF!="Leve"),CONCATENATE("R5C",' RIESGOS DE GESTION'!#REF!),"")</f>
        <v>#REF!</v>
      </c>
      <c r="O30" s="43" t="e">
        <f>IF(AND(' RIESGOS DE GESTION'!#REF!="Media",' RIESGOS DE GESTION'!#REF!="Leve"),CONCATENATE("R5C",' RIESGOS DE GESTION'!#REF!),"")</f>
        <v>#REF!</v>
      </c>
      <c r="P30" s="41" t="e">
        <f>IF(AND(' RIESGOS DE GESTION'!#REF!="Media",' RIESGOS DE GESTION'!#REF!="Menor"),CONCATENATE("R5C",' RIESGOS DE GESTION'!#REF!),"")</f>
        <v>#REF!</v>
      </c>
      <c r="Q30" s="42" t="e">
        <f>IF(AND(' RIESGOS DE GESTION'!#REF!="Media",' RIESGOS DE GESTION'!#REF!="Menor"),CONCATENATE("R5C",' RIESGOS DE GESTION'!#REF!),"")</f>
        <v>#REF!</v>
      </c>
      <c r="R30" s="42" t="e">
        <f>IF(AND(' RIESGOS DE GESTION'!#REF!="Media",' RIESGOS DE GESTION'!#REF!="Menor"),CONCATENATE("R5C",' RIESGOS DE GESTION'!#REF!),"")</f>
        <v>#REF!</v>
      </c>
      <c r="S30" s="42" t="e">
        <f>IF(AND(' RIESGOS DE GESTION'!#REF!="Media",' RIESGOS DE GESTION'!#REF!="Menor"),CONCATENATE("R5C",' RIESGOS DE GESTION'!#REF!),"")</f>
        <v>#REF!</v>
      </c>
      <c r="T30" s="42" t="e">
        <f>IF(AND(' RIESGOS DE GESTION'!#REF!="Media",' RIESGOS DE GESTION'!#REF!="Menor"),CONCATENATE("R5C",' RIESGOS DE GESTION'!#REF!),"")</f>
        <v>#REF!</v>
      </c>
      <c r="U30" s="43" t="e">
        <f>IF(AND(' RIESGOS DE GESTION'!#REF!="Media",' RIESGOS DE GESTION'!#REF!="Menor"),CONCATENATE("R5C",' RIESGOS DE GESTION'!#REF!),"")</f>
        <v>#REF!</v>
      </c>
      <c r="V30" s="41" t="e">
        <f>IF(AND(' RIESGOS DE GESTION'!#REF!="Media",' RIESGOS DE GESTION'!#REF!="Moderado"),CONCATENATE("R5C",' RIESGOS DE GESTION'!#REF!),"")</f>
        <v>#REF!</v>
      </c>
      <c r="W30" s="42" t="e">
        <f>IF(AND(' RIESGOS DE GESTION'!#REF!="Media",' RIESGOS DE GESTION'!#REF!="Moderado"),CONCATENATE("R5C",' RIESGOS DE GESTION'!#REF!),"")</f>
        <v>#REF!</v>
      </c>
      <c r="X30" s="42" t="e">
        <f>IF(AND(' RIESGOS DE GESTION'!#REF!="Media",' RIESGOS DE GESTION'!#REF!="Moderado"),CONCATENATE("R5C",' RIESGOS DE GESTION'!#REF!),"")</f>
        <v>#REF!</v>
      </c>
      <c r="Y30" s="42" t="e">
        <f>IF(AND(' RIESGOS DE GESTION'!#REF!="Media",' RIESGOS DE GESTION'!#REF!="Moderado"),CONCATENATE("R5C",' RIESGOS DE GESTION'!#REF!),"")</f>
        <v>#REF!</v>
      </c>
      <c r="Z30" s="42" t="e">
        <f>IF(AND(' RIESGOS DE GESTION'!#REF!="Media",' RIESGOS DE GESTION'!#REF!="Moderado"),CONCATENATE("R5C",' RIESGOS DE GESTION'!#REF!),"")</f>
        <v>#REF!</v>
      </c>
      <c r="AA30" s="43"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27" t="e">
        <f>IF(AND(' RIESGOS DE GESTION'!#REF!="Media",' RIESGOS DE GESTION'!#REF!="Mayor"),CONCATENATE("R5C",' RIESGOS DE GESTION'!#REF!),"")</f>
        <v>#REF!</v>
      </c>
      <c r="AE30" s="27" t="e">
        <f>IF(AND(' RIESGOS DE GESTION'!#REF!="Media",' RIESGOS DE GESTION'!#REF!="Mayor"),CONCATENATE("R5C",' RIESGOS DE GESTION'!#REF!),"")</f>
        <v>#REF!</v>
      </c>
      <c r="AF30" s="27"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7"/>
      <c r="AO30" s="544"/>
      <c r="AP30" s="545"/>
      <c r="AQ30" s="545"/>
      <c r="AR30" s="545"/>
      <c r="AS30" s="545"/>
      <c r="AT30" s="546"/>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row>
    <row r="31" spans="1:76" ht="15" customHeight="1" x14ac:dyDescent="0.25">
      <c r="A31" s="57"/>
      <c r="B31" s="416"/>
      <c r="C31" s="416"/>
      <c r="D31" s="417"/>
      <c r="E31" s="515"/>
      <c r="F31" s="514"/>
      <c r="G31" s="514"/>
      <c r="H31" s="514"/>
      <c r="I31" s="530"/>
      <c r="J31" s="41" t="e">
        <f>IF(AND(' RIESGOS DE GESTION'!#REF!="Media",' RIESGOS DE GESTION'!#REF!="Leve"),CONCATENATE("R6C",' RIESGOS DE GESTION'!#REF!),"")</f>
        <v>#REF!</v>
      </c>
      <c r="K31" s="42" t="e">
        <f>IF(AND(' RIESGOS DE GESTION'!#REF!="Media",' RIESGOS DE GESTION'!#REF!="Leve"),CONCATENATE("R6C",' RIESGOS DE GESTION'!#REF!),"")</f>
        <v>#REF!</v>
      </c>
      <c r="L31" s="42" t="e">
        <f>IF(AND(' RIESGOS DE GESTION'!#REF!="Media",' RIESGOS DE GESTION'!#REF!="Leve"),CONCATENATE("R6C",' RIESGOS DE GESTION'!#REF!),"")</f>
        <v>#REF!</v>
      </c>
      <c r="M31" s="42" t="e">
        <f>IF(AND(' RIESGOS DE GESTION'!#REF!="Media",' RIESGOS DE GESTION'!#REF!="Leve"),CONCATENATE("R6C",' RIESGOS DE GESTION'!#REF!),"")</f>
        <v>#REF!</v>
      </c>
      <c r="N31" s="42" t="e">
        <f>IF(AND(' RIESGOS DE GESTION'!#REF!="Media",' RIESGOS DE GESTION'!#REF!="Leve"),CONCATENATE("R6C",' RIESGOS DE GESTION'!#REF!),"")</f>
        <v>#REF!</v>
      </c>
      <c r="O31" s="43" t="e">
        <f>IF(AND(' RIESGOS DE GESTION'!#REF!="Media",' RIESGOS DE GESTION'!#REF!="Leve"),CONCATENATE("R6C",' RIESGOS DE GESTION'!#REF!),"")</f>
        <v>#REF!</v>
      </c>
      <c r="P31" s="41" t="e">
        <f>IF(AND(' RIESGOS DE GESTION'!#REF!="Media",' RIESGOS DE GESTION'!#REF!="Menor"),CONCATENATE("R6C",' RIESGOS DE GESTION'!#REF!),"")</f>
        <v>#REF!</v>
      </c>
      <c r="Q31" s="42" t="e">
        <f>IF(AND(' RIESGOS DE GESTION'!#REF!="Media",' RIESGOS DE GESTION'!#REF!="Menor"),CONCATENATE("R6C",' RIESGOS DE GESTION'!#REF!),"")</f>
        <v>#REF!</v>
      </c>
      <c r="R31" s="42" t="e">
        <f>IF(AND(' RIESGOS DE GESTION'!#REF!="Media",' RIESGOS DE GESTION'!#REF!="Menor"),CONCATENATE("R6C",' RIESGOS DE GESTION'!#REF!),"")</f>
        <v>#REF!</v>
      </c>
      <c r="S31" s="42" t="e">
        <f>IF(AND(' RIESGOS DE GESTION'!#REF!="Media",' RIESGOS DE GESTION'!#REF!="Menor"),CONCATENATE("R6C",' RIESGOS DE GESTION'!#REF!),"")</f>
        <v>#REF!</v>
      </c>
      <c r="T31" s="42" t="e">
        <f>IF(AND(' RIESGOS DE GESTION'!#REF!="Media",' RIESGOS DE GESTION'!#REF!="Menor"),CONCATENATE("R6C",' RIESGOS DE GESTION'!#REF!),"")</f>
        <v>#REF!</v>
      </c>
      <c r="U31" s="43" t="e">
        <f>IF(AND(' RIESGOS DE GESTION'!#REF!="Media",' RIESGOS DE GESTION'!#REF!="Menor"),CONCATENATE("R6C",' RIESGOS DE GESTION'!#REF!),"")</f>
        <v>#REF!</v>
      </c>
      <c r="V31" s="41" t="e">
        <f>IF(AND(' RIESGOS DE GESTION'!#REF!="Media",' RIESGOS DE GESTION'!#REF!="Moderado"),CONCATENATE("R6C",' RIESGOS DE GESTION'!#REF!),"")</f>
        <v>#REF!</v>
      </c>
      <c r="W31" s="42" t="e">
        <f>IF(AND(' RIESGOS DE GESTION'!#REF!="Media",' RIESGOS DE GESTION'!#REF!="Moderado"),CONCATENATE("R6C",' RIESGOS DE GESTION'!#REF!),"")</f>
        <v>#REF!</v>
      </c>
      <c r="X31" s="42" t="e">
        <f>IF(AND(' RIESGOS DE GESTION'!#REF!="Media",' RIESGOS DE GESTION'!#REF!="Moderado"),CONCATENATE("R6C",' RIESGOS DE GESTION'!#REF!),"")</f>
        <v>#REF!</v>
      </c>
      <c r="Y31" s="42" t="e">
        <f>IF(AND(' RIESGOS DE GESTION'!#REF!="Media",' RIESGOS DE GESTION'!#REF!="Moderado"),CONCATENATE("R6C",' RIESGOS DE GESTION'!#REF!),"")</f>
        <v>#REF!</v>
      </c>
      <c r="Z31" s="42" t="e">
        <f>IF(AND(' RIESGOS DE GESTION'!#REF!="Media",' RIESGOS DE GESTION'!#REF!="Moderado"),CONCATENATE("R6C",' RIESGOS DE GESTION'!#REF!),"")</f>
        <v>#REF!</v>
      </c>
      <c r="AA31" s="43"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27" t="e">
        <f>IF(AND(' RIESGOS DE GESTION'!#REF!="Media",' RIESGOS DE GESTION'!#REF!="Mayor"),CONCATENATE("R6C",' RIESGOS DE GESTION'!#REF!),"")</f>
        <v>#REF!</v>
      </c>
      <c r="AE31" s="27" t="e">
        <f>IF(AND(' RIESGOS DE GESTION'!#REF!="Media",' RIESGOS DE GESTION'!#REF!="Mayor"),CONCATENATE("R6C",' RIESGOS DE GESTION'!#REF!),"")</f>
        <v>#REF!</v>
      </c>
      <c r="AF31" s="27"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7"/>
      <c r="AO31" s="544"/>
      <c r="AP31" s="545"/>
      <c r="AQ31" s="545"/>
      <c r="AR31" s="545"/>
      <c r="AS31" s="545"/>
      <c r="AT31" s="546"/>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row>
    <row r="32" spans="1:76" ht="15" customHeight="1" x14ac:dyDescent="0.25">
      <c r="A32" s="57"/>
      <c r="B32" s="416"/>
      <c r="C32" s="416"/>
      <c r="D32" s="417"/>
      <c r="E32" s="515"/>
      <c r="F32" s="514"/>
      <c r="G32" s="514"/>
      <c r="H32" s="514"/>
      <c r="I32" s="530"/>
      <c r="J32" s="41" t="e">
        <f>IF(AND(' RIESGOS DE GESTION'!#REF!="Media",' RIESGOS DE GESTION'!#REF!="Leve"),CONCATENATE("R7C",' RIESGOS DE GESTION'!#REF!),"")</f>
        <v>#REF!</v>
      </c>
      <c r="K32" s="42" t="e">
        <f>IF(AND(' RIESGOS DE GESTION'!#REF!="Media",' RIESGOS DE GESTION'!#REF!="Leve"),CONCATENATE("R7C",' RIESGOS DE GESTION'!#REF!),"")</f>
        <v>#REF!</v>
      </c>
      <c r="L32" s="42" t="e">
        <f>IF(AND(' RIESGOS DE GESTION'!#REF!="Media",' RIESGOS DE GESTION'!#REF!="Leve"),CONCATENATE("R7C",' RIESGOS DE GESTION'!#REF!),"")</f>
        <v>#REF!</v>
      </c>
      <c r="M32" s="42" t="e">
        <f>IF(AND(' RIESGOS DE GESTION'!#REF!="Media",' RIESGOS DE GESTION'!#REF!="Leve"),CONCATENATE("R7C",' RIESGOS DE GESTION'!#REF!),"")</f>
        <v>#REF!</v>
      </c>
      <c r="N32" s="42" t="e">
        <f>IF(AND(' RIESGOS DE GESTION'!#REF!="Media",' RIESGOS DE GESTION'!#REF!="Leve"),CONCATENATE("R7C",' RIESGOS DE GESTION'!#REF!),"")</f>
        <v>#REF!</v>
      </c>
      <c r="O32" s="43" t="e">
        <f>IF(AND(' RIESGOS DE GESTION'!#REF!="Media",' RIESGOS DE GESTION'!#REF!="Leve"),CONCATENATE("R7C",' RIESGOS DE GESTION'!#REF!),"")</f>
        <v>#REF!</v>
      </c>
      <c r="P32" s="41" t="e">
        <f>IF(AND(' RIESGOS DE GESTION'!#REF!="Media",' RIESGOS DE GESTION'!#REF!="Menor"),CONCATENATE("R7C",' RIESGOS DE GESTION'!#REF!),"")</f>
        <v>#REF!</v>
      </c>
      <c r="Q32" s="42" t="e">
        <f>IF(AND(' RIESGOS DE GESTION'!#REF!="Media",' RIESGOS DE GESTION'!#REF!="Menor"),CONCATENATE("R7C",' RIESGOS DE GESTION'!#REF!),"")</f>
        <v>#REF!</v>
      </c>
      <c r="R32" s="42" t="e">
        <f>IF(AND(' RIESGOS DE GESTION'!#REF!="Media",' RIESGOS DE GESTION'!#REF!="Menor"),CONCATENATE("R7C",' RIESGOS DE GESTION'!#REF!),"")</f>
        <v>#REF!</v>
      </c>
      <c r="S32" s="42" t="e">
        <f>IF(AND(' RIESGOS DE GESTION'!#REF!="Media",' RIESGOS DE GESTION'!#REF!="Menor"),CONCATENATE("R7C",' RIESGOS DE GESTION'!#REF!),"")</f>
        <v>#REF!</v>
      </c>
      <c r="T32" s="42" t="e">
        <f>IF(AND(' RIESGOS DE GESTION'!#REF!="Media",' RIESGOS DE GESTION'!#REF!="Menor"),CONCATENATE("R7C",' RIESGOS DE GESTION'!#REF!),"")</f>
        <v>#REF!</v>
      </c>
      <c r="U32" s="43" t="e">
        <f>IF(AND(' RIESGOS DE GESTION'!#REF!="Media",' RIESGOS DE GESTION'!#REF!="Menor"),CONCATENATE("R7C",' RIESGOS DE GESTION'!#REF!),"")</f>
        <v>#REF!</v>
      </c>
      <c r="V32" s="41" t="e">
        <f>IF(AND(' RIESGOS DE GESTION'!#REF!="Media",' RIESGOS DE GESTION'!#REF!="Moderado"),CONCATENATE("R7C",' RIESGOS DE GESTION'!#REF!),"")</f>
        <v>#REF!</v>
      </c>
      <c r="W32" s="42" t="e">
        <f>IF(AND(' RIESGOS DE GESTION'!#REF!="Media",' RIESGOS DE GESTION'!#REF!="Moderado"),CONCATENATE("R7C",' RIESGOS DE GESTION'!#REF!),"")</f>
        <v>#REF!</v>
      </c>
      <c r="X32" s="42" t="e">
        <f>IF(AND(' RIESGOS DE GESTION'!#REF!="Media",' RIESGOS DE GESTION'!#REF!="Moderado"),CONCATENATE("R7C",' RIESGOS DE GESTION'!#REF!),"")</f>
        <v>#REF!</v>
      </c>
      <c r="Y32" s="42" t="e">
        <f>IF(AND(' RIESGOS DE GESTION'!#REF!="Media",' RIESGOS DE GESTION'!#REF!="Moderado"),CONCATENATE("R7C",' RIESGOS DE GESTION'!#REF!),"")</f>
        <v>#REF!</v>
      </c>
      <c r="Z32" s="42" t="e">
        <f>IF(AND(' RIESGOS DE GESTION'!#REF!="Media",' RIESGOS DE GESTION'!#REF!="Moderado"),CONCATENATE("R7C",' RIESGOS DE GESTION'!#REF!),"")</f>
        <v>#REF!</v>
      </c>
      <c r="AA32" s="43"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27" t="e">
        <f>IF(AND(' RIESGOS DE GESTION'!#REF!="Media",' RIESGOS DE GESTION'!#REF!="Mayor"),CONCATENATE("R7C",' RIESGOS DE GESTION'!#REF!),"")</f>
        <v>#REF!</v>
      </c>
      <c r="AE32" s="27" t="e">
        <f>IF(AND(' RIESGOS DE GESTION'!#REF!="Media",' RIESGOS DE GESTION'!#REF!="Mayor"),CONCATENATE("R7C",' RIESGOS DE GESTION'!#REF!),"")</f>
        <v>#REF!</v>
      </c>
      <c r="AF32" s="27"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7"/>
      <c r="AO32" s="544"/>
      <c r="AP32" s="545"/>
      <c r="AQ32" s="545"/>
      <c r="AR32" s="545"/>
      <c r="AS32" s="545"/>
      <c r="AT32" s="546"/>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row>
    <row r="33" spans="1:80" ht="15" customHeight="1" x14ac:dyDescent="0.25">
      <c r="A33" s="57"/>
      <c r="B33" s="416"/>
      <c r="C33" s="416"/>
      <c r="D33" s="417"/>
      <c r="E33" s="515"/>
      <c r="F33" s="514"/>
      <c r="G33" s="514"/>
      <c r="H33" s="514"/>
      <c r="I33" s="530"/>
      <c r="J33" s="41" t="e">
        <f>IF(AND(' RIESGOS DE GESTION'!#REF!="Media",' RIESGOS DE GESTION'!#REF!="Leve"),CONCATENATE("R8C",' RIESGOS DE GESTION'!#REF!),"")</f>
        <v>#REF!</v>
      </c>
      <c r="K33" s="42" t="e">
        <f>IF(AND(' RIESGOS DE GESTION'!#REF!="Media",' RIESGOS DE GESTION'!#REF!="Leve"),CONCATENATE("R8C",' RIESGOS DE GESTION'!#REF!),"")</f>
        <v>#REF!</v>
      </c>
      <c r="L33" s="42" t="e">
        <f>IF(AND(' RIESGOS DE GESTION'!#REF!="Media",' RIESGOS DE GESTION'!#REF!="Leve"),CONCATENATE("R8C",' RIESGOS DE GESTION'!#REF!),"")</f>
        <v>#REF!</v>
      </c>
      <c r="M33" s="42" t="e">
        <f>IF(AND(' RIESGOS DE GESTION'!#REF!="Media",' RIESGOS DE GESTION'!#REF!="Leve"),CONCATENATE("R8C",' RIESGOS DE GESTION'!#REF!),"")</f>
        <v>#REF!</v>
      </c>
      <c r="N33" s="42" t="e">
        <f>IF(AND(' RIESGOS DE GESTION'!#REF!="Media",' RIESGOS DE GESTION'!#REF!="Leve"),CONCATENATE("R8C",' RIESGOS DE GESTION'!#REF!),"")</f>
        <v>#REF!</v>
      </c>
      <c r="O33" s="43" t="e">
        <f>IF(AND(' RIESGOS DE GESTION'!#REF!="Media",' RIESGOS DE GESTION'!#REF!="Leve"),CONCATENATE("R8C",' RIESGOS DE GESTION'!#REF!),"")</f>
        <v>#REF!</v>
      </c>
      <c r="P33" s="41" t="e">
        <f>IF(AND(' RIESGOS DE GESTION'!#REF!="Media",' RIESGOS DE GESTION'!#REF!="Menor"),CONCATENATE("R8C",' RIESGOS DE GESTION'!#REF!),"")</f>
        <v>#REF!</v>
      </c>
      <c r="Q33" s="42" t="e">
        <f>IF(AND(' RIESGOS DE GESTION'!#REF!="Media",' RIESGOS DE GESTION'!#REF!="Menor"),CONCATENATE("R8C",' RIESGOS DE GESTION'!#REF!),"")</f>
        <v>#REF!</v>
      </c>
      <c r="R33" s="42" t="e">
        <f>IF(AND(' RIESGOS DE GESTION'!#REF!="Media",' RIESGOS DE GESTION'!#REF!="Menor"),CONCATENATE("R8C",' RIESGOS DE GESTION'!#REF!),"")</f>
        <v>#REF!</v>
      </c>
      <c r="S33" s="42" t="e">
        <f>IF(AND(' RIESGOS DE GESTION'!#REF!="Media",' RIESGOS DE GESTION'!#REF!="Menor"),CONCATENATE("R8C",' RIESGOS DE GESTION'!#REF!),"")</f>
        <v>#REF!</v>
      </c>
      <c r="T33" s="42" t="e">
        <f>IF(AND(' RIESGOS DE GESTION'!#REF!="Media",' RIESGOS DE GESTION'!#REF!="Menor"),CONCATENATE("R8C",' RIESGOS DE GESTION'!#REF!),"")</f>
        <v>#REF!</v>
      </c>
      <c r="U33" s="43" t="e">
        <f>IF(AND(' RIESGOS DE GESTION'!#REF!="Media",' RIESGOS DE GESTION'!#REF!="Menor"),CONCATENATE("R8C",' RIESGOS DE GESTION'!#REF!),"")</f>
        <v>#REF!</v>
      </c>
      <c r="V33" s="41" t="e">
        <f>IF(AND(' RIESGOS DE GESTION'!#REF!="Media",' RIESGOS DE GESTION'!#REF!="Moderado"),CONCATENATE("R8C",' RIESGOS DE GESTION'!#REF!),"")</f>
        <v>#REF!</v>
      </c>
      <c r="W33" s="42" t="e">
        <f>IF(AND(' RIESGOS DE GESTION'!#REF!="Media",' RIESGOS DE GESTION'!#REF!="Moderado"),CONCATENATE("R8C",' RIESGOS DE GESTION'!#REF!),"")</f>
        <v>#REF!</v>
      </c>
      <c r="X33" s="42" t="e">
        <f>IF(AND(' RIESGOS DE GESTION'!#REF!="Media",' RIESGOS DE GESTION'!#REF!="Moderado"),CONCATENATE("R8C",' RIESGOS DE GESTION'!#REF!),"")</f>
        <v>#REF!</v>
      </c>
      <c r="Y33" s="42" t="e">
        <f>IF(AND(' RIESGOS DE GESTION'!#REF!="Media",' RIESGOS DE GESTION'!#REF!="Moderado"),CONCATENATE("R8C",' RIESGOS DE GESTION'!#REF!),"")</f>
        <v>#REF!</v>
      </c>
      <c r="Z33" s="42" t="e">
        <f>IF(AND(' RIESGOS DE GESTION'!#REF!="Media",' RIESGOS DE GESTION'!#REF!="Moderado"),CONCATENATE("R8C",' RIESGOS DE GESTION'!#REF!),"")</f>
        <v>#REF!</v>
      </c>
      <c r="AA33" s="43"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27" t="e">
        <f>IF(AND(' RIESGOS DE GESTION'!#REF!="Media",' RIESGOS DE GESTION'!#REF!="Mayor"),CONCATENATE("R8C",' RIESGOS DE GESTION'!#REF!),"")</f>
        <v>#REF!</v>
      </c>
      <c r="AE33" s="27" t="e">
        <f>IF(AND(' RIESGOS DE GESTION'!#REF!="Media",' RIESGOS DE GESTION'!#REF!="Mayor"),CONCATENATE("R8C",' RIESGOS DE GESTION'!#REF!),"")</f>
        <v>#REF!</v>
      </c>
      <c r="AF33" s="27"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7"/>
      <c r="AO33" s="544"/>
      <c r="AP33" s="545"/>
      <c r="AQ33" s="545"/>
      <c r="AR33" s="545"/>
      <c r="AS33" s="545"/>
      <c r="AT33" s="546"/>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80" ht="15" customHeight="1" x14ac:dyDescent="0.25">
      <c r="A34" s="57"/>
      <c r="B34" s="416"/>
      <c r="C34" s="416"/>
      <c r="D34" s="417"/>
      <c r="E34" s="515"/>
      <c r="F34" s="514"/>
      <c r="G34" s="514"/>
      <c r="H34" s="514"/>
      <c r="I34" s="530"/>
      <c r="J34" s="41" t="e">
        <f>IF(AND(' RIESGOS DE GESTION'!#REF!="Media",' RIESGOS DE GESTION'!#REF!="Leve"),CONCATENATE("R9C",' RIESGOS DE GESTION'!#REF!),"")</f>
        <v>#REF!</v>
      </c>
      <c r="K34" s="42" t="e">
        <f>IF(AND(' RIESGOS DE GESTION'!#REF!="Media",' RIESGOS DE GESTION'!#REF!="Leve"),CONCATENATE("R9C",' RIESGOS DE GESTION'!#REF!),"")</f>
        <v>#REF!</v>
      </c>
      <c r="L34" s="42" t="e">
        <f>IF(AND(' RIESGOS DE GESTION'!#REF!="Media",' RIESGOS DE GESTION'!#REF!="Leve"),CONCATENATE("R9C",' RIESGOS DE GESTION'!#REF!),"")</f>
        <v>#REF!</v>
      </c>
      <c r="M34" s="42" t="e">
        <f>IF(AND(' RIESGOS DE GESTION'!#REF!="Media",' RIESGOS DE GESTION'!#REF!="Leve"),CONCATENATE("R9C",' RIESGOS DE GESTION'!#REF!),"")</f>
        <v>#REF!</v>
      </c>
      <c r="N34" s="42" t="e">
        <f>IF(AND(' RIESGOS DE GESTION'!#REF!="Media",' RIESGOS DE GESTION'!#REF!="Leve"),CONCATENATE("R9C",' RIESGOS DE GESTION'!#REF!),"")</f>
        <v>#REF!</v>
      </c>
      <c r="O34" s="43" t="e">
        <f>IF(AND(' RIESGOS DE GESTION'!#REF!="Media",' RIESGOS DE GESTION'!#REF!="Leve"),CONCATENATE("R9C",' RIESGOS DE GESTION'!#REF!),"")</f>
        <v>#REF!</v>
      </c>
      <c r="P34" s="41" t="e">
        <f>IF(AND(' RIESGOS DE GESTION'!#REF!="Media",' RIESGOS DE GESTION'!#REF!="Menor"),CONCATENATE("R9C",' RIESGOS DE GESTION'!#REF!),"")</f>
        <v>#REF!</v>
      </c>
      <c r="Q34" s="42" t="e">
        <f>IF(AND(' RIESGOS DE GESTION'!#REF!="Media",' RIESGOS DE GESTION'!#REF!="Menor"),CONCATENATE("R9C",' RIESGOS DE GESTION'!#REF!),"")</f>
        <v>#REF!</v>
      </c>
      <c r="R34" s="42" t="e">
        <f>IF(AND(' RIESGOS DE GESTION'!#REF!="Media",' RIESGOS DE GESTION'!#REF!="Menor"),CONCATENATE("R9C",' RIESGOS DE GESTION'!#REF!),"")</f>
        <v>#REF!</v>
      </c>
      <c r="S34" s="42" t="e">
        <f>IF(AND(' RIESGOS DE GESTION'!#REF!="Media",' RIESGOS DE GESTION'!#REF!="Menor"),CONCATENATE("R9C",' RIESGOS DE GESTION'!#REF!),"")</f>
        <v>#REF!</v>
      </c>
      <c r="T34" s="42" t="e">
        <f>IF(AND(' RIESGOS DE GESTION'!#REF!="Media",' RIESGOS DE GESTION'!#REF!="Menor"),CONCATENATE("R9C",' RIESGOS DE GESTION'!#REF!),"")</f>
        <v>#REF!</v>
      </c>
      <c r="U34" s="43" t="e">
        <f>IF(AND(' RIESGOS DE GESTION'!#REF!="Media",' RIESGOS DE GESTION'!#REF!="Menor"),CONCATENATE("R9C",' RIESGOS DE GESTION'!#REF!),"")</f>
        <v>#REF!</v>
      </c>
      <c r="V34" s="41" t="e">
        <f>IF(AND(' RIESGOS DE GESTION'!#REF!="Media",' RIESGOS DE GESTION'!#REF!="Moderado"),CONCATENATE("R9C",' RIESGOS DE GESTION'!#REF!),"")</f>
        <v>#REF!</v>
      </c>
      <c r="W34" s="42" t="e">
        <f>IF(AND(' RIESGOS DE GESTION'!#REF!="Media",' RIESGOS DE GESTION'!#REF!="Moderado"),CONCATENATE("R9C",' RIESGOS DE GESTION'!#REF!),"")</f>
        <v>#REF!</v>
      </c>
      <c r="X34" s="42" t="e">
        <f>IF(AND(' RIESGOS DE GESTION'!#REF!="Media",' RIESGOS DE GESTION'!#REF!="Moderado"),CONCATENATE("R9C",' RIESGOS DE GESTION'!#REF!),"")</f>
        <v>#REF!</v>
      </c>
      <c r="Y34" s="42" t="e">
        <f>IF(AND(' RIESGOS DE GESTION'!#REF!="Media",' RIESGOS DE GESTION'!#REF!="Moderado"),CONCATENATE("R9C",' RIESGOS DE GESTION'!#REF!),"")</f>
        <v>#REF!</v>
      </c>
      <c r="Z34" s="42" t="e">
        <f>IF(AND(' RIESGOS DE GESTION'!#REF!="Media",' RIESGOS DE GESTION'!#REF!="Moderado"),CONCATENATE("R9C",' RIESGOS DE GESTION'!#REF!),"")</f>
        <v>#REF!</v>
      </c>
      <c r="AA34" s="43"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27" t="e">
        <f>IF(AND(' RIESGOS DE GESTION'!#REF!="Media",' RIESGOS DE GESTION'!#REF!="Mayor"),CONCATENATE("R9C",' RIESGOS DE GESTION'!#REF!),"")</f>
        <v>#REF!</v>
      </c>
      <c r="AE34" s="27" t="e">
        <f>IF(AND(' RIESGOS DE GESTION'!#REF!="Media",' RIESGOS DE GESTION'!#REF!="Mayor"),CONCATENATE("R9C",' RIESGOS DE GESTION'!#REF!),"")</f>
        <v>#REF!</v>
      </c>
      <c r="AF34" s="27"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7"/>
      <c r="AO34" s="544"/>
      <c r="AP34" s="545"/>
      <c r="AQ34" s="545"/>
      <c r="AR34" s="545"/>
      <c r="AS34" s="545"/>
      <c r="AT34" s="546"/>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80" ht="15.75" customHeight="1" thickBot="1" x14ac:dyDescent="0.3">
      <c r="A35" s="57"/>
      <c r="B35" s="416"/>
      <c r="C35" s="416"/>
      <c r="D35" s="417"/>
      <c r="E35" s="516"/>
      <c r="F35" s="517"/>
      <c r="G35" s="517"/>
      <c r="H35" s="517"/>
      <c r="I35" s="531"/>
      <c r="J35" s="41" t="e">
        <f>IF(AND(' RIESGOS DE GESTION'!#REF!="Media",' RIESGOS DE GESTION'!#REF!="Leve"),CONCATENATE("R10C",' RIESGOS DE GESTION'!#REF!),"")</f>
        <v>#REF!</v>
      </c>
      <c r="K35" s="42" t="e">
        <f>IF(AND(' RIESGOS DE GESTION'!#REF!="Media",' RIESGOS DE GESTION'!#REF!="Leve"),CONCATENATE("R10C",' RIESGOS DE GESTION'!#REF!),"")</f>
        <v>#REF!</v>
      </c>
      <c r="L35" s="42" t="e">
        <f>IF(AND(' RIESGOS DE GESTION'!#REF!="Media",' RIESGOS DE GESTION'!#REF!="Leve"),CONCATENATE("R10C",' RIESGOS DE GESTION'!#REF!),"")</f>
        <v>#REF!</v>
      </c>
      <c r="M35" s="42" t="e">
        <f>IF(AND(' RIESGOS DE GESTION'!#REF!="Media",' RIESGOS DE GESTION'!#REF!="Leve"),CONCATENATE("R10C",' RIESGOS DE GESTION'!#REF!),"")</f>
        <v>#REF!</v>
      </c>
      <c r="N35" s="42" t="e">
        <f>IF(AND(' RIESGOS DE GESTION'!#REF!="Media",' RIESGOS DE GESTION'!#REF!="Leve"),CONCATENATE("R10C",' RIESGOS DE GESTION'!#REF!),"")</f>
        <v>#REF!</v>
      </c>
      <c r="O35" s="43" t="e">
        <f>IF(AND(' RIESGOS DE GESTION'!#REF!="Media",' RIESGOS DE GESTION'!#REF!="Leve"),CONCATENATE("R10C",' RIESGOS DE GESTION'!#REF!),"")</f>
        <v>#REF!</v>
      </c>
      <c r="P35" s="41" t="e">
        <f>IF(AND(' RIESGOS DE GESTION'!#REF!="Media",' RIESGOS DE GESTION'!#REF!="Menor"),CONCATENATE("R10C",' RIESGOS DE GESTION'!#REF!),"")</f>
        <v>#REF!</v>
      </c>
      <c r="Q35" s="42" t="e">
        <f>IF(AND(' RIESGOS DE GESTION'!#REF!="Media",' RIESGOS DE GESTION'!#REF!="Menor"),CONCATENATE("R10C",' RIESGOS DE GESTION'!#REF!),"")</f>
        <v>#REF!</v>
      </c>
      <c r="R35" s="42" t="e">
        <f>IF(AND(' RIESGOS DE GESTION'!#REF!="Media",' RIESGOS DE GESTION'!#REF!="Menor"),CONCATENATE("R10C",' RIESGOS DE GESTION'!#REF!),"")</f>
        <v>#REF!</v>
      </c>
      <c r="S35" s="42" t="e">
        <f>IF(AND(' RIESGOS DE GESTION'!#REF!="Media",' RIESGOS DE GESTION'!#REF!="Menor"),CONCATENATE("R10C",' RIESGOS DE GESTION'!#REF!),"")</f>
        <v>#REF!</v>
      </c>
      <c r="T35" s="42" t="e">
        <f>IF(AND(' RIESGOS DE GESTION'!#REF!="Media",' RIESGOS DE GESTION'!#REF!="Menor"),CONCATENATE("R10C",' RIESGOS DE GESTION'!#REF!),"")</f>
        <v>#REF!</v>
      </c>
      <c r="U35" s="43" t="e">
        <f>IF(AND(' RIESGOS DE GESTION'!#REF!="Media",' RIESGOS DE GESTION'!#REF!="Menor"),CONCATENATE("R10C",' RIESGOS DE GESTION'!#REF!),"")</f>
        <v>#REF!</v>
      </c>
      <c r="V35" s="41" t="e">
        <f>IF(AND(' RIESGOS DE GESTION'!#REF!="Media",' RIESGOS DE GESTION'!#REF!="Moderado"),CONCATENATE("R10C",' RIESGOS DE GESTION'!#REF!),"")</f>
        <v>#REF!</v>
      </c>
      <c r="W35" s="42" t="e">
        <f>IF(AND(' RIESGOS DE GESTION'!#REF!="Media",' RIESGOS DE GESTION'!#REF!="Moderado"),CONCATENATE("R10C",' RIESGOS DE GESTION'!#REF!),"")</f>
        <v>#REF!</v>
      </c>
      <c r="X35" s="42" t="e">
        <f>IF(AND(' RIESGOS DE GESTION'!#REF!="Media",' RIESGOS DE GESTION'!#REF!="Moderado"),CONCATENATE("R10C",' RIESGOS DE GESTION'!#REF!),"")</f>
        <v>#REF!</v>
      </c>
      <c r="Y35" s="42" t="e">
        <f>IF(AND(' RIESGOS DE GESTION'!#REF!="Media",' RIESGOS DE GESTION'!#REF!="Moderado"),CONCATENATE("R10C",' RIESGOS DE GESTION'!#REF!),"")</f>
        <v>#REF!</v>
      </c>
      <c r="Z35" s="42" t="e">
        <f>IF(AND(' RIESGOS DE GESTION'!#REF!="Media",' RIESGOS DE GESTION'!#REF!="Moderado"),CONCATENATE("R10C",' RIESGOS DE GESTION'!#REF!),"")</f>
        <v>#REF!</v>
      </c>
      <c r="AA35" s="43" t="e">
        <f>IF(AND(' RIESGOS DE GESTION'!#REF!="Media",' RIESGOS DE GESTION'!#REF!="Moderado"),CONCATENATE("R10C",' RIESGOS DE GESTION'!#REF!),"")</f>
        <v>#REF!</v>
      </c>
      <c r="AB35" s="32" t="e">
        <f>IF(AND(' RIESGOS DE GESTION'!#REF!="Media",' RIESGOS DE GESTION'!#REF!="Mayor"),CONCATENATE("R10C",' RIESGOS DE GESTION'!#REF!),"")</f>
        <v>#REF!</v>
      </c>
      <c r="AC35" s="33" t="e">
        <f>IF(AND(' RIESGOS DE GESTION'!#REF!="Media",' RIESGOS DE GESTION'!#REF!="Mayor"),CONCATENATE("R10C",' RIESGOS DE GESTION'!#REF!),"")</f>
        <v>#REF!</v>
      </c>
      <c r="AD35" s="33" t="e">
        <f>IF(AND(' RIESGOS DE GESTION'!#REF!="Media",' RIESGOS DE GESTION'!#REF!="Mayor"),CONCATENATE("R10C",' RIESGOS DE GESTION'!#REF!),"")</f>
        <v>#REF!</v>
      </c>
      <c r="AE35" s="33" t="e">
        <f>IF(AND(' RIESGOS DE GESTION'!#REF!="Media",' RIESGOS DE GESTION'!#REF!="Mayor"),CONCATENATE("R10C",' RIESGOS DE GESTION'!#REF!),"")</f>
        <v>#REF!</v>
      </c>
      <c r="AF35" s="33" t="e">
        <f>IF(AND(' RIESGOS DE GESTION'!#REF!="Media",' RIESGOS DE GESTION'!#REF!="Mayor"),CONCATENATE("R10C",' RIESGOS DE GESTION'!#REF!),"")</f>
        <v>#REF!</v>
      </c>
      <c r="AG35" s="34" t="e">
        <f>IF(AND(' RIESGOS DE GESTION'!#REF!="Media",' RIESGOS DE GESTION'!#REF!="Mayor"),CONCATENATE("R10C",' RIESGOS DE GESTION'!#REF!),"")</f>
        <v>#REF!</v>
      </c>
      <c r="AH35" s="35" t="e">
        <f>IF(AND(' RIESGOS DE GESTION'!#REF!="Media",' RIESGOS DE GESTION'!#REF!="Catastrófico"),CONCATENATE("R10C",' RIESGOS DE GESTION'!#REF!),"")</f>
        <v>#REF!</v>
      </c>
      <c r="AI35" s="36" t="e">
        <f>IF(AND(' RIESGOS DE GESTION'!#REF!="Media",' RIESGOS DE GESTION'!#REF!="Catastrófico"),CONCATENATE("R10C",' RIESGOS DE GESTION'!#REF!),"")</f>
        <v>#REF!</v>
      </c>
      <c r="AJ35" s="36" t="e">
        <f>IF(AND(' RIESGOS DE GESTION'!#REF!="Media",' RIESGOS DE GESTION'!#REF!="Catastrófico"),CONCATENATE("R10C",' RIESGOS DE GESTION'!#REF!),"")</f>
        <v>#REF!</v>
      </c>
      <c r="AK35" s="36" t="e">
        <f>IF(AND(' RIESGOS DE GESTION'!#REF!="Media",' RIESGOS DE GESTION'!#REF!="Catastrófico"),CONCATENATE("R10C",' RIESGOS DE GESTION'!#REF!),"")</f>
        <v>#REF!</v>
      </c>
      <c r="AL35" s="36" t="e">
        <f>IF(AND(' RIESGOS DE GESTION'!#REF!="Media",' RIESGOS DE GESTION'!#REF!="Catastrófico"),CONCATENATE("R10C",' RIESGOS DE GESTION'!#REF!),"")</f>
        <v>#REF!</v>
      </c>
      <c r="AM35" s="37" t="e">
        <f>IF(AND(' RIESGOS DE GESTION'!#REF!="Media",' RIESGOS DE GESTION'!#REF!="Catastrófico"),CONCATENATE("R10C",' RIESGOS DE GESTION'!#REF!),"")</f>
        <v>#REF!</v>
      </c>
      <c r="AN35" s="57"/>
      <c r="AO35" s="547"/>
      <c r="AP35" s="548"/>
      <c r="AQ35" s="548"/>
      <c r="AR35" s="548"/>
      <c r="AS35" s="548"/>
      <c r="AT35" s="549"/>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80" ht="15" customHeight="1" x14ac:dyDescent="0.25">
      <c r="A36" s="57"/>
      <c r="B36" s="416"/>
      <c r="C36" s="416"/>
      <c r="D36" s="417"/>
      <c r="E36" s="511" t="s">
        <v>339</v>
      </c>
      <c r="F36" s="512"/>
      <c r="G36" s="512"/>
      <c r="H36" s="512"/>
      <c r="I36" s="512"/>
      <c r="J36" s="47" t="e">
        <f>IF(AND(' RIESGOS DE GESTION'!#REF!="Baja",' RIESGOS DE GESTION'!#REF!="Leve"),CONCATENATE("R1C",' RIESGOS DE GESTION'!#REF!),"")</f>
        <v>#REF!</v>
      </c>
      <c r="K36" s="48" t="e">
        <f>IF(AND(' RIESGOS DE GESTION'!#REF!="Baja",' RIESGOS DE GESTION'!#REF!="Leve"),CONCATENATE("R1C",' RIESGOS DE GESTION'!#REF!),"")</f>
        <v>#REF!</v>
      </c>
      <c r="L36" s="48" t="e">
        <f>IF(AND(' RIESGOS DE GESTION'!#REF!="Baja",' RIESGOS DE GESTION'!#REF!="Leve"),CONCATENATE("R1C",' RIESGOS DE GESTION'!#REF!),"")</f>
        <v>#REF!</v>
      </c>
      <c r="M36" s="48" t="e">
        <f>IF(AND(' RIESGOS DE GESTION'!#REF!="Baja",' RIESGOS DE GESTION'!#REF!="Leve"),CONCATENATE("R1C",' RIESGOS DE GESTION'!#REF!),"")</f>
        <v>#REF!</v>
      </c>
      <c r="N36" s="48" t="e">
        <f>IF(AND(' RIESGOS DE GESTION'!#REF!="Baja",' RIESGOS DE GESTION'!#REF!="Leve"),CONCATENATE("R1C",' RIESGOS DE GESTION'!#REF!),"")</f>
        <v>#REF!</v>
      </c>
      <c r="O36" s="49" t="e">
        <f>IF(AND(' RIESGOS DE GESTION'!#REF!="Baja",' RIESGOS DE GESTION'!#REF!="Leve"),CONCATENATE("R1C",' RIESGOS DE GESTION'!#REF!),"")</f>
        <v>#REF!</v>
      </c>
      <c r="P36" s="38" t="e">
        <f>IF(AND(' RIESGOS DE GESTION'!#REF!="Baja",' RIESGOS DE GESTION'!#REF!="Menor"),CONCATENATE("R1C",' RIESGOS DE GESTION'!#REF!),"")</f>
        <v>#REF!</v>
      </c>
      <c r="Q36" s="39" t="e">
        <f>IF(AND(' RIESGOS DE GESTION'!#REF!="Baja",' RIESGOS DE GESTION'!#REF!="Menor"),CONCATENATE("R1C",' RIESGOS DE GESTION'!#REF!),"")</f>
        <v>#REF!</v>
      </c>
      <c r="R36" s="39" t="e">
        <f>IF(AND(' RIESGOS DE GESTION'!#REF!="Baja",' RIESGOS DE GESTION'!#REF!="Menor"),CONCATENATE("R1C",' RIESGOS DE GESTION'!#REF!),"")</f>
        <v>#REF!</v>
      </c>
      <c r="S36" s="39" t="e">
        <f>IF(AND(' RIESGOS DE GESTION'!#REF!="Baja",' RIESGOS DE GESTION'!#REF!="Menor"),CONCATENATE("R1C",' RIESGOS DE GESTION'!#REF!),"")</f>
        <v>#REF!</v>
      </c>
      <c r="T36" s="39" t="e">
        <f>IF(AND(' RIESGOS DE GESTION'!#REF!="Baja",' RIESGOS DE GESTION'!#REF!="Menor"),CONCATENATE("R1C",' RIESGOS DE GESTION'!#REF!),"")</f>
        <v>#REF!</v>
      </c>
      <c r="U36" s="40" t="e">
        <f>IF(AND(' RIESGOS DE GESTION'!#REF!="Baja",' RIESGOS DE GESTION'!#REF!="Menor"),CONCATENATE("R1C",' RIESGOS DE GESTION'!#REF!),"")</f>
        <v>#REF!</v>
      </c>
      <c r="V36" s="38" t="e">
        <f>IF(AND(' RIESGOS DE GESTION'!#REF!="Baja",' RIESGOS DE GESTION'!#REF!="Moderado"),CONCATENATE("R1C",' RIESGOS DE GESTION'!#REF!),"")</f>
        <v>#REF!</v>
      </c>
      <c r="W36" s="39" t="e">
        <f>IF(AND(' RIESGOS DE GESTION'!#REF!="Baja",' RIESGOS DE GESTION'!#REF!="Moderado"),CONCATENATE("R1C",' RIESGOS DE GESTION'!#REF!),"")</f>
        <v>#REF!</v>
      </c>
      <c r="X36" s="39" t="e">
        <f>IF(AND(' RIESGOS DE GESTION'!#REF!="Baja",' RIESGOS DE GESTION'!#REF!="Moderado"),CONCATENATE("R1C",' RIESGOS DE GESTION'!#REF!),"")</f>
        <v>#REF!</v>
      </c>
      <c r="Y36" s="39" t="e">
        <f>IF(AND(' RIESGOS DE GESTION'!#REF!="Baja",' RIESGOS DE GESTION'!#REF!="Moderado"),CONCATENATE("R1C",' RIESGOS DE GESTION'!#REF!),"")</f>
        <v>#REF!</v>
      </c>
      <c r="Z36" s="39" t="e">
        <f>IF(AND(' RIESGOS DE GESTION'!#REF!="Baja",' RIESGOS DE GESTION'!#REF!="Moderado"),CONCATENATE("R1C",' RIESGOS DE GESTION'!#REF!),"")</f>
        <v>#REF!</v>
      </c>
      <c r="AA36" s="40"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7"/>
      <c r="AO36" s="532" t="s">
        <v>340</v>
      </c>
      <c r="AP36" s="533"/>
      <c r="AQ36" s="533"/>
      <c r="AR36" s="533"/>
      <c r="AS36" s="533"/>
      <c r="AT36" s="534"/>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80" ht="15" customHeight="1" x14ac:dyDescent="0.25">
      <c r="A37" s="57"/>
      <c r="B37" s="416"/>
      <c r="C37" s="416"/>
      <c r="D37" s="417"/>
      <c r="E37" s="513"/>
      <c r="F37" s="514"/>
      <c r="G37" s="514"/>
      <c r="H37" s="514"/>
      <c r="I37" s="514"/>
      <c r="J37" s="50" t="e">
        <f>IF(AND(' RIESGOS DE GESTION'!#REF!="Baja",' RIESGOS DE GESTION'!#REF!="Leve"),CONCATENATE("R2C",' RIESGOS DE GESTION'!#REF!),"")</f>
        <v>#REF!</v>
      </c>
      <c r="K37" s="51" t="e">
        <f>IF(AND(' RIESGOS DE GESTION'!#REF!="Baja",' RIESGOS DE GESTION'!#REF!="Leve"),CONCATENATE("R2C",' RIESGOS DE GESTION'!#REF!),"")</f>
        <v>#REF!</v>
      </c>
      <c r="L37" s="51" t="e">
        <f>IF(AND(' RIESGOS DE GESTION'!#REF!="Baja",' RIESGOS DE GESTION'!#REF!="Leve"),CONCATENATE("R2C",' RIESGOS DE GESTION'!#REF!),"")</f>
        <v>#REF!</v>
      </c>
      <c r="M37" s="51" t="e">
        <f>IF(AND(' RIESGOS DE GESTION'!#REF!="Baja",' RIESGOS DE GESTION'!#REF!="Leve"),CONCATENATE("R2C",' RIESGOS DE GESTION'!#REF!),"")</f>
        <v>#REF!</v>
      </c>
      <c r="N37" s="51" t="e">
        <f>IF(AND(' RIESGOS DE GESTION'!#REF!="Baja",' RIESGOS DE GESTION'!#REF!="Leve"),CONCATENATE("R2C",' RIESGOS DE GESTION'!#REF!),"")</f>
        <v>#REF!</v>
      </c>
      <c r="O37" s="52" t="e">
        <f>IF(AND(' RIESGOS DE GESTION'!#REF!="Baja",' RIESGOS DE GESTION'!#REF!="Leve"),CONCATENATE("R2C",' RIESGOS DE GESTION'!#REF!),"")</f>
        <v>#REF!</v>
      </c>
      <c r="P37" s="41" t="e">
        <f>IF(AND(' RIESGOS DE GESTION'!#REF!="Baja",' RIESGOS DE GESTION'!#REF!="Menor"),CONCATENATE("R2C",' RIESGOS DE GESTION'!#REF!),"")</f>
        <v>#REF!</v>
      </c>
      <c r="Q37" s="42" t="e">
        <f>IF(AND(' RIESGOS DE GESTION'!#REF!="Baja",' RIESGOS DE GESTION'!#REF!="Menor"),CONCATENATE("R2C",' RIESGOS DE GESTION'!#REF!),"")</f>
        <v>#REF!</v>
      </c>
      <c r="R37" s="42" t="e">
        <f>IF(AND(' RIESGOS DE GESTION'!#REF!="Baja",' RIESGOS DE GESTION'!#REF!="Menor"),CONCATENATE("R2C",' RIESGOS DE GESTION'!#REF!),"")</f>
        <v>#REF!</v>
      </c>
      <c r="S37" s="42" t="e">
        <f>IF(AND(' RIESGOS DE GESTION'!#REF!="Baja",' RIESGOS DE GESTION'!#REF!="Menor"),CONCATENATE("R2C",' RIESGOS DE GESTION'!#REF!),"")</f>
        <v>#REF!</v>
      </c>
      <c r="T37" s="42" t="e">
        <f>IF(AND(' RIESGOS DE GESTION'!#REF!="Baja",' RIESGOS DE GESTION'!#REF!="Menor"),CONCATENATE("R2C",' RIESGOS DE GESTION'!#REF!),"")</f>
        <v>#REF!</v>
      </c>
      <c r="U37" s="43" t="e">
        <f>IF(AND(' RIESGOS DE GESTION'!#REF!="Baja",' RIESGOS DE GESTION'!#REF!="Menor"),CONCATENATE("R2C",' RIESGOS DE GESTION'!#REF!),"")</f>
        <v>#REF!</v>
      </c>
      <c r="V37" s="41" t="e">
        <f>IF(AND(' RIESGOS DE GESTION'!#REF!="Baja",' RIESGOS DE GESTION'!#REF!="Moderado"),CONCATENATE("R2C",' RIESGOS DE GESTION'!#REF!),"")</f>
        <v>#REF!</v>
      </c>
      <c r="W37" s="42" t="e">
        <f>IF(AND(' RIESGOS DE GESTION'!#REF!="Baja",' RIESGOS DE GESTION'!#REF!="Moderado"),CONCATENATE("R2C",' RIESGOS DE GESTION'!#REF!),"")</f>
        <v>#REF!</v>
      </c>
      <c r="X37" s="42" t="e">
        <f>IF(AND(' RIESGOS DE GESTION'!#REF!="Baja",' RIESGOS DE GESTION'!#REF!="Moderado"),CONCATENATE("R2C",' RIESGOS DE GESTION'!#REF!),"")</f>
        <v>#REF!</v>
      </c>
      <c r="Y37" s="42" t="e">
        <f>IF(AND(' RIESGOS DE GESTION'!#REF!="Baja",' RIESGOS DE GESTION'!#REF!="Moderado"),CONCATENATE("R2C",' RIESGOS DE GESTION'!#REF!),"")</f>
        <v>#REF!</v>
      </c>
      <c r="Z37" s="42" t="e">
        <f>IF(AND(' RIESGOS DE GESTION'!#REF!="Baja",' RIESGOS DE GESTION'!#REF!="Moderado"),CONCATENATE("R2C",' RIESGOS DE GESTION'!#REF!),"")</f>
        <v>#REF!</v>
      </c>
      <c r="AA37" s="43"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7"/>
      <c r="AO37" s="535"/>
      <c r="AP37" s="536"/>
      <c r="AQ37" s="536"/>
      <c r="AR37" s="536"/>
      <c r="AS37" s="536"/>
      <c r="AT37" s="53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80" ht="15" customHeight="1" x14ac:dyDescent="0.25">
      <c r="A38" s="57"/>
      <c r="B38" s="416"/>
      <c r="C38" s="416"/>
      <c r="D38" s="417"/>
      <c r="E38" s="515"/>
      <c r="F38" s="514"/>
      <c r="G38" s="514"/>
      <c r="H38" s="514"/>
      <c r="I38" s="514"/>
      <c r="J38" s="50" t="e">
        <f>IF(AND(' RIESGOS DE GESTION'!#REF!="Baja",' RIESGOS DE GESTION'!#REF!="Leve"),CONCATENATE("R3C",' RIESGOS DE GESTION'!#REF!),"")</f>
        <v>#REF!</v>
      </c>
      <c r="K38" s="51" t="e">
        <f>IF(AND(' RIESGOS DE GESTION'!#REF!="Baja",' RIESGOS DE GESTION'!#REF!="Leve"),CONCATENATE("R3C",' RIESGOS DE GESTION'!#REF!),"")</f>
        <v>#REF!</v>
      </c>
      <c r="L38" s="51" t="e">
        <f>IF(AND(' RIESGOS DE GESTION'!#REF!="Baja",' RIESGOS DE GESTION'!#REF!="Leve"),CONCATENATE("R3C",' RIESGOS DE GESTION'!#REF!),"")</f>
        <v>#REF!</v>
      </c>
      <c r="M38" s="51" t="e">
        <f>IF(AND(' RIESGOS DE GESTION'!#REF!="Baja",' RIESGOS DE GESTION'!#REF!="Leve"),CONCATENATE("R3C",' RIESGOS DE GESTION'!#REF!),"")</f>
        <v>#REF!</v>
      </c>
      <c r="N38" s="51" t="e">
        <f>IF(AND(' RIESGOS DE GESTION'!#REF!="Baja",' RIESGOS DE GESTION'!#REF!="Leve"),CONCATENATE("R3C",' RIESGOS DE GESTION'!#REF!),"")</f>
        <v>#REF!</v>
      </c>
      <c r="O38" s="52" t="e">
        <f>IF(AND(' RIESGOS DE GESTION'!#REF!="Baja",' RIESGOS DE GESTION'!#REF!="Leve"),CONCATENATE("R3C",' RIESGOS DE GESTION'!#REF!),"")</f>
        <v>#REF!</v>
      </c>
      <c r="P38" s="41" t="e">
        <f>IF(AND(' RIESGOS DE GESTION'!#REF!="Baja",' RIESGOS DE GESTION'!#REF!="Menor"),CONCATENATE("R3C",' RIESGOS DE GESTION'!#REF!),"")</f>
        <v>#REF!</v>
      </c>
      <c r="Q38" s="42" t="e">
        <f>IF(AND(' RIESGOS DE GESTION'!#REF!="Baja",' RIESGOS DE GESTION'!#REF!="Menor"),CONCATENATE("R3C",' RIESGOS DE GESTION'!#REF!),"")</f>
        <v>#REF!</v>
      </c>
      <c r="R38" s="42" t="e">
        <f>IF(AND(' RIESGOS DE GESTION'!#REF!="Baja",' RIESGOS DE GESTION'!#REF!="Menor"),CONCATENATE("R3C",' RIESGOS DE GESTION'!#REF!),"")</f>
        <v>#REF!</v>
      </c>
      <c r="S38" s="42" t="e">
        <f>IF(AND(' RIESGOS DE GESTION'!#REF!="Baja",' RIESGOS DE GESTION'!#REF!="Menor"),CONCATENATE("R3C",' RIESGOS DE GESTION'!#REF!),"")</f>
        <v>#REF!</v>
      </c>
      <c r="T38" s="42" t="e">
        <f>IF(AND(' RIESGOS DE GESTION'!#REF!="Baja",' RIESGOS DE GESTION'!#REF!="Menor"),CONCATENATE("R3C",' RIESGOS DE GESTION'!#REF!),"")</f>
        <v>#REF!</v>
      </c>
      <c r="U38" s="43" t="e">
        <f>IF(AND(' RIESGOS DE GESTION'!#REF!="Baja",' RIESGOS DE GESTION'!#REF!="Menor"),CONCATENATE("R3C",' RIESGOS DE GESTION'!#REF!),"")</f>
        <v>#REF!</v>
      </c>
      <c r="V38" s="41" t="e">
        <f>IF(AND(' RIESGOS DE GESTION'!#REF!="Baja",' RIESGOS DE GESTION'!#REF!="Moderado"),CONCATENATE("R3C",' RIESGOS DE GESTION'!#REF!),"")</f>
        <v>#REF!</v>
      </c>
      <c r="W38" s="42" t="e">
        <f>IF(AND(' RIESGOS DE GESTION'!#REF!="Baja",' RIESGOS DE GESTION'!#REF!="Moderado"),CONCATENATE("R3C",' RIESGOS DE GESTION'!#REF!),"")</f>
        <v>#REF!</v>
      </c>
      <c r="X38" s="42" t="e">
        <f>IF(AND(' RIESGOS DE GESTION'!#REF!="Baja",' RIESGOS DE GESTION'!#REF!="Moderado"),CONCATENATE("R3C",' RIESGOS DE GESTION'!#REF!),"")</f>
        <v>#REF!</v>
      </c>
      <c r="Y38" s="42" t="e">
        <f>IF(AND(' RIESGOS DE GESTION'!#REF!="Baja",' RIESGOS DE GESTION'!#REF!="Moderado"),CONCATENATE("R3C",' RIESGOS DE GESTION'!#REF!),"")</f>
        <v>#REF!</v>
      </c>
      <c r="Z38" s="42" t="e">
        <f>IF(AND(' RIESGOS DE GESTION'!#REF!="Baja",' RIESGOS DE GESTION'!#REF!="Moderado"),CONCATENATE("R3C",' RIESGOS DE GESTION'!#REF!),"")</f>
        <v>#REF!</v>
      </c>
      <c r="AA38" s="43"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7"/>
      <c r="AO38" s="535"/>
      <c r="AP38" s="536"/>
      <c r="AQ38" s="536"/>
      <c r="AR38" s="536"/>
      <c r="AS38" s="536"/>
      <c r="AT38" s="53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row r="39" spans="1:80" ht="15" customHeight="1" x14ac:dyDescent="0.25">
      <c r="A39" s="57"/>
      <c r="B39" s="416"/>
      <c r="C39" s="416"/>
      <c r="D39" s="417"/>
      <c r="E39" s="515"/>
      <c r="F39" s="514"/>
      <c r="G39" s="514"/>
      <c r="H39" s="514"/>
      <c r="I39" s="514"/>
      <c r="J39" s="50" t="e">
        <f>IF(AND(' RIESGOS DE GESTION'!#REF!="Baja",' RIESGOS DE GESTION'!#REF!="Leve"),CONCATENATE("R4C",' RIESGOS DE GESTION'!#REF!),"")</f>
        <v>#REF!</v>
      </c>
      <c r="K39" s="51" t="e">
        <f>IF(AND(' RIESGOS DE GESTION'!#REF!="Baja",' RIESGOS DE GESTION'!#REF!="Leve"),CONCATENATE("R4C",' RIESGOS DE GESTION'!#REF!),"")</f>
        <v>#REF!</v>
      </c>
      <c r="L39" s="51" t="e">
        <f>IF(AND(' RIESGOS DE GESTION'!#REF!="Baja",' RIESGOS DE GESTION'!#REF!="Leve"),CONCATENATE("R4C",' RIESGOS DE GESTION'!#REF!),"")</f>
        <v>#REF!</v>
      </c>
      <c r="M39" s="51" t="e">
        <f>IF(AND(' RIESGOS DE GESTION'!#REF!="Baja",' RIESGOS DE GESTION'!#REF!="Leve"),CONCATENATE("R4C",' RIESGOS DE GESTION'!#REF!),"")</f>
        <v>#REF!</v>
      </c>
      <c r="N39" s="51" t="e">
        <f>IF(AND(' RIESGOS DE GESTION'!#REF!="Baja",' RIESGOS DE GESTION'!#REF!="Leve"),CONCATENATE("R4C",' RIESGOS DE GESTION'!#REF!),"")</f>
        <v>#REF!</v>
      </c>
      <c r="O39" s="52" t="e">
        <f>IF(AND(' RIESGOS DE GESTION'!#REF!="Baja",' RIESGOS DE GESTION'!#REF!="Leve"),CONCATENATE("R4C",' RIESGOS DE GESTION'!#REF!),"")</f>
        <v>#REF!</v>
      </c>
      <c r="P39" s="41" t="e">
        <f>IF(AND(' RIESGOS DE GESTION'!#REF!="Baja",' RIESGOS DE GESTION'!#REF!="Menor"),CONCATENATE("R4C",' RIESGOS DE GESTION'!#REF!),"")</f>
        <v>#REF!</v>
      </c>
      <c r="Q39" s="42" t="e">
        <f>IF(AND(' RIESGOS DE GESTION'!#REF!="Baja",' RIESGOS DE GESTION'!#REF!="Menor"),CONCATENATE("R4C",' RIESGOS DE GESTION'!#REF!),"")</f>
        <v>#REF!</v>
      </c>
      <c r="R39" s="42" t="e">
        <f>IF(AND(' RIESGOS DE GESTION'!#REF!="Baja",' RIESGOS DE GESTION'!#REF!="Menor"),CONCATENATE("R4C",' RIESGOS DE GESTION'!#REF!),"")</f>
        <v>#REF!</v>
      </c>
      <c r="S39" s="42" t="e">
        <f>IF(AND(' RIESGOS DE GESTION'!#REF!="Baja",' RIESGOS DE GESTION'!#REF!="Menor"),CONCATENATE("R4C",' RIESGOS DE GESTION'!#REF!),"")</f>
        <v>#REF!</v>
      </c>
      <c r="T39" s="42" t="e">
        <f>IF(AND(' RIESGOS DE GESTION'!#REF!="Baja",' RIESGOS DE GESTION'!#REF!="Menor"),CONCATENATE("R4C",' RIESGOS DE GESTION'!#REF!),"")</f>
        <v>#REF!</v>
      </c>
      <c r="U39" s="43" t="e">
        <f>IF(AND(' RIESGOS DE GESTION'!#REF!="Baja",' RIESGOS DE GESTION'!#REF!="Menor"),CONCATENATE("R4C",' RIESGOS DE GESTION'!#REF!),"")</f>
        <v>#REF!</v>
      </c>
      <c r="V39" s="41" t="e">
        <f>IF(AND(' RIESGOS DE GESTION'!#REF!="Baja",' RIESGOS DE GESTION'!#REF!="Moderado"),CONCATENATE("R4C",' RIESGOS DE GESTION'!#REF!),"")</f>
        <v>#REF!</v>
      </c>
      <c r="W39" s="42" t="e">
        <f>IF(AND(' RIESGOS DE GESTION'!#REF!="Baja",' RIESGOS DE GESTION'!#REF!="Moderado"),CONCATENATE("R4C",' RIESGOS DE GESTION'!#REF!),"")</f>
        <v>#REF!</v>
      </c>
      <c r="X39" s="42" t="e">
        <f>IF(AND(' RIESGOS DE GESTION'!#REF!="Baja",' RIESGOS DE GESTION'!#REF!="Moderado"),CONCATENATE("R4C",' RIESGOS DE GESTION'!#REF!),"")</f>
        <v>#REF!</v>
      </c>
      <c r="Y39" s="42" t="e">
        <f>IF(AND(' RIESGOS DE GESTION'!#REF!="Baja",' RIESGOS DE GESTION'!#REF!="Moderado"),CONCATENATE("R4C",' RIESGOS DE GESTION'!#REF!),"")</f>
        <v>#REF!</v>
      </c>
      <c r="Z39" s="42" t="e">
        <f>IF(AND(' RIESGOS DE GESTION'!#REF!="Baja",' RIESGOS DE GESTION'!#REF!="Moderado"),CONCATENATE("R4C",' RIESGOS DE GESTION'!#REF!),"")</f>
        <v>#REF!</v>
      </c>
      <c r="AA39" s="43"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7"/>
      <c r="AO39" s="535"/>
      <c r="AP39" s="536"/>
      <c r="AQ39" s="536"/>
      <c r="AR39" s="536"/>
      <c r="AS39" s="536"/>
      <c r="AT39" s="53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row>
    <row r="40" spans="1:80" ht="15" customHeight="1" x14ac:dyDescent="0.25">
      <c r="A40" s="57"/>
      <c r="B40" s="416"/>
      <c r="C40" s="416"/>
      <c r="D40" s="417"/>
      <c r="E40" s="515"/>
      <c r="F40" s="514"/>
      <c r="G40" s="514"/>
      <c r="H40" s="514"/>
      <c r="I40" s="514"/>
      <c r="J40" s="50" t="e">
        <f>IF(AND(' RIESGOS DE GESTION'!#REF!="Baja",' RIESGOS DE GESTION'!#REF!="Leve"),CONCATENATE("R5C",' RIESGOS DE GESTION'!#REF!),"")</f>
        <v>#REF!</v>
      </c>
      <c r="K40" s="51" t="e">
        <f>IF(AND(' RIESGOS DE GESTION'!#REF!="Baja",' RIESGOS DE GESTION'!#REF!="Leve"),CONCATENATE("R5C",' RIESGOS DE GESTION'!#REF!),"")</f>
        <v>#REF!</v>
      </c>
      <c r="L40" s="51" t="e">
        <f>IF(AND(' RIESGOS DE GESTION'!#REF!="Baja",' RIESGOS DE GESTION'!#REF!="Leve"),CONCATENATE("R5C",' RIESGOS DE GESTION'!#REF!),"")</f>
        <v>#REF!</v>
      </c>
      <c r="M40" s="51" t="e">
        <f>IF(AND(' RIESGOS DE GESTION'!#REF!="Baja",' RIESGOS DE GESTION'!#REF!="Leve"),CONCATENATE("R5C",' RIESGOS DE GESTION'!#REF!),"")</f>
        <v>#REF!</v>
      </c>
      <c r="N40" s="51" t="e">
        <f>IF(AND(' RIESGOS DE GESTION'!#REF!="Baja",' RIESGOS DE GESTION'!#REF!="Leve"),CONCATENATE("R5C",' RIESGOS DE GESTION'!#REF!),"")</f>
        <v>#REF!</v>
      </c>
      <c r="O40" s="52" t="e">
        <f>IF(AND(' RIESGOS DE GESTION'!#REF!="Baja",' RIESGOS DE GESTION'!#REF!="Leve"),CONCATENATE("R5C",' RIESGOS DE GESTION'!#REF!),"")</f>
        <v>#REF!</v>
      </c>
      <c r="P40" s="41" t="e">
        <f>IF(AND(' RIESGOS DE GESTION'!#REF!="Baja",' RIESGOS DE GESTION'!#REF!="Menor"),CONCATENATE("R5C",' RIESGOS DE GESTION'!#REF!),"")</f>
        <v>#REF!</v>
      </c>
      <c r="Q40" s="42" t="e">
        <f>IF(AND(' RIESGOS DE GESTION'!#REF!="Baja",' RIESGOS DE GESTION'!#REF!="Menor"),CONCATENATE("R5C",' RIESGOS DE GESTION'!#REF!),"")</f>
        <v>#REF!</v>
      </c>
      <c r="R40" s="42" t="e">
        <f>IF(AND(' RIESGOS DE GESTION'!#REF!="Baja",' RIESGOS DE GESTION'!#REF!="Menor"),CONCATENATE("R5C",' RIESGOS DE GESTION'!#REF!),"")</f>
        <v>#REF!</v>
      </c>
      <c r="S40" s="42" t="e">
        <f>IF(AND(' RIESGOS DE GESTION'!#REF!="Baja",' RIESGOS DE GESTION'!#REF!="Menor"),CONCATENATE("R5C",' RIESGOS DE GESTION'!#REF!),"")</f>
        <v>#REF!</v>
      </c>
      <c r="T40" s="42" t="e">
        <f>IF(AND(' RIESGOS DE GESTION'!#REF!="Baja",' RIESGOS DE GESTION'!#REF!="Menor"),CONCATENATE("R5C",' RIESGOS DE GESTION'!#REF!),"")</f>
        <v>#REF!</v>
      </c>
      <c r="U40" s="43" t="e">
        <f>IF(AND(' RIESGOS DE GESTION'!#REF!="Baja",' RIESGOS DE GESTION'!#REF!="Menor"),CONCATENATE("R5C",' RIESGOS DE GESTION'!#REF!),"")</f>
        <v>#REF!</v>
      </c>
      <c r="V40" s="41" t="e">
        <f>IF(AND(' RIESGOS DE GESTION'!#REF!="Baja",' RIESGOS DE GESTION'!#REF!="Moderado"),CONCATENATE("R5C",' RIESGOS DE GESTION'!#REF!),"")</f>
        <v>#REF!</v>
      </c>
      <c r="W40" s="42" t="e">
        <f>IF(AND(' RIESGOS DE GESTION'!#REF!="Baja",' RIESGOS DE GESTION'!#REF!="Moderado"),CONCATENATE("R5C",' RIESGOS DE GESTION'!#REF!),"")</f>
        <v>#REF!</v>
      </c>
      <c r="X40" s="42" t="e">
        <f>IF(AND(' RIESGOS DE GESTION'!#REF!="Baja",' RIESGOS DE GESTION'!#REF!="Moderado"),CONCATENATE("R5C",' RIESGOS DE GESTION'!#REF!),"")</f>
        <v>#REF!</v>
      </c>
      <c r="Y40" s="42" t="e">
        <f>IF(AND(' RIESGOS DE GESTION'!#REF!="Baja",' RIESGOS DE GESTION'!#REF!="Moderado"),CONCATENATE("R5C",' RIESGOS DE GESTION'!#REF!),"")</f>
        <v>#REF!</v>
      </c>
      <c r="Z40" s="42" t="e">
        <f>IF(AND(' RIESGOS DE GESTION'!#REF!="Baja",' RIESGOS DE GESTION'!#REF!="Moderado"),CONCATENATE("R5C",' RIESGOS DE GESTION'!#REF!),"")</f>
        <v>#REF!</v>
      </c>
      <c r="AA40" s="43"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27" t="e">
        <f>IF(AND(' RIESGOS DE GESTION'!#REF!="Baja",' RIESGOS DE GESTION'!#REF!="Mayor"),CONCATENATE("R5C",' RIESGOS DE GESTION'!#REF!),"")</f>
        <v>#REF!</v>
      </c>
      <c r="AE40" s="27" t="e">
        <f>IF(AND(' RIESGOS DE GESTION'!#REF!="Baja",' RIESGOS DE GESTION'!#REF!="Mayor"),CONCATENATE("R5C",' RIESGOS DE GESTION'!#REF!),"")</f>
        <v>#REF!</v>
      </c>
      <c r="AF40" s="27"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7"/>
      <c r="AO40" s="535"/>
      <c r="AP40" s="536"/>
      <c r="AQ40" s="536"/>
      <c r="AR40" s="536"/>
      <c r="AS40" s="536"/>
      <c r="AT40" s="53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row>
    <row r="41" spans="1:80" ht="15" customHeight="1" x14ac:dyDescent="0.25">
      <c r="A41" s="57"/>
      <c r="B41" s="416"/>
      <c r="C41" s="416"/>
      <c r="D41" s="417"/>
      <c r="E41" s="515"/>
      <c r="F41" s="514"/>
      <c r="G41" s="514"/>
      <c r="H41" s="514"/>
      <c r="I41" s="514"/>
      <c r="J41" s="50" t="e">
        <f>IF(AND(' RIESGOS DE GESTION'!#REF!="Baja",' RIESGOS DE GESTION'!#REF!="Leve"),CONCATENATE("R6C",' RIESGOS DE GESTION'!#REF!),"")</f>
        <v>#REF!</v>
      </c>
      <c r="K41" s="51" t="e">
        <f>IF(AND(' RIESGOS DE GESTION'!#REF!="Baja",' RIESGOS DE GESTION'!#REF!="Leve"),CONCATENATE("R6C",' RIESGOS DE GESTION'!#REF!),"")</f>
        <v>#REF!</v>
      </c>
      <c r="L41" s="51" t="e">
        <f>IF(AND(' RIESGOS DE GESTION'!#REF!="Baja",' RIESGOS DE GESTION'!#REF!="Leve"),CONCATENATE("R6C",' RIESGOS DE GESTION'!#REF!),"")</f>
        <v>#REF!</v>
      </c>
      <c r="M41" s="51" t="e">
        <f>IF(AND(' RIESGOS DE GESTION'!#REF!="Baja",' RIESGOS DE GESTION'!#REF!="Leve"),CONCATENATE("R6C",' RIESGOS DE GESTION'!#REF!),"")</f>
        <v>#REF!</v>
      </c>
      <c r="N41" s="51" t="e">
        <f>IF(AND(' RIESGOS DE GESTION'!#REF!="Baja",' RIESGOS DE GESTION'!#REF!="Leve"),CONCATENATE("R6C",' RIESGOS DE GESTION'!#REF!),"")</f>
        <v>#REF!</v>
      </c>
      <c r="O41" s="52" t="e">
        <f>IF(AND(' RIESGOS DE GESTION'!#REF!="Baja",' RIESGOS DE GESTION'!#REF!="Leve"),CONCATENATE("R6C",' RIESGOS DE GESTION'!#REF!),"")</f>
        <v>#REF!</v>
      </c>
      <c r="P41" s="41" t="e">
        <f>IF(AND(' RIESGOS DE GESTION'!#REF!="Baja",' RIESGOS DE GESTION'!#REF!="Menor"),CONCATENATE("R6C",' RIESGOS DE GESTION'!#REF!),"")</f>
        <v>#REF!</v>
      </c>
      <c r="Q41" s="42" t="e">
        <f>IF(AND(' RIESGOS DE GESTION'!#REF!="Baja",' RIESGOS DE GESTION'!#REF!="Menor"),CONCATENATE("R6C",' RIESGOS DE GESTION'!#REF!),"")</f>
        <v>#REF!</v>
      </c>
      <c r="R41" s="42" t="e">
        <f>IF(AND(' RIESGOS DE GESTION'!#REF!="Baja",' RIESGOS DE GESTION'!#REF!="Menor"),CONCATENATE("R6C",' RIESGOS DE GESTION'!#REF!),"")</f>
        <v>#REF!</v>
      </c>
      <c r="S41" s="42" t="e">
        <f>IF(AND(' RIESGOS DE GESTION'!#REF!="Baja",' RIESGOS DE GESTION'!#REF!="Menor"),CONCATENATE("R6C",' RIESGOS DE GESTION'!#REF!),"")</f>
        <v>#REF!</v>
      </c>
      <c r="T41" s="42" t="e">
        <f>IF(AND(' RIESGOS DE GESTION'!#REF!="Baja",' RIESGOS DE GESTION'!#REF!="Menor"),CONCATENATE("R6C",' RIESGOS DE GESTION'!#REF!),"")</f>
        <v>#REF!</v>
      </c>
      <c r="U41" s="43" t="e">
        <f>IF(AND(' RIESGOS DE GESTION'!#REF!="Baja",' RIESGOS DE GESTION'!#REF!="Menor"),CONCATENATE("R6C",' RIESGOS DE GESTION'!#REF!),"")</f>
        <v>#REF!</v>
      </c>
      <c r="V41" s="41" t="e">
        <f>IF(AND(' RIESGOS DE GESTION'!#REF!="Baja",' RIESGOS DE GESTION'!#REF!="Moderado"),CONCATENATE("R6C",' RIESGOS DE GESTION'!#REF!),"")</f>
        <v>#REF!</v>
      </c>
      <c r="W41" s="42" t="e">
        <f>IF(AND(' RIESGOS DE GESTION'!#REF!="Baja",' RIESGOS DE GESTION'!#REF!="Moderado"),CONCATENATE("R6C",' RIESGOS DE GESTION'!#REF!),"")</f>
        <v>#REF!</v>
      </c>
      <c r="X41" s="42" t="e">
        <f>IF(AND(' RIESGOS DE GESTION'!#REF!="Baja",' RIESGOS DE GESTION'!#REF!="Moderado"),CONCATENATE("R6C",' RIESGOS DE GESTION'!#REF!),"")</f>
        <v>#REF!</v>
      </c>
      <c r="Y41" s="42" t="e">
        <f>IF(AND(' RIESGOS DE GESTION'!#REF!="Baja",' RIESGOS DE GESTION'!#REF!="Moderado"),CONCATENATE("R6C",' RIESGOS DE GESTION'!#REF!),"")</f>
        <v>#REF!</v>
      </c>
      <c r="Z41" s="42" t="e">
        <f>IF(AND(' RIESGOS DE GESTION'!#REF!="Baja",' RIESGOS DE GESTION'!#REF!="Moderado"),CONCATENATE("R6C",' RIESGOS DE GESTION'!#REF!),"")</f>
        <v>#REF!</v>
      </c>
      <c r="AA41" s="43"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27" t="e">
        <f>IF(AND(' RIESGOS DE GESTION'!#REF!="Baja",' RIESGOS DE GESTION'!#REF!="Mayor"),CONCATENATE("R6C",' RIESGOS DE GESTION'!#REF!),"")</f>
        <v>#REF!</v>
      </c>
      <c r="AE41" s="27" t="e">
        <f>IF(AND(' RIESGOS DE GESTION'!#REF!="Baja",' RIESGOS DE GESTION'!#REF!="Mayor"),CONCATENATE("R6C",' RIESGOS DE GESTION'!#REF!),"")</f>
        <v>#REF!</v>
      </c>
      <c r="AF41" s="27"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7"/>
      <c r="AO41" s="535"/>
      <c r="AP41" s="536"/>
      <c r="AQ41" s="536"/>
      <c r="AR41" s="536"/>
      <c r="AS41" s="536"/>
      <c r="AT41" s="53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row>
    <row r="42" spans="1:80" ht="15" customHeight="1" x14ac:dyDescent="0.25">
      <c r="A42" s="57"/>
      <c r="B42" s="416"/>
      <c r="C42" s="416"/>
      <c r="D42" s="417"/>
      <c r="E42" s="515"/>
      <c r="F42" s="514"/>
      <c r="G42" s="514"/>
      <c r="H42" s="514"/>
      <c r="I42" s="514"/>
      <c r="J42" s="50" t="e">
        <f>IF(AND(' RIESGOS DE GESTION'!#REF!="Baja",' RIESGOS DE GESTION'!#REF!="Leve"),CONCATENATE("R7C",' RIESGOS DE GESTION'!#REF!),"")</f>
        <v>#REF!</v>
      </c>
      <c r="K42" s="51" t="e">
        <f>IF(AND(' RIESGOS DE GESTION'!#REF!="Baja",' RIESGOS DE GESTION'!#REF!="Leve"),CONCATENATE("R7C",' RIESGOS DE GESTION'!#REF!),"")</f>
        <v>#REF!</v>
      </c>
      <c r="L42" s="51" t="e">
        <f>IF(AND(' RIESGOS DE GESTION'!#REF!="Baja",' RIESGOS DE GESTION'!#REF!="Leve"),CONCATENATE("R7C",' RIESGOS DE GESTION'!#REF!),"")</f>
        <v>#REF!</v>
      </c>
      <c r="M42" s="51" t="e">
        <f>IF(AND(' RIESGOS DE GESTION'!#REF!="Baja",' RIESGOS DE GESTION'!#REF!="Leve"),CONCATENATE("R7C",' RIESGOS DE GESTION'!#REF!),"")</f>
        <v>#REF!</v>
      </c>
      <c r="N42" s="51" t="e">
        <f>IF(AND(' RIESGOS DE GESTION'!#REF!="Baja",' RIESGOS DE GESTION'!#REF!="Leve"),CONCATENATE("R7C",' RIESGOS DE GESTION'!#REF!),"")</f>
        <v>#REF!</v>
      </c>
      <c r="O42" s="52" t="e">
        <f>IF(AND(' RIESGOS DE GESTION'!#REF!="Baja",' RIESGOS DE GESTION'!#REF!="Leve"),CONCATENATE("R7C",' RIESGOS DE GESTION'!#REF!),"")</f>
        <v>#REF!</v>
      </c>
      <c r="P42" s="41" t="e">
        <f>IF(AND(' RIESGOS DE GESTION'!#REF!="Baja",' RIESGOS DE GESTION'!#REF!="Menor"),CONCATENATE("R7C",' RIESGOS DE GESTION'!#REF!),"")</f>
        <v>#REF!</v>
      </c>
      <c r="Q42" s="42" t="e">
        <f>IF(AND(' RIESGOS DE GESTION'!#REF!="Baja",' RIESGOS DE GESTION'!#REF!="Menor"),CONCATENATE("R7C",' RIESGOS DE GESTION'!#REF!),"")</f>
        <v>#REF!</v>
      </c>
      <c r="R42" s="42" t="e">
        <f>IF(AND(' RIESGOS DE GESTION'!#REF!="Baja",' RIESGOS DE GESTION'!#REF!="Menor"),CONCATENATE("R7C",' RIESGOS DE GESTION'!#REF!),"")</f>
        <v>#REF!</v>
      </c>
      <c r="S42" s="42" t="e">
        <f>IF(AND(' RIESGOS DE GESTION'!#REF!="Baja",' RIESGOS DE GESTION'!#REF!="Menor"),CONCATENATE("R7C",' RIESGOS DE GESTION'!#REF!),"")</f>
        <v>#REF!</v>
      </c>
      <c r="T42" s="42" t="e">
        <f>IF(AND(' RIESGOS DE GESTION'!#REF!="Baja",' RIESGOS DE GESTION'!#REF!="Menor"),CONCATENATE("R7C",' RIESGOS DE GESTION'!#REF!),"")</f>
        <v>#REF!</v>
      </c>
      <c r="U42" s="43" t="e">
        <f>IF(AND(' RIESGOS DE GESTION'!#REF!="Baja",' RIESGOS DE GESTION'!#REF!="Menor"),CONCATENATE("R7C",' RIESGOS DE GESTION'!#REF!),"")</f>
        <v>#REF!</v>
      </c>
      <c r="V42" s="41" t="e">
        <f>IF(AND(' RIESGOS DE GESTION'!#REF!="Baja",' RIESGOS DE GESTION'!#REF!="Moderado"),CONCATENATE("R7C",' RIESGOS DE GESTION'!#REF!),"")</f>
        <v>#REF!</v>
      </c>
      <c r="W42" s="42" t="e">
        <f>IF(AND(' RIESGOS DE GESTION'!#REF!="Baja",' RIESGOS DE GESTION'!#REF!="Moderado"),CONCATENATE("R7C",' RIESGOS DE GESTION'!#REF!),"")</f>
        <v>#REF!</v>
      </c>
      <c r="X42" s="42" t="e">
        <f>IF(AND(' RIESGOS DE GESTION'!#REF!="Baja",' RIESGOS DE GESTION'!#REF!="Moderado"),CONCATENATE("R7C",' RIESGOS DE GESTION'!#REF!),"")</f>
        <v>#REF!</v>
      </c>
      <c r="Y42" s="42" t="e">
        <f>IF(AND(' RIESGOS DE GESTION'!#REF!="Baja",' RIESGOS DE GESTION'!#REF!="Moderado"),CONCATENATE("R7C",' RIESGOS DE GESTION'!#REF!),"")</f>
        <v>#REF!</v>
      </c>
      <c r="Z42" s="42" t="e">
        <f>IF(AND(' RIESGOS DE GESTION'!#REF!="Baja",' RIESGOS DE GESTION'!#REF!="Moderado"),CONCATENATE("R7C",' RIESGOS DE GESTION'!#REF!),"")</f>
        <v>#REF!</v>
      </c>
      <c r="AA42" s="43"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27" t="e">
        <f>IF(AND(' RIESGOS DE GESTION'!#REF!="Baja",' RIESGOS DE GESTION'!#REF!="Mayor"),CONCATENATE("R7C",' RIESGOS DE GESTION'!#REF!),"")</f>
        <v>#REF!</v>
      </c>
      <c r="AE42" s="27" t="e">
        <f>IF(AND(' RIESGOS DE GESTION'!#REF!="Baja",' RIESGOS DE GESTION'!#REF!="Mayor"),CONCATENATE("R7C",' RIESGOS DE GESTION'!#REF!),"")</f>
        <v>#REF!</v>
      </c>
      <c r="AF42" s="27"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7"/>
      <c r="AO42" s="535"/>
      <c r="AP42" s="536"/>
      <c r="AQ42" s="536"/>
      <c r="AR42" s="536"/>
      <c r="AS42" s="536"/>
      <c r="AT42" s="53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0" ht="15" customHeight="1" x14ac:dyDescent="0.25">
      <c r="A43" s="57"/>
      <c r="B43" s="416"/>
      <c r="C43" s="416"/>
      <c r="D43" s="417"/>
      <c r="E43" s="515"/>
      <c r="F43" s="514"/>
      <c r="G43" s="514"/>
      <c r="H43" s="514"/>
      <c r="I43" s="514"/>
      <c r="J43" s="50" t="e">
        <f>IF(AND(' RIESGOS DE GESTION'!#REF!="Baja",' RIESGOS DE GESTION'!#REF!="Leve"),CONCATENATE("R8C",' RIESGOS DE GESTION'!#REF!),"")</f>
        <v>#REF!</v>
      </c>
      <c r="K43" s="51" t="e">
        <f>IF(AND(' RIESGOS DE GESTION'!#REF!="Baja",' RIESGOS DE GESTION'!#REF!="Leve"),CONCATENATE("R8C",' RIESGOS DE GESTION'!#REF!),"")</f>
        <v>#REF!</v>
      </c>
      <c r="L43" s="51" t="e">
        <f>IF(AND(' RIESGOS DE GESTION'!#REF!="Baja",' RIESGOS DE GESTION'!#REF!="Leve"),CONCATENATE("R8C",' RIESGOS DE GESTION'!#REF!),"")</f>
        <v>#REF!</v>
      </c>
      <c r="M43" s="51" t="e">
        <f>IF(AND(' RIESGOS DE GESTION'!#REF!="Baja",' RIESGOS DE GESTION'!#REF!="Leve"),CONCATENATE("R8C",' RIESGOS DE GESTION'!#REF!),"")</f>
        <v>#REF!</v>
      </c>
      <c r="N43" s="51" t="e">
        <f>IF(AND(' RIESGOS DE GESTION'!#REF!="Baja",' RIESGOS DE GESTION'!#REF!="Leve"),CONCATENATE("R8C",' RIESGOS DE GESTION'!#REF!),"")</f>
        <v>#REF!</v>
      </c>
      <c r="O43" s="52" t="e">
        <f>IF(AND(' RIESGOS DE GESTION'!#REF!="Baja",' RIESGOS DE GESTION'!#REF!="Leve"),CONCATENATE("R8C",' RIESGOS DE GESTION'!#REF!),"")</f>
        <v>#REF!</v>
      </c>
      <c r="P43" s="41" t="e">
        <f>IF(AND(' RIESGOS DE GESTION'!#REF!="Baja",' RIESGOS DE GESTION'!#REF!="Menor"),CONCATENATE("R8C",' RIESGOS DE GESTION'!#REF!),"")</f>
        <v>#REF!</v>
      </c>
      <c r="Q43" s="42" t="e">
        <f>IF(AND(' RIESGOS DE GESTION'!#REF!="Baja",' RIESGOS DE GESTION'!#REF!="Menor"),CONCATENATE("R8C",' RIESGOS DE GESTION'!#REF!),"")</f>
        <v>#REF!</v>
      </c>
      <c r="R43" s="42" t="e">
        <f>IF(AND(' RIESGOS DE GESTION'!#REF!="Baja",' RIESGOS DE GESTION'!#REF!="Menor"),CONCATENATE("R8C",' RIESGOS DE GESTION'!#REF!),"")</f>
        <v>#REF!</v>
      </c>
      <c r="S43" s="42" t="e">
        <f>IF(AND(' RIESGOS DE GESTION'!#REF!="Baja",' RIESGOS DE GESTION'!#REF!="Menor"),CONCATENATE("R8C",' RIESGOS DE GESTION'!#REF!),"")</f>
        <v>#REF!</v>
      </c>
      <c r="T43" s="42" t="e">
        <f>IF(AND(' RIESGOS DE GESTION'!#REF!="Baja",' RIESGOS DE GESTION'!#REF!="Menor"),CONCATENATE("R8C",' RIESGOS DE GESTION'!#REF!),"")</f>
        <v>#REF!</v>
      </c>
      <c r="U43" s="43" t="e">
        <f>IF(AND(' RIESGOS DE GESTION'!#REF!="Baja",' RIESGOS DE GESTION'!#REF!="Menor"),CONCATENATE("R8C",' RIESGOS DE GESTION'!#REF!),"")</f>
        <v>#REF!</v>
      </c>
      <c r="V43" s="41" t="e">
        <f>IF(AND(' RIESGOS DE GESTION'!#REF!="Baja",' RIESGOS DE GESTION'!#REF!="Moderado"),CONCATENATE("R8C",' RIESGOS DE GESTION'!#REF!),"")</f>
        <v>#REF!</v>
      </c>
      <c r="W43" s="42" t="e">
        <f>IF(AND(' RIESGOS DE GESTION'!#REF!="Baja",' RIESGOS DE GESTION'!#REF!="Moderado"),CONCATENATE("R8C",' RIESGOS DE GESTION'!#REF!),"")</f>
        <v>#REF!</v>
      </c>
      <c r="X43" s="42" t="e">
        <f>IF(AND(' RIESGOS DE GESTION'!#REF!="Baja",' RIESGOS DE GESTION'!#REF!="Moderado"),CONCATENATE("R8C",' RIESGOS DE GESTION'!#REF!),"")</f>
        <v>#REF!</v>
      </c>
      <c r="Y43" s="42" t="e">
        <f>IF(AND(' RIESGOS DE GESTION'!#REF!="Baja",' RIESGOS DE GESTION'!#REF!="Moderado"),CONCATENATE("R8C",' RIESGOS DE GESTION'!#REF!),"")</f>
        <v>#REF!</v>
      </c>
      <c r="Z43" s="42" t="e">
        <f>IF(AND(' RIESGOS DE GESTION'!#REF!="Baja",' RIESGOS DE GESTION'!#REF!="Moderado"),CONCATENATE("R8C",' RIESGOS DE GESTION'!#REF!),"")</f>
        <v>#REF!</v>
      </c>
      <c r="AA43" s="43"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27" t="e">
        <f>IF(AND(' RIESGOS DE GESTION'!#REF!="Baja",' RIESGOS DE GESTION'!#REF!="Mayor"),CONCATENATE("R8C",' RIESGOS DE GESTION'!#REF!),"")</f>
        <v>#REF!</v>
      </c>
      <c r="AE43" s="27" t="e">
        <f>IF(AND(' RIESGOS DE GESTION'!#REF!="Baja",' RIESGOS DE GESTION'!#REF!="Mayor"),CONCATENATE("R8C",' RIESGOS DE GESTION'!#REF!),"")</f>
        <v>#REF!</v>
      </c>
      <c r="AF43" s="27"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7"/>
      <c r="AO43" s="535"/>
      <c r="AP43" s="536"/>
      <c r="AQ43" s="536"/>
      <c r="AR43" s="536"/>
      <c r="AS43" s="536"/>
      <c r="AT43" s="53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0" ht="15" customHeight="1" x14ac:dyDescent="0.25">
      <c r="A44" s="57"/>
      <c r="B44" s="416"/>
      <c r="C44" s="416"/>
      <c r="D44" s="417"/>
      <c r="E44" s="515"/>
      <c r="F44" s="514"/>
      <c r="G44" s="514"/>
      <c r="H44" s="514"/>
      <c r="I44" s="514"/>
      <c r="J44" s="50" t="e">
        <f>IF(AND(' RIESGOS DE GESTION'!#REF!="Baja",' RIESGOS DE GESTION'!#REF!="Leve"),CONCATENATE("R9C",' RIESGOS DE GESTION'!#REF!),"")</f>
        <v>#REF!</v>
      </c>
      <c r="K44" s="51" t="e">
        <f>IF(AND(' RIESGOS DE GESTION'!#REF!="Baja",' RIESGOS DE GESTION'!#REF!="Leve"),CONCATENATE("R9C",' RIESGOS DE GESTION'!#REF!),"")</f>
        <v>#REF!</v>
      </c>
      <c r="L44" s="51" t="e">
        <f>IF(AND(' RIESGOS DE GESTION'!#REF!="Baja",' RIESGOS DE GESTION'!#REF!="Leve"),CONCATENATE("R9C",' RIESGOS DE GESTION'!#REF!),"")</f>
        <v>#REF!</v>
      </c>
      <c r="M44" s="51" t="e">
        <f>IF(AND(' RIESGOS DE GESTION'!#REF!="Baja",' RIESGOS DE GESTION'!#REF!="Leve"),CONCATENATE("R9C",' RIESGOS DE GESTION'!#REF!),"")</f>
        <v>#REF!</v>
      </c>
      <c r="N44" s="51" t="e">
        <f>IF(AND(' RIESGOS DE GESTION'!#REF!="Baja",' RIESGOS DE GESTION'!#REF!="Leve"),CONCATENATE("R9C",' RIESGOS DE GESTION'!#REF!),"")</f>
        <v>#REF!</v>
      </c>
      <c r="O44" s="52" t="e">
        <f>IF(AND(' RIESGOS DE GESTION'!#REF!="Baja",' RIESGOS DE GESTION'!#REF!="Leve"),CONCATENATE("R9C",' RIESGOS DE GESTION'!#REF!),"")</f>
        <v>#REF!</v>
      </c>
      <c r="P44" s="41" t="e">
        <f>IF(AND(' RIESGOS DE GESTION'!#REF!="Baja",' RIESGOS DE GESTION'!#REF!="Menor"),CONCATENATE("R9C",' RIESGOS DE GESTION'!#REF!),"")</f>
        <v>#REF!</v>
      </c>
      <c r="Q44" s="42" t="e">
        <f>IF(AND(' RIESGOS DE GESTION'!#REF!="Baja",' RIESGOS DE GESTION'!#REF!="Menor"),CONCATENATE("R9C",' RIESGOS DE GESTION'!#REF!),"")</f>
        <v>#REF!</v>
      </c>
      <c r="R44" s="42" t="e">
        <f>IF(AND(' RIESGOS DE GESTION'!#REF!="Baja",' RIESGOS DE GESTION'!#REF!="Menor"),CONCATENATE("R9C",' RIESGOS DE GESTION'!#REF!),"")</f>
        <v>#REF!</v>
      </c>
      <c r="S44" s="42" t="e">
        <f>IF(AND(' RIESGOS DE GESTION'!#REF!="Baja",' RIESGOS DE GESTION'!#REF!="Menor"),CONCATENATE("R9C",' RIESGOS DE GESTION'!#REF!),"")</f>
        <v>#REF!</v>
      </c>
      <c r="T44" s="42" t="e">
        <f>IF(AND(' RIESGOS DE GESTION'!#REF!="Baja",' RIESGOS DE GESTION'!#REF!="Menor"),CONCATENATE("R9C",' RIESGOS DE GESTION'!#REF!),"")</f>
        <v>#REF!</v>
      </c>
      <c r="U44" s="43" t="e">
        <f>IF(AND(' RIESGOS DE GESTION'!#REF!="Baja",' RIESGOS DE GESTION'!#REF!="Menor"),CONCATENATE("R9C",' RIESGOS DE GESTION'!#REF!),"")</f>
        <v>#REF!</v>
      </c>
      <c r="V44" s="41" t="e">
        <f>IF(AND(' RIESGOS DE GESTION'!#REF!="Baja",' RIESGOS DE GESTION'!#REF!="Moderado"),CONCATENATE("R9C",' RIESGOS DE GESTION'!#REF!),"")</f>
        <v>#REF!</v>
      </c>
      <c r="W44" s="42" t="e">
        <f>IF(AND(' RIESGOS DE GESTION'!#REF!="Baja",' RIESGOS DE GESTION'!#REF!="Moderado"),CONCATENATE("R9C",' RIESGOS DE GESTION'!#REF!),"")</f>
        <v>#REF!</v>
      </c>
      <c r="X44" s="42" t="e">
        <f>IF(AND(' RIESGOS DE GESTION'!#REF!="Baja",' RIESGOS DE GESTION'!#REF!="Moderado"),CONCATENATE("R9C",' RIESGOS DE GESTION'!#REF!),"")</f>
        <v>#REF!</v>
      </c>
      <c r="Y44" s="42" t="e">
        <f>IF(AND(' RIESGOS DE GESTION'!#REF!="Baja",' RIESGOS DE GESTION'!#REF!="Moderado"),CONCATENATE("R9C",' RIESGOS DE GESTION'!#REF!),"")</f>
        <v>#REF!</v>
      </c>
      <c r="Z44" s="42" t="e">
        <f>IF(AND(' RIESGOS DE GESTION'!#REF!="Baja",' RIESGOS DE GESTION'!#REF!="Moderado"),CONCATENATE("R9C",' RIESGOS DE GESTION'!#REF!),"")</f>
        <v>#REF!</v>
      </c>
      <c r="AA44" s="43"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27" t="e">
        <f>IF(AND(' RIESGOS DE GESTION'!#REF!="Baja",' RIESGOS DE GESTION'!#REF!="Mayor"),CONCATENATE("R9C",' RIESGOS DE GESTION'!#REF!),"")</f>
        <v>#REF!</v>
      </c>
      <c r="AE44" s="27" t="e">
        <f>IF(AND(' RIESGOS DE GESTION'!#REF!="Baja",' RIESGOS DE GESTION'!#REF!="Mayor"),CONCATENATE("R9C",' RIESGOS DE GESTION'!#REF!),"")</f>
        <v>#REF!</v>
      </c>
      <c r="AF44" s="27"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7"/>
      <c r="AO44" s="535"/>
      <c r="AP44" s="536"/>
      <c r="AQ44" s="536"/>
      <c r="AR44" s="536"/>
      <c r="AS44" s="536"/>
      <c r="AT44" s="53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row>
    <row r="45" spans="1:80" ht="15.75" customHeight="1" thickBot="1" x14ac:dyDescent="0.3">
      <c r="A45" s="57"/>
      <c r="B45" s="416"/>
      <c r="C45" s="416"/>
      <c r="D45" s="417"/>
      <c r="E45" s="516"/>
      <c r="F45" s="517"/>
      <c r="G45" s="517"/>
      <c r="H45" s="517"/>
      <c r="I45" s="517"/>
      <c r="J45" s="53" t="e">
        <f>IF(AND(' RIESGOS DE GESTION'!#REF!="Baja",' RIESGOS DE GESTION'!#REF!="Leve"),CONCATENATE("R10C",' RIESGOS DE GESTION'!#REF!),"")</f>
        <v>#REF!</v>
      </c>
      <c r="K45" s="54" t="e">
        <f>IF(AND(' RIESGOS DE GESTION'!#REF!="Baja",' RIESGOS DE GESTION'!#REF!="Leve"),CONCATENATE("R10C",' RIESGOS DE GESTION'!#REF!),"")</f>
        <v>#REF!</v>
      </c>
      <c r="L45" s="54" t="e">
        <f>IF(AND(' RIESGOS DE GESTION'!#REF!="Baja",' RIESGOS DE GESTION'!#REF!="Leve"),CONCATENATE("R10C",' RIESGOS DE GESTION'!#REF!),"")</f>
        <v>#REF!</v>
      </c>
      <c r="M45" s="54" t="e">
        <f>IF(AND(' RIESGOS DE GESTION'!#REF!="Baja",' RIESGOS DE GESTION'!#REF!="Leve"),CONCATENATE("R10C",' RIESGOS DE GESTION'!#REF!),"")</f>
        <v>#REF!</v>
      </c>
      <c r="N45" s="54" t="e">
        <f>IF(AND(' RIESGOS DE GESTION'!#REF!="Baja",' RIESGOS DE GESTION'!#REF!="Leve"),CONCATENATE("R10C",' RIESGOS DE GESTION'!#REF!),"")</f>
        <v>#REF!</v>
      </c>
      <c r="O45" s="55" t="e">
        <f>IF(AND(' RIESGOS DE GESTION'!#REF!="Baja",' RIESGOS DE GESTION'!#REF!="Leve"),CONCATENATE("R10C",' RIESGOS DE GESTION'!#REF!),"")</f>
        <v>#REF!</v>
      </c>
      <c r="P45" s="41" t="e">
        <f>IF(AND(' RIESGOS DE GESTION'!#REF!="Baja",' RIESGOS DE GESTION'!#REF!="Menor"),CONCATENATE("R10C",' RIESGOS DE GESTION'!#REF!),"")</f>
        <v>#REF!</v>
      </c>
      <c r="Q45" s="42" t="e">
        <f>IF(AND(' RIESGOS DE GESTION'!#REF!="Baja",' RIESGOS DE GESTION'!#REF!="Menor"),CONCATENATE("R10C",' RIESGOS DE GESTION'!#REF!),"")</f>
        <v>#REF!</v>
      </c>
      <c r="R45" s="42" t="e">
        <f>IF(AND(' RIESGOS DE GESTION'!#REF!="Baja",' RIESGOS DE GESTION'!#REF!="Menor"),CONCATENATE("R10C",' RIESGOS DE GESTION'!#REF!),"")</f>
        <v>#REF!</v>
      </c>
      <c r="S45" s="42" t="e">
        <f>IF(AND(' RIESGOS DE GESTION'!#REF!="Baja",' RIESGOS DE GESTION'!#REF!="Menor"),CONCATENATE("R10C",' RIESGOS DE GESTION'!#REF!),"")</f>
        <v>#REF!</v>
      </c>
      <c r="T45" s="42" t="e">
        <f>IF(AND(' RIESGOS DE GESTION'!#REF!="Baja",' RIESGOS DE GESTION'!#REF!="Menor"),CONCATENATE("R10C",' RIESGOS DE GESTION'!#REF!),"")</f>
        <v>#REF!</v>
      </c>
      <c r="U45" s="43" t="e">
        <f>IF(AND(' RIESGOS DE GESTION'!#REF!="Baja",' RIESGOS DE GESTION'!#REF!="Menor"),CONCATENATE("R10C",' RIESGOS DE GESTION'!#REF!),"")</f>
        <v>#REF!</v>
      </c>
      <c r="V45" s="44" t="e">
        <f>IF(AND(' RIESGOS DE GESTION'!#REF!="Baja",' RIESGOS DE GESTION'!#REF!="Moderado"),CONCATENATE("R10C",' RIESGOS DE GESTION'!#REF!),"")</f>
        <v>#REF!</v>
      </c>
      <c r="W45" s="45" t="e">
        <f>IF(AND(' RIESGOS DE GESTION'!#REF!="Baja",' RIESGOS DE GESTION'!#REF!="Moderado"),CONCATENATE("R10C",' RIESGOS DE GESTION'!#REF!),"")</f>
        <v>#REF!</v>
      </c>
      <c r="X45" s="45" t="e">
        <f>IF(AND(' RIESGOS DE GESTION'!#REF!="Baja",' RIESGOS DE GESTION'!#REF!="Moderado"),CONCATENATE("R10C",' RIESGOS DE GESTION'!#REF!),"")</f>
        <v>#REF!</v>
      </c>
      <c r="Y45" s="45" t="e">
        <f>IF(AND(' RIESGOS DE GESTION'!#REF!="Baja",' RIESGOS DE GESTION'!#REF!="Moderado"),CONCATENATE("R10C",' RIESGOS DE GESTION'!#REF!),"")</f>
        <v>#REF!</v>
      </c>
      <c r="Z45" s="45" t="e">
        <f>IF(AND(' RIESGOS DE GESTION'!#REF!="Baja",' RIESGOS DE GESTION'!#REF!="Moderado"),CONCATENATE("R10C",' RIESGOS DE GESTION'!#REF!),"")</f>
        <v>#REF!</v>
      </c>
      <c r="AA45" s="46" t="e">
        <f>IF(AND(' RIESGOS DE GESTION'!#REF!="Baja",' RIESGOS DE GESTION'!#REF!="Moderado"),CONCATENATE("R10C",' RIESGOS DE GESTION'!#REF!),"")</f>
        <v>#REF!</v>
      </c>
      <c r="AB45" s="32" t="e">
        <f>IF(AND(' RIESGOS DE GESTION'!#REF!="Baja",' RIESGOS DE GESTION'!#REF!="Mayor"),CONCATENATE("R10C",' RIESGOS DE GESTION'!#REF!),"")</f>
        <v>#REF!</v>
      </c>
      <c r="AC45" s="33" t="e">
        <f>IF(AND(' RIESGOS DE GESTION'!#REF!="Baja",' RIESGOS DE GESTION'!#REF!="Mayor"),CONCATENATE("R10C",' RIESGOS DE GESTION'!#REF!),"")</f>
        <v>#REF!</v>
      </c>
      <c r="AD45" s="33" t="e">
        <f>IF(AND(' RIESGOS DE GESTION'!#REF!="Baja",' RIESGOS DE GESTION'!#REF!="Mayor"),CONCATENATE("R10C",' RIESGOS DE GESTION'!#REF!),"")</f>
        <v>#REF!</v>
      </c>
      <c r="AE45" s="33" t="e">
        <f>IF(AND(' RIESGOS DE GESTION'!#REF!="Baja",' RIESGOS DE GESTION'!#REF!="Mayor"),CONCATENATE("R10C",' RIESGOS DE GESTION'!#REF!),"")</f>
        <v>#REF!</v>
      </c>
      <c r="AF45" s="33" t="e">
        <f>IF(AND(' RIESGOS DE GESTION'!#REF!="Baja",' RIESGOS DE GESTION'!#REF!="Mayor"),CONCATENATE("R10C",' RIESGOS DE GESTION'!#REF!),"")</f>
        <v>#REF!</v>
      </c>
      <c r="AG45" s="34" t="e">
        <f>IF(AND(' RIESGOS DE GESTION'!#REF!="Baja",' RIESGOS DE GESTION'!#REF!="Mayor"),CONCATENATE("R10C",' RIESGOS DE GESTION'!#REF!),"")</f>
        <v>#REF!</v>
      </c>
      <c r="AH45" s="35" t="e">
        <f>IF(AND(' RIESGOS DE GESTION'!#REF!="Baja",' RIESGOS DE GESTION'!#REF!="Catastrófico"),CONCATENATE("R10C",' RIESGOS DE GESTION'!#REF!),"")</f>
        <v>#REF!</v>
      </c>
      <c r="AI45" s="36" t="e">
        <f>IF(AND(' RIESGOS DE GESTION'!#REF!="Baja",' RIESGOS DE GESTION'!#REF!="Catastrófico"),CONCATENATE("R10C",' RIESGOS DE GESTION'!#REF!),"")</f>
        <v>#REF!</v>
      </c>
      <c r="AJ45" s="36" t="e">
        <f>IF(AND(' RIESGOS DE GESTION'!#REF!="Baja",' RIESGOS DE GESTION'!#REF!="Catastrófico"),CONCATENATE("R10C",' RIESGOS DE GESTION'!#REF!),"")</f>
        <v>#REF!</v>
      </c>
      <c r="AK45" s="36" t="e">
        <f>IF(AND(' RIESGOS DE GESTION'!#REF!="Baja",' RIESGOS DE GESTION'!#REF!="Catastrófico"),CONCATENATE("R10C",' RIESGOS DE GESTION'!#REF!),"")</f>
        <v>#REF!</v>
      </c>
      <c r="AL45" s="36" t="e">
        <f>IF(AND(' RIESGOS DE GESTION'!#REF!="Baja",' RIESGOS DE GESTION'!#REF!="Catastrófico"),CONCATENATE("R10C",' RIESGOS DE GESTION'!#REF!),"")</f>
        <v>#REF!</v>
      </c>
      <c r="AM45" s="37" t="e">
        <f>IF(AND(' RIESGOS DE GESTION'!#REF!="Baja",' RIESGOS DE GESTION'!#REF!="Catastrófico"),CONCATENATE("R10C",' RIESGOS DE GESTION'!#REF!),"")</f>
        <v>#REF!</v>
      </c>
      <c r="AN45" s="57"/>
      <c r="AO45" s="538"/>
      <c r="AP45" s="539"/>
      <c r="AQ45" s="539"/>
      <c r="AR45" s="539"/>
      <c r="AS45" s="539"/>
      <c r="AT45" s="540"/>
    </row>
    <row r="46" spans="1:80" ht="46.5" customHeight="1" x14ac:dyDescent="0.35">
      <c r="A46" s="57"/>
      <c r="B46" s="416"/>
      <c r="C46" s="416"/>
      <c r="D46" s="417"/>
      <c r="E46" s="511" t="s">
        <v>341</v>
      </c>
      <c r="F46" s="512"/>
      <c r="G46" s="512"/>
      <c r="H46" s="512"/>
      <c r="I46" s="529"/>
      <c r="J46" s="47" t="e">
        <f>IF(AND(' RIESGOS DE GESTION'!#REF!="Muy Baja",' RIESGOS DE GESTION'!#REF!="Leve"),CONCATENATE("R1C",' RIESGOS DE GESTION'!#REF!),"")</f>
        <v>#REF!</v>
      </c>
      <c r="K46" s="48" t="e">
        <f>IF(AND(' RIESGOS DE GESTION'!#REF!="Muy Baja",' RIESGOS DE GESTION'!#REF!="Leve"),CONCATENATE("R1C",' RIESGOS DE GESTION'!#REF!),"")</f>
        <v>#REF!</v>
      </c>
      <c r="L46" s="48" t="e">
        <f>IF(AND(' RIESGOS DE GESTION'!#REF!="Muy Baja",' RIESGOS DE GESTION'!#REF!="Leve"),CONCATENATE("R1C",' RIESGOS DE GESTION'!#REF!),"")</f>
        <v>#REF!</v>
      </c>
      <c r="M46" s="48" t="e">
        <f>IF(AND(' RIESGOS DE GESTION'!#REF!="Muy Baja",' RIESGOS DE GESTION'!#REF!="Leve"),CONCATENATE("R1C",' RIESGOS DE GESTION'!#REF!),"")</f>
        <v>#REF!</v>
      </c>
      <c r="N46" s="48" t="e">
        <f>IF(AND(' RIESGOS DE GESTION'!#REF!="Muy Baja",' RIESGOS DE GESTION'!#REF!="Leve"),CONCATENATE("R1C",' RIESGOS DE GESTION'!#REF!),"")</f>
        <v>#REF!</v>
      </c>
      <c r="O46" s="49" t="e">
        <f>IF(AND(' RIESGOS DE GESTION'!#REF!="Muy Baja",' RIESGOS DE GESTION'!#REF!="Leve"),CONCATENATE("R1C",' RIESGOS DE GESTION'!#REF!),"")</f>
        <v>#REF!</v>
      </c>
      <c r="P46" s="47" t="e">
        <f>IF(AND(' RIESGOS DE GESTION'!#REF!="Muy Baja",' RIESGOS DE GESTION'!#REF!="Menor"),CONCATENATE("R1C",' RIESGOS DE GESTION'!#REF!),"")</f>
        <v>#REF!</v>
      </c>
      <c r="Q46" s="48" t="e">
        <f>IF(AND(' RIESGOS DE GESTION'!#REF!="Muy Baja",' RIESGOS DE GESTION'!#REF!="Menor"),CONCATENATE("R1C",' RIESGOS DE GESTION'!#REF!),"")</f>
        <v>#REF!</v>
      </c>
      <c r="R46" s="48" t="e">
        <f>IF(AND(' RIESGOS DE GESTION'!#REF!="Muy Baja",' RIESGOS DE GESTION'!#REF!="Menor"),CONCATENATE("R1C",' RIESGOS DE GESTION'!#REF!),"")</f>
        <v>#REF!</v>
      </c>
      <c r="S46" s="48" t="e">
        <f>IF(AND(' RIESGOS DE GESTION'!#REF!="Muy Baja",' RIESGOS DE GESTION'!#REF!="Menor"),CONCATENATE("R1C",' RIESGOS DE GESTION'!#REF!),"")</f>
        <v>#REF!</v>
      </c>
      <c r="T46" s="48" t="e">
        <f>IF(AND(' RIESGOS DE GESTION'!#REF!="Muy Baja",' RIESGOS DE GESTION'!#REF!="Menor"),CONCATENATE("R1C",' RIESGOS DE GESTION'!#REF!),"")</f>
        <v>#REF!</v>
      </c>
      <c r="U46" s="49" t="e">
        <f>IF(AND(' RIESGOS DE GESTION'!#REF!="Muy Baja",' RIESGOS DE GESTION'!#REF!="Menor"),CONCATENATE("R1C",' RIESGOS DE GESTION'!#REF!),"")</f>
        <v>#REF!</v>
      </c>
      <c r="V46" s="38" t="e">
        <f>IF(AND(' RIESGOS DE GESTION'!#REF!="Muy Baja",' RIESGOS DE GESTION'!#REF!="Moderado"),CONCATENATE("R1C",' RIESGOS DE GESTION'!#REF!),"")</f>
        <v>#REF!</v>
      </c>
      <c r="W46" s="56" t="e">
        <f>IF(AND(' RIESGOS DE GESTION'!#REF!="Muy Baja",' RIESGOS DE GESTION'!#REF!="Moderado"),CONCATENATE("R1C",' RIESGOS DE GESTION'!#REF!),"")</f>
        <v>#REF!</v>
      </c>
      <c r="X46" s="39" t="e">
        <f>IF(AND(' RIESGOS DE GESTION'!#REF!="Muy Baja",' RIESGOS DE GESTION'!#REF!="Moderado"),CONCATENATE("R1C",' RIESGOS DE GESTION'!#REF!),"")</f>
        <v>#REF!</v>
      </c>
      <c r="Y46" s="39" t="e">
        <f>IF(AND(' RIESGOS DE GESTION'!#REF!="Muy Baja",' RIESGOS DE GESTION'!#REF!="Moderado"),CONCATENATE("R1C",' RIESGOS DE GESTION'!#REF!),"")</f>
        <v>#REF!</v>
      </c>
      <c r="Z46" s="39" t="e">
        <f>IF(AND(' RIESGOS DE GESTION'!#REF!="Muy Baja",' RIESGOS DE GESTION'!#REF!="Moderado"),CONCATENATE("R1C",' RIESGOS DE GESTION'!#REF!),"")</f>
        <v>#REF!</v>
      </c>
      <c r="AA46" s="40"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ht="46.5" customHeight="1" x14ac:dyDescent="0.25">
      <c r="A47" s="57"/>
      <c r="B47" s="416"/>
      <c r="C47" s="416"/>
      <c r="D47" s="417"/>
      <c r="E47" s="513"/>
      <c r="F47" s="514"/>
      <c r="G47" s="514"/>
      <c r="H47" s="514"/>
      <c r="I47" s="530"/>
      <c r="J47" s="50" t="e">
        <f>IF(AND(' RIESGOS DE GESTION'!#REF!="Muy Baja",' RIESGOS DE GESTION'!#REF!="Leve"),CONCATENATE("R2C",' RIESGOS DE GESTION'!#REF!),"")</f>
        <v>#REF!</v>
      </c>
      <c r="K47" s="51" t="e">
        <f>IF(AND(' RIESGOS DE GESTION'!#REF!="Muy Baja",' RIESGOS DE GESTION'!#REF!="Leve"),CONCATENATE("R2C",' RIESGOS DE GESTION'!#REF!),"")</f>
        <v>#REF!</v>
      </c>
      <c r="L47" s="51" t="e">
        <f>IF(AND(' RIESGOS DE GESTION'!#REF!="Muy Baja",' RIESGOS DE GESTION'!#REF!="Leve"),CONCATENATE("R2C",' RIESGOS DE GESTION'!#REF!),"")</f>
        <v>#REF!</v>
      </c>
      <c r="M47" s="51" t="e">
        <f>IF(AND(' RIESGOS DE GESTION'!#REF!="Muy Baja",' RIESGOS DE GESTION'!#REF!="Leve"),CONCATENATE("R2C",' RIESGOS DE GESTION'!#REF!),"")</f>
        <v>#REF!</v>
      </c>
      <c r="N47" s="51" t="e">
        <f>IF(AND(' RIESGOS DE GESTION'!#REF!="Muy Baja",' RIESGOS DE GESTION'!#REF!="Leve"),CONCATENATE("R2C",' RIESGOS DE GESTION'!#REF!),"")</f>
        <v>#REF!</v>
      </c>
      <c r="O47" s="52" t="e">
        <f>IF(AND(' RIESGOS DE GESTION'!#REF!="Muy Baja",' RIESGOS DE GESTION'!#REF!="Leve"),CONCATENATE("R2C",' RIESGOS DE GESTION'!#REF!),"")</f>
        <v>#REF!</v>
      </c>
      <c r="P47" s="50" t="e">
        <f>IF(AND(' RIESGOS DE GESTION'!#REF!="Muy Baja",' RIESGOS DE GESTION'!#REF!="Menor"),CONCATENATE("R2C",' RIESGOS DE GESTION'!#REF!),"")</f>
        <v>#REF!</v>
      </c>
      <c r="Q47" s="51" t="e">
        <f>IF(AND(' RIESGOS DE GESTION'!#REF!="Muy Baja",' RIESGOS DE GESTION'!#REF!="Menor"),CONCATENATE("R2C",' RIESGOS DE GESTION'!#REF!),"")</f>
        <v>#REF!</v>
      </c>
      <c r="R47" s="51" t="e">
        <f>IF(AND(' RIESGOS DE GESTION'!#REF!="Muy Baja",' RIESGOS DE GESTION'!#REF!="Menor"),CONCATENATE("R2C",' RIESGOS DE GESTION'!#REF!),"")</f>
        <v>#REF!</v>
      </c>
      <c r="S47" s="51" t="e">
        <f>IF(AND(' RIESGOS DE GESTION'!#REF!="Muy Baja",' RIESGOS DE GESTION'!#REF!="Menor"),CONCATENATE("R2C",' RIESGOS DE GESTION'!#REF!),"")</f>
        <v>#REF!</v>
      </c>
      <c r="T47" s="51" t="e">
        <f>IF(AND(' RIESGOS DE GESTION'!#REF!="Muy Baja",' RIESGOS DE GESTION'!#REF!="Menor"),CONCATENATE("R2C",' RIESGOS DE GESTION'!#REF!),"")</f>
        <v>#REF!</v>
      </c>
      <c r="U47" s="52" t="e">
        <f>IF(AND(' RIESGOS DE GESTION'!#REF!="Muy Baja",' RIESGOS DE GESTION'!#REF!="Menor"),CONCATENATE("R2C",' RIESGOS DE GESTION'!#REF!),"")</f>
        <v>#REF!</v>
      </c>
      <c r="V47" s="41" t="e">
        <f>IF(AND(' RIESGOS DE GESTION'!#REF!="Muy Baja",' RIESGOS DE GESTION'!#REF!="Moderado"),CONCATENATE("R2C",' RIESGOS DE GESTION'!#REF!),"")</f>
        <v>#REF!</v>
      </c>
      <c r="W47" s="42" t="e">
        <f>IF(AND(' RIESGOS DE GESTION'!#REF!="Muy Baja",' RIESGOS DE GESTION'!#REF!="Moderado"),CONCATENATE("R2C",' RIESGOS DE GESTION'!#REF!),"")</f>
        <v>#REF!</v>
      </c>
      <c r="X47" s="42" t="e">
        <f>IF(AND(' RIESGOS DE GESTION'!#REF!="Muy Baja",' RIESGOS DE GESTION'!#REF!="Moderado"),CONCATENATE("R2C",' RIESGOS DE GESTION'!#REF!),"")</f>
        <v>#REF!</v>
      </c>
      <c r="Y47" s="42" t="e">
        <f>IF(AND(' RIESGOS DE GESTION'!#REF!="Muy Baja",' RIESGOS DE GESTION'!#REF!="Moderado"),CONCATENATE("R2C",' RIESGOS DE GESTION'!#REF!),"")</f>
        <v>#REF!</v>
      </c>
      <c r="Z47" s="42" t="e">
        <f>IF(AND(' RIESGOS DE GESTION'!#REF!="Muy Baja",' RIESGOS DE GESTION'!#REF!="Moderado"),CONCATENATE("R2C",' RIESGOS DE GESTION'!#REF!),"")</f>
        <v>#REF!</v>
      </c>
      <c r="AA47" s="43"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ht="15" customHeight="1" x14ac:dyDescent="0.25">
      <c r="A48" s="57"/>
      <c r="B48" s="416"/>
      <c r="C48" s="416"/>
      <c r="D48" s="417"/>
      <c r="E48" s="513"/>
      <c r="F48" s="514"/>
      <c r="G48" s="514"/>
      <c r="H48" s="514"/>
      <c r="I48" s="530"/>
      <c r="J48" s="50" t="e">
        <f>IF(AND(' RIESGOS DE GESTION'!#REF!="Muy Baja",' RIESGOS DE GESTION'!#REF!="Leve"),CONCATENATE("R3C",' RIESGOS DE GESTION'!#REF!),"")</f>
        <v>#REF!</v>
      </c>
      <c r="K48" s="51" t="e">
        <f>IF(AND(' RIESGOS DE GESTION'!#REF!="Muy Baja",' RIESGOS DE GESTION'!#REF!="Leve"),CONCATENATE("R3C",' RIESGOS DE GESTION'!#REF!),"")</f>
        <v>#REF!</v>
      </c>
      <c r="L48" s="51" t="e">
        <f>IF(AND(' RIESGOS DE GESTION'!#REF!="Muy Baja",' RIESGOS DE GESTION'!#REF!="Leve"),CONCATENATE("R3C",' RIESGOS DE GESTION'!#REF!),"")</f>
        <v>#REF!</v>
      </c>
      <c r="M48" s="51" t="e">
        <f>IF(AND(' RIESGOS DE GESTION'!#REF!="Muy Baja",' RIESGOS DE GESTION'!#REF!="Leve"),CONCATENATE("R3C",' RIESGOS DE GESTION'!#REF!),"")</f>
        <v>#REF!</v>
      </c>
      <c r="N48" s="51" t="e">
        <f>IF(AND(' RIESGOS DE GESTION'!#REF!="Muy Baja",' RIESGOS DE GESTION'!#REF!="Leve"),CONCATENATE("R3C",' RIESGOS DE GESTION'!#REF!),"")</f>
        <v>#REF!</v>
      </c>
      <c r="O48" s="52" t="e">
        <f>IF(AND(' RIESGOS DE GESTION'!#REF!="Muy Baja",' RIESGOS DE GESTION'!#REF!="Leve"),CONCATENATE("R3C",' RIESGOS DE GESTION'!#REF!),"")</f>
        <v>#REF!</v>
      </c>
      <c r="P48" s="50" t="e">
        <f>IF(AND(' RIESGOS DE GESTION'!#REF!="Muy Baja",' RIESGOS DE GESTION'!#REF!="Menor"),CONCATENATE("R3C",' RIESGOS DE GESTION'!#REF!),"")</f>
        <v>#REF!</v>
      </c>
      <c r="Q48" s="51" t="e">
        <f>IF(AND(' RIESGOS DE GESTION'!#REF!="Muy Baja",' RIESGOS DE GESTION'!#REF!="Menor"),CONCATENATE("R3C",' RIESGOS DE GESTION'!#REF!),"")</f>
        <v>#REF!</v>
      </c>
      <c r="R48" s="51" t="e">
        <f>IF(AND(' RIESGOS DE GESTION'!#REF!="Muy Baja",' RIESGOS DE GESTION'!#REF!="Menor"),CONCATENATE("R3C",' RIESGOS DE GESTION'!#REF!),"")</f>
        <v>#REF!</v>
      </c>
      <c r="S48" s="51" t="e">
        <f>IF(AND(' RIESGOS DE GESTION'!#REF!="Muy Baja",' RIESGOS DE GESTION'!#REF!="Menor"),CONCATENATE("R3C",' RIESGOS DE GESTION'!#REF!),"")</f>
        <v>#REF!</v>
      </c>
      <c r="T48" s="51" t="e">
        <f>IF(AND(' RIESGOS DE GESTION'!#REF!="Muy Baja",' RIESGOS DE GESTION'!#REF!="Menor"),CONCATENATE("R3C",' RIESGOS DE GESTION'!#REF!),"")</f>
        <v>#REF!</v>
      </c>
      <c r="U48" s="52" t="e">
        <f>IF(AND(' RIESGOS DE GESTION'!#REF!="Muy Baja",' RIESGOS DE GESTION'!#REF!="Menor"),CONCATENATE("R3C",' RIESGOS DE GESTION'!#REF!),"")</f>
        <v>#REF!</v>
      </c>
      <c r="V48" s="41" t="e">
        <f>IF(AND(' RIESGOS DE GESTION'!#REF!="Muy Baja",' RIESGOS DE GESTION'!#REF!="Moderado"),CONCATENATE("R3C",' RIESGOS DE GESTION'!#REF!),"")</f>
        <v>#REF!</v>
      </c>
      <c r="W48" s="42" t="e">
        <f>IF(AND(' RIESGOS DE GESTION'!#REF!="Muy Baja",' RIESGOS DE GESTION'!#REF!="Moderado"),CONCATENATE("R3C",' RIESGOS DE GESTION'!#REF!),"")</f>
        <v>#REF!</v>
      </c>
      <c r="X48" s="42" t="e">
        <f>IF(AND(' RIESGOS DE GESTION'!#REF!="Muy Baja",' RIESGOS DE GESTION'!#REF!="Moderado"),CONCATENATE("R3C",' RIESGOS DE GESTION'!#REF!),"")</f>
        <v>#REF!</v>
      </c>
      <c r="Y48" s="42" t="e">
        <f>IF(AND(' RIESGOS DE GESTION'!#REF!="Muy Baja",' RIESGOS DE GESTION'!#REF!="Moderado"),CONCATENATE("R3C",' RIESGOS DE GESTION'!#REF!),"")</f>
        <v>#REF!</v>
      </c>
      <c r="Z48" s="42" t="e">
        <f>IF(AND(' RIESGOS DE GESTION'!#REF!="Muy Baja",' RIESGOS DE GESTION'!#REF!="Moderado"),CONCATENATE("R3C",' RIESGOS DE GESTION'!#REF!),"")</f>
        <v>#REF!</v>
      </c>
      <c r="AA48" s="43"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ht="15" customHeight="1" x14ac:dyDescent="0.25">
      <c r="A49" s="57"/>
      <c r="B49" s="416"/>
      <c r="C49" s="416"/>
      <c r="D49" s="417"/>
      <c r="E49" s="515"/>
      <c r="F49" s="514"/>
      <c r="G49" s="514"/>
      <c r="H49" s="514"/>
      <c r="I49" s="530"/>
      <c r="J49" s="50" t="e">
        <f>IF(AND(' RIESGOS DE GESTION'!#REF!="Muy Baja",' RIESGOS DE GESTION'!#REF!="Leve"),CONCATENATE("R4C",' RIESGOS DE GESTION'!#REF!),"")</f>
        <v>#REF!</v>
      </c>
      <c r="K49" s="51" t="e">
        <f>IF(AND(' RIESGOS DE GESTION'!#REF!="Muy Baja",' RIESGOS DE GESTION'!#REF!="Leve"),CONCATENATE("R4C",' RIESGOS DE GESTION'!#REF!),"")</f>
        <v>#REF!</v>
      </c>
      <c r="L49" s="51" t="e">
        <f>IF(AND(' RIESGOS DE GESTION'!#REF!="Muy Baja",' RIESGOS DE GESTION'!#REF!="Leve"),CONCATENATE("R4C",' RIESGOS DE GESTION'!#REF!),"")</f>
        <v>#REF!</v>
      </c>
      <c r="M49" s="51" t="e">
        <f>IF(AND(' RIESGOS DE GESTION'!#REF!="Muy Baja",' RIESGOS DE GESTION'!#REF!="Leve"),CONCATENATE("R4C",' RIESGOS DE GESTION'!#REF!),"")</f>
        <v>#REF!</v>
      </c>
      <c r="N49" s="51" t="e">
        <f>IF(AND(' RIESGOS DE GESTION'!#REF!="Muy Baja",' RIESGOS DE GESTION'!#REF!="Leve"),CONCATENATE("R4C",' RIESGOS DE GESTION'!#REF!),"")</f>
        <v>#REF!</v>
      </c>
      <c r="O49" s="52" t="e">
        <f>IF(AND(' RIESGOS DE GESTION'!#REF!="Muy Baja",' RIESGOS DE GESTION'!#REF!="Leve"),CONCATENATE("R4C",' RIESGOS DE GESTION'!#REF!),"")</f>
        <v>#REF!</v>
      </c>
      <c r="P49" s="50" t="e">
        <f>IF(AND(' RIESGOS DE GESTION'!#REF!="Muy Baja",' RIESGOS DE GESTION'!#REF!="Menor"),CONCATENATE("R4C",' RIESGOS DE GESTION'!#REF!),"")</f>
        <v>#REF!</v>
      </c>
      <c r="Q49" s="51" t="e">
        <f>IF(AND(' RIESGOS DE GESTION'!#REF!="Muy Baja",' RIESGOS DE GESTION'!#REF!="Menor"),CONCATENATE("R4C",' RIESGOS DE GESTION'!#REF!),"")</f>
        <v>#REF!</v>
      </c>
      <c r="R49" s="51" t="e">
        <f>IF(AND(' RIESGOS DE GESTION'!#REF!="Muy Baja",' RIESGOS DE GESTION'!#REF!="Menor"),CONCATENATE("R4C",' RIESGOS DE GESTION'!#REF!),"")</f>
        <v>#REF!</v>
      </c>
      <c r="S49" s="51" t="e">
        <f>IF(AND(' RIESGOS DE GESTION'!#REF!="Muy Baja",' RIESGOS DE GESTION'!#REF!="Menor"),CONCATENATE("R4C",' RIESGOS DE GESTION'!#REF!),"")</f>
        <v>#REF!</v>
      </c>
      <c r="T49" s="51" t="e">
        <f>IF(AND(' RIESGOS DE GESTION'!#REF!="Muy Baja",' RIESGOS DE GESTION'!#REF!="Menor"),CONCATENATE("R4C",' RIESGOS DE GESTION'!#REF!),"")</f>
        <v>#REF!</v>
      </c>
      <c r="U49" s="52" t="e">
        <f>IF(AND(' RIESGOS DE GESTION'!#REF!="Muy Baja",' RIESGOS DE GESTION'!#REF!="Menor"),CONCATENATE("R4C",' RIESGOS DE GESTION'!#REF!),"")</f>
        <v>#REF!</v>
      </c>
      <c r="V49" s="41" t="e">
        <f>IF(AND(' RIESGOS DE GESTION'!#REF!="Muy Baja",' RIESGOS DE GESTION'!#REF!="Moderado"),CONCATENATE("R4C",' RIESGOS DE GESTION'!#REF!),"")</f>
        <v>#REF!</v>
      </c>
      <c r="W49" s="42" t="e">
        <f>IF(AND(' RIESGOS DE GESTION'!#REF!="Muy Baja",' RIESGOS DE GESTION'!#REF!="Moderado"),CONCATENATE("R4C",' RIESGOS DE GESTION'!#REF!),"")</f>
        <v>#REF!</v>
      </c>
      <c r="X49" s="42" t="e">
        <f>IF(AND(' RIESGOS DE GESTION'!#REF!="Muy Baja",' RIESGOS DE GESTION'!#REF!="Moderado"),CONCATENATE("R4C",' RIESGOS DE GESTION'!#REF!),"")</f>
        <v>#REF!</v>
      </c>
      <c r="Y49" s="42" t="e">
        <f>IF(AND(' RIESGOS DE GESTION'!#REF!="Muy Baja",' RIESGOS DE GESTION'!#REF!="Moderado"),CONCATENATE("R4C",' RIESGOS DE GESTION'!#REF!),"")</f>
        <v>#REF!</v>
      </c>
      <c r="Z49" s="42" t="e">
        <f>IF(AND(' RIESGOS DE GESTION'!#REF!="Muy Baja",' RIESGOS DE GESTION'!#REF!="Moderado"),CONCATENATE("R4C",' RIESGOS DE GESTION'!#REF!),"")</f>
        <v>#REF!</v>
      </c>
      <c r="AA49" s="43"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ht="15" customHeight="1" x14ac:dyDescent="0.25">
      <c r="A50" s="57"/>
      <c r="B50" s="416"/>
      <c r="C50" s="416"/>
      <c r="D50" s="417"/>
      <c r="E50" s="515"/>
      <c r="F50" s="514"/>
      <c r="G50" s="514"/>
      <c r="H50" s="514"/>
      <c r="I50" s="530"/>
      <c r="J50" s="50" t="e">
        <f>IF(AND(' RIESGOS DE GESTION'!#REF!="Muy Baja",' RIESGOS DE GESTION'!#REF!="Leve"),CONCATENATE("R5C",' RIESGOS DE GESTION'!#REF!),"")</f>
        <v>#REF!</v>
      </c>
      <c r="K50" s="51" t="e">
        <f>IF(AND(' RIESGOS DE GESTION'!#REF!="Muy Baja",' RIESGOS DE GESTION'!#REF!="Leve"),CONCATENATE("R5C",' RIESGOS DE GESTION'!#REF!),"")</f>
        <v>#REF!</v>
      </c>
      <c r="L50" s="51" t="e">
        <f>IF(AND(' RIESGOS DE GESTION'!#REF!="Muy Baja",' RIESGOS DE GESTION'!#REF!="Leve"),CONCATENATE("R5C",' RIESGOS DE GESTION'!#REF!),"")</f>
        <v>#REF!</v>
      </c>
      <c r="M50" s="51" t="e">
        <f>IF(AND(' RIESGOS DE GESTION'!#REF!="Muy Baja",' RIESGOS DE GESTION'!#REF!="Leve"),CONCATENATE("R5C",' RIESGOS DE GESTION'!#REF!),"")</f>
        <v>#REF!</v>
      </c>
      <c r="N50" s="51" t="e">
        <f>IF(AND(' RIESGOS DE GESTION'!#REF!="Muy Baja",' RIESGOS DE GESTION'!#REF!="Leve"),CONCATENATE("R5C",' RIESGOS DE GESTION'!#REF!),"")</f>
        <v>#REF!</v>
      </c>
      <c r="O50" s="52" t="e">
        <f>IF(AND(' RIESGOS DE GESTION'!#REF!="Muy Baja",' RIESGOS DE GESTION'!#REF!="Leve"),CONCATENATE("R5C",' RIESGOS DE GESTION'!#REF!),"")</f>
        <v>#REF!</v>
      </c>
      <c r="P50" s="50" t="e">
        <f>IF(AND(' RIESGOS DE GESTION'!#REF!="Muy Baja",' RIESGOS DE GESTION'!#REF!="Menor"),CONCATENATE("R5C",' RIESGOS DE GESTION'!#REF!),"")</f>
        <v>#REF!</v>
      </c>
      <c r="Q50" s="51" t="e">
        <f>IF(AND(' RIESGOS DE GESTION'!#REF!="Muy Baja",' RIESGOS DE GESTION'!#REF!="Menor"),CONCATENATE("R5C",' RIESGOS DE GESTION'!#REF!),"")</f>
        <v>#REF!</v>
      </c>
      <c r="R50" s="51" t="e">
        <f>IF(AND(' RIESGOS DE GESTION'!#REF!="Muy Baja",' RIESGOS DE GESTION'!#REF!="Menor"),CONCATENATE("R5C",' RIESGOS DE GESTION'!#REF!),"")</f>
        <v>#REF!</v>
      </c>
      <c r="S50" s="51" t="e">
        <f>IF(AND(' RIESGOS DE GESTION'!#REF!="Muy Baja",' RIESGOS DE GESTION'!#REF!="Menor"),CONCATENATE("R5C",' RIESGOS DE GESTION'!#REF!),"")</f>
        <v>#REF!</v>
      </c>
      <c r="T50" s="51" t="e">
        <f>IF(AND(' RIESGOS DE GESTION'!#REF!="Muy Baja",' RIESGOS DE GESTION'!#REF!="Menor"),CONCATENATE("R5C",' RIESGOS DE GESTION'!#REF!),"")</f>
        <v>#REF!</v>
      </c>
      <c r="U50" s="52" t="e">
        <f>IF(AND(' RIESGOS DE GESTION'!#REF!="Muy Baja",' RIESGOS DE GESTION'!#REF!="Menor"),CONCATENATE("R5C",' RIESGOS DE GESTION'!#REF!),"")</f>
        <v>#REF!</v>
      </c>
      <c r="V50" s="41" t="e">
        <f>IF(AND(' RIESGOS DE GESTION'!#REF!="Muy Baja",' RIESGOS DE GESTION'!#REF!="Moderado"),CONCATENATE("R5C",' RIESGOS DE GESTION'!#REF!),"")</f>
        <v>#REF!</v>
      </c>
      <c r="W50" s="42" t="e">
        <f>IF(AND(' RIESGOS DE GESTION'!#REF!="Muy Baja",' RIESGOS DE GESTION'!#REF!="Moderado"),CONCATENATE("R5C",' RIESGOS DE GESTION'!#REF!),"")</f>
        <v>#REF!</v>
      </c>
      <c r="X50" s="42" t="e">
        <f>IF(AND(' RIESGOS DE GESTION'!#REF!="Muy Baja",' RIESGOS DE GESTION'!#REF!="Moderado"),CONCATENATE("R5C",' RIESGOS DE GESTION'!#REF!),"")</f>
        <v>#REF!</v>
      </c>
      <c r="Y50" s="42" t="e">
        <f>IF(AND(' RIESGOS DE GESTION'!#REF!="Muy Baja",' RIESGOS DE GESTION'!#REF!="Moderado"),CONCATENATE("R5C",' RIESGOS DE GESTION'!#REF!),"")</f>
        <v>#REF!</v>
      </c>
      <c r="Z50" s="42" t="e">
        <f>IF(AND(' RIESGOS DE GESTION'!#REF!="Muy Baja",' RIESGOS DE GESTION'!#REF!="Moderado"),CONCATENATE("R5C",' RIESGOS DE GESTION'!#REF!),"")</f>
        <v>#REF!</v>
      </c>
      <c r="AA50" s="43"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27" t="e">
        <f>IF(AND(' RIESGOS DE GESTION'!#REF!="Muy Baja",' RIESGOS DE GESTION'!#REF!="Mayor"),CONCATENATE("R5C",' RIESGOS DE GESTION'!#REF!),"")</f>
        <v>#REF!</v>
      </c>
      <c r="AE50" s="27" t="e">
        <f>IF(AND(' RIESGOS DE GESTION'!#REF!="Muy Baja",' RIESGOS DE GESTION'!#REF!="Mayor"),CONCATENATE("R5C",' RIESGOS DE GESTION'!#REF!),"")</f>
        <v>#REF!</v>
      </c>
      <c r="AF50" s="27"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 customHeight="1" x14ac:dyDescent="0.25">
      <c r="A51" s="57"/>
      <c r="B51" s="416"/>
      <c r="C51" s="416"/>
      <c r="D51" s="417"/>
      <c r="E51" s="515"/>
      <c r="F51" s="514"/>
      <c r="G51" s="514"/>
      <c r="H51" s="514"/>
      <c r="I51" s="530"/>
      <c r="J51" s="50" t="e">
        <f>IF(AND(' RIESGOS DE GESTION'!#REF!="Muy Baja",' RIESGOS DE GESTION'!#REF!="Leve"),CONCATENATE("R6C",' RIESGOS DE GESTION'!#REF!),"")</f>
        <v>#REF!</v>
      </c>
      <c r="K51" s="51" t="e">
        <f>IF(AND(' RIESGOS DE GESTION'!#REF!="Muy Baja",' RIESGOS DE GESTION'!#REF!="Leve"),CONCATENATE("R6C",' RIESGOS DE GESTION'!#REF!),"")</f>
        <v>#REF!</v>
      </c>
      <c r="L51" s="51" t="e">
        <f>IF(AND(' RIESGOS DE GESTION'!#REF!="Muy Baja",' RIESGOS DE GESTION'!#REF!="Leve"),CONCATENATE("R6C",' RIESGOS DE GESTION'!#REF!),"")</f>
        <v>#REF!</v>
      </c>
      <c r="M51" s="51" t="e">
        <f>IF(AND(' RIESGOS DE GESTION'!#REF!="Muy Baja",' RIESGOS DE GESTION'!#REF!="Leve"),CONCATENATE("R6C",' RIESGOS DE GESTION'!#REF!),"")</f>
        <v>#REF!</v>
      </c>
      <c r="N51" s="51" t="e">
        <f>IF(AND(' RIESGOS DE GESTION'!#REF!="Muy Baja",' RIESGOS DE GESTION'!#REF!="Leve"),CONCATENATE("R6C",' RIESGOS DE GESTION'!#REF!),"")</f>
        <v>#REF!</v>
      </c>
      <c r="O51" s="52" t="e">
        <f>IF(AND(' RIESGOS DE GESTION'!#REF!="Muy Baja",' RIESGOS DE GESTION'!#REF!="Leve"),CONCATENATE("R6C",' RIESGOS DE GESTION'!#REF!),"")</f>
        <v>#REF!</v>
      </c>
      <c r="P51" s="50" t="e">
        <f>IF(AND(' RIESGOS DE GESTION'!#REF!="Muy Baja",' RIESGOS DE GESTION'!#REF!="Menor"),CONCATENATE("R6C",' RIESGOS DE GESTION'!#REF!),"")</f>
        <v>#REF!</v>
      </c>
      <c r="Q51" s="51" t="e">
        <f>IF(AND(' RIESGOS DE GESTION'!#REF!="Muy Baja",' RIESGOS DE GESTION'!#REF!="Menor"),CONCATENATE("R6C",' RIESGOS DE GESTION'!#REF!),"")</f>
        <v>#REF!</v>
      </c>
      <c r="R51" s="51" t="e">
        <f>IF(AND(' RIESGOS DE GESTION'!#REF!="Muy Baja",' RIESGOS DE GESTION'!#REF!="Menor"),CONCATENATE("R6C",' RIESGOS DE GESTION'!#REF!),"")</f>
        <v>#REF!</v>
      </c>
      <c r="S51" s="51" t="e">
        <f>IF(AND(' RIESGOS DE GESTION'!#REF!="Muy Baja",' RIESGOS DE GESTION'!#REF!="Menor"),CONCATENATE("R6C",' RIESGOS DE GESTION'!#REF!),"")</f>
        <v>#REF!</v>
      </c>
      <c r="T51" s="51" t="e">
        <f>IF(AND(' RIESGOS DE GESTION'!#REF!="Muy Baja",' RIESGOS DE GESTION'!#REF!="Menor"),CONCATENATE("R6C",' RIESGOS DE GESTION'!#REF!),"")</f>
        <v>#REF!</v>
      </c>
      <c r="U51" s="52" t="e">
        <f>IF(AND(' RIESGOS DE GESTION'!#REF!="Muy Baja",' RIESGOS DE GESTION'!#REF!="Menor"),CONCATENATE("R6C",' RIESGOS DE GESTION'!#REF!),"")</f>
        <v>#REF!</v>
      </c>
      <c r="V51" s="41" t="e">
        <f>IF(AND(' RIESGOS DE GESTION'!#REF!="Muy Baja",' RIESGOS DE GESTION'!#REF!="Moderado"),CONCATENATE("R6C",' RIESGOS DE GESTION'!#REF!),"")</f>
        <v>#REF!</v>
      </c>
      <c r="W51" s="42" t="e">
        <f>IF(AND(' RIESGOS DE GESTION'!#REF!="Muy Baja",' RIESGOS DE GESTION'!#REF!="Moderado"),CONCATENATE("R6C",' RIESGOS DE GESTION'!#REF!),"")</f>
        <v>#REF!</v>
      </c>
      <c r="X51" s="42" t="e">
        <f>IF(AND(' RIESGOS DE GESTION'!#REF!="Muy Baja",' RIESGOS DE GESTION'!#REF!="Moderado"),CONCATENATE("R6C",' RIESGOS DE GESTION'!#REF!),"")</f>
        <v>#REF!</v>
      </c>
      <c r="Y51" s="42" t="e">
        <f>IF(AND(' RIESGOS DE GESTION'!#REF!="Muy Baja",' RIESGOS DE GESTION'!#REF!="Moderado"),CONCATENATE("R6C",' RIESGOS DE GESTION'!#REF!),"")</f>
        <v>#REF!</v>
      </c>
      <c r="Z51" s="42" t="e">
        <f>IF(AND(' RIESGOS DE GESTION'!#REF!="Muy Baja",' RIESGOS DE GESTION'!#REF!="Moderado"),CONCATENATE("R6C",' RIESGOS DE GESTION'!#REF!),"")</f>
        <v>#REF!</v>
      </c>
      <c r="AA51" s="43"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27" t="e">
        <f>IF(AND(' RIESGOS DE GESTION'!#REF!="Muy Baja",' RIESGOS DE GESTION'!#REF!="Mayor"),CONCATENATE("R6C",' RIESGOS DE GESTION'!#REF!),"")</f>
        <v>#REF!</v>
      </c>
      <c r="AE51" s="27" t="e">
        <f>IF(AND(' RIESGOS DE GESTION'!#REF!="Muy Baja",' RIESGOS DE GESTION'!#REF!="Mayor"),CONCATENATE("R6C",' RIESGOS DE GESTION'!#REF!),"")</f>
        <v>#REF!</v>
      </c>
      <c r="AF51" s="27"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ht="15" customHeight="1" x14ac:dyDescent="0.25">
      <c r="A52" s="57"/>
      <c r="B52" s="416"/>
      <c r="C52" s="416"/>
      <c r="D52" s="417"/>
      <c r="E52" s="515"/>
      <c r="F52" s="514"/>
      <c r="G52" s="514"/>
      <c r="H52" s="514"/>
      <c r="I52" s="530"/>
      <c r="J52" s="50" t="e">
        <f>IF(AND(' RIESGOS DE GESTION'!#REF!="Muy Baja",' RIESGOS DE GESTION'!#REF!="Leve"),CONCATENATE("R7C",' RIESGOS DE GESTION'!#REF!),"")</f>
        <v>#REF!</v>
      </c>
      <c r="K52" s="51" t="e">
        <f>IF(AND(' RIESGOS DE GESTION'!#REF!="Muy Baja",' RIESGOS DE GESTION'!#REF!="Leve"),CONCATENATE("R7C",' RIESGOS DE GESTION'!#REF!),"")</f>
        <v>#REF!</v>
      </c>
      <c r="L52" s="51" t="e">
        <f>IF(AND(' RIESGOS DE GESTION'!#REF!="Muy Baja",' RIESGOS DE GESTION'!#REF!="Leve"),CONCATENATE("R7C",' RIESGOS DE GESTION'!#REF!),"")</f>
        <v>#REF!</v>
      </c>
      <c r="M52" s="51" t="e">
        <f>IF(AND(' RIESGOS DE GESTION'!#REF!="Muy Baja",' RIESGOS DE GESTION'!#REF!="Leve"),CONCATENATE("R7C",' RIESGOS DE GESTION'!#REF!),"")</f>
        <v>#REF!</v>
      </c>
      <c r="N52" s="51" t="e">
        <f>IF(AND(' RIESGOS DE GESTION'!#REF!="Muy Baja",' RIESGOS DE GESTION'!#REF!="Leve"),CONCATENATE("R7C",' RIESGOS DE GESTION'!#REF!),"")</f>
        <v>#REF!</v>
      </c>
      <c r="O52" s="52" t="e">
        <f>IF(AND(' RIESGOS DE GESTION'!#REF!="Muy Baja",' RIESGOS DE GESTION'!#REF!="Leve"),CONCATENATE("R7C",' RIESGOS DE GESTION'!#REF!),"")</f>
        <v>#REF!</v>
      </c>
      <c r="P52" s="50" t="e">
        <f>IF(AND(' RIESGOS DE GESTION'!#REF!="Muy Baja",' RIESGOS DE GESTION'!#REF!="Menor"),CONCATENATE("R7C",' RIESGOS DE GESTION'!#REF!),"")</f>
        <v>#REF!</v>
      </c>
      <c r="Q52" s="51" t="e">
        <f>IF(AND(' RIESGOS DE GESTION'!#REF!="Muy Baja",' RIESGOS DE GESTION'!#REF!="Menor"),CONCATENATE("R7C",' RIESGOS DE GESTION'!#REF!),"")</f>
        <v>#REF!</v>
      </c>
      <c r="R52" s="51" t="e">
        <f>IF(AND(' RIESGOS DE GESTION'!#REF!="Muy Baja",' RIESGOS DE GESTION'!#REF!="Menor"),CONCATENATE("R7C",' RIESGOS DE GESTION'!#REF!),"")</f>
        <v>#REF!</v>
      </c>
      <c r="S52" s="51" t="e">
        <f>IF(AND(' RIESGOS DE GESTION'!#REF!="Muy Baja",' RIESGOS DE GESTION'!#REF!="Menor"),CONCATENATE("R7C",' RIESGOS DE GESTION'!#REF!),"")</f>
        <v>#REF!</v>
      </c>
      <c r="T52" s="51" t="e">
        <f>IF(AND(' RIESGOS DE GESTION'!#REF!="Muy Baja",' RIESGOS DE GESTION'!#REF!="Menor"),CONCATENATE("R7C",' RIESGOS DE GESTION'!#REF!),"")</f>
        <v>#REF!</v>
      </c>
      <c r="U52" s="52" t="e">
        <f>IF(AND(' RIESGOS DE GESTION'!#REF!="Muy Baja",' RIESGOS DE GESTION'!#REF!="Menor"),CONCATENATE("R7C",' RIESGOS DE GESTION'!#REF!),"")</f>
        <v>#REF!</v>
      </c>
      <c r="V52" s="41" t="e">
        <f>IF(AND(' RIESGOS DE GESTION'!#REF!="Muy Baja",' RIESGOS DE GESTION'!#REF!="Moderado"),CONCATENATE("R7C",' RIESGOS DE GESTION'!#REF!),"")</f>
        <v>#REF!</v>
      </c>
      <c r="W52" s="42" t="e">
        <f>IF(AND(' RIESGOS DE GESTION'!#REF!="Muy Baja",' RIESGOS DE GESTION'!#REF!="Moderado"),CONCATENATE("R7C",' RIESGOS DE GESTION'!#REF!),"")</f>
        <v>#REF!</v>
      </c>
      <c r="X52" s="42" t="e">
        <f>IF(AND(' RIESGOS DE GESTION'!#REF!="Muy Baja",' RIESGOS DE GESTION'!#REF!="Moderado"),CONCATENATE("R7C",' RIESGOS DE GESTION'!#REF!),"")</f>
        <v>#REF!</v>
      </c>
      <c r="Y52" s="42" t="e">
        <f>IF(AND(' RIESGOS DE GESTION'!#REF!="Muy Baja",' RIESGOS DE GESTION'!#REF!="Moderado"),CONCATENATE("R7C",' RIESGOS DE GESTION'!#REF!),"")</f>
        <v>#REF!</v>
      </c>
      <c r="Z52" s="42" t="e">
        <f>IF(AND(' RIESGOS DE GESTION'!#REF!="Muy Baja",' RIESGOS DE GESTION'!#REF!="Moderado"),CONCATENATE("R7C",' RIESGOS DE GESTION'!#REF!),"")</f>
        <v>#REF!</v>
      </c>
      <c r="AA52" s="43"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27" t="e">
        <f>IF(AND(' RIESGOS DE GESTION'!#REF!="Muy Baja",' RIESGOS DE GESTION'!#REF!="Mayor"),CONCATENATE("R7C",' RIESGOS DE GESTION'!#REF!),"")</f>
        <v>#REF!</v>
      </c>
      <c r="AE52" s="27" t="e">
        <f>IF(AND(' RIESGOS DE GESTION'!#REF!="Muy Baja",' RIESGOS DE GESTION'!#REF!="Mayor"),CONCATENATE("R7C",' RIESGOS DE GESTION'!#REF!),"")</f>
        <v>#REF!</v>
      </c>
      <c r="AF52" s="27"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416"/>
      <c r="C53" s="416"/>
      <c r="D53" s="417"/>
      <c r="E53" s="515"/>
      <c r="F53" s="514"/>
      <c r="G53" s="514"/>
      <c r="H53" s="514"/>
      <c r="I53" s="530"/>
      <c r="J53" s="50" t="e">
        <f>IF(AND(' RIESGOS DE GESTION'!#REF!="Muy Baja",' RIESGOS DE GESTION'!#REF!="Leve"),CONCATENATE("R8C",' RIESGOS DE GESTION'!#REF!),"")</f>
        <v>#REF!</v>
      </c>
      <c r="K53" s="51" t="e">
        <f>IF(AND(' RIESGOS DE GESTION'!#REF!="Muy Baja",' RIESGOS DE GESTION'!#REF!="Leve"),CONCATENATE("R8C",' RIESGOS DE GESTION'!#REF!),"")</f>
        <v>#REF!</v>
      </c>
      <c r="L53" s="51" t="e">
        <f>IF(AND(' RIESGOS DE GESTION'!#REF!="Muy Baja",' RIESGOS DE GESTION'!#REF!="Leve"),CONCATENATE("R8C",' RIESGOS DE GESTION'!#REF!),"")</f>
        <v>#REF!</v>
      </c>
      <c r="M53" s="51" t="e">
        <f>IF(AND(' RIESGOS DE GESTION'!#REF!="Muy Baja",' RIESGOS DE GESTION'!#REF!="Leve"),CONCATENATE("R8C",' RIESGOS DE GESTION'!#REF!),"")</f>
        <v>#REF!</v>
      </c>
      <c r="N53" s="51" t="e">
        <f>IF(AND(' RIESGOS DE GESTION'!#REF!="Muy Baja",' RIESGOS DE GESTION'!#REF!="Leve"),CONCATENATE("R8C",' RIESGOS DE GESTION'!#REF!),"")</f>
        <v>#REF!</v>
      </c>
      <c r="O53" s="52" t="e">
        <f>IF(AND(' RIESGOS DE GESTION'!#REF!="Muy Baja",' RIESGOS DE GESTION'!#REF!="Leve"),CONCATENATE("R8C",' RIESGOS DE GESTION'!#REF!),"")</f>
        <v>#REF!</v>
      </c>
      <c r="P53" s="50" t="e">
        <f>IF(AND(' RIESGOS DE GESTION'!#REF!="Muy Baja",' RIESGOS DE GESTION'!#REF!="Menor"),CONCATENATE("R8C",' RIESGOS DE GESTION'!#REF!),"")</f>
        <v>#REF!</v>
      </c>
      <c r="Q53" s="51" t="e">
        <f>IF(AND(' RIESGOS DE GESTION'!#REF!="Muy Baja",' RIESGOS DE GESTION'!#REF!="Menor"),CONCATENATE("R8C",' RIESGOS DE GESTION'!#REF!),"")</f>
        <v>#REF!</v>
      </c>
      <c r="R53" s="51" t="e">
        <f>IF(AND(' RIESGOS DE GESTION'!#REF!="Muy Baja",' RIESGOS DE GESTION'!#REF!="Menor"),CONCATENATE("R8C",' RIESGOS DE GESTION'!#REF!),"")</f>
        <v>#REF!</v>
      </c>
      <c r="S53" s="51" t="e">
        <f>IF(AND(' RIESGOS DE GESTION'!#REF!="Muy Baja",' RIESGOS DE GESTION'!#REF!="Menor"),CONCATENATE("R8C",' RIESGOS DE GESTION'!#REF!),"")</f>
        <v>#REF!</v>
      </c>
      <c r="T53" s="51" t="e">
        <f>IF(AND(' RIESGOS DE GESTION'!#REF!="Muy Baja",' RIESGOS DE GESTION'!#REF!="Menor"),CONCATENATE("R8C",' RIESGOS DE GESTION'!#REF!),"")</f>
        <v>#REF!</v>
      </c>
      <c r="U53" s="52" t="e">
        <f>IF(AND(' RIESGOS DE GESTION'!#REF!="Muy Baja",' RIESGOS DE GESTION'!#REF!="Menor"),CONCATENATE("R8C",' RIESGOS DE GESTION'!#REF!),"")</f>
        <v>#REF!</v>
      </c>
      <c r="V53" s="41" t="e">
        <f>IF(AND(' RIESGOS DE GESTION'!#REF!="Muy Baja",' RIESGOS DE GESTION'!#REF!="Moderado"),CONCATENATE("R8C",' RIESGOS DE GESTION'!#REF!),"")</f>
        <v>#REF!</v>
      </c>
      <c r="W53" s="42" t="e">
        <f>IF(AND(' RIESGOS DE GESTION'!#REF!="Muy Baja",' RIESGOS DE GESTION'!#REF!="Moderado"),CONCATENATE("R8C",' RIESGOS DE GESTION'!#REF!),"")</f>
        <v>#REF!</v>
      </c>
      <c r="X53" s="42" t="e">
        <f>IF(AND(' RIESGOS DE GESTION'!#REF!="Muy Baja",' RIESGOS DE GESTION'!#REF!="Moderado"),CONCATENATE("R8C",' RIESGOS DE GESTION'!#REF!),"")</f>
        <v>#REF!</v>
      </c>
      <c r="Y53" s="42" t="e">
        <f>IF(AND(' RIESGOS DE GESTION'!#REF!="Muy Baja",' RIESGOS DE GESTION'!#REF!="Moderado"),CONCATENATE("R8C",' RIESGOS DE GESTION'!#REF!),"")</f>
        <v>#REF!</v>
      </c>
      <c r="Z53" s="42" t="e">
        <f>IF(AND(' RIESGOS DE GESTION'!#REF!="Muy Baja",' RIESGOS DE GESTION'!#REF!="Moderado"),CONCATENATE("R8C",' RIESGOS DE GESTION'!#REF!),"")</f>
        <v>#REF!</v>
      </c>
      <c r="AA53" s="43"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27" t="e">
        <f>IF(AND(' RIESGOS DE GESTION'!#REF!="Muy Baja",' RIESGOS DE GESTION'!#REF!="Mayor"),CONCATENATE("R8C",' RIESGOS DE GESTION'!#REF!),"")</f>
        <v>#REF!</v>
      </c>
      <c r="AE53" s="27" t="e">
        <f>IF(AND(' RIESGOS DE GESTION'!#REF!="Muy Baja",' RIESGOS DE GESTION'!#REF!="Mayor"),CONCATENATE("R8C",' RIESGOS DE GESTION'!#REF!),"")</f>
        <v>#REF!</v>
      </c>
      <c r="AF53" s="27"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416"/>
      <c r="C54" s="416"/>
      <c r="D54" s="417"/>
      <c r="E54" s="515"/>
      <c r="F54" s="514"/>
      <c r="G54" s="514"/>
      <c r="H54" s="514"/>
      <c r="I54" s="530"/>
      <c r="J54" s="50" t="e">
        <f>IF(AND(' RIESGOS DE GESTION'!#REF!="Muy Baja",' RIESGOS DE GESTION'!#REF!="Leve"),CONCATENATE("R9C",' RIESGOS DE GESTION'!#REF!),"")</f>
        <v>#REF!</v>
      </c>
      <c r="K54" s="51" t="e">
        <f>IF(AND(' RIESGOS DE GESTION'!#REF!="Muy Baja",' RIESGOS DE GESTION'!#REF!="Leve"),CONCATENATE("R9C",' RIESGOS DE GESTION'!#REF!),"")</f>
        <v>#REF!</v>
      </c>
      <c r="L54" s="51" t="e">
        <f>IF(AND(' RIESGOS DE GESTION'!#REF!="Muy Baja",' RIESGOS DE GESTION'!#REF!="Leve"),CONCATENATE("R9C",' RIESGOS DE GESTION'!#REF!),"")</f>
        <v>#REF!</v>
      </c>
      <c r="M54" s="51" t="e">
        <f>IF(AND(' RIESGOS DE GESTION'!#REF!="Muy Baja",' RIESGOS DE GESTION'!#REF!="Leve"),CONCATENATE("R9C",' RIESGOS DE GESTION'!#REF!),"")</f>
        <v>#REF!</v>
      </c>
      <c r="N54" s="51" t="e">
        <f>IF(AND(' RIESGOS DE GESTION'!#REF!="Muy Baja",' RIESGOS DE GESTION'!#REF!="Leve"),CONCATENATE("R9C",' RIESGOS DE GESTION'!#REF!),"")</f>
        <v>#REF!</v>
      </c>
      <c r="O54" s="52" t="e">
        <f>IF(AND(' RIESGOS DE GESTION'!#REF!="Muy Baja",' RIESGOS DE GESTION'!#REF!="Leve"),CONCATENATE("R9C",' RIESGOS DE GESTION'!#REF!),"")</f>
        <v>#REF!</v>
      </c>
      <c r="P54" s="50" t="e">
        <f>IF(AND(' RIESGOS DE GESTION'!#REF!="Muy Baja",' RIESGOS DE GESTION'!#REF!="Menor"),CONCATENATE("R9C",' RIESGOS DE GESTION'!#REF!),"")</f>
        <v>#REF!</v>
      </c>
      <c r="Q54" s="51" t="e">
        <f>IF(AND(' RIESGOS DE GESTION'!#REF!="Muy Baja",' RIESGOS DE GESTION'!#REF!="Menor"),CONCATENATE("R9C",' RIESGOS DE GESTION'!#REF!),"")</f>
        <v>#REF!</v>
      </c>
      <c r="R54" s="51" t="e">
        <f>IF(AND(' RIESGOS DE GESTION'!#REF!="Muy Baja",' RIESGOS DE GESTION'!#REF!="Menor"),CONCATENATE("R9C",' RIESGOS DE GESTION'!#REF!),"")</f>
        <v>#REF!</v>
      </c>
      <c r="S54" s="51" t="e">
        <f>IF(AND(' RIESGOS DE GESTION'!#REF!="Muy Baja",' RIESGOS DE GESTION'!#REF!="Menor"),CONCATENATE("R9C",' RIESGOS DE GESTION'!#REF!),"")</f>
        <v>#REF!</v>
      </c>
      <c r="T54" s="51" t="e">
        <f>IF(AND(' RIESGOS DE GESTION'!#REF!="Muy Baja",' RIESGOS DE GESTION'!#REF!="Menor"),CONCATENATE("R9C",' RIESGOS DE GESTION'!#REF!),"")</f>
        <v>#REF!</v>
      </c>
      <c r="U54" s="52" t="e">
        <f>IF(AND(' RIESGOS DE GESTION'!#REF!="Muy Baja",' RIESGOS DE GESTION'!#REF!="Menor"),CONCATENATE("R9C",' RIESGOS DE GESTION'!#REF!),"")</f>
        <v>#REF!</v>
      </c>
      <c r="V54" s="41" t="e">
        <f>IF(AND(' RIESGOS DE GESTION'!#REF!="Muy Baja",' RIESGOS DE GESTION'!#REF!="Moderado"),CONCATENATE("R9C",' RIESGOS DE GESTION'!#REF!),"")</f>
        <v>#REF!</v>
      </c>
      <c r="W54" s="42" t="e">
        <f>IF(AND(' RIESGOS DE GESTION'!#REF!="Muy Baja",' RIESGOS DE GESTION'!#REF!="Moderado"),CONCATENATE("R9C",' RIESGOS DE GESTION'!#REF!),"")</f>
        <v>#REF!</v>
      </c>
      <c r="X54" s="42" t="e">
        <f>IF(AND(' RIESGOS DE GESTION'!#REF!="Muy Baja",' RIESGOS DE GESTION'!#REF!="Moderado"),CONCATENATE("R9C",' RIESGOS DE GESTION'!#REF!),"")</f>
        <v>#REF!</v>
      </c>
      <c r="Y54" s="42" t="e">
        <f>IF(AND(' RIESGOS DE GESTION'!#REF!="Muy Baja",' RIESGOS DE GESTION'!#REF!="Moderado"),CONCATENATE("R9C",' RIESGOS DE GESTION'!#REF!),"")</f>
        <v>#REF!</v>
      </c>
      <c r="Z54" s="42" t="e">
        <f>IF(AND(' RIESGOS DE GESTION'!#REF!="Muy Baja",' RIESGOS DE GESTION'!#REF!="Moderado"),CONCATENATE("R9C",' RIESGOS DE GESTION'!#REF!),"")</f>
        <v>#REF!</v>
      </c>
      <c r="AA54" s="43"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27" t="e">
        <f>IF(AND(' RIESGOS DE GESTION'!#REF!="Muy Baja",' RIESGOS DE GESTION'!#REF!="Mayor"),CONCATENATE("R9C",' RIESGOS DE GESTION'!#REF!),"")</f>
        <v>#REF!</v>
      </c>
      <c r="AE54" s="27" t="e">
        <f>IF(AND(' RIESGOS DE GESTION'!#REF!="Muy Baja",' RIESGOS DE GESTION'!#REF!="Mayor"),CONCATENATE("R9C",' RIESGOS DE GESTION'!#REF!),"")</f>
        <v>#REF!</v>
      </c>
      <c r="AF54" s="27"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ht="15.75" customHeight="1" thickBot="1" x14ac:dyDescent="0.3">
      <c r="A55" s="57"/>
      <c r="B55" s="416"/>
      <c r="C55" s="416"/>
      <c r="D55" s="417"/>
      <c r="E55" s="516"/>
      <c r="F55" s="517"/>
      <c r="G55" s="517"/>
      <c r="H55" s="517"/>
      <c r="I55" s="531"/>
      <c r="J55" s="53" t="e">
        <f>IF(AND(' RIESGOS DE GESTION'!#REF!="Muy Baja",' RIESGOS DE GESTION'!#REF!="Leve"),CONCATENATE("R10C",' RIESGOS DE GESTION'!#REF!),"")</f>
        <v>#REF!</v>
      </c>
      <c r="K55" s="54" t="e">
        <f>IF(AND(' RIESGOS DE GESTION'!#REF!="Muy Baja",' RIESGOS DE GESTION'!#REF!="Leve"),CONCATENATE("R10C",' RIESGOS DE GESTION'!#REF!),"")</f>
        <v>#REF!</v>
      </c>
      <c r="L55" s="54" t="e">
        <f>IF(AND(' RIESGOS DE GESTION'!#REF!="Muy Baja",' RIESGOS DE GESTION'!#REF!="Leve"),CONCATENATE("R10C",' RIESGOS DE GESTION'!#REF!),"")</f>
        <v>#REF!</v>
      </c>
      <c r="M55" s="54" t="e">
        <f>IF(AND(' RIESGOS DE GESTION'!#REF!="Muy Baja",' RIESGOS DE GESTION'!#REF!="Leve"),CONCATENATE("R10C",' RIESGOS DE GESTION'!#REF!),"")</f>
        <v>#REF!</v>
      </c>
      <c r="N55" s="54" t="e">
        <f>IF(AND(' RIESGOS DE GESTION'!#REF!="Muy Baja",' RIESGOS DE GESTION'!#REF!="Leve"),CONCATENATE("R10C",' RIESGOS DE GESTION'!#REF!),"")</f>
        <v>#REF!</v>
      </c>
      <c r="O55" s="55" t="e">
        <f>IF(AND(' RIESGOS DE GESTION'!#REF!="Muy Baja",' RIESGOS DE GESTION'!#REF!="Leve"),CONCATENATE("R10C",' RIESGOS DE GESTION'!#REF!),"")</f>
        <v>#REF!</v>
      </c>
      <c r="P55" s="53" t="e">
        <f>IF(AND(' RIESGOS DE GESTION'!#REF!="Muy Baja",' RIESGOS DE GESTION'!#REF!="Menor"),CONCATENATE("R10C",' RIESGOS DE GESTION'!#REF!),"")</f>
        <v>#REF!</v>
      </c>
      <c r="Q55" s="54" t="e">
        <f>IF(AND(' RIESGOS DE GESTION'!#REF!="Muy Baja",' RIESGOS DE GESTION'!#REF!="Menor"),CONCATENATE("R10C",' RIESGOS DE GESTION'!#REF!),"")</f>
        <v>#REF!</v>
      </c>
      <c r="R55" s="54" t="e">
        <f>IF(AND(' RIESGOS DE GESTION'!#REF!="Muy Baja",' RIESGOS DE GESTION'!#REF!="Menor"),CONCATENATE("R10C",' RIESGOS DE GESTION'!#REF!),"")</f>
        <v>#REF!</v>
      </c>
      <c r="S55" s="54" t="e">
        <f>IF(AND(' RIESGOS DE GESTION'!#REF!="Muy Baja",' RIESGOS DE GESTION'!#REF!="Menor"),CONCATENATE("R10C",' RIESGOS DE GESTION'!#REF!),"")</f>
        <v>#REF!</v>
      </c>
      <c r="T55" s="54" t="e">
        <f>IF(AND(' RIESGOS DE GESTION'!#REF!="Muy Baja",' RIESGOS DE GESTION'!#REF!="Menor"),CONCATENATE("R10C",' RIESGOS DE GESTION'!#REF!),"")</f>
        <v>#REF!</v>
      </c>
      <c r="U55" s="55" t="e">
        <f>IF(AND(' RIESGOS DE GESTION'!#REF!="Muy Baja",' RIESGOS DE GESTION'!#REF!="Menor"),CONCATENATE("R10C",' RIESGOS DE GESTION'!#REF!),"")</f>
        <v>#REF!</v>
      </c>
      <c r="V55" s="44" t="e">
        <f>IF(AND(' RIESGOS DE GESTION'!#REF!="Muy Baja",' RIESGOS DE GESTION'!#REF!="Moderado"),CONCATENATE("R10C",' RIESGOS DE GESTION'!#REF!),"")</f>
        <v>#REF!</v>
      </c>
      <c r="W55" s="45" t="e">
        <f>IF(AND(' RIESGOS DE GESTION'!#REF!="Muy Baja",' RIESGOS DE GESTION'!#REF!="Moderado"),CONCATENATE("R10C",' RIESGOS DE GESTION'!#REF!),"")</f>
        <v>#REF!</v>
      </c>
      <c r="X55" s="45" t="e">
        <f>IF(AND(' RIESGOS DE GESTION'!#REF!="Muy Baja",' RIESGOS DE GESTION'!#REF!="Moderado"),CONCATENATE("R10C",' RIESGOS DE GESTION'!#REF!),"")</f>
        <v>#REF!</v>
      </c>
      <c r="Y55" s="45" t="e">
        <f>IF(AND(' RIESGOS DE GESTION'!#REF!="Muy Baja",' RIESGOS DE GESTION'!#REF!="Moderado"),CONCATENATE("R10C",' RIESGOS DE GESTION'!#REF!),"")</f>
        <v>#REF!</v>
      </c>
      <c r="Z55" s="45" t="e">
        <f>IF(AND(' RIESGOS DE GESTION'!#REF!="Muy Baja",' RIESGOS DE GESTION'!#REF!="Moderado"),CONCATENATE("R10C",' RIESGOS DE GESTION'!#REF!),"")</f>
        <v>#REF!</v>
      </c>
      <c r="AA55" s="46" t="e">
        <f>IF(AND(' RIESGOS DE GESTION'!#REF!="Muy Baja",' RIESGOS DE GESTION'!#REF!="Moderado"),CONCATENATE("R10C",' RIESGOS DE GESTION'!#REF!),"")</f>
        <v>#REF!</v>
      </c>
      <c r="AB55" s="32" t="e">
        <f>IF(AND(' RIESGOS DE GESTION'!#REF!="Muy Baja",' RIESGOS DE GESTION'!#REF!="Mayor"),CONCATENATE("R10C",' RIESGOS DE GESTION'!#REF!),"")</f>
        <v>#REF!</v>
      </c>
      <c r="AC55" s="33" t="e">
        <f>IF(AND(' RIESGOS DE GESTION'!#REF!="Muy Baja",' RIESGOS DE GESTION'!#REF!="Mayor"),CONCATENATE("R10C",' RIESGOS DE GESTION'!#REF!),"")</f>
        <v>#REF!</v>
      </c>
      <c r="AD55" s="33" t="e">
        <f>IF(AND(' RIESGOS DE GESTION'!#REF!="Muy Baja",' RIESGOS DE GESTION'!#REF!="Mayor"),CONCATENATE("R10C",' RIESGOS DE GESTION'!#REF!),"")</f>
        <v>#REF!</v>
      </c>
      <c r="AE55" s="33" t="e">
        <f>IF(AND(' RIESGOS DE GESTION'!#REF!="Muy Baja",' RIESGOS DE GESTION'!#REF!="Mayor"),CONCATENATE("R10C",' RIESGOS DE GESTION'!#REF!),"")</f>
        <v>#REF!</v>
      </c>
      <c r="AF55" s="33" t="e">
        <f>IF(AND(' RIESGOS DE GESTION'!#REF!="Muy Baja",' RIESGOS DE GESTION'!#REF!="Mayor"),CONCATENATE("R10C",' RIESGOS DE GESTION'!#REF!),"")</f>
        <v>#REF!</v>
      </c>
      <c r="AG55" s="34" t="e">
        <f>IF(AND(' RIESGOS DE GESTION'!#REF!="Muy Baja",' RIESGOS DE GESTION'!#REF!="Mayor"),CONCATENATE("R10C",' RIESGOS DE GESTION'!#REF!),"")</f>
        <v>#REF!</v>
      </c>
      <c r="AH55" s="35" t="e">
        <f>IF(AND(' RIESGOS DE GESTION'!#REF!="Muy Baja",' RIESGOS DE GESTION'!#REF!="Catastrófico"),CONCATENATE("R10C",' RIESGOS DE GESTION'!#REF!),"")</f>
        <v>#REF!</v>
      </c>
      <c r="AI55" s="36" t="e">
        <f>IF(AND(' RIESGOS DE GESTION'!#REF!="Muy Baja",' RIESGOS DE GESTION'!#REF!="Catastrófico"),CONCATENATE("R10C",' RIESGOS DE GESTION'!#REF!),"")</f>
        <v>#REF!</v>
      </c>
      <c r="AJ55" s="36" t="e">
        <f>IF(AND(' RIESGOS DE GESTION'!#REF!="Muy Baja",' RIESGOS DE GESTION'!#REF!="Catastrófico"),CONCATENATE("R10C",' RIESGOS DE GESTION'!#REF!),"")</f>
        <v>#REF!</v>
      </c>
      <c r="AK55" s="36" t="e">
        <f>IF(AND(' RIESGOS DE GESTION'!#REF!="Muy Baja",' RIESGOS DE GESTION'!#REF!="Catastrófico"),CONCATENATE("R10C",' RIESGOS DE GESTION'!#REF!),"")</f>
        <v>#REF!</v>
      </c>
      <c r="AL55" s="36" t="e">
        <f>IF(AND(' RIESGOS DE GESTION'!#REF!="Muy Baja",' RIESGOS DE GESTION'!#REF!="Catastrófico"),CONCATENATE("R10C",' RIESGOS DE GESTION'!#REF!),"")</f>
        <v>#REF!</v>
      </c>
      <c r="AM55" s="37" t="e">
        <f>IF(AND(' RIESGOS DE GESTION'!#REF!="Muy Baja",' RIESGOS DE GESTION'!#REF!="Catastrófico"),CONCATENATE("R10C",' RIESGOS DE GESTION'!#REF!),"")</f>
        <v>#REF!</v>
      </c>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511" t="s">
        <v>342</v>
      </c>
      <c r="K56" s="512"/>
      <c r="L56" s="512"/>
      <c r="M56" s="512"/>
      <c r="N56" s="512"/>
      <c r="O56" s="529"/>
      <c r="P56" s="511" t="s">
        <v>343</v>
      </c>
      <c r="Q56" s="512"/>
      <c r="R56" s="512"/>
      <c r="S56" s="512"/>
      <c r="T56" s="512"/>
      <c r="U56" s="529"/>
      <c r="V56" s="511" t="s">
        <v>344</v>
      </c>
      <c r="W56" s="512"/>
      <c r="X56" s="512"/>
      <c r="Y56" s="512"/>
      <c r="Z56" s="512"/>
      <c r="AA56" s="529"/>
      <c r="AB56" s="511" t="s">
        <v>345</v>
      </c>
      <c r="AC56" s="550"/>
      <c r="AD56" s="512"/>
      <c r="AE56" s="512"/>
      <c r="AF56" s="512"/>
      <c r="AG56" s="529"/>
      <c r="AH56" s="511" t="s">
        <v>346</v>
      </c>
      <c r="AI56" s="512"/>
      <c r="AJ56" s="512"/>
      <c r="AK56" s="512"/>
      <c r="AL56" s="512"/>
      <c r="AM56" s="529"/>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515"/>
      <c r="K57" s="514"/>
      <c r="L57" s="514"/>
      <c r="M57" s="514"/>
      <c r="N57" s="514"/>
      <c r="O57" s="530"/>
      <c r="P57" s="515"/>
      <c r="Q57" s="514"/>
      <c r="R57" s="514"/>
      <c r="S57" s="514"/>
      <c r="T57" s="514"/>
      <c r="U57" s="530"/>
      <c r="V57" s="515"/>
      <c r="W57" s="514"/>
      <c r="X57" s="514"/>
      <c r="Y57" s="514"/>
      <c r="Z57" s="514"/>
      <c r="AA57" s="530"/>
      <c r="AB57" s="515"/>
      <c r="AC57" s="514"/>
      <c r="AD57" s="514"/>
      <c r="AE57" s="514"/>
      <c r="AF57" s="514"/>
      <c r="AG57" s="530"/>
      <c r="AH57" s="515"/>
      <c r="AI57" s="514"/>
      <c r="AJ57" s="514"/>
      <c r="AK57" s="514"/>
      <c r="AL57" s="514"/>
      <c r="AM57" s="530"/>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515"/>
      <c r="K58" s="514"/>
      <c r="L58" s="514"/>
      <c r="M58" s="514"/>
      <c r="N58" s="514"/>
      <c r="O58" s="530"/>
      <c r="P58" s="515"/>
      <c r="Q58" s="514"/>
      <c r="R58" s="514"/>
      <c r="S58" s="514"/>
      <c r="T58" s="514"/>
      <c r="U58" s="530"/>
      <c r="V58" s="515"/>
      <c r="W58" s="514"/>
      <c r="X58" s="514"/>
      <c r="Y58" s="514"/>
      <c r="Z58" s="514"/>
      <c r="AA58" s="530"/>
      <c r="AB58" s="515"/>
      <c r="AC58" s="514"/>
      <c r="AD58" s="514"/>
      <c r="AE58" s="514"/>
      <c r="AF58" s="514"/>
      <c r="AG58" s="530"/>
      <c r="AH58" s="515"/>
      <c r="AI58" s="514"/>
      <c r="AJ58" s="514"/>
      <c r="AK58" s="514"/>
      <c r="AL58" s="514"/>
      <c r="AM58" s="530"/>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515"/>
      <c r="K59" s="514"/>
      <c r="L59" s="514"/>
      <c r="M59" s="514"/>
      <c r="N59" s="514"/>
      <c r="O59" s="530"/>
      <c r="P59" s="515"/>
      <c r="Q59" s="514"/>
      <c r="R59" s="514"/>
      <c r="S59" s="514"/>
      <c r="T59" s="514"/>
      <c r="U59" s="530"/>
      <c r="V59" s="515"/>
      <c r="W59" s="514"/>
      <c r="X59" s="514"/>
      <c r="Y59" s="514"/>
      <c r="Z59" s="514"/>
      <c r="AA59" s="530"/>
      <c r="AB59" s="515"/>
      <c r="AC59" s="514"/>
      <c r="AD59" s="514"/>
      <c r="AE59" s="514"/>
      <c r="AF59" s="514"/>
      <c r="AG59" s="530"/>
      <c r="AH59" s="515"/>
      <c r="AI59" s="514"/>
      <c r="AJ59" s="514"/>
      <c r="AK59" s="514"/>
      <c r="AL59" s="514"/>
      <c r="AM59" s="530"/>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515"/>
      <c r="K60" s="514"/>
      <c r="L60" s="514"/>
      <c r="M60" s="514"/>
      <c r="N60" s="514"/>
      <c r="O60" s="530"/>
      <c r="P60" s="515"/>
      <c r="Q60" s="514"/>
      <c r="R60" s="514"/>
      <c r="S60" s="514"/>
      <c r="T60" s="514"/>
      <c r="U60" s="530"/>
      <c r="V60" s="515"/>
      <c r="W60" s="514"/>
      <c r="X60" s="514"/>
      <c r="Y60" s="514"/>
      <c r="Z60" s="514"/>
      <c r="AA60" s="530"/>
      <c r="AB60" s="515"/>
      <c r="AC60" s="514"/>
      <c r="AD60" s="514"/>
      <c r="AE60" s="514"/>
      <c r="AF60" s="514"/>
      <c r="AG60" s="530"/>
      <c r="AH60" s="515"/>
      <c r="AI60" s="514"/>
      <c r="AJ60" s="514"/>
      <c r="AK60" s="514"/>
      <c r="AL60" s="514"/>
      <c r="AM60" s="530"/>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ht="15.75" thickBot="1" x14ac:dyDescent="0.3">
      <c r="A61" s="57"/>
      <c r="B61" s="57"/>
      <c r="C61" s="57"/>
      <c r="D61" s="57"/>
      <c r="E61" s="57"/>
      <c r="F61" s="57"/>
      <c r="G61" s="57"/>
      <c r="H61" s="57"/>
      <c r="I61" s="57"/>
      <c r="J61" s="516"/>
      <c r="K61" s="517"/>
      <c r="L61" s="517"/>
      <c r="M61" s="517"/>
      <c r="N61" s="517"/>
      <c r="O61" s="531"/>
      <c r="P61" s="516"/>
      <c r="Q61" s="517"/>
      <c r="R61" s="517"/>
      <c r="S61" s="517"/>
      <c r="T61" s="517"/>
      <c r="U61" s="531"/>
      <c r="V61" s="516"/>
      <c r="W61" s="517"/>
      <c r="X61" s="517"/>
      <c r="Y61" s="517"/>
      <c r="Z61" s="517"/>
      <c r="AA61" s="531"/>
      <c r="AB61" s="516"/>
      <c r="AC61" s="517"/>
      <c r="AD61" s="517"/>
      <c r="AE61" s="517"/>
      <c r="AF61" s="517"/>
      <c r="AG61" s="531"/>
      <c r="AH61" s="516"/>
      <c r="AI61" s="517"/>
      <c r="AJ61" s="517"/>
      <c r="AK61" s="517"/>
      <c r="AL61" s="517"/>
      <c r="AM61" s="531"/>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row>
    <row r="63" spans="1:80" ht="15" customHeight="1" x14ac:dyDescent="0.25">
      <c r="A63" s="57"/>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57"/>
      <c r="AV63" s="57"/>
      <c r="AW63" s="57"/>
      <c r="AX63" s="57"/>
      <c r="AY63" s="57"/>
      <c r="AZ63" s="57"/>
      <c r="BA63" s="57"/>
      <c r="BB63" s="57"/>
      <c r="BC63" s="57"/>
      <c r="BD63" s="57"/>
      <c r="BE63" s="57"/>
      <c r="BF63" s="57"/>
      <c r="BG63" s="57"/>
      <c r="BH63" s="57"/>
    </row>
    <row r="64" spans="1:80" ht="15" customHeight="1" x14ac:dyDescent="0.25">
      <c r="A64" s="57"/>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57"/>
      <c r="AV64" s="57"/>
      <c r="AW64" s="57"/>
      <c r="AX64" s="57"/>
      <c r="AY64" s="57"/>
      <c r="AZ64" s="57"/>
      <c r="BA64" s="57"/>
      <c r="BB64" s="57"/>
      <c r="BC64" s="57"/>
      <c r="BD64" s="57"/>
      <c r="BE64" s="57"/>
      <c r="BF64" s="57"/>
      <c r="BG64" s="57"/>
      <c r="BH64" s="57"/>
    </row>
    <row r="65" spans="1:6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row>
    <row r="66" spans="1:6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row>
    <row r="67" spans="1:6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row>
    <row r="68" spans="1:6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row>
    <row r="69" spans="1:6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row>
    <row r="70" spans="1:6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row>
    <row r="71" spans="1:6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row>
    <row r="72" spans="1:6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row>
    <row r="73" spans="1:6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row>
    <row r="74" spans="1:6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row>
    <row r="75" spans="1:6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row>
    <row r="76" spans="1:6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row>
    <row r="77" spans="1:6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row>
    <row r="78" spans="1:6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row>
    <row r="79" spans="1:6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row>
    <row r="80" spans="1:6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row>
    <row r="81" spans="1:60"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row>
    <row r="82" spans="1:60"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row>
    <row r="83" spans="1:60"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row>
    <row r="84" spans="1:60"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row>
    <row r="85" spans="1:60"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row>
    <row r="86" spans="1:60"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row>
    <row r="87" spans="1:60"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row>
    <row r="88" spans="1:60"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row>
    <row r="89" spans="1:60"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row>
    <row r="90" spans="1:60"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row>
    <row r="91" spans="1:60"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row>
    <row r="92" spans="1:60"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row>
    <row r="93" spans="1:60"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row>
    <row r="94" spans="1:60"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row>
    <row r="95" spans="1:60"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row>
    <row r="96" spans="1:60"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row>
    <row r="97" spans="1:60"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row>
    <row r="98" spans="1:60"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row>
    <row r="99" spans="1:60"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row>
    <row r="100" spans="1:60"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row>
    <row r="101" spans="1:60"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row>
    <row r="102" spans="1:60"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row>
    <row r="103" spans="1:60"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row>
    <row r="104" spans="1:60"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row>
    <row r="105" spans="1:60"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row>
    <row r="106" spans="1:60"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row>
    <row r="107" spans="1:60"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row>
    <row r="108" spans="1:60"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row>
    <row r="109" spans="1:60"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row>
    <row r="110" spans="1:60"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row>
    <row r="111" spans="1:60"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row>
    <row r="112" spans="1:60"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row>
    <row r="113" spans="1:60"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row>
    <row r="114" spans="1:60"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row>
    <row r="115" spans="1:60"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row>
    <row r="116" spans="1:60"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row>
    <row r="117" spans="1:60"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row>
    <row r="118" spans="1:60"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row>
    <row r="119" spans="1:60"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row>
    <row r="120" spans="1:60"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row>
    <row r="121" spans="1:60"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row>
    <row r="122" spans="1:60" x14ac:dyDescent="0.2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row>
    <row r="123" spans="1:60" x14ac:dyDescent="0.2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row>
    <row r="124" spans="1:60" x14ac:dyDescent="0.2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row>
    <row r="125" spans="1:60" x14ac:dyDescent="0.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row>
    <row r="126" spans="1:60" x14ac:dyDescent="0.2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row>
    <row r="127" spans="1:60" x14ac:dyDescent="0.2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row>
    <row r="128" spans="1:60" x14ac:dyDescent="0.2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row>
    <row r="129" spans="1:60" x14ac:dyDescent="0.2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row>
    <row r="130" spans="1:60" x14ac:dyDescent="0.2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row>
    <row r="131" spans="1:60" x14ac:dyDescent="0.2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row>
    <row r="132" spans="1:60" x14ac:dyDescent="0.2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row>
    <row r="133" spans="1:60" x14ac:dyDescent="0.2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row>
    <row r="134" spans="1:60" x14ac:dyDescent="0.2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row>
    <row r="135" spans="1:60" x14ac:dyDescent="0.2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row>
    <row r="136" spans="1:60" x14ac:dyDescent="0.2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row>
    <row r="137" spans="1:60" x14ac:dyDescent="0.2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row>
    <row r="138" spans="1:60" x14ac:dyDescent="0.2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row>
    <row r="139" spans="1:60" x14ac:dyDescent="0.2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row>
    <row r="140" spans="1:60" x14ac:dyDescent="0.2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row>
    <row r="141" spans="1:60" x14ac:dyDescent="0.2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row>
    <row r="142" spans="1:60" x14ac:dyDescent="0.2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row>
    <row r="143" spans="1:60" x14ac:dyDescent="0.2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row>
    <row r="144" spans="1:60" x14ac:dyDescent="0.2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row>
    <row r="145" spans="1:60" x14ac:dyDescent="0.2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row>
    <row r="146" spans="1:60" x14ac:dyDescent="0.2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row>
    <row r="147" spans="1:60" x14ac:dyDescent="0.2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row>
    <row r="148" spans="1:60" x14ac:dyDescent="0.2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row>
    <row r="149" spans="1:60" x14ac:dyDescent="0.2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row>
    <row r="150" spans="1:60" x14ac:dyDescent="0.2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row>
    <row r="151" spans="1:60" x14ac:dyDescent="0.2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row>
    <row r="152" spans="1:60" x14ac:dyDescent="0.2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row>
    <row r="153" spans="1:60" x14ac:dyDescent="0.2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row>
    <row r="154" spans="1:60" x14ac:dyDescent="0.2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row>
    <row r="155" spans="1:60" x14ac:dyDescent="0.2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row>
    <row r="156" spans="1:60" x14ac:dyDescent="0.2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row>
    <row r="157" spans="1:60" x14ac:dyDescent="0.2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row>
    <row r="158" spans="1:60" x14ac:dyDescent="0.2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row>
    <row r="159" spans="1:60" x14ac:dyDescent="0.2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row>
    <row r="160" spans="1:60" x14ac:dyDescent="0.2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row>
    <row r="161" spans="1:60" x14ac:dyDescent="0.2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row>
    <row r="162" spans="1:60" x14ac:dyDescent="0.2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row>
    <row r="163" spans="1:60" x14ac:dyDescent="0.2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row>
    <row r="164" spans="1:60" x14ac:dyDescent="0.2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row>
    <row r="165" spans="1:60" x14ac:dyDescent="0.2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row>
    <row r="166" spans="1:60" x14ac:dyDescent="0.2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row>
    <row r="167" spans="1:60" x14ac:dyDescent="0.2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row>
    <row r="168" spans="1:60" x14ac:dyDescent="0.2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row>
    <row r="169" spans="1:60" x14ac:dyDescent="0.2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row>
    <row r="170" spans="1:60" x14ac:dyDescent="0.2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row>
    <row r="171" spans="1:60" x14ac:dyDescent="0.2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row>
    <row r="172" spans="1:60" x14ac:dyDescent="0.2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row>
    <row r="173" spans="1:60" x14ac:dyDescent="0.2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row>
    <row r="174" spans="1:60" x14ac:dyDescent="0.2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row>
    <row r="175" spans="1:60" x14ac:dyDescent="0.2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row>
    <row r="176" spans="1:60" x14ac:dyDescent="0.2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row>
    <row r="177" spans="1:60" x14ac:dyDescent="0.2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row>
    <row r="178" spans="1:60" x14ac:dyDescent="0.2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row>
    <row r="179" spans="1:60" x14ac:dyDescent="0.2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row>
    <row r="180" spans="1:60" x14ac:dyDescent="0.2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row>
    <row r="181" spans="1:60" x14ac:dyDescent="0.2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row>
    <row r="182" spans="1:60" x14ac:dyDescent="0.2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row>
    <row r="183" spans="1:60" x14ac:dyDescent="0.2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row>
    <row r="184" spans="1:60" x14ac:dyDescent="0.2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row>
    <row r="185" spans="1:60" x14ac:dyDescent="0.2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row>
    <row r="186" spans="1:60" x14ac:dyDescent="0.2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row>
    <row r="187" spans="1:60" x14ac:dyDescent="0.2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row>
    <row r="188" spans="1:60" x14ac:dyDescent="0.2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row>
    <row r="189" spans="1:60" x14ac:dyDescent="0.2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row>
    <row r="190" spans="1:60" x14ac:dyDescent="0.2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row>
    <row r="191" spans="1:60" x14ac:dyDescent="0.25">
      <c r="A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row>
    <row r="192" spans="1:60" x14ac:dyDescent="0.25">
      <c r="A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row>
    <row r="193" spans="1:60" x14ac:dyDescent="0.25">
      <c r="A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row>
    <row r="194" spans="1:60" x14ac:dyDescent="0.25">
      <c r="A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row>
    <row r="195" spans="1:60" x14ac:dyDescent="0.25">
      <c r="A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row>
    <row r="196" spans="1:60" x14ac:dyDescent="0.25">
      <c r="A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row>
    <row r="197" spans="1:60" x14ac:dyDescent="0.25">
      <c r="A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row>
    <row r="198" spans="1:60" x14ac:dyDescent="0.25">
      <c r="A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row>
    <row r="199" spans="1:60" x14ac:dyDescent="0.25">
      <c r="A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row>
    <row r="200" spans="1:60" x14ac:dyDescent="0.25">
      <c r="A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row>
    <row r="201" spans="1:60" x14ac:dyDescent="0.25">
      <c r="A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row>
    <row r="202" spans="1:60" x14ac:dyDescent="0.25">
      <c r="A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row>
    <row r="203" spans="1:60" x14ac:dyDescent="0.25">
      <c r="A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row>
    <row r="204" spans="1:60" x14ac:dyDescent="0.25">
      <c r="A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row>
    <row r="205" spans="1:60" x14ac:dyDescent="0.25">
      <c r="A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row>
    <row r="206" spans="1:60" x14ac:dyDescent="0.25">
      <c r="A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row>
    <row r="207" spans="1:60" x14ac:dyDescent="0.25">
      <c r="A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row>
    <row r="208" spans="1:60" x14ac:dyDescent="0.25">
      <c r="A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row>
    <row r="209" spans="1:60" x14ac:dyDescent="0.25">
      <c r="A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row>
    <row r="210" spans="1:60" x14ac:dyDescent="0.25">
      <c r="A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row>
    <row r="211" spans="1:60" x14ac:dyDescent="0.25">
      <c r="A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row>
    <row r="212" spans="1:60" x14ac:dyDescent="0.25">
      <c r="A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row>
    <row r="213" spans="1:60" x14ac:dyDescent="0.25">
      <c r="A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row>
    <row r="214" spans="1:60" x14ac:dyDescent="0.25">
      <c r="A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row>
    <row r="215" spans="1:60" x14ac:dyDescent="0.25">
      <c r="A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row>
    <row r="216" spans="1:60" x14ac:dyDescent="0.25">
      <c r="A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row>
    <row r="217" spans="1:60" x14ac:dyDescent="0.25">
      <c r="A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row>
    <row r="218" spans="1:60" x14ac:dyDescent="0.25">
      <c r="A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row>
    <row r="219" spans="1:60" x14ac:dyDescent="0.25">
      <c r="A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row>
    <row r="220" spans="1:60" x14ac:dyDescent="0.25">
      <c r="A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row>
    <row r="221" spans="1:60" x14ac:dyDescent="0.25">
      <c r="A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row>
    <row r="222" spans="1:60" x14ac:dyDescent="0.25">
      <c r="A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row>
    <row r="223" spans="1:60" x14ac:dyDescent="0.25">
      <c r="A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row>
    <row r="224" spans="1:60" x14ac:dyDescent="0.25">
      <c r="A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row>
    <row r="225" spans="1:60" x14ac:dyDescent="0.25">
      <c r="A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row>
    <row r="226" spans="1:60" x14ac:dyDescent="0.25">
      <c r="A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row>
    <row r="227" spans="1:60" x14ac:dyDescent="0.25">
      <c r="A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row>
    <row r="228" spans="1:60" x14ac:dyDescent="0.25">
      <c r="A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row>
    <row r="229" spans="1:60" x14ac:dyDescent="0.25">
      <c r="A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row>
    <row r="230" spans="1:60" x14ac:dyDescent="0.25">
      <c r="A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row>
    <row r="231" spans="1:60" x14ac:dyDescent="0.25">
      <c r="A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row>
    <row r="232" spans="1:60" x14ac:dyDescent="0.25">
      <c r="A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row>
    <row r="233" spans="1:60" x14ac:dyDescent="0.25">
      <c r="A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row>
    <row r="234" spans="1:60" x14ac:dyDescent="0.25">
      <c r="A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row>
    <row r="235" spans="1:60" x14ac:dyDescent="0.25">
      <c r="A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row>
    <row r="236" spans="1:60" x14ac:dyDescent="0.25">
      <c r="A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row>
    <row r="237" spans="1:60" x14ac:dyDescent="0.25">
      <c r="A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row>
    <row r="238" spans="1:60" x14ac:dyDescent="0.25">
      <c r="A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row>
    <row r="239" spans="1:60" x14ac:dyDescent="0.25">
      <c r="A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row>
    <row r="240" spans="1:60" x14ac:dyDescent="0.25">
      <c r="A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row>
    <row r="241" spans="1:60" x14ac:dyDescent="0.25">
      <c r="A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row>
    <row r="242" spans="1:60" x14ac:dyDescent="0.25">
      <c r="A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row>
    <row r="243" spans="1:60" x14ac:dyDescent="0.25">
      <c r="A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row>
    <row r="244" spans="1:60" x14ac:dyDescent="0.25">
      <c r="A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row>
    <row r="245" spans="1:60" x14ac:dyDescent="0.25">
      <c r="A245" s="57"/>
    </row>
    <row r="246" spans="1:60" x14ac:dyDescent="0.25">
      <c r="A246" s="57"/>
    </row>
    <row r="247" spans="1:60" x14ac:dyDescent="0.25">
      <c r="A247" s="57"/>
    </row>
    <row r="248" spans="1:60" x14ac:dyDescent="0.25">
      <c r="A248" s="5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57"/>
      <c r="B1" s="551" t="s">
        <v>348</v>
      </c>
      <c r="C1" s="551"/>
      <c r="D1" s="551"/>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37"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1:37" ht="25.5" x14ac:dyDescent="0.25">
      <c r="A3" s="57"/>
      <c r="B3" s="6"/>
      <c r="C3" s="7" t="s">
        <v>349</v>
      </c>
      <c r="D3" s="7" t="s">
        <v>253</v>
      </c>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1:37" ht="51" x14ac:dyDescent="0.25">
      <c r="A4" s="57"/>
      <c r="B4" s="8" t="s">
        <v>350</v>
      </c>
      <c r="C4" s="9" t="s">
        <v>351</v>
      </c>
      <c r="D4" s="10">
        <v>0.2</v>
      </c>
      <c r="E4" s="57"/>
      <c r="F4" s="57"/>
      <c r="G4" s="57"/>
      <c r="H4" s="57"/>
      <c r="I4" s="57"/>
      <c r="J4" s="57"/>
      <c r="K4" s="57"/>
      <c r="L4" s="57"/>
      <c r="M4" s="57"/>
      <c r="N4" s="57"/>
      <c r="O4" s="57"/>
      <c r="P4" s="57"/>
      <c r="Q4" s="57"/>
      <c r="R4" s="57"/>
      <c r="S4" s="57"/>
      <c r="T4" s="57"/>
      <c r="U4" s="57"/>
      <c r="V4" s="57"/>
      <c r="W4" s="57"/>
      <c r="X4" s="57"/>
      <c r="Y4" s="57"/>
      <c r="Z4" s="57"/>
      <c r="AA4" s="57"/>
      <c r="AB4" s="57"/>
      <c r="AC4" s="57"/>
      <c r="AD4" s="57"/>
      <c r="AE4" s="57"/>
    </row>
    <row r="5" spans="1:37" ht="51" x14ac:dyDescent="0.25">
      <c r="A5" s="57"/>
      <c r="B5" s="11" t="s">
        <v>352</v>
      </c>
      <c r="C5" s="12" t="s">
        <v>353</v>
      </c>
      <c r="D5" s="13">
        <v>0.4</v>
      </c>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7" ht="51" x14ac:dyDescent="0.25">
      <c r="A6" s="57"/>
      <c r="B6" s="14" t="s">
        <v>354</v>
      </c>
      <c r="C6" s="12" t="s">
        <v>355</v>
      </c>
      <c r="D6" s="13">
        <v>0.6</v>
      </c>
      <c r="E6" s="57"/>
      <c r="F6" s="57"/>
      <c r="G6" s="57"/>
      <c r="H6" s="57"/>
      <c r="I6" s="57"/>
      <c r="J6" s="57"/>
      <c r="K6" s="57"/>
      <c r="L6" s="57"/>
      <c r="M6" s="57"/>
      <c r="N6" s="57"/>
      <c r="O6" s="57"/>
      <c r="P6" s="57"/>
      <c r="Q6" s="57"/>
      <c r="R6" s="57"/>
      <c r="S6" s="57"/>
      <c r="T6" s="57"/>
      <c r="U6" s="57"/>
      <c r="V6" s="57"/>
      <c r="W6" s="57"/>
      <c r="X6" s="57"/>
      <c r="Y6" s="57"/>
      <c r="Z6" s="57"/>
      <c r="AA6" s="57"/>
      <c r="AB6" s="57"/>
      <c r="AC6" s="57"/>
      <c r="AD6" s="57"/>
      <c r="AE6" s="57"/>
    </row>
    <row r="7" spans="1:37" ht="76.5" x14ac:dyDescent="0.25">
      <c r="A7" s="57"/>
      <c r="B7" s="15" t="s">
        <v>356</v>
      </c>
      <c r="C7" s="12" t="s">
        <v>357</v>
      </c>
      <c r="D7" s="13">
        <v>0.8</v>
      </c>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1:37" ht="51" x14ac:dyDescent="0.25">
      <c r="A8" s="57"/>
      <c r="B8" s="16" t="s">
        <v>358</v>
      </c>
      <c r="C8" s="12" t="s">
        <v>359</v>
      </c>
      <c r="D8" s="13">
        <v>1</v>
      </c>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1:37" x14ac:dyDescent="0.25">
      <c r="A9" s="57"/>
      <c r="B9" s="77"/>
      <c r="C9" s="77"/>
      <c r="D9" s="7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1:37" ht="16.5" x14ac:dyDescent="0.25">
      <c r="A10" s="57"/>
      <c r="B10" s="78"/>
      <c r="C10" s="77"/>
      <c r="D10" s="7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1:37" x14ac:dyDescent="0.25">
      <c r="A11" s="57"/>
      <c r="B11" s="77"/>
      <c r="C11" s="77"/>
      <c r="D11" s="7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7" x14ac:dyDescent="0.25">
      <c r="A12" s="57"/>
      <c r="B12" s="77"/>
      <c r="C12" s="77"/>
      <c r="D12" s="7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7" x14ac:dyDescent="0.25">
      <c r="A13" s="57"/>
      <c r="B13" s="77"/>
      <c r="C13" s="77"/>
      <c r="D13" s="7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1:37" x14ac:dyDescent="0.25">
      <c r="A14" s="57"/>
      <c r="B14" s="77"/>
      <c r="C14" s="77"/>
      <c r="D14" s="7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1:37" x14ac:dyDescent="0.25">
      <c r="A15" s="57"/>
      <c r="B15" s="77"/>
      <c r="C15" s="77"/>
      <c r="D15" s="7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1:37" x14ac:dyDescent="0.25">
      <c r="A16" s="57"/>
      <c r="B16" s="77"/>
      <c r="C16" s="77"/>
      <c r="D16" s="7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1:37" x14ac:dyDescent="0.25">
      <c r="A17" s="57"/>
      <c r="B17" s="77"/>
      <c r="C17" s="77"/>
      <c r="D17" s="7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1:37" x14ac:dyDescent="0.25">
      <c r="A18" s="57"/>
      <c r="B18" s="77"/>
      <c r="C18" s="77"/>
      <c r="D18" s="7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1:37"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37"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1:37"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1:37"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1:37"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1:37"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1:37" x14ac:dyDescent="0.2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1:37" x14ac:dyDescent="0.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1:37"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1:37"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1:37"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1:37"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1:37"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1:31" x14ac:dyDescent="0.25">
      <c r="A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row>
    <row r="34" spans="1:31" x14ac:dyDescent="0.25">
      <c r="A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row>
    <row r="35" spans="1:31" x14ac:dyDescent="0.25">
      <c r="A35" s="57"/>
    </row>
    <row r="36" spans="1:31" x14ac:dyDescent="0.25">
      <c r="A36" s="57"/>
    </row>
    <row r="37" spans="1:31" x14ac:dyDescent="0.25">
      <c r="A37" s="57"/>
    </row>
    <row r="38" spans="1:31" x14ac:dyDescent="0.25">
      <c r="A38" s="57"/>
    </row>
    <row r="39" spans="1:31" x14ac:dyDescent="0.25">
      <c r="A39" s="57"/>
    </row>
    <row r="40" spans="1:31" x14ac:dyDescent="0.25">
      <c r="A40" s="57"/>
    </row>
    <row r="41" spans="1:31" x14ac:dyDescent="0.25">
      <c r="A41" s="57"/>
    </row>
    <row r="42" spans="1:31" x14ac:dyDescent="0.25">
      <c r="A42" s="57"/>
    </row>
    <row r="43" spans="1:31" x14ac:dyDescent="0.25">
      <c r="A43" s="57"/>
    </row>
    <row r="44" spans="1:31" x14ac:dyDescent="0.25">
      <c r="A44" s="57"/>
    </row>
    <row r="45" spans="1:31" x14ac:dyDescent="0.25">
      <c r="A45" s="57"/>
    </row>
    <row r="46" spans="1:31" x14ac:dyDescent="0.25">
      <c r="A46" s="57"/>
    </row>
    <row r="47" spans="1:31" x14ac:dyDescent="0.25">
      <c r="A47" s="57"/>
    </row>
    <row r="48" spans="1:31" x14ac:dyDescent="0.25">
      <c r="A48" s="57"/>
    </row>
    <row r="49" spans="1:1" x14ac:dyDescent="0.25">
      <c r="A49" s="57"/>
    </row>
    <row r="50" spans="1:1" x14ac:dyDescent="0.25">
      <c r="A50" s="57"/>
    </row>
    <row r="51" spans="1:1" x14ac:dyDescent="0.25">
      <c r="A51" s="57"/>
    </row>
    <row r="52" spans="1:1" x14ac:dyDescent="0.25">
      <c r="A52" s="57"/>
    </row>
    <row r="53" spans="1:1" x14ac:dyDescent="0.25">
      <c r="A53" s="57"/>
    </row>
    <row r="54" spans="1:1" x14ac:dyDescent="0.25">
      <c r="A54" s="57"/>
    </row>
    <row r="55" spans="1:1" x14ac:dyDescent="0.25">
      <c r="A55" s="57"/>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7" ma:contentTypeDescription="Crear nuevo documento." ma:contentTypeScope="" ma:versionID="5f4c338def46bf5bf19214706667072e">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36e34f7391d6abe9540288c315af07fc"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Props1.xml><?xml version="1.0" encoding="utf-8"?>
<ds:datastoreItem xmlns:ds="http://schemas.openxmlformats.org/officeDocument/2006/customXml" ds:itemID="{955E3873-9DD5-4BAB-9D13-E53BC97D0D80}">
  <ds:schemaRefs>
    <ds:schemaRef ds:uri="http://schemas.microsoft.com/sharepoint/v3/contenttype/forms"/>
  </ds:schemaRefs>
</ds:datastoreItem>
</file>

<file path=customXml/itemProps2.xml><?xml version="1.0" encoding="utf-8"?>
<ds:datastoreItem xmlns:ds="http://schemas.openxmlformats.org/officeDocument/2006/customXml" ds:itemID="{72883916-5497-4659-9F17-D19D86197A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d50-af9c-447b-b1f1-aa01515899c9"/>
    <ds:schemaRef ds:uri="e65ea7b8-1bb6-4105-84f8-2ca17f785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90837F-642F-41BE-88CF-8587001C9086}">
  <ds:schemaRefs>
    <ds:schemaRef ds:uri="http://schemas.microsoft.com/office/2006/metadata/properties"/>
    <ds:schemaRef ds:uri="http://schemas.microsoft.com/office/infopath/2007/PartnerControls"/>
    <ds:schemaRef ds:uri="d37b1d50-af9c-447b-b1f1-aa01515899c9"/>
    <ds:schemaRef ds:uri="e65ea7b8-1bb6-4105-84f8-2ca17f7851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Luz Mary Palacios Castillo</cp:lastModifiedBy>
  <cp:revision/>
  <dcterms:created xsi:type="dcterms:W3CDTF">2020-03-24T23:12:47Z</dcterms:created>
  <dcterms:modified xsi:type="dcterms:W3CDTF">2024-01-16T15:07:48Z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2022-12-12T16:37:12Z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5d106f64-e28e-472c-a78a-9124f53e59d1</vt:lpwstr>
  </property>
  <property fmtid="{D5CDD505-2E9C-101B-9397-08002B2CF9AE}" pid="8" name="MSIP_Label_5fac521f-e930-485b-97f4-efbe7db8e98f_ContentBits">
    <vt:lpwstr>0</vt:lpwstr>
  </property>
  <property fmtid="{D5CDD505-2E9C-101B-9397-08002B2CF9AE}" pid="9" name="ContentTypeId">
    <vt:lpwstr>0x0101004698C21ADF809643BDA9225112B63919</vt:lpwstr>
  </property>
  <property fmtid="{D5CDD505-2E9C-101B-9397-08002B2CF9AE}" pid="10" name="MediaServiceImageTags">
    <vt:lpwstr/>
  </property>
</Properties>
</file>