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ivotTables/pivotTable1.xml" ContentType="application/vnd.openxmlformats-officedocument.spreadsheetml.pivotTable+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24226"/>
  <mc:AlternateContent xmlns:mc="http://schemas.openxmlformats.org/markup-compatibility/2006">
    <mc:Choice Requires="x15">
      <x15ac:absPath xmlns:x15ac="http://schemas.microsoft.com/office/spreadsheetml/2010/11/ac" url="F:\RIESGOS 2022\"/>
    </mc:Choice>
  </mc:AlternateContent>
  <xr:revisionPtr revIDLastSave="0" documentId="13_ncr:1_{FA6AAFC6-0BA5-4D83-9AA5-4509A3C6F7C3}" xr6:coauthVersionLast="47" xr6:coauthVersionMax="47" xr10:uidLastSave="{00000000-0000-0000-0000-000000000000}"/>
  <workbookProtection workbookAlgorithmName="SHA-512" workbookHashValue="JcMBycIzjmrvDfLCkiY7MZ/avbMeEgg0za9CD0amCCblVz4M7zRepab5Jyo489O+qbvRzQNm1gxZFoLWhzK6Iw==" workbookSaltValue="oE1b/GFNbdEcsHNs50x6Rg==" workbookSpinCount="100000" lockStructure="1"/>
  <bookViews>
    <workbookView xWindow="-120" yWindow="-120" windowWidth="21840" windowHeight="13140" tabRatio="658" firstSheet="1" activeTab="1"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8"/>
  <pivotCaches>
    <pivotCache cacheId="0" r:id="rId1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5" i="22" l="1"/>
  <c r="Q5" i="24"/>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I10" i="1" s="1"/>
  <c r="AH10" i="1" s="1"/>
  <c r="AA8" i="1"/>
  <c r="T8" i="1"/>
  <c r="AA7" i="1"/>
  <c r="T7" i="1"/>
  <c r="AA6" i="1"/>
  <c r="T6" i="1"/>
  <c r="AA5" i="1"/>
  <c r="K5" i="1"/>
  <c r="L5" i="1" s="1"/>
  <c r="AE13" i="1" l="1"/>
  <c r="AF13" i="1" s="1"/>
  <c r="AI15" i="1"/>
  <c r="AH15" i="1" s="1"/>
  <c r="AE17" i="1"/>
  <c r="AG17" i="1" s="1"/>
  <c r="AE18" i="1" s="1"/>
  <c r="AI25" i="1"/>
  <c r="AH25" i="1" s="1"/>
  <c r="AI38" i="1"/>
  <c r="AH38" i="1" s="1"/>
  <c r="AI49" i="1"/>
  <c r="AH49" i="1" s="1"/>
  <c r="AL9" i="24"/>
  <c r="AK9" i="24" s="1"/>
  <c r="AI16" i="1"/>
  <c r="AH16" i="1" s="1"/>
  <c r="AI27" i="1"/>
  <c r="AH27" i="1" s="1"/>
  <c r="AI36" i="1"/>
  <c r="AH36" i="1" s="1"/>
  <c r="AI40" i="1"/>
  <c r="AH40" i="1" s="1"/>
  <c r="AE51" i="1"/>
  <c r="AI60" i="1"/>
  <c r="AH60" i="1" s="1"/>
  <c r="AI62" i="1"/>
  <c r="AH62" i="1" s="1"/>
  <c r="AE31" i="1"/>
  <c r="AI42" i="1"/>
  <c r="AH42" i="1" s="1"/>
  <c r="AI44" i="1"/>
  <c r="AH44" i="1" s="1"/>
  <c r="AI46" i="1"/>
  <c r="AH46" i="1" s="1"/>
  <c r="AE5" i="1"/>
  <c r="AF5" i="1" s="1"/>
  <c r="AL18" i="24"/>
  <c r="AK18" i="24" s="1"/>
  <c r="AH49" i="24"/>
  <c r="AH51" i="24"/>
  <c r="AI51" i="24" s="1"/>
  <c r="AL52" i="24"/>
  <c r="AK52" i="24" s="1"/>
  <c r="AH5" i="24"/>
  <c r="AL17" i="24"/>
  <c r="AK17" i="24" s="1"/>
  <c r="AH18" i="24"/>
  <c r="AJ1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E23" i="1"/>
  <c r="AF23" i="1" s="1"/>
  <c r="AJ23" i="1" s="1"/>
  <c r="AE24" i="1"/>
  <c r="AG24" i="1" s="1"/>
  <c r="AE25" i="1"/>
  <c r="AG25" i="1" s="1"/>
  <c r="AE35" i="1"/>
  <c r="AI35" i="1"/>
  <c r="AH35" i="1" s="1"/>
  <c r="AE36" i="1"/>
  <c r="AE41" i="1"/>
  <c r="AG41" i="1" s="1"/>
  <c r="AI41" i="1"/>
  <c r="AH41" i="1" s="1"/>
  <c r="AE42" i="1"/>
  <c r="AG42" i="1" s="1"/>
  <c r="AI57" i="1"/>
  <c r="AH5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14" i="24"/>
  <c r="AI14" i="24"/>
  <c r="AJ51" i="24"/>
  <c r="AI47" i="24"/>
  <c r="AJ47" i="24"/>
  <c r="AJ40" i="24"/>
  <c r="AI52" i="24"/>
  <c r="AM52" i="24" s="1"/>
  <c r="AJ49" i="24"/>
  <c r="AI49" i="24"/>
  <c r="AM49" i="24" s="1"/>
  <c r="AI24" i="24"/>
  <c r="AI41" i="24"/>
  <c r="AM41" i="24" s="1"/>
  <c r="AI45" i="24"/>
  <c r="AM45" i="24" s="1"/>
  <c r="AI62" i="24"/>
  <c r="AM62" i="24" s="1"/>
  <c r="AH12" i="24"/>
  <c r="AH16" i="24"/>
  <c r="AI18" i="24"/>
  <c r="AM18" i="24" s="1"/>
  <c r="AL19" i="24"/>
  <c r="AK19" i="24" s="1"/>
  <c r="AI22" i="24"/>
  <c r="AM22" i="24" s="1"/>
  <c r="AH29" i="24"/>
  <c r="AH33" i="24"/>
  <c r="AI35" i="24"/>
  <c r="AM35" i="24" s="1"/>
  <c r="AL36" i="24"/>
  <c r="AK36" i="24" s="1"/>
  <c r="AI39" i="24"/>
  <c r="AM39" i="24" s="1"/>
  <c r="AL40" i="24"/>
  <c r="AK40" i="24" s="1"/>
  <c r="AH50" i="24"/>
  <c r="AL53" i="24"/>
  <c r="AK53" i="24" s="1"/>
  <c r="AI56" i="24"/>
  <c r="AM56" i="24" s="1"/>
  <c r="AL57" i="24"/>
  <c r="AK57" i="24" s="1"/>
  <c r="O59"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M25" i="24" s="1"/>
  <c r="AH36" i="24"/>
  <c r="AI46" i="24"/>
  <c r="AM46" i="24" s="1"/>
  <c r="AH53" i="24"/>
  <c r="AH57" i="24"/>
  <c r="AI59" i="24"/>
  <c r="AM59" i="24" s="1"/>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J57" i="1" s="1"/>
  <c r="AG52" i="1"/>
  <c r="AG63" i="1"/>
  <c r="AF63" i="1"/>
  <c r="AF47" i="1"/>
  <c r="AJ47" i="1" s="1"/>
  <c r="AG47" i="1"/>
  <c r="AF31" i="1"/>
  <c r="AG31" i="1"/>
  <c r="AF34" i="1"/>
  <c r="AG34" i="1"/>
  <c r="AF51" i="1"/>
  <c r="AG51" i="1"/>
  <c r="AE22" i="1"/>
  <c r="AF24" i="1"/>
  <c r="AE39" i="1"/>
  <c r="AE56" i="1"/>
  <c r="AI63" i="1"/>
  <c r="AH63" i="1" s="1"/>
  <c r="AI34" i="1"/>
  <c r="AH34" i="1" s="1"/>
  <c r="AI51" i="1"/>
  <c r="AH51" i="1" s="1"/>
  <c r="L53" i="1"/>
  <c r="AE33" i="1"/>
  <c r="AI24" i="1"/>
  <c r="AH24" i="1" s="1"/>
  <c r="AE38" i="1"/>
  <c r="L47" i="1"/>
  <c r="AE55" i="1"/>
  <c r="AF61" i="1"/>
  <c r="AJ61" i="1" s="1"/>
  <c r="AE21" i="1"/>
  <c r="AE11" i="1"/>
  <c r="AE15" i="1"/>
  <c r="AI18" i="1"/>
  <c r="AH18" i="1" s="1"/>
  <c r="AE32" i="1"/>
  <c r="L41" i="1"/>
  <c r="AE49" i="1"/>
  <c r="AI12" i="1"/>
  <c r="AH12" i="1" s="1"/>
  <c r="AE26" i="1"/>
  <c r="AI29" i="1"/>
  <c r="AH29" i="1" s="1"/>
  <c r="AE43" i="1"/>
  <c r="AE64" i="1"/>
  <c r="AE50" i="1"/>
  <c r="AI13" i="1"/>
  <c r="AH13" i="1" s="1"/>
  <c r="AE9" i="1"/>
  <c r="L29" i="1"/>
  <c r="AE37" i="1"/>
  <c r="AE58" i="1"/>
  <c r="AI30" i="1"/>
  <c r="AH30" i="1" s="1"/>
  <c r="AE48" i="1"/>
  <c r="AE29" i="1"/>
  <c r="AL7" i="24" l="1"/>
  <c r="AI19" i="1"/>
  <c r="AF17" i="1"/>
  <c r="AG13" i="1"/>
  <c r="AF16" i="1"/>
  <c r="AJ16" i="1" s="1"/>
  <c r="AF14" i="1"/>
  <c r="AJ14" i="1" s="1"/>
  <c r="AJ27" i="1"/>
  <c r="AF42" i="1"/>
  <c r="AJ42" i="1" s="1"/>
  <c r="AG27" i="1"/>
  <c r="AF45" i="1"/>
  <c r="AJ45" i="1" s="1"/>
  <c r="AM14" i="24"/>
  <c r="AG10" i="1"/>
  <c r="AI15" i="24"/>
  <c r="AM15" i="24" s="1"/>
  <c r="AI28" i="24"/>
  <c r="AM28" i="24" s="1"/>
  <c r="AI34" i="24"/>
  <c r="AI13" i="24"/>
  <c r="AM13" i="24" s="1"/>
  <c r="AJ31" i="1"/>
  <c r="AI42" i="24"/>
  <c r="AM42" i="24" s="1"/>
  <c r="AI32" i="24"/>
  <c r="AM32" i="24" s="1"/>
  <c r="AI11" i="24"/>
  <c r="AM11" i="24" s="1"/>
  <c r="AG5" i="1"/>
  <c r="AE6" i="1" s="1"/>
  <c r="AG6" i="1" s="1"/>
  <c r="AE7" i="1" s="1"/>
  <c r="AG7" i="1" s="1"/>
  <c r="AE8" i="1" s="1"/>
  <c r="AF8" i="1" s="1"/>
  <c r="AI31" i="24"/>
  <c r="AM31" i="24" s="1"/>
  <c r="AI5" i="24"/>
  <c r="AM5" i="24" s="1"/>
  <c r="AJ5" i="24"/>
  <c r="AH6" i="24" s="1"/>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H7" i="24" s="1"/>
  <c r="AI7" i="24" s="1"/>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32" i="1"/>
  <c r="AF32" i="1"/>
  <c r="AJ32" i="1" s="1"/>
  <c r="AJ24" i="1"/>
  <c r="AG15" i="1"/>
  <c r="AF15" i="1"/>
  <c r="AJ15" i="1" s="1"/>
  <c r="AG22" i="1"/>
  <c r="AF22" i="1"/>
  <c r="AJ22" i="1" s="1"/>
  <c r="AF56" i="1"/>
  <c r="AJ56" i="1" s="1"/>
  <c r="AG56" i="1"/>
  <c r="AJ63" i="1"/>
  <c r="AF29" i="1"/>
  <c r="AJ29" i="1" s="1"/>
  <c r="AG29" i="1"/>
  <c r="AG48" i="1"/>
  <c r="AF48" i="1"/>
  <c r="AJ48" i="1" s="1"/>
  <c r="AG64" i="1"/>
  <c r="AF64" i="1"/>
  <c r="AJ64" i="1" s="1"/>
  <c r="AG11" i="1"/>
  <c r="AE12" i="1" s="1"/>
  <c r="AG12" i="1" s="1"/>
  <c r="AF11" i="1"/>
  <c r="AG18" i="1"/>
  <c r="AE19" i="1" s="1"/>
  <c r="AG19" i="1" s="1"/>
  <c r="AE20" i="1" s="1"/>
  <c r="AF18" i="1"/>
  <c r="AJ18" i="1" s="1"/>
  <c r="AJ30" i="1"/>
  <c r="AG50" i="1"/>
  <c r="AF50" i="1"/>
  <c r="AJ50" i="1" s="1"/>
  <c r="AF33" i="1"/>
  <c r="AJ33" i="1" s="1"/>
  <c r="AG33" i="1"/>
  <c r="AJ13" i="1"/>
  <c r="AG43" i="1"/>
  <c r="AF43" i="1"/>
  <c r="AJ43" i="1" s="1"/>
  <c r="AJ51" i="1"/>
  <c r="AG37" i="1"/>
  <c r="AF37" i="1"/>
  <c r="AJ37" i="1" s="1"/>
  <c r="AG49" i="1"/>
  <c r="AF49" i="1"/>
  <c r="AJ49" i="1" s="1"/>
  <c r="AG9" i="1"/>
  <c r="AF9" i="1"/>
  <c r="AJ9" i="1" s="1"/>
  <c r="AG39" i="1"/>
  <c r="AF39" i="1"/>
  <c r="AJ39" i="1" s="1"/>
  <c r="AG38" i="1"/>
  <c r="AF38" i="1"/>
  <c r="AJ38" i="1" s="1"/>
  <c r="AJ7" i="24" l="1"/>
  <c r="AH8" i="24" s="1"/>
  <c r="AK7" i="24"/>
  <c r="AM7" i="24" s="1"/>
  <c r="AL8" i="24"/>
  <c r="AK8" i="24" s="1"/>
  <c r="AH19" i="1"/>
  <c r="AI20" i="1"/>
  <c r="AH20" i="1" s="1"/>
  <c r="AG20" i="1"/>
  <c r="AF20" i="1"/>
  <c r="AF19" i="1"/>
  <c r="AJ19" i="1" s="1"/>
  <c r="AF12" i="1"/>
  <c r="AJ12" i="1" s="1"/>
  <c r="AF6" i="1"/>
  <c r="AG8" i="1"/>
  <c r="AF7" i="1"/>
  <c r="D49" i="11"/>
  <c r="C49" i="11"/>
  <c r="D48" i="11"/>
  <c r="D47" i="11"/>
  <c r="C48" i="11"/>
  <c r="C47" i="11"/>
  <c r="AJ8" i="24" l="1"/>
  <c r="AI8" i="24"/>
  <c r="AM8" i="24" s="1"/>
  <c r="AJ20" i="1"/>
  <c r="F221" i="13"/>
  <c r="F211" i="13"/>
  <c r="F212" i="13"/>
  <c r="F213" i="13"/>
  <c r="F214" i="13"/>
  <c r="F215" i="13"/>
  <c r="F216" i="13"/>
  <c r="F217" i="13"/>
  <c r="F218" i="13"/>
  <c r="F219" i="13"/>
  <c r="F220" i="13"/>
  <c r="F210" i="13"/>
  <c r="B221" i="13" a="1"/>
  <c r="B221" i="13" l="1"/>
  <c r="N23" i="1" l="1"/>
  <c r="O23" i="1" s="1"/>
  <c r="N11" i="1"/>
  <c r="O11" i="1" s="1"/>
  <c r="N35" i="1"/>
  <c r="O35" i="1" s="1"/>
  <c r="N59" i="1"/>
  <c r="O59" i="1" s="1"/>
  <c r="N47" i="1"/>
  <c r="O47" i="1" s="1"/>
  <c r="Q23" i="24"/>
  <c r="R23" i="24" s="1"/>
  <c r="Q35" i="24"/>
  <c r="Q47" i="24"/>
  <c r="R47" i="24" s="1"/>
  <c r="R5" i="24"/>
  <c r="N53" i="1"/>
  <c r="O53" i="1" s="1"/>
  <c r="Q59" i="24"/>
  <c r="R59" i="24" s="1"/>
  <c r="Q17" i="24"/>
  <c r="R17" i="24" s="1"/>
  <c r="Q29" i="24"/>
  <c r="R29" i="24" s="1"/>
  <c r="Q41" i="24"/>
  <c r="R41" i="24" s="1"/>
  <c r="Q53" i="24"/>
  <c r="R53" i="24" s="1"/>
  <c r="N17" i="1"/>
  <c r="O17" i="1" s="1"/>
  <c r="N41" i="1"/>
  <c r="O41" i="1" s="1"/>
  <c r="N5" i="1"/>
  <c r="O5" i="1" s="1"/>
  <c r="Q11" i="24"/>
  <c r="N29" i="1"/>
  <c r="O29"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R35" i="24" l="1"/>
  <c r="T35" i="24" s="1"/>
  <c r="P41" i="1"/>
  <c r="Q41" i="1"/>
  <c r="P29" i="1"/>
  <c r="Q29" i="1"/>
  <c r="Q17" i="1"/>
  <c r="P17" i="1"/>
  <c r="AI17" i="1" s="1"/>
  <c r="AH17" i="1" s="1"/>
  <c r="AJ17" i="1" s="1"/>
  <c r="S17" i="24"/>
  <c r="T17" i="24"/>
  <c r="S47" i="24"/>
  <c r="T47" i="24"/>
  <c r="Q59" i="1"/>
  <c r="P59" i="1"/>
  <c r="P35" i="1"/>
  <c r="Q35" i="1"/>
  <c r="R11" i="24"/>
  <c r="T11" i="24" s="1"/>
  <c r="S53" i="24"/>
  <c r="T53" i="24"/>
  <c r="T41" i="24"/>
  <c r="S41" i="24"/>
  <c r="P53" i="1"/>
  <c r="Q53" i="1"/>
  <c r="S23" i="24"/>
  <c r="T23" i="24"/>
  <c r="P11" i="1"/>
  <c r="AI11" i="1" s="1"/>
  <c r="AH11" i="1" s="1"/>
  <c r="AJ11" i="1" s="1"/>
  <c r="Q11" i="1"/>
  <c r="S59" i="24"/>
  <c r="T59" i="24"/>
  <c r="T29" i="24"/>
  <c r="S29" i="24"/>
  <c r="P47" i="1"/>
  <c r="Q47" i="1"/>
  <c r="Q23"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P5" i="1" l="1"/>
  <c r="AI5" i="1" s="1"/>
  <c r="Q5" i="1"/>
  <c r="AH5" i="1" l="1"/>
  <c r="AJ5" i="1" s="1"/>
  <c r="AI6" i="1"/>
  <c r="S5" i="24"/>
  <c r="T5" i="24"/>
  <c r="AH6" i="1" l="1"/>
  <c r="AJ6" i="1" s="1"/>
  <c r="AI7" i="1"/>
  <c r="AH7" i="1" l="1"/>
  <c r="AJ7" i="1" s="1"/>
  <c r="AI8" i="1"/>
  <c r="AH8" i="1" s="1"/>
  <c r="AJ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tc={CAB27EC8-5C32-4256-A261-CBC08EA3D2CE}</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CAB27EC8-5C32-4256-A261-CBC08EA3D2CE}">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15
Incompleta: 10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<sst xmlns="http://schemas.openxmlformats.org/spreadsheetml/2006/main" count="1145" uniqueCount="597">
  <si>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</si>
  <si>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</si>
  <si>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</si>
  <si>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</si>
  <si>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</si>
  <si>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</si>
  <si>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</si>
  <si>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</si>
  <si>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</si>
  <si>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</si>
  <si>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</si>
  <si>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</si>
  <si>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</si>
  <si>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</si>
  <si>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</si>
  <si>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</si>
  <si>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</si>
  <si>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</si>
  <si>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</si>
  <si>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</si>
  <si>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</si>
  <si>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</si>
  <si>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</si>
  <si>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</si>
  <si>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</si>
  <si>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</si>
  <si>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</si>
  <si>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</si>
  <si>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</si>
  <si>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</si>
  <si>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</si>
  <si>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</si>
  <si>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</si>
  <si>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</si>
  <si>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</si>
  <si>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</si>
  <si>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</si>
  <si>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</si>
  <si>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</si>
  <si>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</si>
  <si>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</si>
  <si>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</si>
  <si>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</si>
  <si>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</si>
  <si>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</si>
  <si>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</si>
  <si>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</si>
  <si>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</si>
  <si>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</si>
  <si>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</si>
  <si>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</si>
  <si>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</si>
  <si>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</si>
  <si>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</si>
  <si>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</si>
  <si>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</si>
  <si>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</si>
  <si>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</si>
  <si>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</si>
  <si>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</si>
  <si>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t xml:space="preserve"> Fecha </t>
  </si>
  <si>
    <t>CONTEXTO ESTRATÉGICO</t>
  </si>
  <si>
    <t>PROCESO</t>
  </si>
  <si>
    <t>IDENTIFICACIÓN DE CAUSAS</t>
  </si>
  <si>
    <t xml:space="preserve">RIESGO </t>
  </si>
  <si>
    <t>CONSECUENCIA</t>
  </si>
  <si>
    <t>INTERNO</t>
  </si>
  <si>
    <t>EXTERNO</t>
  </si>
  <si>
    <t>PROCESOS</t>
  </si>
  <si>
    <t>ACTIVOS</t>
  </si>
  <si>
    <t>Tipo</t>
  </si>
  <si>
    <t>Causas</t>
  </si>
  <si>
    <t>Gestión del Talento Humano</t>
  </si>
  <si>
    <t>PERSONAL</t>
  </si>
  <si>
    <t>Conocimiento normativo especifico relacionado con vinculación de personal</t>
  </si>
  <si>
    <t>LEGALES Y REGLAMENTARIOS</t>
  </si>
  <si>
    <t xml:space="preserve">Normativa existente para la regulación de las actividades de vinculación </t>
  </si>
  <si>
    <t>RESPONSABLES DEL PROCESO</t>
  </si>
  <si>
    <t>Identificación clara de roles, tiempos de ejecución de actividades y responsabilidades.</t>
  </si>
  <si>
    <t>INFORMACION</t>
  </si>
  <si>
    <t xml:space="preserve">Información actualizada y disponible para consulta de los responsables del proceso </t>
  </si>
  <si>
    <t>Afectación en la prestación del servicio
Retrasos en la vinculación de personal
Incumplimientos normativos
Expedientes laborales incompletos o sin la documentación requerida
Sanciones disciplinarias</t>
  </si>
  <si>
    <t>Procedimientos actualizados que den cuenta a la normatividad y formas de vinculación de personal</t>
  </si>
  <si>
    <t xml:space="preserve">POLÍTICOS </t>
  </si>
  <si>
    <t>Políticas públicas asociadas a la inclusión y equidad de género</t>
  </si>
  <si>
    <t>COMUNICACIÓN ENTRE LOS PROCESOS</t>
  </si>
  <si>
    <t>Comunicación con lideres de las dependencias para identificación de necesidades asociadas a la vinculación de personal</t>
  </si>
  <si>
    <t>APLICACIONES</t>
  </si>
  <si>
    <t>Herramientas y aplicaciones tecnológicas actualizadas</t>
  </si>
  <si>
    <t>FINANCIERO</t>
  </si>
  <si>
    <t xml:space="preserve">Asignación de recursos para la vinculación del personal de planta </t>
  </si>
  <si>
    <t>TECNOLÓGICOS</t>
  </si>
  <si>
    <t>Uso de plataformas externas para el cargue de la información requerida para la vinculación del personal (SIGEP - SIDEAP- SIMO - SIMO 4.0 - LA ABOGACIA - PLATAFORMAS DE VALIDACIÓN DE ANTECEDENTES - OTRAS PLATAFORMAS PARA VALIDACIÓN DE TITULOS Y DOCUMENTACIÓN)</t>
  </si>
  <si>
    <t>PROCEDIMIENTOS ASOCIADOS</t>
  </si>
  <si>
    <t>Articulación con otros procedimientos que se asocian a  la vinculación de personal</t>
  </si>
  <si>
    <t>HARDWARE</t>
  </si>
  <si>
    <t>Equipos de computo que cuenten con la capacidad y puertos necesarios para acceder a reuniones virtuales, impresión, llamadas e información.</t>
  </si>
  <si>
    <t>ESTRATÉGICOS</t>
  </si>
  <si>
    <t>Planta de personal ajustada a las necesidades de la Entidad, así como el Manual de Funciones</t>
  </si>
  <si>
    <t>ECONOMICOS Y FINANCIEROS</t>
  </si>
  <si>
    <t>Recursos aprobados y asignados para la vinculación a través de concurso de méritos</t>
  </si>
  <si>
    <t xml:space="preserve">TECNOLOGÍA </t>
  </si>
  <si>
    <t>Tecnología dispuesta y con capacidad para el cargue y almacenamiento de la información de vinculación de manera digital.</t>
  </si>
  <si>
    <t>SOCIALES Y CULTURALES</t>
  </si>
  <si>
    <t>Confianza en la transparencia de los procesos de vinculación al sector publico</t>
  </si>
  <si>
    <t>COMUNICACIÓN INTERNA</t>
  </si>
  <si>
    <t>Comunicar de manera oportuna y clara la situaciones administrativas que tienen injerencia con la liquidación de nomina</t>
  </si>
  <si>
    <t>Modificaciones normativas que afecten directamente d directamente el procedimiento de liquidación de nomina</t>
  </si>
  <si>
    <t>DISEÑO DEL PROCESO</t>
  </si>
  <si>
    <t>Visualización de diagrama de flujos para identificación de reprocesos en el formato establecido de construcción procedimental</t>
  </si>
  <si>
    <t>Información actualizada y soportada frente al pago y liquidación de nomina.</t>
  </si>
  <si>
    <t>Pagos o descuentos mal efectuados.
Incumplimientos normativos
Sanciones disciplinarias</t>
  </si>
  <si>
    <t xml:space="preserve">Conocimiento normativo especifico relacionado con gestión de nómina </t>
  </si>
  <si>
    <t>Sistemas de computo y software limitado y que no permita incluir o reformar la parametrización de la nomina.</t>
  </si>
  <si>
    <t>Aplicativo que de respuesta a los requerimientos para la liquidación de la nomina, conforme a la normatividad vigente y situaciones administrativas presentadas históricamente.</t>
  </si>
  <si>
    <t>Procedimientos actualizados que den cuenta a la normatividad, asociado a las distintas situaciones administrativas que afectan la nomina</t>
  </si>
  <si>
    <t>Comunicación con lideres de las dependencias para identificación de las situaciones administrativas que afectan la nomina.</t>
  </si>
  <si>
    <t>Recursos asignados y aprobados para el pago y liquidación de nómina</t>
  </si>
  <si>
    <t>Articulación con otros procedimientos que afectan la liquidación de nomina y/o que requieren la gestión de afiliación ante terceros.</t>
  </si>
  <si>
    <t>INTERACCIONES CON OTROS PROCESOS</t>
  </si>
  <si>
    <t xml:space="preserve">Conciliaciones y gestión financiera con presupuesto, contabilidad, tesorería. </t>
  </si>
  <si>
    <t>Conocimiento y licencias requeridas para la implementación del SGSST</t>
  </si>
  <si>
    <t>Normativa existente para la regulación de las actividades del SGSST</t>
  </si>
  <si>
    <t>Afectación en la prestación del servicio
Desmejoramiento de las condiciones de salud de los colaboradores y servidores de la Entidad.
Procesos legales en contra de la entidad.
Incumplimientos normativos
Sanciones disciplinarias</t>
  </si>
  <si>
    <t>Procedimientos actualizados que den cuenta a la normatividad vigente del SGSST.</t>
  </si>
  <si>
    <t>Políticas públicas asociadas a la inclusión y equidad de género, asociadas a procesos de Capacitación, Bienestar, Incentivos y al SGSST</t>
  </si>
  <si>
    <t>Comunicación con lideres de las dependencias para identificación de necesidades asociadas a la formulación de plan, así como el diagnostico insumo para la construcción de este.</t>
  </si>
  <si>
    <t>Asignación de recursos para la gestión de las actividades y requerimientos normativos del SGSST.</t>
  </si>
  <si>
    <t>Uso de plataformas externas para el registro de actividades en relación al SGSST (ARL, otras)</t>
  </si>
  <si>
    <t>Articulación con otros procedimientos que se asocian a  la gestión del Talento Humano</t>
  </si>
  <si>
    <t>Plan de Trabajo del SGSST aprobado por CIGD.</t>
  </si>
  <si>
    <t>Recursos aprobados y asignados para la ejecución de las actividades definidas dentro del PT SGSST</t>
  </si>
  <si>
    <t>Definición de lineamientos y responsabilidades asociadas con el SGSST</t>
  </si>
  <si>
    <t>Tecnología dispuesta y con capacidad para el cargue y almacenamiento de la información en relación a la ejecución del Plan de manera digital.</t>
  </si>
  <si>
    <t>AMBIENTALES</t>
  </si>
  <si>
    <t>Regulación en temas ambientales que aplique a las instalaciones e infraestructura y genere perjuicios en la salud, por el grado de exposición.</t>
  </si>
  <si>
    <t>Comunicar de manera oportuna y clara la situaciones administrativas que afectan el SGSST</t>
  </si>
  <si>
    <t>Conocimiento normativo especifico relacionado con la gestión del Talento Humano</t>
  </si>
  <si>
    <t>Normativa existente para la regulación de la gestión de la información de los servidores públicos.</t>
  </si>
  <si>
    <t>Identificación clara de roles, tiempos de ejecución de actividades y responsabilidades al interior del proceso de Talento Humano.</t>
  </si>
  <si>
    <t xml:space="preserve">Información actualizada,  disponible y segura para consulta de los responsables del proceso. </t>
  </si>
  <si>
    <t>Afectación en la gestión de las situaciones administrativas.
Retrasos en la gestión del Talento Humano
Incumplimientos normativos
Expedientes laborales incompletos o sin la documentación requerida
Sanciones disciplinarias</t>
  </si>
  <si>
    <t>Procedimientos actualizados que den cuenta a la normatividad vigente y a los lineamientos de la UAESP</t>
  </si>
  <si>
    <t>Uso de plataformas externas para el cargue de la información requerida en relación con el personal (SIGEP - SIDEAP- SIMO - SIMO 4.0 - LA ABOGACIA - PLATAFORMAS DE VALIDACIÓN DE ANTECEDENTES - OTRAS PLATAFORMAS PARA VALIDACIÓN DE TITULOS Y DOCUMENTACIÓN)</t>
  </si>
  <si>
    <t>Comunicación con lideres de las dependencias para claridad de la gestión de las distinta situaciones administrativas</t>
  </si>
  <si>
    <t>Tecnología dispuesta y con capacidad para el cargue y almacenamiento de la información en relación a la gestión del Talento Humano</t>
  </si>
  <si>
    <t>Recursos aprobados y asignados para la gestión de la información y adecuación de los espacios de archivo.</t>
  </si>
  <si>
    <t>Articulación con otros procedimientos al interior del Proceso de Gestión del Talento Humano que se asocian a  la gestión de las situaciones administrativas y gestión de la información</t>
  </si>
  <si>
    <t xml:space="preserve">Equipos de computo que cuenten con la capacidad y puertos necesarios para acceder a reuniones virtuales, impresión, llamadas y gestión de la información relacionada con las Historias Laborales </t>
  </si>
  <si>
    <t>OBJETIVO DEL PROCESO</t>
  </si>
  <si>
    <t>TRANSVERSALIDAD</t>
  </si>
  <si>
    <t>Identificación del riesgo</t>
  </si>
  <si>
    <t>Análisis del riesgo inherente</t>
  </si>
  <si>
    <t>Evaluación del riesgo - Valoración de los controles</t>
  </si>
  <si>
    <t>Evaluación del riesgo - Nivel del riesgo residual</t>
  </si>
  <si>
    <t>Plan de Manejo de Riesgos</t>
  </si>
  <si>
    <t>Seguimiento a los controles primer trimestre</t>
  </si>
  <si>
    <t>Seguimiento a los controles segundo trimestre</t>
  </si>
  <si>
    <t>Seguimiento a los controles tercer trimestre</t>
  </si>
  <si>
    <t>Seguimiento a los controles cuarto trimestre</t>
  </si>
  <si>
    <t xml:space="preserve">Plan de Contingencia </t>
  </si>
  <si>
    <t>Seguimiento Segunda Línea de Defensa</t>
  </si>
  <si>
    <t>Evaluación Tercera Línea de Defensa</t>
  </si>
  <si>
    <t xml:space="preserve">Referencia </t>
  </si>
  <si>
    <t>Alcance del proceso</t>
  </si>
  <si>
    <t xml:space="preserve">Causa Raíz </t>
  </si>
  <si>
    <t>Frecuencia con la cual se realiza la actividad</t>
  </si>
  <si>
    <t>Probabilidad Inherente</t>
  </si>
  <si>
    <t>%</t>
  </si>
  <si>
    <t>Criterios de impacto</t>
  </si>
  <si>
    <t>Observación de criterio</t>
  </si>
  <si>
    <t>Impacto 
Inherente</t>
  </si>
  <si>
    <t>No. Control</t>
  </si>
  <si>
    <t xml:space="preserve">Características del control </t>
  </si>
  <si>
    <t>Atributos</t>
  </si>
  <si>
    <t>Probabilidad Residual</t>
  </si>
  <si>
    <t>Probabilidad Residual Final</t>
  </si>
  <si>
    <t>Impacto Residual Final</t>
  </si>
  <si>
    <t>Zona de Riesgo Final</t>
  </si>
  <si>
    <t>Acción</t>
  </si>
  <si>
    <t>Responsable</t>
  </si>
  <si>
    <t>Fecha Programada</t>
  </si>
  <si>
    <t>Fecha Seguimiento</t>
  </si>
  <si>
    <t>Seguimiento primer trimestre</t>
  </si>
  <si>
    <t>Seguimiento segundo trimestre</t>
  </si>
  <si>
    <t>Seguimiento tercer trimestre</t>
  </si>
  <si>
    <t>Seguimiento cuarto trimestre</t>
  </si>
  <si>
    <t>Fecha de seguimiento</t>
  </si>
  <si>
    <t>Seguimiento</t>
  </si>
  <si>
    <t>Evidencia</t>
  </si>
  <si>
    <t>Efectividad</t>
  </si>
  <si>
    <t xml:space="preserve">Actividades a ejecutar en caso de materialización del riesgo </t>
  </si>
  <si>
    <t>Fecha Materialización del riesgo</t>
  </si>
  <si>
    <t xml:space="preserve">Causa de la Materialización </t>
  </si>
  <si>
    <t>Seguimiento al control y soportes</t>
  </si>
  <si>
    <t>Seguimiento al plan de manejo de riesgos y soportes</t>
  </si>
  <si>
    <t>Fecha Evaluación</t>
  </si>
  <si>
    <t xml:space="preserve"> Evaluación al control</t>
  </si>
  <si>
    <t>Efectividad del Control</t>
  </si>
  <si>
    <t xml:space="preserve"> Evaluación al plan de manejo de riesgos (si aplica)</t>
  </si>
  <si>
    <t>¿Tiene responsabe asignado?</t>
  </si>
  <si>
    <t>¿El responsable tiene la autoridad y adecuada?</t>
  </si>
  <si>
    <t>¿La fuente de información que se utiliza   confiable?</t>
  </si>
  <si>
    <t>¿Las observaciones, desviaciones o diferencias identificadas  investigadas y resueltas de manera oportuna?</t>
  </si>
  <si>
    <t>Implementación</t>
  </si>
  <si>
    <t>Calificación</t>
  </si>
  <si>
    <t>Documentación</t>
  </si>
  <si>
    <t>Frecuencia</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</si>
  <si>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</si>
  <si>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Económico y Reputacional</t>
  </si>
  <si>
    <t>Ejecucion y Administracion de procesos</t>
  </si>
  <si>
    <t xml:space="preserve">     El riesgo afecta la imagen de la entidad con algunos usuarios de relevancia frente al logro de los objetivos</t>
  </si>
  <si>
    <t>Base de datos con información de novedades de nómina</t>
  </si>
  <si>
    <t>Si</t>
  </si>
  <si>
    <t>Detectivo</t>
  </si>
  <si>
    <t>Manual</t>
  </si>
  <si>
    <t>Documentado</t>
  </si>
  <si>
    <t>Continua</t>
  </si>
  <si>
    <t>Con registro</t>
  </si>
  <si>
    <t>Reducir (mitigar)</t>
  </si>
  <si>
    <t>Proceso de Gestión del Talento Humano</t>
  </si>
  <si>
    <t>Soportes expedidos por terceros para temas de descuentos por libranzas</t>
  </si>
  <si>
    <t>Preventivo</t>
  </si>
  <si>
    <t>Base de datos de aportes en linea para cruce de información frente a cambios en las afiliaciones</t>
  </si>
  <si>
    <t>Validación de reportes de incapacidades por cada EPS</t>
  </si>
  <si>
    <t xml:space="preserve">Matriz legal y Normograma actualizado conforme a la regulación vigente del SGSST </t>
  </si>
  <si>
    <t>Evitar</t>
  </si>
  <si>
    <t>Equipo de SST</t>
  </si>
  <si>
    <t>Generar dos reinducciones relacionadas con el SGSST</t>
  </si>
  <si>
    <t>Aleatoria</t>
  </si>
  <si>
    <t>Actualización documental del SGSST</t>
  </si>
  <si>
    <t>Análisis del riesgo residual</t>
  </si>
  <si>
    <t>Probabilidad</t>
  </si>
  <si>
    <t>Perfin del Riesgo</t>
  </si>
  <si>
    <t>Proposito del Control</t>
  </si>
  <si>
    <t xml:space="preserve">Periodicidad </t>
  </si>
  <si>
    <t xml:space="preserve">Cómo se realiza
la actividad de
control </t>
  </si>
  <si>
    <t>Qué pasa con las
observaciones o
desviaciones</t>
  </si>
  <si>
    <t>Evidencia de la
ejecución del
control</t>
  </si>
  <si>
    <t>Calificación del Diseño Control</t>
  </si>
  <si>
    <t>Evaluación del Diseño del Control</t>
  </si>
  <si>
    <t>Evaluación de la Ejecución del Control</t>
  </si>
  <si>
    <t>Solidez Individual del Control</t>
  </si>
  <si>
    <t>Aplica plan de
acción para
fortalecer el control</t>
  </si>
  <si>
    <t>Accion para fortalecer el control</t>
  </si>
  <si>
    <t>Solidez del
conjunto
de controles</t>
  </si>
  <si>
    <t>Controles ayudan a disminuir la probabilidad</t>
  </si>
  <si>
    <t>Controles ayudan a disminuir el impacto</t>
  </si>
  <si>
    <t>Desplazamiento / Probabilidad</t>
  </si>
  <si>
    <t>Desplazamiento / Impacto</t>
  </si>
  <si>
    <t>Zona de Riesgo Residual</t>
  </si>
  <si>
    <t>Tratamiento del Riesgo</t>
  </si>
  <si>
    <t>Actividades a ejecutar en caso de materialización del riesgo</t>
  </si>
  <si>
    <t>Fraude Interno</t>
  </si>
  <si>
    <t>Verificación de cumplimiento de requisitos previo a la vinculación</t>
  </si>
  <si>
    <t>FUERTE</t>
  </si>
  <si>
    <t>Si el reqisito esta asociado al soporte aportado (legible, claro, consistente con lo solicitado y completo) es subsanable, se solicita nuevamente.</t>
  </si>
  <si>
    <t>DIRECTAMENTE</t>
  </si>
  <si>
    <t>Verificacion de antecedentes previo a la vinculación</t>
  </si>
  <si>
    <t>No aplica plan de acción para un antecedente negativo</t>
  </si>
  <si>
    <t>Aplicación del Formato de lista de Chequeo para posesión</t>
  </si>
  <si>
    <t>Para entrega de algunos documentos la normatividad vigente da algunos tiempos de entrega, ej: Tarjeta Profesional</t>
  </si>
  <si>
    <t>Descripción Activos de Información</t>
  </si>
  <si>
    <t>Tipo de Activos / Grupo de Activos</t>
  </si>
  <si>
    <t>Amenaza</t>
  </si>
  <si>
    <t>Vulnerabilidad</t>
  </si>
  <si>
    <t>Tipo de Riesgo Digital</t>
  </si>
  <si>
    <t>¿Tiene responsabe asignbado?</t>
  </si>
  <si>
    <t xml:space="preserve">Posibilidad de almacenar, administrar y custodiar  incorrectamente la información en relación a los servidores publicos en los expedientes de Historias Laborales </t>
  </si>
  <si>
    <t>Reputacional</t>
  </si>
  <si>
    <t>Perdidad de Integridad</t>
  </si>
  <si>
    <t xml:space="preserve">     El riesgo afecta la imagen de la entidad internamente, de conocimiento general, nivel interno, de junta dircetiva y accionistas y/o de provedores</t>
  </si>
  <si>
    <t>Establecer los lineamientos para la gestion del archivo de expedientes laborales</t>
  </si>
  <si>
    <t>Socializacion de lineamientos para la gestión de archivo en el equipo de Talento Humano.</t>
  </si>
  <si>
    <t>Equipo de archivo de Talento Humano</t>
  </si>
  <si>
    <t>Permanente</t>
  </si>
  <si>
    <t>Prestamos y atención de expedientes laborales de servidores activos de forma digital</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</si>
  <si>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</si>
  <si>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</si>
  <si>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</si>
  <si>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</si>
  <si>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</si>
  <si>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</si>
  <si>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</si>
  <si>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Información disponible, fiable y oportuna para consulta del Proceso de Gestión del Talento Humano</t>
  </si>
  <si>
    <t xml:space="preserve">Gestión adecuada de información , conforme a la normatividad vigente, articulando los distintos procesos para la optima gestión del talento humano, </t>
  </si>
  <si>
    <t>Sistemas de gestión de la informacion que permitan tener acceso a los cambios de planta y distintas situaciones administrativas con oportunidad.</t>
  </si>
  <si>
    <t xml:space="preserve">Implementar una herramienta que consolide la información con relación a las situaciones y novedades adminsitrativas frente al personal de planta de la Unidad. </t>
  </si>
  <si>
    <t>Proceso de Talento Humano</t>
  </si>
  <si>
    <t>Automatización de tramites y gestión de liquidación de nomina</t>
  </si>
  <si>
    <t xml:space="preserve">Gestión adecuada de información en relación a la liquidación de la nomina, conforme a la normatividad vigente, articulando los distintos procesos para la optima gestión del talento humano, </t>
  </si>
  <si>
    <t>Implementar las mejoras requeridas en el aplicativo de liquidación de la nomina, de manera que se reduzca la posibilidad de errores involuntarios.</t>
  </si>
  <si>
    <t>Mejoras en el aplicativo de liquidacion de nomina que reduzcan la gestión manual de la información</t>
  </si>
  <si>
    <t>Sistematización de tramites asociados a la gestión de Talento Humano</t>
  </si>
  <si>
    <t>Sistematización de tramites a traves de herramientas de uso de la Entidad.</t>
  </si>
  <si>
    <t>Sistematización de documentación y tramites en relacion a situaciones adminsitrativas</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</si>
  <si>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</si>
  <si>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</si>
  <si>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</si>
  <si>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</si>
  <si>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</si>
  <si>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</si>
  <si>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</si>
  <si>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</si>
  <si>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</si>
  <si>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</si>
  <si>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</si>
  <si>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</si>
  <si>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</si>
  <si>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</si>
  <si>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</si>
  <si>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</si>
  <si>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</si>
  <si>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</si>
  <si>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</si>
  <si>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</si>
  <si>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</si>
  <si>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</si>
  <si>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</si>
  <si>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</si>
  <si>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</si>
  <si>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</si>
  <si>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</si>
  <si>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</si>
  <si>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</si>
  <si>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</si>
  <si>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</si>
  <si>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</si>
  <si>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</si>
  <si>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</si>
  <si>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</si>
  <si>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</si>
  <si>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</si>
  <si>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</si>
  <si>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</si>
  <si>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</si>
  <si>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</si>
  <si>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</si>
  <si>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</si>
  <si>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</si>
  <si>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</si>
  <si>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</si>
  <si>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</si>
  <si>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</si>
  <si>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</si>
  <si>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</si>
  <si>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</si>
  <si>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</si>
  <si>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</si>
  <si>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</si>
  <si>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</si>
  <si>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</si>
  <si>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</si>
  <si>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</si>
  <si>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</si>
  <si>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</si>
  <si>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</si>
  <si>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</si>
  <si>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</si>
  <si>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</si>
  <si>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El riesgo afecta la imagen de la entidad con efecto publicitario sostenido a nivel de sector administrativo, nivel departamental o municipal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</si>
  <si>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</si>
  <si>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</si>
  <si>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</si>
  <si>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</si>
  <si>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</si>
  <si>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</si>
  <si>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</si>
  <si>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</si>
  <si>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</si>
  <si>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</si>
  <si>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</si>
  <si>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</si>
  <si>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</si>
  <si>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</si>
  <si>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</si>
  <si>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</si>
  <si>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</si>
  <si>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</si>
  <si>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</si>
  <si>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</si>
  <si>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</si>
  <si>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Con Registro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</si>
  <si>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</si>
  <si>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</si>
  <si>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</si>
  <si>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</si>
  <si>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</si>
  <si>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</si>
  <si>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</si>
  <si>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</si>
  <si>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</si>
  <si>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</si>
  <si>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</si>
  <si>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</si>
  <si>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</si>
  <si>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</si>
  <si>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</si>
  <si>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</si>
  <si>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</si>
  <si>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</si>
  <si>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</si>
  <si>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</si>
  <si>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</si>
  <si>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</si>
  <si>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</si>
  <si>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</si>
  <si>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</si>
  <si>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</si>
  <si>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</si>
  <si>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</si>
  <si>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</si>
  <si>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</si>
  <si>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</si>
  <si>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</si>
  <si>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</si>
  <si>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</si>
  <si>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</si>
  <si>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</si>
  <si>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</si>
  <si>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</si>
  <si>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</si>
  <si>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</si>
  <si>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</si>
  <si>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</si>
  <si>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</si>
  <si>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</si>
  <si>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</si>
  <si>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</si>
  <si>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</si>
  <si>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</si>
  <si>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</si>
  <si>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</si>
  <si>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</si>
  <si>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</si>
  <si>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</si>
  <si>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</si>
  <si>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</si>
  <si>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</si>
  <si>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</si>
  <si>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</si>
  <si>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</si>
  <si>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</si>
  <si>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</si>
  <si>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</si>
  <si>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</si>
  <si>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</si>
  <si>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</si>
  <si>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</si>
  <si>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</si>
  <si>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</si>
  <si>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</si>
  <si>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</si>
  <si>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</si>
  <si>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</si>
  <si>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</si>
  <si>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</si>
  <si>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</si>
  <si>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</si>
  <si>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</si>
  <si>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</si>
  <si>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</si>
  <si>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</si>
  <si>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</si>
  <si>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</si>
  <si>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</si>
  <si>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</si>
  <si>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</si>
  <si>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</si>
  <si>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</si>
  <si>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</si>
  <si>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</si>
  <si>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</si>
  <si>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</si>
  <si>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</si>
  <si>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</si>
  <si>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</si>
  <si>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</si>
  <si>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</si>
  <si>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</si>
  <si>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</si>
  <si>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</si>
  <si>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</si>
  <si>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</si>
  <si>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</si>
  <si>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</si>
  <si>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</si>
  <si>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</si>
  <si>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</si>
  <si>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</si>
  <si>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</si>
  <si>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</si>
  <si>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</si>
  <si>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</si>
  <si>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</si>
  <si>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</si>
  <si>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</si>
  <si>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</si>
  <si>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</si>
  <si>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</si>
  <si>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</si>
  <si>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</si>
  <si>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</si>
  <si>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</si>
  <si>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</si>
  <si>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</si>
  <si>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</si>
  <si>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</si>
  <si>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</si>
  <si>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</si>
  <si>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</si>
  <si>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</si>
  <si>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</si>
  <si>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</si>
  <si>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</si>
  <si>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</si>
  <si>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</si>
  <si>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</si>
  <si>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</si>
  <si>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</si>
  <si>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</si>
  <si>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Aceptar</t>
  </si>
  <si>
    <t>Económico</t>
  </si>
  <si>
    <t>Reducir (compartir)</t>
  </si>
  <si>
    <t>Plan de accion (solo para la opción reducir)</t>
  </si>
  <si>
    <t>Finalizado</t>
  </si>
  <si>
    <t>En curso</t>
  </si>
  <si>
    <t>Daños Activos Fisicos</t>
  </si>
  <si>
    <t>Fallas Tecnologicas</t>
  </si>
  <si>
    <t>Relaciones Laborales</t>
  </si>
  <si>
    <t>Usuarios, productos y practicas , organizacionales</t>
  </si>
  <si>
    <t>Solicitud de cierre</t>
  </si>
  <si>
    <t>Solicitud de ajuste</t>
  </si>
  <si>
    <t>Fraude Externo</t>
  </si>
  <si>
    <t>Lavado de Activos</t>
  </si>
  <si>
    <t>Financiación del terrorismo</t>
  </si>
  <si>
    <t>No</t>
  </si>
  <si>
    <t>Sin registro</t>
  </si>
  <si>
    <t>Reducir</t>
  </si>
  <si>
    <t>Efectivo</t>
  </si>
  <si>
    <t>No efectivo</t>
  </si>
  <si>
    <t xml:space="preserve">Direccionamiento Estratégico </t>
  </si>
  <si>
    <t>Definir los lineamientos estratégicos y el modelo de operación a corto, mediano y largo plazo acorde a las necesidades y espectativas de los grupos de interés.</t>
  </si>
  <si>
    <t xml:space="preserve">Gestión de las Comunicaciones </t>
  </si>
  <si>
    <t>Lograr el posisionamiento y reconocimiento de la Entidad en función de los diferentes grupos de interés por medio del desarrollo de acciones y estrategias de comunicación.</t>
  </si>
  <si>
    <t>Gestión del Conocimiento y la innovación</t>
  </si>
  <si>
    <t xml:space="preserve">Gestión Integral de Residuos Sólidos </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</si>
  <si>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</si>
  <si>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 xml:space="preserve">Servicios Funerarios </t>
  </si>
  <si>
    <t>Garantizar la prestación de los servicios funerarios en los cementerios de propiedad del distrito capital</t>
  </si>
  <si>
    <t xml:space="preserve">Alumbrado Público </t>
  </si>
  <si>
    <t>Garantizar la prestación del alumbrado público en el Distrito Capital.</t>
  </si>
  <si>
    <t>Desarrollar las actividades de vinculación, permanencia y retiro de personal de la Unidad para el cumplimiento de la misión y objetivos institucionales</t>
  </si>
  <si>
    <t>Gestión Documental</t>
  </si>
  <si>
    <t>Establecer lineamientos orientados a la planificación, organización, administración, control y disposición final de la documentación recibida o producida por la Unidad, que garantice el acceso y uso a los usuarios internos y externos.</t>
  </si>
  <si>
    <t xml:space="preserve">Gestión Financiera </t>
  </si>
  <si>
    <t>Administrar los recursos financieros asignados al presupuesto de la UAESP.</t>
  </si>
  <si>
    <t xml:space="preserve">Gestión de Apoyo Logístico </t>
  </si>
  <si>
    <t>Suministrar y controlar los recursos físicos y servicios de apoyo logístico de la UAESP</t>
  </si>
  <si>
    <t xml:space="preserve">Servicio al Ciudadano </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</si>
  <si>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</si>
  <si>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Gestión Tecnológica y de la Información </t>
  </si>
  <si>
    <t>Administrar y brindar soluciones tecnológicas asegurando la integridad, disponibilidad y confiabilidad de la información.</t>
  </si>
  <si>
    <t xml:space="preserve">Gestión Asuntos Legales </t>
  </si>
  <si>
    <t>Prestar asesoría jurídica a la UAESP para su adecuado funcionamiento.</t>
  </si>
  <si>
    <t xml:space="preserve">Gestión de Evaluación y Mejora </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</si>
  <si>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</si>
  <si>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MODERADO</t>
  </si>
  <si>
    <t>DEBIL</t>
  </si>
  <si>
    <t>NO DISMINUYE</t>
  </si>
  <si>
    <t>INDIRECTAMENTE</t>
  </si>
  <si>
    <t>Compartir</t>
  </si>
  <si>
    <t>Incluye las fases del ciclo de vida del servidor público: Ingreso, permanencia y Retiro, soportando cada situación relacionada a su vínculo laboral.</t>
  </si>
  <si>
    <t>Posibilidad de pérdida de la información por  almacenamiento, administración  y custodia  incorrecta  en relación a los servidores públicos en los expedientes de Historias Laborales debido a la falta de control de las actividades y desconocimiento de los llineamientos existentes</t>
  </si>
  <si>
    <t>Posibilidad de beneficio propio o de un tercero por la vinculación de personal indebida por la no aplicación de  controles definidos dentro del procedimiento para la vinculación de personal e Incumplimiento en la aplicación de la normatividad vigente.</t>
  </si>
  <si>
    <t>Vinculación de personal indebida</t>
  </si>
  <si>
    <t>No aplicación de  controles definidos dentro del procedimiento para la vinculación de personal e Incumplimiento en la aplicación de la normatividad vigente.</t>
  </si>
  <si>
    <t>SAF - Proceso de gestión de taneto humano</t>
  </si>
  <si>
    <t>Derogación del nombramiento si procede de acuerdo a la normativa vigente</t>
  </si>
  <si>
    <t>Validación de la veracidad de los títulos obtenidos</t>
  </si>
  <si>
    <t>Posibilidad de pérdidas económicas por inconsistencias en la liquidación y pago de la nomina, por debilidadades en el control de la aplicación de la normativa vigente, falta  la información y reporte de novedades en el tiempo oportuno.</t>
  </si>
  <si>
    <t>Inconsistencias en la liquidación y pago de la nomina</t>
  </si>
  <si>
    <t>Debilidadades en el control de la aplicación de la normativa vigente, falta  la información y reporte de novedades en el tiempo oportuno.</t>
  </si>
  <si>
    <t>SAF - Proceso de Gestión del Talento Humano</t>
  </si>
  <si>
    <t>Socializar lineamientos de liquidación de nómina</t>
  </si>
  <si>
    <t xml:space="preserve">Revisar y actualizar , Si aplica el procedimiento de liquidación de nomina en aras de fortalecer los controles </t>
  </si>
  <si>
    <t>Revisar y actualizar del procedimiento de vinculación con el fin de fortalecer los controles asociados</t>
  </si>
  <si>
    <t>Socializar los lineamientos documentados</t>
  </si>
  <si>
    <t>Reliquidación de los págos y descuentos asociados a la nomina</t>
  </si>
  <si>
    <t>Afectaciones a la seguridad y salud de los trabajadores de la UAESP</t>
  </si>
  <si>
    <t>Posibilidad de afectaciones a la seguridad y salud de los trabajadores de la UAESP por incumplimiento normativo en la implementación del SGSST debido a su desconocimiento o falta de verificaciones y controles  y asignación inadecuada o insuficiente de recursos.</t>
  </si>
  <si>
    <t>Incumplimiento normativo en la implementación del SGSST debido a su desconocimiento o falta de verificaciones y controles  y asignación inadecuada o insuficiente de recursos</t>
  </si>
  <si>
    <t>Reporte y seguimiento de accidentes e incidentes</t>
  </si>
  <si>
    <t>Revisión y actualización de la matriz de riesgos y peligros</t>
  </si>
  <si>
    <t>Registro e impresión de Hojas de Control</t>
  </si>
  <si>
    <t>Registro de control de préstamo de expedientes</t>
  </si>
  <si>
    <t>Adelantar las gestiones de recontrucción del expediente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</si>
</sst>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6"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s>
  <borders count="90">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6">
    <xf numFmtId="0" fontId="0" fillId="0" borderId="0"/>
    <xf numFmtId="9" fontId="14" fillId="0" borderId="0" applyFont="0" applyFill="0" applyBorder="0" applyAlignment="0" applyProtection="0"/>
    <xf numFmtId="0" fontId="47" fillId="0" borderId="0"/>
    <xf numFmtId="0" fontId="48" fillId="0" borderId="0"/>
    <xf numFmtId="0" fontId="5" fillId="0" borderId="0"/>
    <xf numFmtId="0" fontId="36" fillId="0" borderId="0"/>
  </cellStyleXfs>
  <cellXfs count="559">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5" fillId="0" borderId="0" xfId="0" applyFont="1"/>
    <xf numFmtId="0" fontId="13" fillId="0" borderId="0" xfId="0" applyFont="1"/>
    <xf numFmtId="0" fontId="28" fillId="0" borderId="0" xfId="0" applyFont="1" applyAlignment="1">
      <alignment vertical="center"/>
    </xf>
    <xf numFmtId="0" fontId="29" fillId="0" borderId="0" xfId="0" applyFont="1"/>
    <xf numFmtId="0" fontId="27" fillId="0" borderId="0" xfId="0" applyFont="1"/>
    <xf numFmtId="0" fontId="0" fillId="0" borderId="0" xfId="0" pivotButton="1"/>
    <xf numFmtId="0" fontId="12" fillId="0" borderId="0" xfId="0" applyFont="1" applyAlignment="1">
      <alignment horizontal="justify" vertical="center" wrapText="1" readingOrder="1"/>
    </xf>
    <xf numFmtId="0" fontId="30" fillId="0" borderId="0" xfId="0" applyFont="1"/>
    <xf numFmtId="0" fontId="32" fillId="6" borderId="0" xfId="0" applyFont="1" applyFill="1" applyAlignment="1">
      <alignment horizontal="center" vertical="center" wrapText="1" readingOrder="1"/>
    </xf>
    <xf numFmtId="0" fontId="33" fillId="0" borderId="2" xfId="0" applyFont="1" applyBorder="1" applyAlignment="1">
      <alignment horizontal="justify" vertical="center" wrapText="1" readingOrder="1"/>
    </xf>
    <xf numFmtId="0" fontId="33" fillId="0" borderId="1" xfId="0" applyFont="1" applyBorder="1" applyAlignment="1">
      <alignment horizontal="justify" vertical="center" wrapText="1" readingOrder="1"/>
    </xf>
    <xf numFmtId="0" fontId="33" fillId="5" borderId="2" xfId="0" applyFont="1" applyFill="1" applyBorder="1" applyAlignment="1">
      <alignment horizontal="center" vertical="center" wrapText="1" readingOrder="1"/>
    </xf>
    <xf numFmtId="0" fontId="33" fillId="7" borderId="1" xfId="0" applyFont="1" applyFill="1" applyBorder="1" applyAlignment="1">
      <alignment horizontal="center" vertical="center" wrapText="1" readingOrder="1"/>
    </xf>
    <xf numFmtId="0" fontId="33" fillId="4" borderId="1" xfId="0" applyFont="1" applyFill="1" applyBorder="1" applyAlignment="1">
      <alignment horizontal="center" vertical="center" wrapText="1" readingOrder="1"/>
    </xf>
    <xf numFmtId="0" fontId="33" fillId="8" borderId="1" xfId="0" applyFont="1" applyFill="1" applyBorder="1" applyAlignment="1">
      <alignment horizontal="center" vertical="center" wrapText="1" readingOrder="1"/>
    </xf>
    <xf numFmtId="0" fontId="34" fillId="9" borderId="1" xfId="0" applyFont="1" applyFill="1" applyBorder="1" applyAlignment="1">
      <alignment horizontal="center" vertical="center" wrapText="1" readingOrder="1"/>
    </xf>
    <xf numFmtId="0" fontId="33" fillId="0" borderId="2" xfId="0" applyFont="1" applyBorder="1" applyAlignment="1">
      <alignment horizontal="center" vertical="center" wrapText="1" readingOrder="1"/>
    </xf>
    <xf numFmtId="0" fontId="33" fillId="0" borderId="1" xfId="0" applyFont="1" applyBorder="1" applyAlignment="1">
      <alignment horizontal="center" vertical="center" wrapText="1" readingOrder="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0" xfId="0" applyFont="1" applyFill="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23" fillId="13" borderId="10" xfId="0" applyFont="1" applyFill="1" applyBorder="1" applyAlignment="1" applyProtection="1">
      <alignment horizontal="center" wrapText="1" readingOrder="1"/>
      <protection hidden="1"/>
    </xf>
    <xf numFmtId="0" fontId="0" fillId="3" borderId="0" xfId="0" applyFill="1"/>
    <xf numFmtId="0" fontId="49" fillId="3" borderId="37" xfId="2" applyFont="1" applyFill="1" applyBorder="1"/>
    <xf numFmtId="0" fontId="49" fillId="3" borderId="38" xfId="2" applyFont="1" applyFill="1" applyBorder="1"/>
    <xf numFmtId="0" fontId="49" fillId="3" borderId="39" xfId="2" applyFont="1" applyFill="1" applyBorder="1"/>
    <xf numFmtId="0" fontId="16" fillId="3" borderId="0" xfId="0" applyFont="1" applyFill="1" applyAlignment="1">
      <alignment vertical="center"/>
    </xf>
    <xf numFmtId="0" fontId="5" fillId="3" borderId="0" xfId="0" applyFont="1" applyFill="1"/>
    <xf numFmtId="0" fontId="36" fillId="3" borderId="0" xfId="0" applyFont="1" applyFill="1"/>
    <xf numFmtId="0" fontId="37" fillId="3" borderId="20" xfId="0" applyFont="1" applyFill="1" applyBorder="1" applyAlignment="1">
      <alignment horizontal="center" vertical="center" wrapText="1" readingOrder="1"/>
    </xf>
    <xf numFmtId="0" fontId="38" fillId="3" borderId="20" xfId="0" applyFont="1" applyFill="1" applyBorder="1" applyAlignment="1">
      <alignment horizontal="justify" vertical="center" wrapText="1" readingOrder="1"/>
    </xf>
    <xf numFmtId="9" fontId="37" fillId="3" borderId="29" xfId="0" applyNumberFormat="1"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8" fillId="3" borderId="19" xfId="0" applyFont="1" applyFill="1" applyBorder="1" applyAlignment="1">
      <alignment horizontal="justify" vertical="center" wrapText="1" readingOrder="1"/>
    </xf>
    <xf numFmtId="9" fontId="37" fillId="3" borderId="24" xfId="0" applyNumberFormat="1" applyFont="1" applyFill="1" applyBorder="1" applyAlignment="1">
      <alignment horizontal="center" vertical="center" wrapText="1" readingOrder="1"/>
    </xf>
    <xf numFmtId="0" fontId="38" fillId="3" borderId="24"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8" fillId="3" borderId="26" xfId="0" applyFont="1" applyFill="1" applyBorder="1" applyAlignment="1">
      <alignment horizontal="justify" vertical="center" wrapText="1" readingOrder="1"/>
    </xf>
    <xf numFmtId="0" fontId="38" fillId="3" borderId="27" xfId="0" applyFont="1" applyFill="1" applyBorder="1" applyAlignment="1">
      <alignment horizontal="center" vertical="center" wrapText="1" readingOrder="1"/>
    </xf>
    <xf numFmtId="0" fontId="46" fillId="3" borderId="0" xfId="0" applyFont="1" applyFill="1"/>
    <xf numFmtId="0" fontId="37" fillId="15" borderId="31" xfId="0" applyFont="1" applyFill="1" applyBorder="1" applyAlignment="1">
      <alignment horizontal="center" vertical="center" wrapText="1" readingOrder="1"/>
    </xf>
    <xf numFmtId="0" fontId="37" fillId="15" borderId="32" xfId="0" applyFont="1" applyFill="1" applyBorder="1" applyAlignment="1">
      <alignment horizontal="center" vertical="center" wrapText="1" readingOrder="1"/>
    </xf>
    <xf numFmtId="0" fontId="13" fillId="3" borderId="0" xfId="0" applyFont="1" applyFill="1"/>
    <xf numFmtId="0" fontId="31" fillId="3" borderId="0" xfId="0" applyFont="1" applyFill="1" applyAlignment="1">
      <alignment horizontal="center" vertical="center" wrapText="1"/>
    </xf>
    <xf numFmtId="0" fontId="12" fillId="3" borderId="0" xfId="0" applyFont="1" applyFill="1" applyAlignment="1">
      <alignment horizontal="justify" vertical="center" wrapText="1" readingOrder="1"/>
    </xf>
    <xf numFmtId="0" fontId="4" fillId="3" borderId="0" xfId="0" applyFont="1" applyFill="1" applyAlignment="1">
      <alignment vertical="center"/>
    </xf>
    <xf numFmtId="0" fontId="15" fillId="3" borderId="0" xfId="0" applyFont="1" applyFill="1"/>
    <xf numFmtId="0" fontId="4" fillId="3" borderId="0" xfId="0" applyFont="1" applyFill="1" applyAlignment="1">
      <alignment horizontal="left" vertical="center"/>
    </xf>
    <xf numFmtId="0" fontId="49" fillId="3" borderId="5" xfId="2" applyFont="1" applyFill="1" applyBorder="1"/>
    <xf numFmtId="0" fontId="54" fillId="3" borderId="0" xfId="0" applyFont="1" applyFill="1" applyAlignment="1">
      <alignment horizontal="left" vertical="center" wrapText="1"/>
    </xf>
    <xf numFmtId="0" fontId="55" fillId="3" borderId="0" xfId="0" applyFont="1" applyFill="1" applyAlignment="1">
      <alignment horizontal="left" vertical="top" wrapText="1"/>
    </xf>
    <xf numFmtId="0" fontId="49" fillId="3" borderId="0" xfId="2" applyFont="1" applyFill="1"/>
    <xf numFmtId="0" fontId="49" fillId="3" borderId="6" xfId="2" applyFont="1" applyFill="1" applyBorder="1"/>
    <xf numFmtId="0" fontId="49" fillId="3" borderId="7" xfId="2" applyFont="1" applyFill="1" applyBorder="1"/>
    <xf numFmtId="0" fontId="49" fillId="3" borderId="9" xfId="2" applyFont="1" applyFill="1" applyBorder="1"/>
    <xf numFmtId="0" fontId="49" fillId="3" borderId="8" xfId="2" applyFont="1" applyFill="1" applyBorder="1"/>
    <xf numFmtId="0" fontId="53" fillId="3" borderId="0" xfId="2" applyFont="1" applyFill="1" applyAlignment="1">
      <alignment horizontal="left" vertical="center" wrapText="1"/>
    </xf>
    <xf numFmtId="0" fontId="49" fillId="3" borderId="0" xfId="2" applyFont="1" applyFill="1" applyAlignment="1">
      <alignment horizontal="left" vertical="center" wrapText="1"/>
    </xf>
    <xf numFmtId="0" fontId="49" fillId="3" borderId="0" xfId="2" quotePrefix="1" applyFont="1" applyFill="1" applyAlignment="1">
      <alignment horizontal="left" vertical="center" wrapText="1"/>
    </xf>
    <xf numFmtId="0" fontId="51" fillId="3" borderId="5" xfId="2" quotePrefix="1" applyFont="1" applyFill="1" applyBorder="1" applyAlignment="1">
      <alignment horizontal="left" vertical="top" wrapText="1"/>
    </xf>
    <xf numFmtId="0" fontId="52" fillId="3" borderId="0" xfId="2" quotePrefix="1" applyFont="1" applyFill="1" applyAlignment="1">
      <alignment horizontal="left" vertical="top" wrapText="1"/>
    </xf>
    <xf numFmtId="0" fontId="52" fillId="3" borderId="6" xfId="2" quotePrefix="1" applyFont="1" applyFill="1" applyBorder="1" applyAlignment="1">
      <alignment horizontal="left" vertical="top" wrapText="1"/>
    </xf>
    <xf numFmtId="0" fontId="1" fillId="0" borderId="0" xfId="0" applyFont="1" applyAlignment="1">
      <alignment horizontal="center" vertical="center" wrapText="1"/>
    </xf>
    <xf numFmtId="0" fontId="58" fillId="0" borderId="0" xfId="0" applyFont="1" applyAlignment="1">
      <alignment horizontal="justify" vertical="center"/>
    </xf>
    <xf numFmtId="0" fontId="58" fillId="0" borderId="0" xfId="0" applyFont="1" applyAlignment="1">
      <alignment vertical="center"/>
    </xf>
    <xf numFmtId="0" fontId="59"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8" fillId="0" borderId="0" xfId="0" applyFont="1"/>
    <xf numFmtId="0" fontId="69"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5" fillId="19" borderId="67" xfId="0" applyFont="1" applyFill="1" applyBorder="1" applyAlignment="1" applyProtection="1">
      <alignment horizontal="center" vertical="center" wrapText="1"/>
      <protection hidden="1"/>
    </xf>
    <xf numFmtId="0" fontId="53" fillId="0" borderId="19" xfId="0" applyFont="1" applyBorder="1" applyAlignment="1" applyProtection="1">
      <alignment horizontal="center" vertical="center" wrapText="1"/>
      <protection hidden="1"/>
    </xf>
    <xf numFmtId="0" fontId="70" fillId="24" borderId="30" xfId="0" applyFont="1" applyFill="1" applyBorder="1" applyAlignment="1">
      <alignment horizontal="center"/>
    </xf>
    <xf numFmtId="0" fontId="70" fillId="24" borderId="32" xfId="0" applyFont="1" applyFill="1" applyBorder="1" applyAlignment="1">
      <alignment horizontal="center"/>
    </xf>
    <xf numFmtId="0" fontId="71"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70" fillId="24" borderId="25" xfId="0" applyFont="1" applyFill="1" applyBorder="1" applyAlignment="1">
      <alignment horizontal="center" vertical="center"/>
    </xf>
    <xf numFmtId="0" fontId="70"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70"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70"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hidden="1"/>
    </xf>
    <xf numFmtId="0" fontId="75" fillId="0" borderId="19" xfId="0" applyFont="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14" fontId="75"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lignment horizontal="center" vertical="center" wrapText="1"/>
    </xf>
    <xf numFmtId="0" fontId="4" fillId="19" borderId="19" xfId="0" applyFont="1" applyFill="1" applyBorder="1" applyAlignment="1">
      <alignment horizontal="center" vertical="center" textRotation="90"/>
    </xf>
    <xf numFmtId="0" fontId="4" fillId="0" borderId="0" xfId="0" applyFont="1" applyProtection="1">
      <protection locked="0"/>
    </xf>
    <xf numFmtId="0" fontId="52"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52" fillId="3" borderId="0" xfId="0" applyFont="1" applyFill="1" applyAlignment="1" applyProtection="1">
      <alignment horizontal="center" vertical="center"/>
      <protection locked="0"/>
    </xf>
    <xf numFmtId="0" fontId="52" fillId="2" borderId="0" xfId="0" applyFont="1" applyFill="1" applyAlignment="1" applyProtection="1">
      <alignment horizontal="center" vertical="center"/>
      <protection locked="0"/>
    </xf>
    <xf numFmtId="0" fontId="4" fillId="19" borderId="19" xfId="0" applyFont="1" applyFill="1" applyBorder="1" applyAlignment="1">
      <alignment horizontal="center" vertical="center"/>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3" borderId="0" xfId="0" applyFont="1" applyFill="1" applyAlignment="1" applyProtection="1">
      <alignment wrapText="1"/>
      <protection locked="0"/>
    </xf>
    <xf numFmtId="0" fontId="1" fillId="0" borderId="0" xfId="0" applyFont="1" applyAlignment="1" applyProtection="1">
      <alignment wrapText="1"/>
      <protection locked="0"/>
    </xf>
    <xf numFmtId="0" fontId="60" fillId="3" borderId="19" xfId="0" applyFont="1" applyFill="1" applyBorder="1" applyAlignment="1" applyProtection="1">
      <alignment horizontal="center" vertical="center" wrapText="1"/>
      <protection locked="0"/>
    </xf>
    <xf numFmtId="14" fontId="61" fillId="3" borderId="19" xfId="0" applyNumberFormat="1" applyFont="1" applyFill="1" applyBorder="1" applyAlignment="1" applyProtection="1">
      <alignment horizontal="center"/>
      <protection locked="0"/>
    </xf>
    <xf numFmtId="0" fontId="47" fillId="3" borderId="38" xfId="0" applyFont="1" applyFill="1" applyBorder="1" applyProtection="1">
      <protection locked="0"/>
    </xf>
    <xf numFmtId="0" fontId="47" fillId="0" borderId="0" xfId="0" applyFont="1" applyProtection="1">
      <protection locked="0"/>
    </xf>
    <xf numFmtId="0" fontId="47" fillId="0" borderId="0" xfId="0" applyFont="1" applyAlignment="1" applyProtection="1">
      <alignment horizontal="center"/>
      <protection locked="0"/>
    </xf>
    <xf numFmtId="0" fontId="47" fillId="0" borderId="19" xfId="0" applyFont="1" applyBorder="1" applyAlignment="1" applyProtection="1">
      <alignment horizontal="center" vertical="center" wrapText="1"/>
      <protection locked="0"/>
    </xf>
    <xf numFmtId="0" fontId="47" fillId="0" borderId="19" xfId="0" applyFont="1" applyBorder="1" applyAlignment="1" applyProtection="1">
      <alignment vertical="center" wrapText="1"/>
      <protection locked="0"/>
    </xf>
    <xf numFmtId="0" fontId="47" fillId="0" borderId="19" xfId="0" quotePrefix="1" applyFont="1" applyBorder="1" applyAlignment="1" applyProtection="1">
      <alignment vertical="center" wrapText="1"/>
      <protection locked="0"/>
    </xf>
    <xf numFmtId="0" fontId="47" fillId="0" borderId="19" xfId="0" applyFont="1" applyBorder="1" applyAlignment="1" applyProtection="1">
      <alignment horizontal="justify" vertical="center" wrapText="1"/>
      <protection locked="0"/>
    </xf>
    <xf numFmtId="0" fontId="47" fillId="3" borderId="0" xfId="0" applyFont="1" applyFill="1" applyProtection="1">
      <protection locked="0"/>
    </xf>
    <xf numFmtId="0" fontId="47" fillId="0" borderId="19" xfId="0" applyFont="1" applyBorder="1" applyAlignment="1" applyProtection="1">
      <alignment wrapText="1"/>
      <protection locked="0"/>
    </xf>
    <xf numFmtId="0" fontId="47" fillId="0" borderId="19" xfId="0" quotePrefix="1" applyFont="1" applyBorder="1" applyAlignment="1" applyProtection="1">
      <alignment horizontal="justify" vertical="center" wrapText="1"/>
      <protection locked="0"/>
    </xf>
    <xf numFmtId="0" fontId="47" fillId="0" borderId="19" xfId="4" applyFont="1" applyBorder="1" applyAlignment="1" applyProtection="1">
      <alignment horizontal="justify" vertical="center" wrapText="1"/>
      <protection locked="0"/>
    </xf>
    <xf numFmtId="0" fontId="72" fillId="3" borderId="0" xfId="0" applyFont="1" applyFill="1" applyProtection="1">
      <protection locked="0"/>
    </xf>
    <xf numFmtId="0" fontId="73" fillId="3" borderId="0" xfId="0" applyFont="1" applyFill="1" applyProtection="1">
      <protection locked="0"/>
    </xf>
    <xf numFmtId="0" fontId="72" fillId="3" borderId="0" xfId="0" applyFont="1" applyFill="1" applyAlignment="1" applyProtection="1">
      <alignment horizontal="left" vertical="center" wrapText="1"/>
      <protection locked="0"/>
    </xf>
    <xf numFmtId="0" fontId="74" fillId="3" borderId="0" xfId="0" applyFont="1" applyFill="1" applyAlignment="1" applyProtection="1">
      <alignment vertical="center" wrapText="1"/>
      <protection locked="0"/>
    </xf>
    <xf numFmtId="0" fontId="72" fillId="3" borderId="0" xfId="0" applyFont="1" applyFill="1" applyAlignment="1" applyProtection="1">
      <alignment wrapText="1"/>
      <protection locked="0"/>
    </xf>
    <xf numFmtId="0" fontId="47" fillId="3" borderId="0" xfId="0" applyFont="1" applyFill="1" applyAlignment="1" applyProtection="1">
      <alignment horizontal="left" vertical="center" wrapText="1"/>
      <protection locked="0"/>
    </xf>
    <xf numFmtId="0" fontId="63" fillId="3" borderId="0" xfId="0" applyFont="1" applyFill="1" applyAlignment="1" applyProtection="1">
      <alignment vertical="center" wrapText="1"/>
      <protection locked="0"/>
    </xf>
    <xf numFmtId="0" fontId="47" fillId="3" borderId="0" xfId="0" applyFont="1" applyFill="1" applyAlignment="1" applyProtection="1">
      <alignment wrapText="1"/>
      <protection locked="0"/>
    </xf>
    <xf numFmtId="0" fontId="63" fillId="3" borderId="0" xfId="0" applyFont="1" applyFill="1" applyProtection="1">
      <protection locked="0"/>
    </xf>
    <xf numFmtId="0" fontId="47" fillId="0" borderId="78" xfId="0" applyFont="1" applyBorder="1" applyAlignment="1" applyProtection="1">
      <alignment vertical="center" wrapText="1"/>
      <protection locked="0"/>
    </xf>
    <xf numFmtId="0" fontId="49" fillId="0" borderId="78" xfId="0" applyFont="1" applyBorder="1" applyAlignment="1" applyProtection="1">
      <alignment horizontal="left" vertical="center" wrapText="1"/>
      <protection locked="0"/>
    </xf>
    <xf numFmtId="0" fontId="1" fillId="0" borderId="19" xfId="0" applyFont="1" applyBorder="1" applyAlignment="1" applyProtection="1">
      <alignment horizontal="justify" vertical="center"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textRotation="90"/>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47" fillId="0" borderId="19" xfId="0" applyFont="1" applyBorder="1" applyAlignment="1" applyProtection="1">
      <alignment horizontal="center" vertical="center"/>
      <protection locked="0"/>
    </xf>
    <xf numFmtId="0" fontId="47" fillId="0" borderId="19" xfId="0" applyFont="1" applyBorder="1" applyAlignment="1" applyProtection="1">
      <alignment vertical="center"/>
      <protection locked="0"/>
    </xf>
    <xf numFmtId="0" fontId="47" fillId="0" borderId="19" xfId="0" applyFont="1" applyBorder="1" applyProtection="1">
      <protection locked="0"/>
    </xf>
    <xf numFmtId="0" fontId="47" fillId="0" borderId="62" xfId="0" applyFont="1" applyBorder="1" applyAlignment="1" applyProtection="1">
      <alignment vertical="center" wrapText="1"/>
      <protection locked="0"/>
    </xf>
    <xf numFmtId="0" fontId="47" fillId="0" borderId="62" xfId="0" applyFont="1" applyBorder="1" applyAlignment="1" applyProtection="1">
      <alignment wrapText="1"/>
      <protection locked="0"/>
    </xf>
    <xf numFmtId="0" fontId="47" fillId="0" borderId="62" xfId="0" applyFont="1" applyBorder="1" applyProtection="1">
      <protection locked="0"/>
    </xf>
    <xf numFmtId="0" fontId="47" fillId="0" borderId="62" xfId="0" applyFont="1" applyBorder="1" applyAlignment="1" applyProtection="1">
      <alignment vertical="center"/>
      <protection locked="0"/>
    </xf>
    <xf numFmtId="0" fontId="47" fillId="0" borderId="19" xfId="0" applyFont="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61" fillId="0" borderId="19" xfId="0" applyFont="1" applyBorder="1" applyAlignment="1">
      <alignment horizontal="center" vertical="center" wrapText="1"/>
    </xf>
    <xf numFmtId="0" fontId="47" fillId="0" borderId="20" xfId="4" applyFont="1" applyBorder="1" applyAlignment="1" applyProtection="1">
      <alignment vertical="center" wrapText="1"/>
      <protection locked="0"/>
    </xf>
    <xf numFmtId="0" fontId="60" fillId="18" borderId="61" xfId="0" applyFont="1" applyFill="1" applyBorder="1" applyAlignment="1">
      <alignment horizontal="center" vertical="center"/>
    </xf>
    <xf numFmtId="0" fontId="60" fillId="18" borderId="61" xfId="0" applyFont="1" applyFill="1" applyBorder="1" applyAlignment="1">
      <alignment horizontal="center" vertical="center" wrapText="1"/>
    </xf>
    <xf numFmtId="0" fontId="47" fillId="0" borderId="72" xfId="0" applyFont="1" applyBorder="1" applyAlignment="1" applyProtection="1">
      <alignment horizontal="center" vertical="center" wrapText="1"/>
      <protection locked="0"/>
    </xf>
    <xf numFmtId="0" fontId="47" fillId="0" borderId="82" xfId="0" applyFont="1" applyBorder="1" applyAlignment="1" applyProtection="1">
      <alignment vertical="center" wrapText="1"/>
      <protection locked="0"/>
    </xf>
    <xf numFmtId="0" fontId="47" fillId="0" borderId="82" xfId="0" quotePrefix="1" applyFont="1" applyBorder="1" applyAlignment="1" applyProtection="1">
      <alignment vertical="center" wrapText="1"/>
      <protection locked="0"/>
    </xf>
    <xf numFmtId="0" fontId="47" fillId="0" borderId="82" xfId="0" applyFont="1" applyBorder="1" applyAlignment="1" applyProtection="1">
      <alignment horizontal="justify" vertical="center" wrapText="1"/>
      <protection locked="0"/>
    </xf>
    <xf numFmtId="0" fontId="47" fillId="0" borderId="82" xfId="0" applyFont="1" applyBorder="1" applyAlignment="1" applyProtection="1">
      <alignment horizontal="center" vertical="center" wrapText="1"/>
      <protection locked="0"/>
    </xf>
    <xf numFmtId="0" fontId="47" fillId="0" borderId="23" xfId="0" applyFont="1" applyBorder="1" applyAlignment="1" applyProtection="1">
      <alignment horizontal="center" vertical="center" wrapText="1"/>
      <protection locked="0"/>
    </xf>
    <xf numFmtId="0" fontId="47" fillId="0" borderId="25" xfId="0" applyFont="1" applyBorder="1" applyAlignment="1" applyProtection="1">
      <alignment horizontal="center" vertical="center" wrapText="1"/>
      <protection locked="0"/>
    </xf>
    <xf numFmtId="0" fontId="47" fillId="0" borderId="26" xfId="0" applyFont="1" applyBorder="1" applyAlignment="1" applyProtection="1">
      <alignment vertical="center" wrapText="1"/>
      <protection locked="0"/>
    </xf>
    <xf numFmtId="0" fontId="47" fillId="0" borderId="26" xfId="0" applyFont="1" applyBorder="1" applyAlignment="1" applyProtection="1">
      <alignment horizontal="left" vertical="center" wrapText="1"/>
      <protection locked="0"/>
    </xf>
    <xf numFmtId="0" fontId="47" fillId="0" borderId="26" xfId="0" applyFont="1" applyBorder="1" applyAlignment="1" applyProtection="1">
      <alignment horizontal="center" vertical="center" wrapText="1"/>
      <protection locked="0"/>
    </xf>
    <xf numFmtId="0" fontId="47" fillId="0" borderId="83" xfId="0" applyFont="1" applyBorder="1" applyAlignment="1" applyProtection="1">
      <alignment horizontal="center" vertical="center" wrapText="1"/>
      <protection locked="0"/>
    </xf>
    <xf numFmtId="0" fontId="47" fillId="0" borderId="61" xfId="0" applyFont="1" applyBorder="1" applyAlignment="1" applyProtection="1">
      <alignment vertical="center" wrapText="1"/>
      <protection locked="0"/>
    </xf>
    <xf numFmtId="0" fontId="47" fillId="0" borderId="61" xfId="0" applyFont="1" applyBorder="1" applyAlignment="1" applyProtection="1">
      <alignment horizontal="left" vertical="center" wrapText="1"/>
      <protection locked="0"/>
    </xf>
    <xf numFmtId="0" fontId="47" fillId="0" borderId="61" xfId="0" applyFont="1" applyBorder="1" applyAlignment="1" applyProtection="1">
      <alignment horizontal="center" vertical="center" wrapText="1"/>
      <protection locked="0"/>
    </xf>
    <xf numFmtId="0" fontId="47" fillId="0" borderId="82" xfId="0" applyFont="1" applyBorder="1" applyAlignment="1" applyProtection="1">
      <alignment horizontal="left" vertical="center" wrapText="1"/>
      <protection locked="0"/>
    </xf>
    <xf numFmtId="0" fontId="47" fillId="0" borderId="20" xfId="0" applyFont="1" applyBorder="1" applyAlignment="1" applyProtection="1">
      <alignment vertical="center" wrapText="1"/>
      <protection locked="0"/>
    </xf>
    <xf numFmtId="0" fontId="47" fillId="0" borderId="20" xfId="0" applyFont="1" applyBorder="1" applyAlignment="1" applyProtection="1">
      <alignment horizontal="center" vertical="center" wrapText="1"/>
      <protection locked="0"/>
    </xf>
    <xf numFmtId="0" fontId="47" fillId="0" borderId="26" xfId="0" quotePrefix="1" applyFont="1" applyBorder="1" applyAlignment="1" applyProtection="1">
      <alignment vertical="center" wrapText="1"/>
      <protection locked="0"/>
    </xf>
    <xf numFmtId="0" fontId="47" fillId="0" borderId="26" xfId="0" applyFont="1" applyBorder="1" applyAlignment="1" applyProtection="1">
      <alignment horizontal="justify" vertical="center" wrapText="1"/>
      <protection locked="0"/>
    </xf>
    <xf numFmtId="0" fontId="47" fillId="0" borderId="26" xfId="0" applyFont="1" applyBorder="1" applyAlignment="1" applyProtection="1">
      <alignment wrapText="1"/>
      <protection locked="0"/>
    </xf>
    <xf numFmtId="0" fontId="47" fillId="0" borderId="28" xfId="0" applyFont="1" applyBorder="1" applyAlignment="1" applyProtection="1">
      <alignment horizontal="center" vertical="center" wrapText="1"/>
      <protection locked="0"/>
    </xf>
    <xf numFmtId="0" fontId="47" fillId="0" borderId="20" xfId="0" quotePrefix="1" applyFont="1" applyBorder="1" applyAlignment="1" applyProtection="1">
      <alignment vertical="center" wrapText="1"/>
      <protection locked="0"/>
    </xf>
    <xf numFmtId="0" fontId="47" fillId="0" borderId="65" xfId="0" applyFont="1" applyBorder="1" applyAlignment="1" applyProtection="1">
      <alignment vertical="center" wrapText="1"/>
      <protection locked="0"/>
    </xf>
    <xf numFmtId="0" fontId="47" fillId="0" borderId="65" xfId="0" applyFont="1" applyBorder="1" applyAlignment="1" applyProtection="1">
      <alignment horizontal="left" vertical="center" wrapText="1"/>
      <protection locked="0"/>
    </xf>
    <xf numFmtId="0" fontId="47" fillId="0" borderId="20" xfId="0" applyFont="1" applyBorder="1" applyAlignment="1" applyProtection="1">
      <alignment wrapText="1"/>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14" fontId="2" fillId="0" borderId="19" xfId="0" applyNumberFormat="1" applyFont="1" applyBorder="1" applyAlignment="1" applyProtection="1">
      <alignment horizontal="center" vertical="center" wrapText="1"/>
      <protection locked="0"/>
    </xf>
    <xf numFmtId="0" fontId="50" fillId="14" borderId="34" xfId="2" applyFont="1" applyFill="1" applyBorder="1" applyAlignment="1">
      <alignment horizontal="center" vertical="center" wrapText="1"/>
    </xf>
    <xf numFmtId="0" fontId="50" fillId="14" borderId="35" xfId="2" applyFont="1" applyFill="1" applyBorder="1" applyAlignment="1">
      <alignment horizontal="center" vertical="center" wrapText="1"/>
    </xf>
    <xf numFmtId="0" fontId="50" fillId="14" borderId="36" xfId="2" applyFont="1" applyFill="1" applyBorder="1" applyAlignment="1">
      <alignment horizontal="center" vertical="center" wrapText="1"/>
    </xf>
    <xf numFmtId="0" fontId="49" fillId="0" borderId="5" xfId="2" quotePrefix="1" applyFont="1" applyBorder="1" applyAlignment="1">
      <alignment horizontal="left" vertical="center" wrapText="1"/>
    </xf>
    <xf numFmtId="0" fontId="49" fillId="0" borderId="0" xfId="2" quotePrefix="1" applyFont="1" applyAlignment="1">
      <alignment horizontal="left" vertical="center" wrapText="1"/>
    </xf>
    <xf numFmtId="0" fontId="49" fillId="0" borderId="6" xfId="2" quotePrefix="1" applyFont="1" applyBorder="1" applyAlignment="1">
      <alignment horizontal="left" vertical="center" wrapText="1"/>
    </xf>
    <xf numFmtId="0" fontId="49" fillId="0" borderId="54" xfId="2" quotePrefix="1" applyFont="1" applyBorder="1" applyAlignment="1">
      <alignment horizontal="left" vertical="center" wrapText="1"/>
    </xf>
    <xf numFmtId="0" fontId="49" fillId="0" borderId="55" xfId="2" quotePrefix="1" applyFont="1" applyBorder="1" applyAlignment="1">
      <alignment horizontal="left" vertical="center" wrapText="1"/>
    </xf>
    <xf numFmtId="0" fontId="49" fillId="0" borderId="56" xfId="2" quotePrefix="1" applyFont="1" applyBorder="1" applyAlignment="1">
      <alignment horizontal="left" vertical="center" wrapText="1"/>
    </xf>
    <xf numFmtId="0" fontId="51" fillId="3" borderId="37" xfId="2" quotePrefix="1" applyFont="1" applyFill="1" applyBorder="1" applyAlignment="1">
      <alignment horizontal="left" vertical="top" wrapText="1"/>
    </xf>
    <xf numFmtId="0" fontId="52" fillId="3" borderId="38" xfId="2" quotePrefix="1" applyFont="1" applyFill="1" applyBorder="1" applyAlignment="1">
      <alignment horizontal="left" vertical="top" wrapText="1"/>
    </xf>
    <xf numFmtId="0" fontId="52" fillId="3" borderId="39" xfId="2" quotePrefix="1" applyFont="1" applyFill="1" applyBorder="1" applyAlignment="1">
      <alignment horizontal="left" vertical="top" wrapText="1"/>
    </xf>
    <xf numFmtId="0" fontId="49" fillId="0" borderId="5" xfId="2" quotePrefix="1" applyFont="1" applyBorder="1" applyAlignment="1">
      <alignment horizontal="left" vertical="top" wrapText="1"/>
    </xf>
    <xf numFmtId="0" fontId="49" fillId="0" borderId="0" xfId="2" quotePrefix="1" applyFont="1" applyAlignment="1">
      <alignment horizontal="left" vertical="top" wrapText="1"/>
    </xf>
    <xf numFmtId="0" fontId="49" fillId="0" borderId="6" xfId="2" quotePrefix="1" applyFont="1" applyBorder="1" applyAlignment="1">
      <alignment horizontal="left" vertical="top" wrapText="1"/>
    </xf>
    <xf numFmtId="0" fontId="54" fillId="14" borderId="40" xfId="3" applyFont="1" applyFill="1" applyBorder="1" applyAlignment="1">
      <alignment horizontal="center" vertical="center" wrapText="1"/>
    </xf>
    <xf numFmtId="0" fontId="54" fillId="14" borderId="41" xfId="3" applyFont="1" applyFill="1" applyBorder="1" applyAlignment="1">
      <alignment horizontal="center" vertical="center" wrapText="1"/>
    </xf>
    <xf numFmtId="0" fontId="54" fillId="14" borderId="42" xfId="2" applyFont="1" applyFill="1" applyBorder="1" applyAlignment="1">
      <alignment horizontal="center" vertical="center"/>
    </xf>
    <xf numFmtId="0" fontId="54" fillId="14" borderId="43" xfId="2" applyFont="1" applyFill="1" applyBorder="1" applyAlignment="1">
      <alignment horizontal="center" vertical="center"/>
    </xf>
    <xf numFmtId="0" fontId="2" fillId="3" borderId="54" xfId="2" quotePrefix="1" applyFont="1" applyFill="1" applyBorder="1" applyAlignment="1">
      <alignment horizontal="justify" vertical="center" wrapText="1"/>
    </xf>
    <xf numFmtId="0" fontId="2" fillId="3" borderId="55" xfId="2" quotePrefix="1" applyFont="1" applyFill="1" applyBorder="1" applyAlignment="1">
      <alignment horizontal="justify" vertical="center" wrapText="1"/>
    </xf>
    <xf numFmtId="0" fontId="2" fillId="3" borderId="56" xfId="2" quotePrefix="1" applyFont="1" applyFill="1" applyBorder="1" applyAlignment="1">
      <alignment horizontal="justify" vertical="center" wrapText="1"/>
    </xf>
    <xf numFmtId="0" fontId="54" fillId="3" borderId="44" xfId="3" applyFont="1" applyFill="1" applyBorder="1" applyAlignment="1">
      <alignment horizontal="left" vertical="top" wrapText="1" readingOrder="1"/>
    </xf>
    <xf numFmtId="0" fontId="54" fillId="3" borderId="45" xfId="3" applyFont="1" applyFill="1" applyBorder="1" applyAlignment="1">
      <alignment horizontal="left" vertical="top" wrapText="1" readingOrder="1"/>
    </xf>
    <xf numFmtId="0" fontId="55" fillId="3" borderId="46" xfId="2" applyFont="1" applyFill="1" applyBorder="1" applyAlignment="1">
      <alignment horizontal="justify" vertical="center" wrapText="1"/>
    </xf>
    <xf numFmtId="0" fontId="55" fillId="3" borderId="47" xfId="2" applyFont="1" applyFill="1" applyBorder="1" applyAlignment="1">
      <alignment horizontal="justify" vertical="center" wrapText="1"/>
    </xf>
    <xf numFmtId="0" fontId="54" fillId="3" borderId="48" xfId="0" applyFont="1" applyFill="1" applyBorder="1" applyAlignment="1">
      <alignment horizontal="left" vertical="center" wrapText="1"/>
    </xf>
    <xf numFmtId="0" fontId="54" fillId="3" borderId="49" xfId="0" applyFont="1" applyFill="1" applyBorder="1" applyAlignment="1">
      <alignment horizontal="left" vertical="center" wrapText="1"/>
    </xf>
    <xf numFmtId="0" fontId="55" fillId="3" borderId="50" xfId="2" applyFont="1" applyFill="1" applyBorder="1" applyAlignment="1">
      <alignment horizontal="justify" vertical="center" wrapText="1"/>
    </xf>
    <xf numFmtId="0" fontId="55" fillId="3" borderId="51" xfId="2" applyFont="1" applyFill="1" applyBorder="1" applyAlignment="1">
      <alignment horizontal="justify" vertical="center" wrapText="1"/>
    </xf>
    <xf numFmtId="0" fontId="49" fillId="3" borderId="5" xfId="2" applyFont="1" applyFill="1" applyBorder="1" applyAlignment="1">
      <alignment horizontal="left" vertical="top" wrapText="1"/>
    </xf>
    <xf numFmtId="0" fontId="49" fillId="3" borderId="0" xfId="2" applyFont="1" applyFill="1" applyAlignment="1">
      <alignment horizontal="left" vertical="top" wrapText="1"/>
    </xf>
    <xf numFmtId="0" fontId="49" fillId="3" borderId="6" xfId="2" applyFont="1" applyFill="1" applyBorder="1" applyAlignment="1">
      <alignment horizontal="left" vertical="top" wrapText="1"/>
    </xf>
    <xf numFmtId="0" fontId="54" fillId="3" borderId="57" xfId="0" applyFont="1" applyFill="1" applyBorder="1" applyAlignment="1">
      <alignment horizontal="left" vertical="center" wrapText="1"/>
    </xf>
    <xf numFmtId="0" fontId="54" fillId="3" borderId="58" xfId="0" applyFont="1" applyFill="1" applyBorder="1" applyAlignment="1">
      <alignment horizontal="left" vertical="center" wrapText="1"/>
    </xf>
    <xf numFmtId="0" fontId="54" fillId="3" borderId="59" xfId="0" applyFont="1" applyFill="1" applyBorder="1" applyAlignment="1">
      <alignment horizontal="left" vertical="center" wrapText="1"/>
    </xf>
    <xf numFmtId="0" fontId="54" fillId="3" borderId="60" xfId="0" applyFont="1" applyFill="1" applyBorder="1" applyAlignment="1">
      <alignment horizontal="left" vertical="center" wrapText="1"/>
    </xf>
    <xf numFmtId="0" fontId="55" fillId="3" borderId="52" xfId="0" applyFont="1" applyFill="1" applyBorder="1" applyAlignment="1">
      <alignment horizontal="justify" vertical="center" wrapText="1"/>
    </xf>
    <xf numFmtId="0" fontId="55" fillId="3" borderId="53" xfId="0" applyFont="1" applyFill="1" applyBorder="1" applyAlignment="1">
      <alignment horizontal="justify" vertical="center" wrapText="1"/>
    </xf>
    <xf numFmtId="0" fontId="60" fillId="0" borderId="19" xfId="0" applyFont="1" applyBorder="1" applyAlignment="1" applyProtection="1">
      <alignment horizontal="justify" vertical="center" wrapText="1"/>
      <protection locked="0"/>
    </xf>
    <xf numFmtId="0" fontId="60" fillId="16" borderId="61" xfId="0" applyFont="1" applyFill="1" applyBorder="1" applyAlignment="1">
      <alignment horizontal="center" vertical="center" wrapText="1"/>
    </xf>
    <xf numFmtId="0" fontId="60" fillId="16" borderId="65" xfId="0" applyFont="1" applyFill="1" applyBorder="1" applyAlignment="1">
      <alignment horizontal="center" vertical="center" wrapText="1"/>
    </xf>
    <xf numFmtId="0" fontId="47" fillId="0" borderId="82" xfId="4" applyFont="1" applyBorder="1" applyAlignment="1" applyProtection="1">
      <alignment horizontal="center" vertical="center" wrapText="1"/>
      <protection locked="0"/>
    </xf>
    <xf numFmtId="0" fontId="47" fillId="0" borderId="19" xfId="4" applyFont="1" applyBorder="1" applyAlignment="1" applyProtection="1">
      <alignment horizontal="center" vertical="center" wrapText="1"/>
      <protection locked="0"/>
    </xf>
    <xf numFmtId="0" fontId="47" fillId="0" borderId="61" xfId="4" applyFont="1" applyBorder="1" applyAlignment="1" applyProtection="1">
      <alignment horizontal="center" vertical="center" wrapText="1"/>
      <protection locked="0"/>
    </xf>
    <xf numFmtId="0" fontId="47" fillId="0" borderId="73" xfId="4" applyFont="1" applyBorder="1" applyAlignment="1" applyProtection="1">
      <alignment horizontal="center" vertical="center" wrapText="1"/>
      <protection locked="0"/>
    </xf>
    <xf numFmtId="0" fontId="47" fillId="0" borderId="24" xfId="4" applyFont="1" applyBorder="1" applyAlignment="1" applyProtection="1">
      <alignment horizontal="center" vertical="center" wrapText="1"/>
      <protection locked="0"/>
    </xf>
    <xf numFmtId="0" fontId="47" fillId="0" borderId="84" xfId="4" applyFont="1" applyBorder="1" applyAlignment="1" applyProtection="1">
      <alignment horizontal="center" vertical="center" wrapText="1"/>
      <protection locked="0"/>
    </xf>
    <xf numFmtId="0" fontId="47" fillId="0" borderId="26" xfId="4" applyFont="1" applyBorder="1" applyAlignment="1" applyProtection="1">
      <alignment horizontal="center" vertical="center" wrapText="1"/>
      <protection locked="0"/>
    </xf>
    <xf numFmtId="0" fontId="47" fillId="0" borderId="27" xfId="4" applyFont="1" applyBorder="1" applyAlignment="1" applyProtection="1">
      <alignment horizontal="center" vertical="center" wrapText="1"/>
      <protection locked="0"/>
    </xf>
    <xf numFmtId="0" fontId="47" fillId="0" borderId="86" xfId="0" applyFont="1" applyBorder="1" applyAlignment="1" applyProtection="1">
      <alignment horizontal="center" vertical="center" wrapText="1"/>
      <protection locked="0"/>
    </xf>
    <xf numFmtId="0" fontId="47" fillId="0" borderId="87" xfId="0" applyFont="1" applyBorder="1" applyAlignment="1" applyProtection="1">
      <alignment horizontal="center" vertical="center" wrapText="1"/>
      <protection locked="0"/>
    </xf>
    <xf numFmtId="0" fontId="47" fillId="0" borderId="89" xfId="0" applyFont="1" applyBorder="1" applyAlignment="1" applyProtection="1">
      <alignment horizontal="center" vertical="center" wrapText="1"/>
      <protection locked="0"/>
    </xf>
    <xf numFmtId="0" fontId="47" fillId="0" borderId="85" xfId="0" applyFont="1" applyBorder="1" applyAlignment="1" applyProtection="1">
      <alignment horizontal="center" vertical="center" wrapText="1"/>
      <protection locked="0"/>
    </xf>
    <xf numFmtId="0" fontId="47" fillId="0" borderId="65" xfId="0" applyFont="1" applyBorder="1" applyAlignment="1" applyProtection="1">
      <alignment horizontal="center" vertical="center" wrapText="1"/>
      <protection locked="0"/>
    </xf>
    <xf numFmtId="0" fontId="47" fillId="0" borderId="88" xfId="0" applyFont="1" applyBorder="1" applyAlignment="1" applyProtection="1">
      <alignment horizontal="center" vertical="center" wrapText="1"/>
      <protection locked="0"/>
    </xf>
    <xf numFmtId="0" fontId="47" fillId="0" borderId="85" xfId="4" applyFont="1" applyBorder="1" applyAlignment="1" applyProtection="1">
      <alignment horizontal="center" vertical="center" wrapText="1"/>
      <protection locked="0"/>
    </xf>
    <xf numFmtId="0" fontId="47" fillId="0" borderId="65" xfId="4" applyFont="1" applyBorder="1" applyAlignment="1" applyProtection="1">
      <alignment horizontal="center" vertical="center" wrapText="1"/>
      <protection locked="0"/>
    </xf>
    <xf numFmtId="0" fontId="47" fillId="0" borderId="88" xfId="4" applyFont="1" applyBorder="1" applyAlignment="1" applyProtection="1">
      <alignment horizontal="center" vertical="center" wrapText="1"/>
      <protection locked="0"/>
    </xf>
    <xf numFmtId="14" fontId="62" fillId="3" borderId="19" xfId="0" applyNumberFormat="1" applyFont="1" applyFill="1" applyBorder="1" applyAlignment="1">
      <alignment horizontal="center" vertical="center"/>
    </xf>
    <xf numFmtId="0" fontId="60" fillId="16" borderId="62" xfId="0" applyFont="1" applyFill="1" applyBorder="1" applyAlignment="1">
      <alignment horizontal="center" vertical="center" wrapText="1"/>
    </xf>
    <xf numFmtId="0" fontId="60" fillId="16" borderId="63" xfId="0" applyFont="1" applyFill="1" applyBorder="1" applyAlignment="1">
      <alignment horizontal="center" vertical="center" wrapText="1"/>
    </xf>
    <xf numFmtId="0" fontId="60" fillId="16" borderId="64" xfId="0" applyFont="1" applyFill="1" applyBorder="1" applyAlignment="1">
      <alignment horizontal="center" vertical="center" wrapText="1"/>
    </xf>
    <xf numFmtId="0" fontId="60" fillId="17" borderId="19" xfId="0" applyFont="1" applyFill="1" applyBorder="1" applyAlignment="1">
      <alignment horizontal="center" vertical="center" wrapText="1"/>
    </xf>
    <xf numFmtId="0" fontId="1" fillId="0" borderId="19" xfId="0" applyFont="1" applyBorder="1" applyAlignment="1" applyProtection="1">
      <alignment horizontal="center" vertical="center" wrapText="1"/>
      <protection locked="0"/>
    </xf>
    <xf numFmtId="0" fontId="4" fillId="15" borderId="19" xfId="0" applyFont="1" applyFill="1" applyBorder="1" applyAlignment="1">
      <alignment horizontal="center" vertical="center" wrapText="1"/>
    </xf>
    <xf numFmtId="0" fontId="4" fillId="17" borderId="19" xfId="0" applyFont="1" applyFill="1" applyBorder="1" applyAlignment="1">
      <alignment horizontal="center" vertical="center" wrapText="1"/>
    </xf>
    <xf numFmtId="0" fontId="4" fillId="19" borderId="19" xfId="0" applyFont="1" applyFill="1" applyBorder="1" applyAlignment="1">
      <alignment horizontal="center" vertical="center" textRotation="90" wrapText="1"/>
    </xf>
    <xf numFmtId="0" fontId="4" fillId="19" borderId="19" xfId="0" applyFont="1" applyFill="1" applyBorder="1" applyAlignment="1">
      <alignment horizontal="center" vertical="center" wrapText="1"/>
    </xf>
    <xf numFmtId="0" fontId="4" fillId="21" borderId="19" xfId="0" applyFont="1" applyFill="1" applyBorder="1" applyAlignment="1">
      <alignment horizontal="center" vertical="center" wrapText="1"/>
    </xf>
    <xf numFmtId="0" fontId="4" fillId="20" borderId="19" xfId="0" applyFont="1" applyFill="1" applyBorder="1" applyAlignment="1">
      <alignment horizontal="center" vertical="center" wrapText="1"/>
    </xf>
    <xf numFmtId="0" fontId="4" fillId="17" borderId="19" xfId="0" applyFont="1" applyFill="1" applyBorder="1" applyAlignment="1">
      <alignment horizontal="center" vertical="center"/>
    </xf>
    <xf numFmtId="0" fontId="52" fillId="19" borderId="19" xfId="0" applyFont="1" applyFill="1" applyBorder="1" applyAlignment="1">
      <alignment horizontal="center" vertical="center" wrapText="1"/>
    </xf>
    <xf numFmtId="0" fontId="4" fillId="19" borderId="19" xfId="0" applyFont="1" applyFill="1" applyBorder="1" applyAlignment="1">
      <alignment horizontal="center" vertical="center"/>
    </xf>
    <xf numFmtId="0" fontId="4" fillId="21" borderId="19" xfId="0" applyFont="1" applyFill="1" applyBorder="1" applyAlignment="1">
      <alignment horizontal="center" vertical="center"/>
    </xf>
    <xf numFmtId="0" fontId="4" fillId="19" borderId="61"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21" borderId="61" xfId="0" applyFont="1" applyFill="1" applyBorder="1" applyAlignment="1">
      <alignment horizontal="center" vertical="center" wrapText="1"/>
    </xf>
    <xf numFmtId="0" fontId="4" fillId="21" borderId="20" xfId="0" applyFont="1" applyFill="1" applyBorder="1" applyAlignment="1">
      <alignment horizontal="center" vertical="center" wrapText="1"/>
    </xf>
    <xf numFmtId="0" fontId="4" fillId="20" borderId="19" xfId="0" applyFont="1" applyFill="1" applyBorder="1" applyAlignment="1">
      <alignment horizontal="center" vertical="center"/>
    </xf>
    <xf numFmtId="0" fontId="75" fillId="0" borderId="19" xfId="0" applyFont="1" applyBorder="1" applyAlignment="1" applyProtection="1">
      <alignment horizontal="center" vertical="center"/>
      <protection locked="0"/>
    </xf>
    <xf numFmtId="0" fontId="4" fillId="0" borderId="19"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locked="0"/>
    </xf>
    <xf numFmtId="0" fontId="2" fillId="0" borderId="19"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protection hidden="1"/>
    </xf>
    <xf numFmtId="9" fontId="1" fillId="0" borderId="19" xfId="0" applyNumberFormat="1" applyFont="1" applyBorder="1" applyAlignment="1" applyProtection="1">
      <alignment horizontal="center" vertical="center" wrapText="1"/>
      <protection hidden="1"/>
    </xf>
    <xf numFmtId="9" fontId="1" fillId="0" borderId="19" xfId="0" applyNumberFormat="1" applyFont="1" applyBorder="1" applyAlignment="1" applyProtection="1">
      <alignment horizontal="center" vertical="center" wrapText="1"/>
      <protection locked="0"/>
    </xf>
    <xf numFmtId="9" fontId="1" fillId="0" borderId="61" xfId="0" applyNumberFormat="1" applyFont="1" applyBorder="1" applyAlignment="1" applyProtection="1">
      <alignment horizontal="center" vertical="center" wrapText="1"/>
      <protection hidden="1"/>
    </xf>
    <xf numFmtId="0" fontId="0" fillId="0" borderId="65" xfId="0" applyBorder="1" applyAlignment="1">
      <alignment horizontal="center" vertical="center" wrapText="1"/>
    </xf>
    <xf numFmtId="0" fontId="0" fillId="0" borderId="20" xfId="0" applyBorder="1" applyAlignment="1">
      <alignment horizontal="center" vertical="center" wrapText="1"/>
    </xf>
    <xf numFmtId="0" fontId="26" fillId="19" borderId="19" xfId="0" applyFont="1" applyFill="1" applyBorder="1" applyAlignment="1">
      <alignment horizontal="center" vertical="center" textRotation="90"/>
    </xf>
    <xf numFmtId="0" fontId="4" fillId="19" borderId="62" xfId="0" applyFont="1" applyFill="1" applyBorder="1" applyAlignment="1">
      <alignment horizontal="center" vertical="center" wrapText="1"/>
    </xf>
    <xf numFmtId="0" fontId="4" fillId="19" borderId="63" xfId="0" applyFont="1" applyFill="1" applyBorder="1" applyAlignment="1">
      <alignment horizontal="center" vertical="center" wrapText="1"/>
    </xf>
    <xf numFmtId="0" fontId="4" fillId="19" borderId="64" xfId="0" applyFont="1" applyFill="1" applyBorder="1" applyAlignment="1">
      <alignment horizontal="center" vertical="center" wrapText="1"/>
    </xf>
    <xf numFmtId="0" fontId="2" fillId="0" borderId="79" xfId="0" applyFont="1" applyBorder="1" applyAlignment="1" applyProtection="1">
      <alignment horizontal="center" vertical="center" wrapText="1"/>
      <protection locked="0"/>
    </xf>
    <xf numFmtId="0" fontId="63" fillId="0" borderId="80" xfId="0" applyFont="1" applyBorder="1" applyAlignment="1" applyProtection="1">
      <protection locked="0"/>
    </xf>
    <xf numFmtId="0" fontId="63" fillId="0" borderId="81" xfId="0" applyFont="1" applyBorder="1" applyAlignment="1" applyProtection="1">
      <protection locked="0"/>
    </xf>
    <xf numFmtId="9" fontId="2" fillId="0" borderId="79" xfId="0" applyNumberFormat="1" applyFont="1" applyBorder="1" applyAlignment="1" applyProtection="1">
      <alignment horizontal="center" vertical="center" wrapText="1"/>
      <protection locked="0"/>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15" borderId="62" xfId="0" applyFont="1" applyFill="1" applyBorder="1" applyAlignment="1">
      <alignment horizontal="center" vertical="center"/>
    </xf>
    <xf numFmtId="0" fontId="4" fillId="15" borderId="63" xfId="0" applyFont="1" applyFill="1" applyBorder="1" applyAlignment="1">
      <alignment horizontal="center" vertical="center"/>
    </xf>
    <xf numFmtId="0" fontId="4" fillId="15" borderId="64" xfId="0" applyFont="1" applyFill="1" applyBorder="1" applyAlignment="1">
      <alignment horizontal="center" vertical="center"/>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19" borderId="64" xfId="0" applyFont="1" applyFill="1" applyBorder="1" applyAlignment="1">
      <alignment horizontal="center" vertical="center"/>
    </xf>
    <xf numFmtId="0" fontId="4" fillId="23" borderId="19" xfId="0" applyFont="1" applyFill="1" applyBorder="1" applyAlignment="1">
      <alignment horizontal="center" vertical="center"/>
    </xf>
    <xf numFmtId="0" fontId="4" fillId="23" borderId="19" xfId="0" applyFont="1" applyFill="1" applyBorder="1" applyAlignment="1">
      <alignment horizontal="center" vertical="center" wrapText="1"/>
    </xf>
    <xf numFmtId="0" fontId="2" fillId="0" borderId="79" xfId="0" applyFont="1" applyBorder="1" applyAlignment="1" applyProtection="1">
      <alignment horizontal="center" vertical="center" textRotation="90"/>
      <protection locked="0"/>
    </xf>
    <xf numFmtId="0" fontId="1" fillId="0" borderId="61" xfId="0" applyFont="1" applyBorder="1" applyAlignment="1" applyProtection="1">
      <alignment horizontal="center" vertical="center" textRotation="90" wrapText="1"/>
      <protection locked="0"/>
    </xf>
    <xf numFmtId="0" fontId="1" fillId="0" borderId="65" xfId="0" applyFont="1" applyBorder="1" applyAlignment="1" applyProtection="1">
      <alignment horizontal="center" vertical="center" textRotation="90" wrapText="1"/>
      <protection locked="0"/>
    </xf>
    <xf numFmtId="0" fontId="1" fillId="0" borderId="20" xfId="0" applyFont="1" applyBorder="1" applyAlignment="1" applyProtection="1">
      <alignment horizontal="center" vertical="center" textRotation="90" wrapText="1"/>
      <protection locked="0"/>
    </xf>
    <xf numFmtId="0" fontId="50" fillId="19" borderId="19" xfId="0" applyFont="1" applyFill="1" applyBorder="1" applyAlignment="1">
      <alignment horizontal="center" vertical="center" textRotation="90"/>
    </xf>
    <xf numFmtId="0" fontId="52" fillId="19" borderId="19" xfId="0" applyFont="1" applyFill="1" applyBorder="1" applyAlignment="1">
      <alignment horizontal="center" vertical="center"/>
    </xf>
    <xf numFmtId="0" fontId="52" fillId="19" borderId="61" xfId="0" applyFont="1" applyFill="1" applyBorder="1" applyAlignment="1">
      <alignment horizontal="center" vertical="center" wrapText="1"/>
    </xf>
    <xf numFmtId="0" fontId="52" fillId="19" borderId="20" xfId="0" applyFont="1" applyFill="1" applyBorder="1" applyAlignment="1">
      <alignment horizontal="center" vertical="center" wrapText="1"/>
    </xf>
    <xf numFmtId="0" fontId="52" fillId="19" borderId="19" xfId="0" applyFont="1" applyFill="1" applyBorder="1" applyAlignment="1">
      <alignment horizontal="center" vertical="center" textRotation="90" wrapText="1"/>
    </xf>
    <xf numFmtId="0" fontId="67" fillId="19" borderId="66" xfId="0" applyFont="1" applyFill="1" applyBorder="1" applyAlignment="1" applyProtection="1">
      <alignment horizontal="center" vertical="center"/>
      <protection locked="0"/>
    </xf>
    <xf numFmtId="0" fontId="66" fillId="22" borderId="66" xfId="0" applyFont="1" applyFill="1" applyBorder="1" applyAlignment="1" applyProtection="1">
      <alignment horizontal="center" vertical="center" wrapText="1"/>
      <protection hidden="1"/>
    </xf>
    <xf numFmtId="0" fontId="52" fillId="19" borderId="68" xfId="0" applyFont="1" applyFill="1" applyBorder="1" applyAlignment="1">
      <alignment horizontal="center" vertical="center" wrapText="1"/>
    </xf>
    <xf numFmtId="0" fontId="52" fillId="19" borderId="69" xfId="0" applyFont="1" applyFill="1" applyBorder="1" applyAlignment="1">
      <alignment horizontal="center" vertical="center" wrapText="1"/>
    </xf>
    <xf numFmtId="0" fontId="52" fillId="19" borderId="70" xfId="0" applyFont="1" applyFill="1" applyBorder="1" applyAlignment="1">
      <alignment horizontal="center" vertical="center" wrapText="1"/>
    </xf>
    <xf numFmtId="0" fontId="52" fillId="19" borderId="71" xfId="0" applyFont="1" applyFill="1" applyBorder="1" applyAlignment="1">
      <alignment horizontal="center" vertical="center" wrapText="1"/>
    </xf>
    <xf numFmtId="0" fontId="65" fillId="22" borderId="66" xfId="0" applyFont="1" applyFill="1" applyBorder="1" applyAlignment="1" applyProtection="1">
      <alignment horizontal="center" vertical="center" wrapText="1"/>
      <protection hidden="1"/>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52" fillId="17" borderId="19" xfId="0" applyFont="1" applyFill="1" applyBorder="1" applyAlignment="1">
      <alignment horizontal="center" vertical="center" wrapText="1"/>
    </xf>
    <xf numFmtId="0" fontId="1" fillId="0" borderId="19" xfId="0" applyFont="1" applyBorder="1" applyAlignment="1" applyProtection="1">
      <alignment horizontal="center" vertical="center"/>
      <protection hidden="1"/>
    </xf>
    <xf numFmtId="0" fontId="64" fillId="22" borderId="66" xfId="0" applyFont="1" applyFill="1" applyBorder="1" applyAlignment="1" applyProtection="1">
      <alignment horizontal="center" vertical="center" textRotation="90" wrapText="1"/>
      <protection locked="0"/>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1" fillId="0" borderId="61" xfId="0" applyFont="1" applyBorder="1" applyAlignment="1">
      <alignment horizontal="center" vertical="center" textRotation="90"/>
    </xf>
    <xf numFmtId="0" fontId="1" fillId="0" borderId="65" xfId="0" applyFont="1" applyBorder="1" applyAlignment="1">
      <alignment horizontal="center" vertical="center" textRotation="90"/>
    </xf>
    <xf numFmtId="0" fontId="1" fillId="0" borderId="20" xfId="0" applyFont="1" applyBorder="1" applyAlignment="1">
      <alignment horizontal="center" vertical="center" textRotation="90"/>
    </xf>
    <xf numFmtId="0" fontId="4" fillId="15" borderId="19" xfId="0" applyFont="1" applyFill="1" applyBorder="1" applyAlignment="1">
      <alignment horizontal="center" vertical="center"/>
    </xf>
    <xf numFmtId="0" fontId="25" fillId="0" borderId="0" xfId="0" applyFont="1" applyAlignment="1">
      <alignment horizontal="center" vertical="center" wrapText="1"/>
    </xf>
    <xf numFmtId="0" fontId="20" fillId="5" borderId="5"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6" xfId="0" applyFont="1" applyFill="1" applyBorder="1" applyAlignment="1" applyProtection="1">
      <alignment horizontal="center" wrapText="1" readingOrder="1"/>
      <protection hidden="1"/>
    </xf>
    <xf numFmtId="0" fontId="20" fillId="5" borderId="7" xfId="0" applyFont="1" applyFill="1" applyBorder="1" applyAlignment="1" applyProtection="1">
      <alignment horizontal="center" wrapText="1" readingOrder="1"/>
      <protection hidden="1"/>
    </xf>
    <xf numFmtId="0" fontId="20" fillId="5" borderId="9" xfId="0" applyFont="1" applyFill="1" applyBorder="1" applyAlignment="1" applyProtection="1">
      <alignment horizontal="center" wrapText="1" readingOrder="1"/>
      <protection hidden="1"/>
    </xf>
    <xf numFmtId="0" fontId="20" fillId="5" borderId="8" xfId="0" applyFont="1" applyFill="1" applyBorder="1" applyAlignment="1" applyProtection="1">
      <alignment horizontal="center" wrapText="1" readingOrder="1"/>
      <protection hidden="1"/>
    </xf>
    <xf numFmtId="0" fontId="20" fillId="5" borderId="3" xfId="0" applyFont="1" applyFill="1" applyBorder="1" applyAlignment="1" applyProtection="1">
      <alignment horizontal="center" wrapText="1" readingOrder="1"/>
      <protection hidden="1"/>
    </xf>
    <xf numFmtId="0" fontId="20" fillId="5" borderId="10" xfId="0" applyFont="1" applyFill="1" applyBorder="1" applyAlignment="1" applyProtection="1">
      <alignment horizontal="center" wrapText="1" readingOrder="1"/>
      <protection hidden="1"/>
    </xf>
    <xf numFmtId="0" fontId="20" fillId="5" borderId="4" xfId="0" applyFont="1" applyFill="1" applyBorder="1" applyAlignment="1" applyProtection="1">
      <alignment horizontal="center" wrapText="1" readingOrder="1"/>
      <protection hidden="1"/>
    </xf>
    <xf numFmtId="0" fontId="20" fillId="13" borderId="5"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6" xfId="0" applyFont="1" applyFill="1" applyBorder="1" applyAlignment="1" applyProtection="1">
      <alignment horizontal="center" wrapText="1" readingOrder="1"/>
      <protection hidden="1"/>
    </xf>
    <xf numFmtId="0" fontId="20" fillId="13" borderId="7" xfId="0" applyFont="1" applyFill="1" applyBorder="1" applyAlignment="1" applyProtection="1">
      <alignment horizontal="center" wrapText="1" readingOrder="1"/>
      <protection hidden="1"/>
    </xf>
    <xf numFmtId="0" fontId="20" fillId="13" borderId="9" xfId="0" applyFont="1" applyFill="1" applyBorder="1" applyAlignment="1" applyProtection="1">
      <alignment horizontal="center" wrapText="1" readingOrder="1"/>
      <protection hidden="1"/>
    </xf>
    <xf numFmtId="0" fontId="20" fillId="13" borderId="8" xfId="0" applyFont="1" applyFill="1" applyBorder="1" applyAlignment="1" applyProtection="1">
      <alignment horizontal="center" wrapText="1" readingOrder="1"/>
      <protection hidden="1"/>
    </xf>
    <xf numFmtId="0" fontId="20" fillId="13" borderId="3" xfId="0" applyFont="1" applyFill="1" applyBorder="1" applyAlignment="1" applyProtection="1">
      <alignment horizontal="center" wrapText="1" readingOrder="1"/>
      <protection hidden="1"/>
    </xf>
    <xf numFmtId="0" fontId="20" fillId="13" borderId="10" xfId="0" applyFont="1" applyFill="1" applyBorder="1" applyAlignment="1" applyProtection="1">
      <alignment horizontal="center" wrapText="1" readingOrder="1"/>
      <protection hidden="1"/>
    </xf>
    <xf numFmtId="0" fontId="20" fillId="13" borderId="4" xfId="0" applyFont="1" applyFill="1" applyBorder="1" applyAlignment="1" applyProtection="1">
      <alignment horizontal="center" wrapText="1" readingOrder="1"/>
      <protection hidden="1"/>
    </xf>
    <xf numFmtId="0" fontId="20" fillId="12" borderId="5"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6" xfId="0" applyFont="1" applyFill="1" applyBorder="1" applyAlignment="1" applyProtection="1">
      <alignment horizontal="center" wrapText="1" readingOrder="1"/>
      <protection hidden="1"/>
    </xf>
    <xf numFmtId="0" fontId="20" fillId="12" borderId="7" xfId="0" applyFont="1" applyFill="1" applyBorder="1" applyAlignment="1" applyProtection="1">
      <alignment horizontal="center" wrapText="1" readingOrder="1"/>
      <protection hidden="1"/>
    </xf>
    <xf numFmtId="0" fontId="20" fillId="12" borderId="9" xfId="0" applyFont="1" applyFill="1" applyBorder="1" applyAlignment="1" applyProtection="1">
      <alignment horizontal="center" wrapText="1" readingOrder="1"/>
      <protection hidden="1"/>
    </xf>
    <xf numFmtId="0" fontId="20" fillId="12" borderId="8" xfId="0" applyFont="1" applyFill="1" applyBorder="1" applyAlignment="1" applyProtection="1">
      <alignment horizontal="center" wrapText="1" readingOrder="1"/>
      <protection hidden="1"/>
    </xf>
    <xf numFmtId="0" fontId="20" fillId="12" borderId="3" xfId="0" applyFont="1" applyFill="1" applyBorder="1" applyAlignment="1" applyProtection="1">
      <alignment horizontal="center" wrapText="1" readingOrder="1"/>
      <protection hidden="1"/>
    </xf>
    <xf numFmtId="0" fontId="20" fillId="12" borderId="10" xfId="0" applyFont="1" applyFill="1" applyBorder="1" applyAlignment="1" applyProtection="1">
      <alignment horizontal="center" wrapText="1" readingOrder="1"/>
      <protection hidden="1"/>
    </xf>
    <xf numFmtId="0" fontId="20" fillId="12" borderId="4" xfId="0" applyFont="1" applyFill="1" applyBorder="1" applyAlignment="1" applyProtection="1">
      <alignment horizontal="center" wrapText="1" readingOrder="1"/>
      <protection hidden="1"/>
    </xf>
    <xf numFmtId="0" fontId="20" fillId="11" borderId="5"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6" xfId="0" applyFont="1" applyFill="1" applyBorder="1" applyAlignment="1" applyProtection="1">
      <alignment horizontal="center" vertical="center" wrapText="1" readingOrder="1"/>
      <protection hidden="1"/>
    </xf>
    <xf numFmtId="0" fontId="20" fillId="11" borderId="7" xfId="0" applyFont="1" applyFill="1" applyBorder="1" applyAlignment="1" applyProtection="1">
      <alignment horizontal="center" vertical="center" wrapText="1" readingOrder="1"/>
      <protection hidden="1"/>
    </xf>
    <xf numFmtId="0" fontId="20" fillId="11" borderId="9" xfId="0" applyFont="1" applyFill="1" applyBorder="1" applyAlignment="1" applyProtection="1">
      <alignment horizontal="center" vertical="center" wrapText="1" readingOrder="1"/>
      <protection hidden="1"/>
    </xf>
    <xf numFmtId="0" fontId="20" fillId="11" borderId="8" xfId="0" applyFont="1" applyFill="1" applyBorder="1" applyAlignment="1" applyProtection="1">
      <alignment horizontal="center" vertical="center" wrapText="1" readingOrder="1"/>
      <protection hidden="1"/>
    </xf>
    <xf numFmtId="0" fontId="20" fillId="11" borderId="3" xfId="0" applyFont="1" applyFill="1" applyBorder="1" applyAlignment="1" applyProtection="1">
      <alignment horizontal="center" vertical="center" wrapText="1" readingOrder="1"/>
      <protection hidden="1"/>
    </xf>
    <xf numFmtId="0" fontId="20" fillId="11" borderId="10" xfId="0" applyFont="1" applyFill="1" applyBorder="1" applyAlignment="1" applyProtection="1">
      <alignment horizontal="center" vertical="center" wrapText="1" readingOrder="1"/>
      <protection hidden="1"/>
    </xf>
    <xf numFmtId="0" fontId="20" fillId="11" borderId="4" xfId="0" applyFont="1" applyFill="1" applyBorder="1" applyAlignment="1" applyProtection="1">
      <alignment horizontal="center" vertical="center" wrapText="1" readingOrder="1"/>
      <protection hidden="1"/>
    </xf>
    <xf numFmtId="0" fontId="18" fillId="10" borderId="0" xfId="0" applyFont="1" applyFill="1" applyAlignment="1">
      <alignment horizontal="center" vertical="center" wrapText="1" readingOrder="1"/>
    </xf>
    <xf numFmtId="0" fontId="17" fillId="0" borderId="3" xfId="0" applyFont="1" applyBorder="1" applyAlignment="1">
      <alignment horizontal="center" vertical="center" wrapText="1"/>
    </xf>
    <xf numFmtId="0" fontId="17" fillId="0" borderId="10"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wrapText="1"/>
    </xf>
    <xf numFmtId="0" fontId="18" fillId="10" borderId="0" xfId="0" applyFont="1" applyFill="1" applyAlignment="1">
      <alignment horizontal="center" vertical="center" textRotation="90" wrapText="1" readingOrder="1"/>
    </xf>
    <xf numFmtId="0" fontId="18" fillId="10" borderId="6" xfId="0" applyFont="1" applyFill="1" applyBorder="1" applyAlignment="1">
      <alignment horizontal="center" vertical="center" textRotation="90" wrapText="1" readingOrder="1"/>
    </xf>
    <xf numFmtId="0" fontId="21" fillId="12" borderId="11" xfId="0" applyFont="1" applyFill="1" applyBorder="1" applyAlignment="1">
      <alignment horizontal="center" vertical="center" wrapText="1" readingOrder="1"/>
    </xf>
    <xf numFmtId="0" fontId="21" fillId="12" borderId="12" xfId="0" applyFont="1" applyFill="1" applyBorder="1" applyAlignment="1">
      <alignment horizontal="center" vertical="center" wrapText="1" readingOrder="1"/>
    </xf>
    <xf numFmtId="0" fontId="21" fillId="12" borderId="13" xfId="0" applyFont="1" applyFill="1" applyBorder="1" applyAlignment="1">
      <alignment horizontal="center" vertical="center" wrapText="1" readingOrder="1"/>
    </xf>
    <xf numFmtId="0" fontId="21" fillId="12" borderId="14" xfId="0" applyFont="1" applyFill="1" applyBorder="1" applyAlignment="1">
      <alignment horizontal="center" vertical="center" wrapText="1" readingOrder="1"/>
    </xf>
    <xf numFmtId="0" fontId="21" fillId="12" borderId="0" xfId="0" applyFont="1" applyFill="1" applyAlignment="1">
      <alignment horizontal="center" vertical="center" wrapText="1" readingOrder="1"/>
    </xf>
    <xf numFmtId="0" fontId="21" fillId="12" borderId="15" xfId="0" applyFont="1" applyFill="1" applyBorder="1" applyAlignment="1">
      <alignment horizontal="center" vertical="center" wrapText="1" readingOrder="1"/>
    </xf>
    <xf numFmtId="0" fontId="21" fillId="12" borderId="16" xfId="0" applyFont="1" applyFill="1" applyBorder="1" applyAlignment="1">
      <alignment horizontal="center" vertical="center" wrapText="1" readingOrder="1"/>
    </xf>
    <xf numFmtId="0" fontId="21" fillId="12" borderId="17" xfId="0" applyFont="1" applyFill="1" applyBorder="1" applyAlignment="1">
      <alignment horizontal="center" vertical="center" wrapText="1" readingOrder="1"/>
    </xf>
    <xf numFmtId="0" fontId="21" fillId="12" borderId="18" xfId="0" applyFont="1" applyFill="1" applyBorder="1" applyAlignment="1">
      <alignment horizontal="center" vertical="center" wrapText="1" readingOrder="1"/>
    </xf>
    <xf numFmtId="0" fontId="21" fillId="11" borderId="11" xfId="0" applyFont="1" applyFill="1" applyBorder="1" applyAlignment="1">
      <alignment horizontal="center" vertical="center" wrapText="1" readingOrder="1"/>
    </xf>
    <xf numFmtId="0" fontId="21" fillId="11" borderId="12" xfId="0" applyFont="1" applyFill="1" applyBorder="1" applyAlignment="1">
      <alignment horizontal="center" vertical="center" wrapText="1" readingOrder="1"/>
    </xf>
    <xf numFmtId="0" fontId="21" fillId="11" borderId="13" xfId="0" applyFont="1" applyFill="1" applyBorder="1" applyAlignment="1">
      <alignment horizontal="center" vertical="center" wrapText="1" readingOrder="1"/>
    </xf>
    <xf numFmtId="0" fontId="21" fillId="11" borderId="14" xfId="0" applyFont="1" applyFill="1" applyBorder="1" applyAlignment="1">
      <alignment horizontal="center" vertical="center" wrapText="1" readingOrder="1"/>
    </xf>
    <xf numFmtId="0" fontId="21" fillId="11" borderId="0" xfId="0" applyFont="1" applyFill="1" applyAlignment="1">
      <alignment horizontal="center" vertical="center" wrapText="1" readingOrder="1"/>
    </xf>
    <xf numFmtId="0" fontId="21" fillId="11" borderId="15" xfId="0" applyFont="1" applyFill="1" applyBorder="1" applyAlignment="1">
      <alignment horizontal="center" vertical="center" wrapText="1" readingOrder="1"/>
    </xf>
    <xf numFmtId="0" fontId="21" fillId="11" borderId="16" xfId="0" applyFont="1" applyFill="1" applyBorder="1" applyAlignment="1">
      <alignment horizontal="center" vertical="center" wrapText="1" readingOrder="1"/>
    </xf>
    <xf numFmtId="0" fontId="21" fillId="11" borderId="17" xfId="0" applyFont="1" applyFill="1" applyBorder="1" applyAlignment="1">
      <alignment horizontal="center" vertical="center" wrapText="1" readingOrder="1"/>
    </xf>
    <xf numFmtId="0" fontId="21" fillId="11" borderId="18" xfId="0" applyFont="1" applyFill="1" applyBorder="1" applyAlignment="1">
      <alignment horizontal="center" vertical="center" wrapText="1" readingOrder="1"/>
    </xf>
    <xf numFmtId="0" fontId="21" fillId="13" borderId="11" xfId="0" applyFont="1" applyFill="1" applyBorder="1" applyAlignment="1">
      <alignment horizontal="center" vertical="center" wrapText="1" readingOrder="1"/>
    </xf>
    <xf numFmtId="0" fontId="21" fillId="13" borderId="12" xfId="0" applyFont="1" applyFill="1" applyBorder="1" applyAlignment="1">
      <alignment horizontal="center" vertical="center" wrapText="1" readingOrder="1"/>
    </xf>
    <xf numFmtId="0" fontId="21" fillId="13" borderId="13" xfId="0" applyFont="1" applyFill="1" applyBorder="1" applyAlignment="1">
      <alignment horizontal="center" vertical="center" wrapText="1" readingOrder="1"/>
    </xf>
    <xf numFmtId="0" fontId="21" fillId="13" borderId="14" xfId="0" applyFont="1" applyFill="1" applyBorder="1" applyAlignment="1">
      <alignment horizontal="center" vertical="center" wrapText="1" readingOrder="1"/>
    </xf>
    <xf numFmtId="0" fontId="21" fillId="13" borderId="0" xfId="0" applyFont="1" applyFill="1" applyAlignment="1">
      <alignment horizontal="center" vertical="center" wrapText="1" readingOrder="1"/>
    </xf>
    <xf numFmtId="0" fontId="21" fillId="13" borderId="15" xfId="0" applyFont="1" applyFill="1" applyBorder="1" applyAlignment="1">
      <alignment horizontal="center" vertical="center" wrapText="1" readingOrder="1"/>
    </xf>
    <xf numFmtId="0" fontId="21" fillId="13" borderId="16" xfId="0" applyFont="1" applyFill="1" applyBorder="1" applyAlignment="1">
      <alignment horizontal="center" vertical="center" wrapText="1" readingOrder="1"/>
    </xf>
    <xf numFmtId="0" fontId="21" fillId="13" borderId="17" xfId="0" applyFont="1" applyFill="1" applyBorder="1" applyAlignment="1">
      <alignment horizontal="center" vertical="center" wrapText="1" readingOrder="1"/>
    </xf>
    <xf numFmtId="0" fontId="21" fillId="13" borderId="18" xfId="0" applyFont="1" applyFill="1" applyBorder="1" applyAlignment="1">
      <alignment horizontal="center" vertical="center" wrapText="1" readingOrder="1"/>
    </xf>
    <xf numFmtId="0" fontId="21" fillId="5" borderId="11" xfId="0" applyFont="1" applyFill="1" applyBorder="1" applyAlignment="1">
      <alignment horizontal="center" vertical="center" wrapText="1" readingOrder="1"/>
    </xf>
    <xf numFmtId="0" fontId="21" fillId="5" borderId="12" xfId="0" applyFont="1" applyFill="1" applyBorder="1" applyAlignment="1">
      <alignment horizontal="center" vertical="center" wrapText="1" readingOrder="1"/>
    </xf>
    <xf numFmtId="0" fontId="21" fillId="5" borderId="13" xfId="0" applyFont="1" applyFill="1" applyBorder="1" applyAlignment="1">
      <alignment horizontal="center" vertical="center" wrapText="1" readingOrder="1"/>
    </xf>
    <xf numFmtId="0" fontId="21" fillId="5" borderId="14" xfId="0" applyFont="1" applyFill="1" applyBorder="1" applyAlignment="1">
      <alignment horizontal="center" vertical="center" wrapText="1" readingOrder="1"/>
    </xf>
    <xf numFmtId="0" fontId="21" fillId="5" borderId="0" xfId="0" applyFont="1" applyFill="1" applyAlignment="1">
      <alignment horizontal="center" vertical="center" wrapText="1" readingOrder="1"/>
    </xf>
    <xf numFmtId="0" fontId="21" fillId="5" borderId="15" xfId="0" applyFont="1" applyFill="1" applyBorder="1" applyAlignment="1">
      <alignment horizontal="center" vertical="center" wrapText="1" readingOrder="1"/>
    </xf>
    <xf numFmtId="0" fontId="21" fillId="5" borderId="16" xfId="0" applyFont="1" applyFill="1" applyBorder="1" applyAlignment="1">
      <alignment horizontal="center" vertical="center" wrapText="1" readingOrder="1"/>
    </xf>
    <xf numFmtId="0" fontId="21" fillId="5" borderId="17" xfId="0" applyFont="1" applyFill="1" applyBorder="1" applyAlignment="1">
      <alignment horizontal="center" vertical="center" wrapText="1" readingOrder="1"/>
    </xf>
    <xf numFmtId="0" fontId="21" fillId="5" borderId="18" xfId="0" applyFont="1" applyFill="1" applyBorder="1" applyAlignment="1">
      <alignment horizontal="center" vertical="center" wrapText="1" readingOrder="1"/>
    </xf>
    <xf numFmtId="0" fontId="43" fillId="0" borderId="3" xfId="0" applyFont="1" applyBorder="1" applyAlignment="1">
      <alignment horizontal="center" vertical="center" wrapText="1"/>
    </xf>
    <xf numFmtId="0" fontId="43" fillId="0" borderId="10" xfId="0" applyFont="1" applyBorder="1" applyAlignment="1">
      <alignment horizontal="center" vertical="center"/>
    </xf>
    <xf numFmtId="0" fontId="43" fillId="0" borderId="4" xfId="0" applyFont="1" applyBorder="1" applyAlignment="1">
      <alignment horizontal="center" vertical="center"/>
    </xf>
    <xf numFmtId="0" fontId="43" fillId="0" borderId="5" xfId="0" applyFont="1" applyBorder="1" applyAlignment="1">
      <alignment horizontal="center" vertical="center"/>
    </xf>
    <xf numFmtId="0" fontId="43" fillId="0" borderId="0" xfId="0" applyFont="1" applyAlignment="1">
      <alignment horizontal="center" vertical="center"/>
    </xf>
    <xf numFmtId="0" fontId="43" fillId="0" borderId="6" xfId="0" applyFont="1" applyBorder="1" applyAlignment="1">
      <alignment horizontal="center" vertical="center"/>
    </xf>
    <xf numFmtId="0" fontId="43" fillId="0" borderId="7" xfId="0" applyFont="1" applyBorder="1" applyAlignment="1">
      <alignment horizontal="center" vertical="center"/>
    </xf>
    <xf numFmtId="0" fontId="43" fillId="0" borderId="9" xfId="0" applyFont="1" applyBorder="1" applyAlignment="1">
      <alignment horizontal="center" vertical="center"/>
    </xf>
    <xf numFmtId="0" fontId="43" fillId="0" borderId="8" xfId="0" applyFont="1" applyBorder="1" applyAlignment="1">
      <alignment horizontal="center" vertical="center"/>
    </xf>
    <xf numFmtId="0" fontId="43" fillId="0" borderId="10" xfId="0" applyFont="1" applyBorder="1" applyAlignment="1">
      <alignment horizontal="center" vertical="center" wrapText="1"/>
    </xf>
    <xf numFmtId="0" fontId="42" fillId="11" borderId="11" xfId="0" applyFont="1" applyFill="1" applyBorder="1" applyAlignment="1">
      <alignment horizontal="center" vertical="center" wrapText="1" readingOrder="1"/>
    </xf>
    <xf numFmtId="0" fontId="42" fillId="11" borderId="12" xfId="0" applyFont="1" applyFill="1" applyBorder="1" applyAlignment="1">
      <alignment horizontal="center" vertical="center" wrapText="1" readingOrder="1"/>
    </xf>
    <xf numFmtId="0" fontId="42" fillId="11" borderId="13" xfId="0" applyFont="1" applyFill="1" applyBorder="1" applyAlignment="1">
      <alignment horizontal="center" vertical="center" wrapText="1" readingOrder="1"/>
    </xf>
    <xf numFmtId="0" fontId="42" fillId="11" borderId="14" xfId="0" applyFont="1" applyFill="1" applyBorder="1" applyAlignment="1">
      <alignment horizontal="center" vertical="center" wrapText="1" readingOrder="1"/>
    </xf>
    <xf numFmtId="0" fontId="42" fillId="11" borderId="0" xfId="0" applyFont="1" applyFill="1" applyAlignment="1">
      <alignment horizontal="center" vertical="center" wrapText="1" readingOrder="1"/>
    </xf>
    <xf numFmtId="0" fontId="42" fillId="11" borderId="15" xfId="0" applyFont="1" applyFill="1" applyBorder="1" applyAlignment="1">
      <alignment horizontal="center" vertical="center" wrapText="1" readingOrder="1"/>
    </xf>
    <xf numFmtId="0" fontId="42" fillId="11" borderId="16" xfId="0" applyFont="1" applyFill="1" applyBorder="1" applyAlignment="1">
      <alignment horizontal="center" vertical="center" wrapText="1" readingOrder="1"/>
    </xf>
    <xf numFmtId="0" fontId="42" fillId="11" borderId="17" xfId="0" applyFont="1" applyFill="1" applyBorder="1" applyAlignment="1">
      <alignment horizontal="center" vertical="center" wrapText="1" readingOrder="1"/>
    </xf>
    <xf numFmtId="0" fontId="42" fillId="11" borderId="18" xfId="0" applyFont="1" applyFill="1" applyBorder="1" applyAlignment="1">
      <alignment horizontal="center" vertical="center" wrapText="1" readingOrder="1"/>
    </xf>
    <xf numFmtId="0" fontId="43" fillId="0" borderId="5" xfId="0" applyFont="1" applyBorder="1" applyAlignment="1">
      <alignment horizontal="center" vertical="center" wrapText="1"/>
    </xf>
    <xf numFmtId="0" fontId="42" fillId="12" borderId="11" xfId="0" applyFont="1" applyFill="1" applyBorder="1" applyAlignment="1">
      <alignment horizontal="center" vertical="center" wrapText="1" readingOrder="1"/>
    </xf>
    <xf numFmtId="0" fontId="42" fillId="12" borderId="12" xfId="0" applyFont="1" applyFill="1" applyBorder="1" applyAlignment="1">
      <alignment horizontal="center" vertical="center" wrapText="1" readingOrder="1"/>
    </xf>
    <xf numFmtId="0" fontId="42" fillId="12" borderId="13" xfId="0" applyFont="1" applyFill="1" applyBorder="1" applyAlignment="1">
      <alignment horizontal="center" vertical="center" wrapText="1" readingOrder="1"/>
    </xf>
    <xf numFmtId="0" fontId="42" fillId="12" borderId="14" xfId="0" applyFont="1" applyFill="1" applyBorder="1" applyAlignment="1">
      <alignment horizontal="center" vertical="center" wrapText="1" readingOrder="1"/>
    </xf>
    <xf numFmtId="0" fontId="42" fillId="12" borderId="0" xfId="0" applyFont="1" applyFill="1" applyAlignment="1">
      <alignment horizontal="center" vertical="center" wrapText="1" readingOrder="1"/>
    </xf>
    <xf numFmtId="0" fontId="42" fillId="12" borderId="15" xfId="0" applyFont="1" applyFill="1" applyBorder="1" applyAlignment="1">
      <alignment horizontal="center" vertical="center" wrapText="1" readingOrder="1"/>
    </xf>
    <xf numFmtId="0" fontId="42" fillId="12" borderId="16" xfId="0" applyFont="1" applyFill="1" applyBorder="1" applyAlignment="1">
      <alignment horizontal="center" vertical="center" wrapText="1" readingOrder="1"/>
    </xf>
    <xf numFmtId="0" fontId="42" fillId="12" borderId="17" xfId="0" applyFont="1" applyFill="1" applyBorder="1" applyAlignment="1">
      <alignment horizontal="center" vertical="center" wrapText="1" readingOrder="1"/>
    </xf>
    <xf numFmtId="0" fontId="42" fillId="12" borderId="18" xfId="0" applyFont="1" applyFill="1" applyBorder="1" applyAlignment="1">
      <alignment horizontal="center" vertical="center" wrapText="1" readingOrder="1"/>
    </xf>
    <xf numFmtId="0" fontId="41" fillId="0" borderId="0" xfId="0" applyFont="1" applyAlignment="1">
      <alignment horizontal="center" vertical="center" wrapText="1"/>
    </xf>
    <xf numFmtId="0" fontId="22" fillId="0" borderId="0" xfId="0" applyFont="1" applyAlignment="1">
      <alignment horizontal="center" vertical="center" wrapText="1"/>
    </xf>
    <xf numFmtId="0" fontId="42" fillId="5" borderId="11" xfId="0" applyFont="1" applyFill="1" applyBorder="1" applyAlignment="1">
      <alignment horizontal="center" vertical="center" wrapText="1" readingOrder="1"/>
    </xf>
    <xf numFmtId="0" fontId="42" fillId="5" borderId="12" xfId="0" applyFont="1" applyFill="1" applyBorder="1" applyAlignment="1">
      <alignment horizontal="center" vertical="center" wrapText="1" readingOrder="1"/>
    </xf>
    <xf numFmtId="0" fontId="42" fillId="5" borderId="13" xfId="0" applyFont="1" applyFill="1" applyBorder="1" applyAlignment="1">
      <alignment horizontal="center" vertical="center" wrapText="1" readingOrder="1"/>
    </xf>
    <xf numFmtId="0" fontId="42" fillId="5" borderId="14" xfId="0" applyFont="1" applyFill="1" applyBorder="1" applyAlignment="1">
      <alignment horizontal="center" vertical="center" wrapText="1" readingOrder="1"/>
    </xf>
    <xf numFmtId="0" fontId="42" fillId="5" borderId="0" xfId="0" applyFont="1" applyFill="1" applyAlignment="1">
      <alignment horizontal="center" vertical="center" wrapText="1" readingOrder="1"/>
    </xf>
    <xf numFmtId="0" fontId="42" fillId="5" borderId="15" xfId="0" applyFont="1" applyFill="1" applyBorder="1" applyAlignment="1">
      <alignment horizontal="center" vertical="center" wrapText="1" readingOrder="1"/>
    </xf>
    <xf numFmtId="0" fontId="42" fillId="5" borderId="16" xfId="0" applyFont="1" applyFill="1" applyBorder="1" applyAlignment="1">
      <alignment horizontal="center" vertical="center" wrapText="1" readingOrder="1"/>
    </xf>
    <xf numFmtId="0" fontId="42" fillId="5" borderId="17" xfId="0" applyFont="1" applyFill="1" applyBorder="1" applyAlignment="1">
      <alignment horizontal="center" vertical="center" wrapText="1" readingOrder="1"/>
    </xf>
    <xf numFmtId="0" fontId="42" fillId="5" borderId="18" xfId="0" applyFont="1" applyFill="1" applyBorder="1" applyAlignment="1">
      <alignment horizontal="center" vertical="center" wrapText="1" readingOrder="1"/>
    </xf>
    <xf numFmtId="0" fontId="42" fillId="13" borderId="11" xfId="0" applyFont="1" applyFill="1" applyBorder="1" applyAlignment="1">
      <alignment horizontal="center" vertical="center" wrapText="1" readingOrder="1"/>
    </xf>
    <xf numFmtId="0" fontId="42" fillId="13" borderId="12" xfId="0" applyFont="1" applyFill="1" applyBorder="1" applyAlignment="1">
      <alignment horizontal="center" vertical="center" wrapText="1" readingOrder="1"/>
    </xf>
    <xf numFmtId="0" fontId="42" fillId="13" borderId="13" xfId="0" applyFont="1" applyFill="1" applyBorder="1" applyAlignment="1">
      <alignment horizontal="center" vertical="center" wrapText="1" readingOrder="1"/>
    </xf>
    <xf numFmtId="0" fontId="42" fillId="13" borderId="14" xfId="0" applyFont="1" applyFill="1" applyBorder="1" applyAlignment="1">
      <alignment horizontal="center" vertical="center" wrapText="1" readingOrder="1"/>
    </xf>
    <xf numFmtId="0" fontId="42" fillId="13" borderId="0" xfId="0" applyFont="1" applyFill="1" applyAlignment="1">
      <alignment horizontal="center" vertical="center" wrapText="1" readingOrder="1"/>
    </xf>
    <xf numFmtId="0" fontId="42" fillId="13" borderId="15" xfId="0" applyFont="1" applyFill="1" applyBorder="1" applyAlignment="1">
      <alignment horizontal="center" vertical="center" wrapText="1" readingOrder="1"/>
    </xf>
    <xf numFmtId="0" fontId="42" fillId="13" borderId="16" xfId="0" applyFont="1" applyFill="1" applyBorder="1" applyAlignment="1">
      <alignment horizontal="center" vertical="center" wrapText="1" readingOrder="1"/>
    </xf>
    <xf numFmtId="0" fontId="42" fillId="13" borderId="17" xfId="0" applyFont="1" applyFill="1" applyBorder="1" applyAlignment="1">
      <alignment horizontal="center" vertical="center" wrapText="1" readingOrder="1"/>
    </xf>
    <xf numFmtId="0" fontId="42" fillId="13" borderId="18" xfId="0" applyFont="1" applyFill="1" applyBorder="1" applyAlignment="1">
      <alignment horizontal="center" vertical="center" wrapText="1" readingOrder="1"/>
    </xf>
    <xf numFmtId="0" fontId="24" fillId="0" borderId="0" xfId="0" applyFont="1" applyAlignment="1">
      <alignment horizontal="center" vertical="center"/>
    </xf>
    <xf numFmtId="0" fontId="45" fillId="0" borderId="0" xfId="0" applyFont="1" applyAlignment="1">
      <alignment horizontal="center" vertical="center"/>
    </xf>
    <xf numFmtId="0" fontId="40" fillId="15" borderId="21" xfId="0" applyFont="1" applyFill="1" applyBorder="1" applyAlignment="1">
      <alignment horizontal="center" vertical="center" wrapText="1" readingOrder="1"/>
    </xf>
    <xf numFmtId="0" fontId="40" fillId="15" borderId="22" xfId="0" applyFont="1" applyFill="1" applyBorder="1" applyAlignment="1">
      <alignment horizontal="center" vertical="center" wrapText="1" readingOrder="1"/>
    </xf>
    <xf numFmtId="0" fontId="40" fillId="15" borderId="33" xfId="0" applyFont="1" applyFill="1" applyBorder="1" applyAlignment="1">
      <alignment horizontal="center" vertical="center" wrapText="1" readingOrder="1"/>
    </xf>
    <xf numFmtId="0" fontId="35" fillId="3" borderId="0" xfId="0" applyFont="1" applyFill="1" applyAlignment="1">
      <alignment horizontal="justify" vertical="center" wrapText="1"/>
    </xf>
    <xf numFmtId="0" fontId="37" fillId="15" borderId="30" xfId="0" applyFont="1" applyFill="1" applyBorder="1" applyAlignment="1">
      <alignment horizontal="center" vertical="center" wrapText="1" readingOrder="1"/>
    </xf>
    <xf numFmtId="0" fontId="37" fillId="15" borderId="31" xfId="0" applyFont="1" applyFill="1" applyBorder="1" applyAlignment="1">
      <alignment horizontal="center" vertical="center" wrapText="1" readingOrder="1"/>
    </xf>
    <xf numFmtId="0" fontId="37" fillId="3" borderId="28" xfId="0" applyFont="1" applyFill="1" applyBorder="1" applyAlignment="1">
      <alignment horizontal="center" vertical="center" wrapText="1" readingOrder="1"/>
    </xf>
    <xf numFmtId="0" fontId="37" fillId="3" borderId="23" xfId="0" applyFont="1" applyFill="1" applyBorder="1" applyAlignment="1">
      <alignment horizontal="center" vertical="center" wrapText="1" readingOrder="1"/>
    </xf>
    <xf numFmtId="0" fontId="37" fillId="3" borderId="20" xfId="0" applyFont="1" applyFill="1" applyBorder="1" applyAlignment="1">
      <alignment horizontal="center" vertical="center" wrapText="1" readingOrder="1"/>
    </xf>
    <xf numFmtId="0" fontId="37" fillId="3" borderId="19" xfId="0" applyFont="1" applyFill="1" applyBorder="1" applyAlignment="1">
      <alignment horizontal="center" vertical="center" wrapText="1" readingOrder="1"/>
    </xf>
    <xf numFmtId="0" fontId="37" fillId="3" borderId="25" xfId="0" applyFont="1" applyFill="1" applyBorder="1" applyAlignment="1">
      <alignment horizontal="center" vertical="center" wrapText="1" readingOrder="1"/>
    </xf>
    <xf numFmtId="0" fontId="37" fillId="3" borderId="26" xfId="0" applyFont="1" applyFill="1" applyBorder="1" applyAlignment="1">
      <alignment horizontal="center" vertical="center" wrapText="1" readingOrder="1"/>
    </xf>
    <xf numFmtId="0" fontId="3" fillId="0" borderId="74" xfId="0" applyFont="1" applyBorder="1" applyAlignment="1">
      <alignment horizontal="center" vertical="center"/>
    </xf>
    <xf numFmtId="0" fontId="3" fillId="0" borderId="76" xfId="0" applyFont="1" applyBorder="1" applyAlignment="1">
      <alignment horizontal="center" vertical="center"/>
    </xf>
    <xf numFmtId="0" fontId="3" fillId="0" borderId="75" xfId="0" applyFont="1" applyBorder="1" applyAlignment="1">
      <alignment horizontal="center" vertical="center"/>
    </xf>
    <xf numFmtId="0" fontId="3" fillId="0" borderId="72"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xf numFmtId="0" fontId="70" fillId="24" borderId="72" xfId="0" applyFont="1" applyFill="1" applyBorder="1" applyAlignment="1">
      <alignment horizontal="center" vertical="center"/>
    </xf>
    <xf numFmtId="0" fontId="70" fillId="24" borderId="73" xfId="0" applyFont="1" applyFill="1" applyBorder="1" applyAlignment="1">
      <alignment horizontal="center" vertical="center"/>
    </xf>
    <xf numFmtId="0" fontId="3" fillId="0" borderId="23" xfId="0" applyFont="1" applyBorder="1" applyAlignment="1">
      <alignment horizontal="center" vertic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521">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pivotCacheDefinition" Target="pivotCache/pivotCacheDefinition1.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n="El riesgo afecta la imagen de la entidad con efecto publicitario sostenido a nivel de sector administrativo, nivel departamental o municipal"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1-04-16T21:47:31.95" personId="{AB29597E-2A4A-4F52-B242-BC7AEF526BC1}" id="{CAB27EC8-5C32-4256-A261-CBC08EA3D2CE}">
    <text>¿Se deja evidencia o rastro de la ejecución del control que permita a cualquier tercero con la evidencia llegar a la misma conclusión?
Completa: 15
Incompleta: 10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0.bin"/><Relationship Id="rId1" Type="http://schemas.openxmlformats.org/officeDocument/2006/relationships/pivotTable" Target="../pivotTables/pivotTable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ColWidth="11.42578125" defaultRowHeight="15" x14ac:dyDescent="0.25"/>
  <cols>
    <col min="1" max="1" width="2.85546875" style="72" customWidth="1"/>
    <col min="2" max="3" width="24.7109375" style="72" customWidth="1"/>
    <col min="4" max="4" width="16" style="72" customWidth="1"/>
    <col min="5" max="5" width="24.7109375" style="72" customWidth="1"/>
    <col min="6" max="6" width="27.7109375" style="72" customWidth="1"/>
    <col min="7" max="8" width="24.7109375" style="72" customWidth="1"/>
    <col min="9" max="16384" width="11.42578125" style="72"/>
  </cols>
  <sheetData>
    <row r="1" spans="2:8" ht="15.75" thickBot="1" x14ac:dyDescent="0.3"/>
    <row r="2" spans="2:8" ht="18" x14ac:dyDescent="0.25">
      <c r="B2" s="260" t="s">
        <v>0</v>
      </c>
      <c r="C2" s="261"/>
      <c r="D2" s="261"/>
      <c r="E2" s="261"/>
      <c r="F2" s="261"/>
      <c r="G2" s="261"/>
      <c r="H2" s="262"/>
    </row>
    <row r="3" spans="2:8" x14ac:dyDescent="0.25">
      <c r="B3" s="73"/>
      <c r="C3" s="74"/>
      <c r="D3" s="74"/>
      <c r="E3" s="74"/>
      <c r="F3" s="74"/>
      <c r="G3" s="74"/>
      <c r="H3" s="75"/>
    </row>
    <row r="4" spans="2:8" ht="63" customHeight="1" x14ac:dyDescent="0.25">
      <c r="B4" s="263" t="s">
        <v>1</v>
      </c>
      <c r="C4" s="264"/>
      <c r="D4" s="264"/>
      <c r="E4" s="264"/>
      <c r="F4" s="264"/>
      <c r="G4" s="264"/>
      <c r="H4" s="265"/>
    </row>
    <row r="5" spans="2:8" ht="63" customHeight="1" x14ac:dyDescent="0.25">
      <c r="B5" s="266"/>
      <c r="C5" s="267"/>
      <c r="D5" s="267"/>
      <c r="E5" s="267"/>
      <c r="F5" s="267"/>
      <c r="G5" s="267"/>
      <c r="H5" s="268"/>
    </row>
    <row r="6" spans="2:8" ht="16.5" x14ac:dyDescent="0.25">
      <c r="B6" s="269" t="s">
        <v>2</v>
      </c>
      <c r="C6" s="270"/>
      <c r="D6" s="270"/>
      <c r="E6" s="270"/>
      <c r="F6" s="270"/>
      <c r="G6" s="270"/>
      <c r="H6" s="271"/>
    </row>
    <row r="7" spans="2:8" ht="95.25" customHeight="1" x14ac:dyDescent="0.25">
      <c r="B7" s="279" t="s">
        <v>3</v>
      </c>
      <c r="C7" s="280"/>
      <c r="D7" s="280"/>
      <c r="E7" s="280"/>
      <c r="F7" s="280"/>
      <c r="G7" s="280"/>
      <c r="H7" s="281"/>
    </row>
    <row r="8" spans="2:8" ht="16.5" x14ac:dyDescent="0.25">
      <c r="B8" s="109"/>
      <c r="C8" s="110"/>
      <c r="D8" s="110"/>
      <c r="E8" s="110"/>
      <c r="F8" s="110"/>
      <c r="G8" s="110"/>
      <c r="H8" s="111"/>
    </row>
    <row r="9" spans="2:8" ht="16.5" customHeight="1" x14ac:dyDescent="0.25">
      <c r="B9" s="272" t="s">
        <v>4</v>
      </c>
      <c r="C9" s="273"/>
      <c r="D9" s="273"/>
      <c r="E9" s="273"/>
      <c r="F9" s="273"/>
      <c r="G9" s="273"/>
      <c r="H9" s="274"/>
    </row>
    <row r="10" spans="2:8" ht="44.25" customHeight="1" x14ac:dyDescent="0.25">
      <c r="B10" s="272"/>
      <c r="C10" s="273"/>
      <c r="D10" s="273"/>
      <c r="E10" s="273"/>
      <c r="F10" s="273"/>
      <c r="G10" s="273"/>
      <c r="H10" s="274"/>
    </row>
    <row r="11" spans="2:8" ht="15.75" thickBot="1" x14ac:dyDescent="0.3">
      <c r="B11" s="98"/>
      <c r="C11" s="101"/>
      <c r="D11" s="106"/>
      <c r="E11" s="107"/>
      <c r="F11" s="107"/>
      <c r="G11" s="108"/>
      <c r="H11" s="102"/>
    </row>
    <row r="12" spans="2:8" ht="15.75" thickTop="1" x14ac:dyDescent="0.25">
      <c r="B12" s="98"/>
      <c r="C12" s="275" t="s">
        <v>5</v>
      </c>
      <c r="D12" s="276"/>
      <c r="E12" s="277" t="s">
        <v>6</v>
      </c>
      <c r="F12" s="278"/>
      <c r="G12" s="101"/>
      <c r="H12" s="102"/>
    </row>
    <row r="13" spans="2:8" ht="35.25" customHeight="1" x14ac:dyDescent="0.25">
      <c r="B13" s="98"/>
      <c r="C13" s="282" t="s">
        <v>7</v>
      </c>
      <c r="D13" s="283"/>
      <c r="E13" s="284" t="s">
        <v>8</v>
      </c>
      <c r="F13" s="285"/>
      <c r="G13" s="101"/>
      <c r="H13" s="102"/>
    </row>
    <row r="14" spans="2:8" ht="17.25" customHeight="1" x14ac:dyDescent="0.25">
      <c r="B14" s="98"/>
      <c r="C14" s="282" t="s">
        <v>9</v>
      </c>
      <c r="D14" s="283"/>
      <c r="E14" s="284" t="s">
        <v>10</v>
      </c>
      <c r="F14" s="285"/>
      <c r="G14" s="101"/>
      <c r="H14" s="102"/>
    </row>
    <row r="15" spans="2:8" ht="19.5" customHeight="1" x14ac:dyDescent="0.25">
      <c r="B15" s="98"/>
      <c r="C15" s="282" t="s">
        <v>11</v>
      </c>
      <c r="D15" s="283"/>
      <c r="E15" s="284" t="s">
        <v>12</v>
      </c>
      <c r="F15" s="285"/>
      <c r="G15" s="101"/>
      <c r="H15" s="102"/>
    </row>
    <row r="16" spans="2:8" ht="69.75" customHeight="1" x14ac:dyDescent="0.25">
      <c r="B16" s="98"/>
      <c r="C16" s="282" t="s">
        <v>13</v>
      </c>
      <c r="D16" s="283"/>
      <c r="E16" s="284" t="s">
        <v>14</v>
      </c>
      <c r="F16" s="285"/>
      <c r="G16" s="101"/>
      <c r="H16" s="102"/>
    </row>
    <row r="17" spans="2:8" ht="34.5" customHeight="1" x14ac:dyDescent="0.25">
      <c r="B17" s="98"/>
      <c r="C17" s="286" t="s">
        <v>15</v>
      </c>
      <c r="D17" s="287"/>
      <c r="E17" s="288" t="s">
        <v>16</v>
      </c>
      <c r="F17" s="289"/>
      <c r="G17" s="101"/>
      <c r="H17" s="102"/>
    </row>
    <row r="18" spans="2:8" ht="27.75" customHeight="1" x14ac:dyDescent="0.25">
      <c r="B18" s="98"/>
      <c r="C18" s="286" t="s">
        <v>17</v>
      </c>
      <c r="D18" s="287"/>
      <c r="E18" s="288" t="s">
        <v>18</v>
      </c>
      <c r="F18" s="289"/>
      <c r="G18" s="101"/>
      <c r="H18" s="102"/>
    </row>
    <row r="19" spans="2:8" ht="28.5" customHeight="1" x14ac:dyDescent="0.25">
      <c r="B19" s="98"/>
      <c r="C19" s="286" t="s">
        <v>19</v>
      </c>
      <c r="D19" s="287"/>
      <c r="E19" s="288" t="s">
        <v>20</v>
      </c>
      <c r="F19" s="289"/>
      <c r="G19" s="101"/>
      <c r="H19" s="102"/>
    </row>
    <row r="20" spans="2:8" ht="72.75" customHeight="1" x14ac:dyDescent="0.25">
      <c r="B20" s="98"/>
      <c r="C20" s="286" t="s">
        <v>21</v>
      </c>
      <c r="D20" s="287"/>
      <c r="E20" s="288" t="s">
        <v>22</v>
      </c>
      <c r="F20" s="289"/>
      <c r="G20" s="101"/>
      <c r="H20" s="102"/>
    </row>
    <row r="21" spans="2:8" ht="64.5" customHeight="1" x14ac:dyDescent="0.25">
      <c r="B21" s="98"/>
      <c r="C21" s="286" t="s">
        <v>23</v>
      </c>
      <c r="D21" s="287"/>
      <c r="E21" s="288" t="s">
        <v>24</v>
      </c>
      <c r="F21" s="289"/>
      <c r="G21" s="101"/>
      <c r="H21" s="102"/>
    </row>
    <row r="22" spans="2:8" ht="71.25" customHeight="1" x14ac:dyDescent="0.25">
      <c r="B22" s="98"/>
      <c r="C22" s="286" t="s">
        <v>25</v>
      </c>
      <c r="D22" s="287"/>
      <c r="E22" s="288" t="s">
        <v>26</v>
      </c>
      <c r="F22" s="289"/>
      <c r="G22" s="101"/>
      <c r="H22" s="102"/>
    </row>
    <row r="23" spans="2:8" ht="55.5" customHeight="1" x14ac:dyDescent="0.25">
      <c r="B23" s="98"/>
      <c r="C23" s="293" t="s">
        <v>27</v>
      </c>
      <c r="D23" s="294"/>
      <c r="E23" s="288" t="s">
        <v>28</v>
      </c>
      <c r="F23" s="289"/>
      <c r="G23" s="101"/>
      <c r="H23" s="102"/>
    </row>
    <row r="24" spans="2:8" ht="42" customHeight="1" x14ac:dyDescent="0.25">
      <c r="B24" s="98"/>
      <c r="C24" s="293" t="s">
        <v>29</v>
      </c>
      <c r="D24" s="294"/>
      <c r="E24" s="288" t="s">
        <v>30</v>
      </c>
      <c r="F24" s="289"/>
      <c r="G24" s="101"/>
      <c r="H24" s="102"/>
    </row>
    <row r="25" spans="2:8" ht="59.25" customHeight="1" x14ac:dyDescent="0.25">
      <c r="B25" s="98"/>
      <c r="C25" s="293" t="s">
        <v>31</v>
      </c>
      <c r="D25" s="294"/>
      <c r="E25" s="288" t="s">
        <v>32</v>
      </c>
      <c r="F25" s="289"/>
      <c r="G25" s="101"/>
      <c r="H25" s="102"/>
    </row>
    <row r="26" spans="2:8" ht="23.25" customHeight="1" x14ac:dyDescent="0.25">
      <c r="B26" s="98"/>
      <c r="C26" s="293" t="s">
        <v>33</v>
      </c>
      <c r="D26" s="294"/>
      <c r="E26" s="288" t="s">
        <v>34</v>
      </c>
      <c r="F26" s="289"/>
      <c r="G26" s="101"/>
      <c r="H26" s="102"/>
    </row>
    <row r="27" spans="2:8" ht="30.75" customHeight="1" x14ac:dyDescent="0.25">
      <c r="B27" s="98"/>
      <c r="C27" s="293" t="s">
        <v>35</v>
      </c>
      <c r="D27" s="294"/>
      <c r="E27" s="288" t="s">
        <v>36</v>
      </c>
      <c r="F27" s="289"/>
      <c r="G27" s="101"/>
      <c r="H27" s="102"/>
    </row>
    <row r="28" spans="2:8" ht="35.25" customHeight="1" x14ac:dyDescent="0.25">
      <c r="B28" s="98"/>
      <c r="C28" s="293" t="s">
        <v>37</v>
      </c>
      <c r="D28" s="294"/>
      <c r="E28" s="288" t="s">
        <v>38</v>
      </c>
      <c r="F28" s="289"/>
      <c r="G28" s="101"/>
      <c r="H28" s="102"/>
    </row>
    <row r="29" spans="2:8" ht="33" customHeight="1" x14ac:dyDescent="0.25">
      <c r="B29" s="98"/>
      <c r="C29" s="293" t="s">
        <v>37</v>
      </c>
      <c r="D29" s="294"/>
      <c r="E29" s="288" t="s">
        <v>38</v>
      </c>
      <c r="F29" s="289"/>
      <c r="G29" s="101"/>
      <c r="H29" s="102"/>
    </row>
    <row r="30" spans="2:8" ht="30" customHeight="1" x14ac:dyDescent="0.25">
      <c r="B30" s="98"/>
      <c r="C30" s="293" t="s">
        <v>39</v>
      </c>
      <c r="D30" s="294"/>
      <c r="E30" s="288" t="s">
        <v>40</v>
      </c>
      <c r="F30" s="289"/>
      <c r="G30" s="101"/>
      <c r="H30" s="102"/>
    </row>
    <row r="31" spans="2:8" ht="35.25" customHeight="1" x14ac:dyDescent="0.25">
      <c r="B31" s="98"/>
      <c r="C31" s="293" t="s">
        <v>41</v>
      </c>
      <c r="D31" s="294"/>
      <c r="E31" s="288" t="s">
        <v>42</v>
      </c>
      <c r="F31" s="289"/>
      <c r="G31" s="101"/>
      <c r="H31" s="102"/>
    </row>
    <row r="32" spans="2:8" ht="31.5" customHeight="1" x14ac:dyDescent="0.25">
      <c r="B32" s="98"/>
      <c r="C32" s="293" t="s">
        <v>43</v>
      </c>
      <c r="D32" s="294"/>
      <c r="E32" s="288" t="s">
        <v>44</v>
      </c>
      <c r="F32" s="289"/>
      <c r="G32" s="101"/>
      <c r="H32" s="102"/>
    </row>
    <row r="33" spans="2:8" ht="35.25" customHeight="1" x14ac:dyDescent="0.25">
      <c r="B33" s="98"/>
      <c r="C33" s="293" t="s">
        <v>45</v>
      </c>
      <c r="D33" s="294"/>
      <c r="E33" s="288" t="s">
        <v>46</v>
      </c>
      <c r="F33" s="289"/>
      <c r="G33" s="101"/>
      <c r="H33" s="102"/>
    </row>
    <row r="34" spans="2:8" ht="59.25" customHeight="1" x14ac:dyDescent="0.25">
      <c r="B34" s="98"/>
      <c r="C34" s="293" t="s">
        <v>47</v>
      </c>
      <c r="D34" s="294"/>
      <c r="E34" s="288" t="s">
        <v>48</v>
      </c>
      <c r="F34" s="289"/>
      <c r="G34" s="101"/>
      <c r="H34" s="102"/>
    </row>
    <row r="35" spans="2:8" ht="29.25" customHeight="1" x14ac:dyDescent="0.25">
      <c r="B35" s="98"/>
      <c r="C35" s="293" t="s">
        <v>49</v>
      </c>
      <c r="D35" s="294"/>
      <c r="E35" s="288" t="s">
        <v>50</v>
      </c>
      <c r="F35" s="289"/>
      <c r="G35" s="101"/>
      <c r="H35" s="102"/>
    </row>
    <row r="36" spans="2:8" ht="82.5" customHeight="1" x14ac:dyDescent="0.25">
      <c r="B36" s="98"/>
      <c r="C36" s="293" t="s">
        <v>51</v>
      </c>
      <c r="D36" s="294"/>
      <c r="E36" s="288" t="s">
        <v>52</v>
      </c>
      <c r="F36" s="289"/>
      <c r="G36" s="101"/>
      <c r="H36" s="102"/>
    </row>
    <row r="37" spans="2:8" ht="46.5" customHeight="1" x14ac:dyDescent="0.25">
      <c r="B37" s="98"/>
      <c r="C37" s="293" t="s">
        <v>53</v>
      </c>
      <c r="D37" s="294"/>
      <c r="E37" s="288" t="s">
        <v>54</v>
      </c>
      <c r="F37" s="289"/>
      <c r="G37" s="101"/>
      <c r="H37" s="102"/>
    </row>
    <row r="38" spans="2:8" ht="6.75" customHeight="1" thickBot="1" x14ac:dyDescent="0.3">
      <c r="B38" s="98"/>
      <c r="C38" s="295"/>
      <c r="D38" s="296"/>
      <c r="E38" s="297"/>
      <c r="F38" s="298"/>
      <c r="G38" s="101"/>
      <c r="H38" s="102"/>
    </row>
    <row r="39" spans="2:8" ht="15.75" thickTop="1" x14ac:dyDescent="0.25">
      <c r="B39" s="98"/>
      <c r="C39" s="99"/>
      <c r="D39" s="99"/>
      <c r="E39" s="100"/>
      <c r="F39" s="100"/>
      <c r="G39" s="101"/>
      <c r="H39" s="102"/>
    </row>
    <row r="40" spans="2:8" ht="21" customHeight="1" x14ac:dyDescent="0.25">
      <c r="B40" s="290" t="s">
        <v>55</v>
      </c>
      <c r="C40" s="291"/>
      <c r="D40" s="291"/>
      <c r="E40" s="291"/>
      <c r="F40" s="291"/>
      <c r="G40" s="291"/>
      <c r="H40" s="292"/>
    </row>
    <row r="41" spans="2:8" ht="20.25" customHeight="1" x14ac:dyDescent="0.25">
      <c r="B41" s="290" t="s">
        <v>56</v>
      </c>
      <c r="C41" s="291"/>
      <c r="D41" s="291"/>
      <c r="E41" s="291"/>
      <c r="F41" s="291"/>
      <c r="G41" s="291"/>
      <c r="H41" s="292"/>
    </row>
    <row r="42" spans="2:8" ht="20.25" customHeight="1" x14ac:dyDescent="0.25">
      <c r="B42" s="290" t="s">
        <v>57</v>
      </c>
      <c r="C42" s="291"/>
      <c r="D42" s="291"/>
      <c r="E42" s="291"/>
      <c r="F42" s="291"/>
      <c r="G42" s="291"/>
      <c r="H42" s="292"/>
    </row>
    <row r="43" spans="2:8" ht="20.25" customHeight="1" x14ac:dyDescent="0.25">
      <c r="B43" s="290" t="s">
        <v>58</v>
      </c>
      <c r="C43" s="291"/>
      <c r="D43" s="291"/>
      <c r="E43" s="291"/>
      <c r="F43" s="291"/>
      <c r="G43" s="291"/>
      <c r="H43" s="292"/>
    </row>
    <row r="44" spans="2:8" x14ac:dyDescent="0.25">
      <c r="B44" s="290" t="s">
        <v>59</v>
      </c>
      <c r="C44" s="291"/>
      <c r="D44" s="291"/>
      <c r="E44" s="291"/>
      <c r="F44" s="291"/>
      <c r="G44" s="291"/>
      <c r="H44" s="292"/>
    </row>
    <row r="45" spans="2:8" ht="15.75" thickBot="1" x14ac:dyDescent="0.3">
      <c r="B45" s="103"/>
      <c r="C45" s="104"/>
      <c r="D45" s="104"/>
      <c r="E45" s="104"/>
      <c r="F45" s="104"/>
      <c r="G45" s="104"/>
      <c r="H45" s="105"/>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8"/>
  <sheetViews>
    <sheetView tabSelected="1" zoomScale="93" zoomScaleNormal="93" zoomScalePageLayoutView="55" workbookViewId="0">
      <selection activeCell="D7" sqref="D7"/>
    </sheetView>
  </sheetViews>
  <sheetFormatPr baseColWidth="10" defaultColWidth="17.42578125" defaultRowHeight="12.75" x14ac:dyDescent="0.2"/>
  <cols>
    <col min="1" max="1" width="17.42578125" style="198"/>
    <col min="2" max="2" width="36.28515625" style="198" customWidth="1"/>
    <col min="3" max="3" width="23" style="198" customWidth="1"/>
    <col min="4" max="4" width="38.7109375" style="198" customWidth="1"/>
    <col min="5" max="5" width="22.42578125" style="198" customWidth="1"/>
    <col min="6" max="6" width="30.42578125" style="198" customWidth="1"/>
    <col min="7" max="7" width="17.42578125" style="198"/>
    <col min="8" max="8" width="41.42578125" style="198" customWidth="1"/>
    <col min="9" max="10" width="17.42578125" style="198"/>
    <col min="11" max="11" width="44.5703125" style="198" customWidth="1"/>
    <col min="12" max="16384" width="17.42578125" style="198"/>
  </cols>
  <sheetData>
    <row r="1" spans="1:11" s="191" customFormat="1" ht="39" customHeight="1" x14ac:dyDescent="0.2">
      <c r="A1" s="189" t="s">
        <v>60</v>
      </c>
      <c r="B1" s="190"/>
      <c r="C1" s="319" t="s">
        <v>61</v>
      </c>
      <c r="D1" s="319"/>
      <c r="E1" s="319"/>
      <c r="F1" s="319"/>
      <c r="G1" s="319"/>
      <c r="H1" s="319"/>
      <c r="I1" s="319"/>
      <c r="J1" s="319"/>
      <c r="K1" s="319"/>
    </row>
    <row r="2" spans="1:11" s="192" customFormat="1" ht="25.5" customHeight="1" x14ac:dyDescent="0.2">
      <c r="A2" s="300" t="s">
        <v>62</v>
      </c>
      <c r="B2" s="320" t="s">
        <v>63</v>
      </c>
      <c r="C2" s="321"/>
      <c r="D2" s="321"/>
      <c r="E2" s="321"/>
      <c r="F2" s="321"/>
      <c r="G2" s="321"/>
      <c r="H2" s="321"/>
      <c r="I2" s="322"/>
      <c r="J2" s="300" t="s">
        <v>64</v>
      </c>
      <c r="K2" s="300" t="s">
        <v>65</v>
      </c>
    </row>
    <row r="3" spans="1:11" s="192" customFormat="1" ht="22.5" customHeight="1" x14ac:dyDescent="0.2">
      <c r="A3" s="301"/>
      <c r="B3" s="323" t="s">
        <v>66</v>
      </c>
      <c r="C3" s="323"/>
      <c r="D3" s="323" t="s">
        <v>67</v>
      </c>
      <c r="E3" s="323"/>
      <c r="F3" s="323" t="s">
        <v>68</v>
      </c>
      <c r="G3" s="323"/>
      <c r="H3" s="323" t="s">
        <v>69</v>
      </c>
      <c r="I3" s="323"/>
      <c r="J3" s="301"/>
      <c r="K3" s="301"/>
    </row>
    <row r="4" spans="1:11" s="193" customFormat="1" ht="27" customHeight="1" thickBot="1" x14ac:dyDescent="0.25">
      <c r="A4" s="301"/>
      <c r="B4" s="229" t="s">
        <v>70</v>
      </c>
      <c r="C4" s="230" t="s">
        <v>71</v>
      </c>
      <c r="D4" s="229" t="s">
        <v>70</v>
      </c>
      <c r="E4" s="230" t="s">
        <v>71</v>
      </c>
      <c r="F4" s="229" t="s">
        <v>70</v>
      </c>
      <c r="G4" s="230" t="s">
        <v>71</v>
      </c>
      <c r="H4" s="229" t="s">
        <v>70</v>
      </c>
      <c r="I4" s="230" t="s">
        <v>71</v>
      </c>
      <c r="J4" s="301"/>
      <c r="K4" s="301"/>
    </row>
    <row r="5" spans="1:11" ht="76.5" x14ac:dyDescent="0.2">
      <c r="A5" s="231" t="s">
        <v>72</v>
      </c>
      <c r="B5" s="232" t="s">
        <v>73</v>
      </c>
      <c r="C5" s="233" t="s">
        <v>74</v>
      </c>
      <c r="D5" s="232" t="s">
        <v>75</v>
      </c>
      <c r="E5" s="234" t="s">
        <v>76</v>
      </c>
      <c r="F5" s="232" t="s">
        <v>77</v>
      </c>
      <c r="G5" s="233" t="s">
        <v>78</v>
      </c>
      <c r="H5" s="235" t="s">
        <v>79</v>
      </c>
      <c r="I5" s="233" t="s">
        <v>80</v>
      </c>
      <c r="J5" s="302" t="s">
        <v>574</v>
      </c>
      <c r="K5" s="305" t="s">
        <v>81</v>
      </c>
    </row>
    <row r="6" spans="1:11" ht="102" x14ac:dyDescent="0.2">
      <c r="A6" s="236" t="s">
        <v>72</v>
      </c>
      <c r="B6" s="195" t="s">
        <v>68</v>
      </c>
      <c r="C6" s="195" t="s">
        <v>82</v>
      </c>
      <c r="D6" s="195" t="s">
        <v>83</v>
      </c>
      <c r="E6" s="197" t="s">
        <v>84</v>
      </c>
      <c r="F6" s="195" t="s">
        <v>85</v>
      </c>
      <c r="G6" s="195" t="s">
        <v>86</v>
      </c>
      <c r="H6" s="194" t="s">
        <v>87</v>
      </c>
      <c r="I6" s="195" t="s">
        <v>88</v>
      </c>
      <c r="J6" s="303"/>
      <c r="K6" s="306"/>
    </row>
    <row r="7" spans="1:11" ht="191.25" x14ac:dyDescent="0.2">
      <c r="A7" s="236" t="s">
        <v>72</v>
      </c>
      <c r="B7" s="195" t="s">
        <v>89</v>
      </c>
      <c r="C7" s="195" t="s">
        <v>90</v>
      </c>
      <c r="D7" s="195" t="s">
        <v>91</v>
      </c>
      <c r="E7" s="197" t="s">
        <v>92</v>
      </c>
      <c r="F7" s="195" t="s">
        <v>93</v>
      </c>
      <c r="G7" s="195" t="s">
        <v>94</v>
      </c>
      <c r="H7" s="194" t="s">
        <v>95</v>
      </c>
      <c r="I7" s="195" t="s">
        <v>96</v>
      </c>
      <c r="J7" s="303"/>
      <c r="K7" s="306"/>
    </row>
    <row r="8" spans="1:11" ht="63.75" x14ac:dyDescent="0.2">
      <c r="A8" s="236" t="s">
        <v>72</v>
      </c>
      <c r="B8" s="195" t="s">
        <v>97</v>
      </c>
      <c r="C8" s="196" t="s">
        <v>98</v>
      </c>
      <c r="D8" s="195" t="s">
        <v>99</v>
      </c>
      <c r="E8" s="197" t="s">
        <v>100</v>
      </c>
      <c r="F8" s="195"/>
      <c r="G8" s="199"/>
      <c r="H8" s="194"/>
      <c r="I8" s="199"/>
      <c r="J8" s="303"/>
      <c r="K8" s="306"/>
    </row>
    <row r="9" spans="1:11" ht="77.25" thickBot="1" x14ac:dyDescent="0.25">
      <c r="A9" s="241" t="s">
        <v>72</v>
      </c>
      <c r="B9" s="242" t="s">
        <v>101</v>
      </c>
      <c r="C9" s="242" t="s">
        <v>102</v>
      </c>
      <c r="D9" s="242" t="s">
        <v>103</v>
      </c>
      <c r="E9" s="243" t="s">
        <v>104</v>
      </c>
      <c r="F9" s="242"/>
      <c r="G9" s="242"/>
      <c r="H9" s="244"/>
      <c r="I9" s="242"/>
      <c r="J9" s="304"/>
      <c r="K9" s="307"/>
    </row>
    <row r="10" spans="1:11" ht="89.25" x14ac:dyDescent="0.2">
      <c r="A10" s="231" t="s">
        <v>72</v>
      </c>
      <c r="B10" s="232" t="s">
        <v>105</v>
      </c>
      <c r="C10" s="232" t="s">
        <v>106</v>
      </c>
      <c r="D10" s="232" t="s">
        <v>75</v>
      </c>
      <c r="E10" s="245" t="s">
        <v>107</v>
      </c>
      <c r="F10" s="232" t="s">
        <v>108</v>
      </c>
      <c r="G10" s="232" t="s">
        <v>109</v>
      </c>
      <c r="H10" s="235" t="s">
        <v>79</v>
      </c>
      <c r="I10" s="233" t="s">
        <v>110</v>
      </c>
      <c r="J10" s="302" t="s">
        <v>580</v>
      </c>
      <c r="K10" s="305" t="s">
        <v>111</v>
      </c>
    </row>
    <row r="11" spans="1:11" ht="159.75" customHeight="1" x14ac:dyDescent="0.2">
      <c r="A11" s="236" t="s">
        <v>72</v>
      </c>
      <c r="B11" s="195" t="s">
        <v>73</v>
      </c>
      <c r="C11" s="195" t="s">
        <v>112</v>
      </c>
      <c r="D11" s="195" t="s">
        <v>91</v>
      </c>
      <c r="E11" s="225" t="s">
        <v>113</v>
      </c>
      <c r="F11" s="195" t="s">
        <v>77</v>
      </c>
      <c r="G11" s="196" t="s">
        <v>78</v>
      </c>
      <c r="H11" s="194" t="s">
        <v>95</v>
      </c>
      <c r="I11" s="195" t="s">
        <v>114</v>
      </c>
      <c r="J11" s="303"/>
      <c r="K11" s="306"/>
    </row>
    <row r="12" spans="1:11" ht="89.25" x14ac:dyDescent="0.2">
      <c r="A12" s="236" t="s">
        <v>72</v>
      </c>
      <c r="B12" s="195" t="s">
        <v>68</v>
      </c>
      <c r="C12" s="195" t="s">
        <v>115</v>
      </c>
      <c r="D12" s="195"/>
      <c r="E12" s="225"/>
      <c r="F12" s="195" t="s">
        <v>85</v>
      </c>
      <c r="G12" s="195" t="s">
        <v>116</v>
      </c>
      <c r="H12" s="194"/>
      <c r="I12" s="195"/>
      <c r="J12" s="303"/>
      <c r="K12" s="306"/>
    </row>
    <row r="13" spans="1:11" ht="114.75" x14ac:dyDescent="0.2">
      <c r="A13" s="236" t="s">
        <v>72</v>
      </c>
      <c r="B13" s="195" t="s">
        <v>89</v>
      </c>
      <c r="C13" s="195" t="s">
        <v>117</v>
      </c>
      <c r="D13" s="195"/>
      <c r="E13" s="225"/>
      <c r="F13" s="195" t="s">
        <v>93</v>
      </c>
      <c r="G13" s="195" t="s">
        <v>118</v>
      </c>
      <c r="H13" s="194"/>
      <c r="I13" s="199"/>
      <c r="J13" s="303"/>
      <c r="K13" s="306"/>
    </row>
    <row r="14" spans="1:11" ht="64.5" thickBot="1" x14ac:dyDescent="0.25">
      <c r="A14" s="237" t="s">
        <v>72</v>
      </c>
      <c r="B14" s="238"/>
      <c r="C14" s="238"/>
      <c r="D14" s="238"/>
      <c r="E14" s="239"/>
      <c r="F14" s="238" t="s">
        <v>119</v>
      </c>
      <c r="G14" s="238" t="s">
        <v>120</v>
      </c>
      <c r="H14" s="240"/>
      <c r="I14" s="238"/>
      <c r="J14" s="308"/>
      <c r="K14" s="309"/>
    </row>
    <row r="15" spans="1:11" ht="90.75" customHeight="1" x14ac:dyDescent="0.2">
      <c r="A15" s="231" t="s">
        <v>72</v>
      </c>
      <c r="B15" s="232" t="s">
        <v>73</v>
      </c>
      <c r="C15" s="232" t="s">
        <v>121</v>
      </c>
      <c r="D15" s="232" t="s">
        <v>75</v>
      </c>
      <c r="E15" s="234" t="s">
        <v>122</v>
      </c>
      <c r="F15" s="232" t="s">
        <v>77</v>
      </c>
      <c r="G15" s="233" t="s">
        <v>78</v>
      </c>
      <c r="H15" s="235" t="s">
        <v>79</v>
      </c>
      <c r="I15" s="233" t="s">
        <v>80</v>
      </c>
      <c r="J15" s="313" t="s">
        <v>590</v>
      </c>
      <c r="K15" s="310" t="s">
        <v>123</v>
      </c>
    </row>
    <row r="16" spans="1:11" ht="156.75" customHeight="1" x14ac:dyDescent="0.2">
      <c r="A16" s="236" t="s">
        <v>72</v>
      </c>
      <c r="B16" s="195" t="s">
        <v>68</v>
      </c>
      <c r="C16" s="195" t="s">
        <v>124</v>
      </c>
      <c r="D16" s="195" t="s">
        <v>83</v>
      </c>
      <c r="E16" s="197" t="s">
        <v>125</v>
      </c>
      <c r="F16" s="195" t="s">
        <v>85</v>
      </c>
      <c r="G16" s="195" t="s">
        <v>126</v>
      </c>
      <c r="H16" s="194" t="s">
        <v>87</v>
      </c>
      <c r="I16" s="195" t="s">
        <v>88</v>
      </c>
      <c r="J16" s="314"/>
      <c r="K16" s="311"/>
    </row>
    <row r="17" spans="1:11" ht="127.5" x14ac:dyDescent="0.2">
      <c r="A17" s="236" t="s">
        <v>72</v>
      </c>
      <c r="B17" s="195" t="s">
        <v>89</v>
      </c>
      <c r="C17" s="195" t="s">
        <v>127</v>
      </c>
      <c r="D17" s="195" t="s">
        <v>91</v>
      </c>
      <c r="E17" s="197" t="s">
        <v>128</v>
      </c>
      <c r="F17" s="195" t="s">
        <v>93</v>
      </c>
      <c r="G17" s="195" t="s">
        <v>129</v>
      </c>
      <c r="H17" s="194" t="s">
        <v>95</v>
      </c>
      <c r="I17" s="195" t="s">
        <v>96</v>
      </c>
      <c r="J17" s="314"/>
      <c r="K17" s="311"/>
    </row>
    <row r="18" spans="1:11" ht="74.25" customHeight="1" x14ac:dyDescent="0.2">
      <c r="A18" s="236" t="s">
        <v>72</v>
      </c>
      <c r="B18" s="195" t="s">
        <v>97</v>
      </c>
      <c r="C18" s="196" t="s">
        <v>130</v>
      </c>
      <c r="D18" s="195" t="s">
        <v>99</v>
      </c>
      <c r="E18" s="197" t="s">
        <v>131</v>
      </c>
      <c r="F18" s="195" t="s">
        <v>119</v>
      </c>
      <c r="G18" s="199" t="s">
        <v>132</v>
      </c>
      <c r="H18" s="194"/>
      <c r="I18" s="199"/>
      <c r="J18" s="314"/>
      <c r="K18" s="311"/>
    </row>
    <row r="19" spans="1:11" ht="95.25" customHeight="1" x14ac:dyDescent="0.2">
      <c r="A19" s="236" t="s">
        <v>72</v>
      </c>
      <c r="B19" s="195" t="s">
        <v>101</v>
      </c>
      <c r="C19" s="195" t="s">
        <v>133</v>
      </c>
      <c r="D19" s="195" t="s">
        <v>134</v>
      </c>
      <c r="E19" s="225" t="s">
        <v>135</v>
      </c>
      <c r="F19" s="195"/>
      <c r="G19" s="195"/>
      <c r="H19" s="194"/>
      <c r="I19" s="195"/>
      <c r="J19" s="314"/>
      <c r="K19" s="311"/>
    </row>
    <row r="20" spans="1:11" ht="73.5" customHeight="1" thickBot="1" x14ac:dyDescent="0.25">
      <c r="A20" s="237" t="s">
        <v>72</v>
      </c>
      <c r="B20" s="238" t="s">
        <v>105</v>
      </c>
      <c r="C20" s="248" t="s">
        <v>136</v>
      </c>
      <c r="D20" s="238"/>
      <c r="E20" s="249"/>
      <c r="F20" s="238"/>
      <c r="G20" s="250"/>
      <c r="H20" s="239"/>
      <c r="I20" s="250"/>
      <c r="J20" s="315"/>
      <c r="K20" s="312"/>
    </row>
    <row r="21" spans="1:11" ht="102" x14ac:dyDescent="0.2">
      <c r="A21" s="231" t="s">
        <v>72</v>
      </c>
      <c r="B21" s="232" t="s">
        <v>73</v>
      </c>
      <c r="C21" s="233" t="s">
        <v>137</v>
      </c>
      <c r="D21" s="232" t="s">
        <v>75</v>
      </c>
      <c r="E21" s="234" t="s">
        <v>138</v>
      </c>
      <c r="F21" s="232" t="s">
        <v>77</v>
      </c>
      <c r="G21" s="233" t="s">
        <v>139</v>
      </c>
      <c r="H21" s="235" t="s">
        <v>79</v>
      </c>
      <c r="I21" s="233" t="s">
        <v>140</v>
      </c>
      <c r="J21" s="316" t="s">
        <v>573</v>
      </c>
      <c r="K21" s="310" t="s">
        <v>141</v>
      </c>
    </row>
    <row r="22" spans="1:11" ht="178.5" x14ac:dyDescent="0.2">
      <c r="A22" s="236" t="s">
        <v>72</v>
      </c>
      <c r="B22" s="195" t="s">
        <v>68</v>
      </c>
      <c r="C22" s="195" t="s">
        <v>142</v>
      </c>
      <c r="D22" s="195" t="s">
        <v>91</v>
      </c>
      <c r="E22" s="197" t="s">
        <v>143</v>
      </c>
      <c r="F22" s="195" t="s">
        <v>85</v>
      </c>
      <c r="G22" s="195" t="s">
        <v>144</v>
      </c>
      <c r="H22" s="194" t="s">
        <v>87</v>
      </c>
      <c r="I22" s="195" t="s">
        <v>88</v>
      </c>
      <c r="J22" s="317"/>
      <c r="K22" s="311"/>
    </row>
    <row r="23" spans="1:11" ht="153.75" thickBot="1" x14ac:dyDescent="0.25">
      <c r="A23" s="237" t="s">
        <v>72</v>
      </c>
      <c r="B23" s="238" t="s">
        <v>101</v>
      </c>
      <c r="C23" s="238" t="s">
        <v>145</v>
      </c>
      <c r="D23" s="238" t="s">
        <v>99</v>
      </c>
      <c r="E23" s="249" t="s">
        <v>146</v>
      </c>
      <c r="F23" s="238" t="s">
        <v>93</v>
      </c>
      <c r="G23" s="238" t="s">
        <v>147</v>
      </c>
      <c r="H23" s="240" t="s">
        <v>95</v>
      </c>
      <c r="I23" s="238" t="s">
        <v>148</v>
      </c>
      <c r="J23" s="318"/>
      <c r="K23" s="312"/>
    </row>
    <row r="24" spans="1:11" x14ac:dyDescent="0.2">
      <c r="A24" s="251"/>
      <c r="B24" s="246"/>
      <c r="C24" s="252"/>
      <c r="D24" s="253"/>
      <c r="E24" s="254"/>
      <c r="F24" s="246"/>
      <c r="G24" s="255"/>
      <c r="H24" s="247"/>
      <c r="I24" s="255"/>
      <c r="J24" s="228"/>
      <c r="K24" s="246"/>
    </row>
    <row r="25" spans="1:11" ht="15" x14ac:dyDescent="0.2">
      <c r="A25" s="241"/>
      <c r="B25" s="242"/>
      <c r="C25" s="242"/>
      <c r="D25" s="242"/>
      <c r="E25" s="243"/>
      <c r="F25" s="242"/>
      <c r="G25" s="242"/>
      <c r="H25" s="244"/>
      <c r="I25" s="242"/>
      <c r="J25" s="226"/>
      <c r="K25" s="226"/>
    </row>
    <row r="26" spans="1:11" ht="36.950000000000003" customHeight="1" x14ac:dyDescent="0.2">
      <c r="A26" s="194"/>
      <c r="B26" s="195"/>
      <c r="C26" s="195"/>
      <c r="D26" s="211"/>
      <c r="E26" s="197"/>
      <c r="F26" s="211"/>
      <c r="G26" s="195"/>
      <c r="H26" s="218"/>
      <c r="I26" s="221"/>
      <c r="J26" s="226"/>
      <c r="K26" s="226"/>
    </row>
    <row r="27" spans="1:11" ht="47.25" customHeight="1" x14ac:dyDescent="0.2">
      <c r="A27" s="194"/>
      <c r="B27" s="195"/>
      <c r="C27" s="196"/>
      <c r="D27" s="219"/>
      <c r="E27" s="197"/>
      <c r="F27" s="211"/>
      <c r="G27" s="220"/>
      <c r="H27" s="218"/>
      <c r="I27" s="223"/>
      <c r="J27" s="226"/>
      <c r="K27" s="226"/>
    </row>
    <row r="28" spans="1:11" ht="36.950000000000003" customHeight="1" x14ac:dyDescent="0.2">
      <c r="A28" s="194"/>
      <c r="B28" s="195"/>
      <c r="C28" s="195"/>
      <c r="D28" s="219"/>
      <c r="E28" s="197"/>
      <c r="F28" s="211"/>
      <c r="G28" s="195"/>
      <c r="H28" s="218"/>
      <c r="I28" s="224"/>
      <c r="J28" s="195"/>
      <c r="K28" s="195"/>
    </row>
    <row r="29" spans="1:11" ht="36.950000000000003" customHeight="1" x14ac:dyDescent="0.2">
      <c r="A29" s="194"/>
      <c r="B29" s="195"/>
      <c r="C29" s="195"/>
      <c r="D29" s="219"/>
      <c r="E29" s="197"/>
      <c r="F29" s="211"/>
      <c r="G29" s="195"/>
      <c r="H29" s="218"/>
      <c r="I29" s="223"/>
      <c r="J29" s="226"/>
      <c r="K29" s="226"/>
    </row>
    <row r="30" spans="1:11" ht="36.950000000000003" customHeight="1" x14ac:dyDescent="0.2">
      <c r="A30" s="194"/>
      <c r="B30" s="211"/>
      <c r="C30" s="200"/>
      <c r="D30" s="195"/>
      <c r="E30" s="197"/>
      <c r="F30" s="211"/>
      <c r="G30" s="199"/>
      <c r="H30" s="199"/>
      <c r="I30" s="222"/>
      <c r="J30" s="201"/>
      <c r="K30" s="197"/>
    </row>
    <row r="31" spans="1:11" ht="36.950000000000003" customHeight="1" x14ac:dyDescent="0.2">
      <c r="A31" s="194"/>
      <c r="B31" s="211"/>
      <c r="C31" s="200"/>
      <c r="D31" s="195"/>
      <c r="E31" s="197"/>
      <c r="F31" s="195"/>
      <c r="G31" s="199"/>
      <c r="H31" s="199"/>
      <c r="I31" s="222"/>
      <c r="J31" s="201"/>
      <c r="K31" s="197"/>
    </row>
    <row r="32" spans="1:11" ht="36.950000000000003" customHeight="1" x14ac:dyDescent="0.2">
      <c r="A32" s="194"/>
      <c r="B32" s="211"/>
      <c r="C32" s="200"/>
      <c r="D32" s="195"/>
      <c r="E32" s="197"/>
      <c r="F32" s="195"/>
      <c r="G32" s="199"/>
      <c r="H32" s="199"/>
      <c r="I32" s="222"/>
      <c r="J32" s="201"/>
      <c r="K32" s="197"/>
    </row>
    <row r="33" spans="1:11" ht="36.950000000000003" customHeight="1" x14ac:dyDescent="0.2">
      <c r="A33" s="194"/>
      <c r="B33" s="211"/>
      <c r="C33" s="200"/>
      <c r="D33" s="195"/>
      <c r="E33" s="197"/>
      <c r="F33" s="195"/>
      <c r="G33" s="199"/>
      <c r="H33" s="199"/>
      <c r="I33" s="222"/>
      <c r="J33" s="201"/>
      <c r="K33" s="197"/>
    </row>
    <row r="34" spans="1:11" ht="36.950000000000003" customHeight="1" x14ac:dyDescent="0.2">
      <c r="A34" s="194"/>
      <c r="B34" s="211"/>
      <c r="C34" s="200"/>
      <c r="D34" s="195"/>
      <c r="E34" s="197"/>
      <c r="F34" s="195"/>
      <c r="G34" s="199"/>
      <c r="H34" s="199"/>
      <c r="I34" s="222"/>
      <c r="J34" s="201"/>
      <c r="K34" s="197"/>
    </row>
    <row r="35" spans="1:11" ht="36.950000000000003" customHeight="1" x14ac:dyDescent="0.2">
      <c r="A35" s="194"/>
      <c r="B35" s="211"/>
      <c r="C35" s="200"/>
      <c r="D35" s="195"/>
      <c r="E35" s="197"/>
      <c r="F35" s="195"/>
      <c r="G35" s="199"/>
      <c r="H35" s="199"/>
      <c r="I35" s="222"/>
      <c r="J35" s="201"/>
      <c r="K35" s="197"/>
    </row>
    <row r="36" spans="1:11" ht="36.950000000000003" customHeight="1" x14ac:dyDescent="0.2">
      <c r="A36" s="194"/>
      <c r="B36" s="211"/>
      <c r="C36" s="200"/>
      <c r="D36" s="195"/>
      <c r="E36" s="197"/>
      <c r="F36" s="195"/>
      <c r="G36" s="199"/>
      <c r="H36" s="199"/>
      <c r="I36" s="222"/>
      <c r="J36" s="201"/>
      <c r="K36" s="197"/>
    </row>
    <row r="37" spans="1:11" ht="36.950000000000003" customHeight="1" x14ac:dyDescent="0.2">
      <c r="A37" s="194"/>
      <c r="B37" s="211"/>
      <c r="C37" s="200"/>
      <c r="D37" s="195"/>
      <c r="E37" s="197"/>
      <c r="F37" s="195"/>
      <c r="G37" s="199"/>
      <c r="H37" s="199"/>
      <c r="I37" s="222"/>
      <c r="J37" s="201"/>
      <c r="K37" s="197"/>
    </row>
    <row r="38" spans="1:11" ht="36.950000000000003" customHeight="1" x14ac:dyDescent="0.2">
      <c r="A38" s="194"/>
      <c r="B38" s="211"/>
      <c r="C38" s="200"/>
      <c r="D38" s="195"/>
      <c r="E38" s="197"/>
      <c r="F38" s="195"/>
      <c r="G38" s="199"/>
      <c r="H38" s="199"/>
      <c r="I38" s="222"/>
      <c r="J38" s="201"/>
      <c r="K38" s="197"/>
    </row>
    <row r="39" spans="1:11" ht="36.950000000000003" customHeight="1" x14ac:dyDescent="0.2">
      <c r="A39" s="194"/>
      <c r="B39" s="211"/>
      <c r="C39" s="200"/>
      <c r="D39" s="195"/>
      <c r="E39" s="197"/>
      <c r="F39" s="195"/>
      <c r="G39" s="199"/>
      <c r="H39" s="199"/>
      <c r="I39" s="222"/>
      <c r="J39" s="201"/>
      <c r="K39" s="197"/>
    </row>
    <row r="40" spans="1:11" ht="36.950000000000003" customHeight="1" x14ac:dyDescent="0.2">
      <c r="A40" s="194"/>
      <c r="B40" s="211"/>
      <c r="C40" s="200"/>
      <c r="D40" s="195"/>
      <c r="E40" s="197"/>
      <c r="F40" s="195"/>
      <c r="G40" s="199"/>
      <c r="H40" s="199"/>
      <c r="I40" s="222"/>
      <c r="J40" s="201"/>
      <c r="K40" s="197"/>
    </row>
    <row r="41" spans="1:11" ht="36.950000000000003" customHeight="1" x14ac:dyDescent="0.2">
      <c r="A41" s="227" t="s">
        <v>149</v>
      </c>
      <c r="B41" s="299"/>
      <c r="C41" s="299"/>
      <c r="D41" s="299"/>
      <c r="E41" s="299"/>
      <c r="F41" s="299"/>
      <c r="G41" s="299"/>
      <c r="H41" s="299"/>
      <c r="I41" s="299"/>
      <c r="J41" s="299"/>
      <c r="K41" s="299"/>
    </row>
    <row r="42" spans="1:11" ht="36.950000000000003" customHeight="1" x14ac:dyDescent="0.2"/>
    <row r="43" spans="1:11" ht="36.950000000000003" customHeight="1" x14ac:dyDescent="0.2"/>
    <row r="44" spans="1:11" ht="36.950000000000003" customHeight="1" x14ac:dyDescent="0.2"/>
    <row r="45" spans="1:11" ht="36.950000000000003" customHeight="1" x14ac:dyDescent="0.2">
      <c r="A45" s="198" t="s">
        <v>99</v>
      </c>
      <c r="B45" s="198" t="s">
        <v>89</v>
      </c>
      <c r="C45" s="198" t="s">
        <v>108</v>
      </c>
      <c r="D45" s="198" t="s">
        <v>79</v>
      </c>
      <c r="F45" s="198" t="s">
        <v>79</v>
      </c>
      <c r="H45" s="198" t="s">
        <v>79</v>
      </c>
    </row>
    <row r="46" spans="1:11" ht="42.95" customHeight="1" x14ac:dyDescent="0.2">
      <c r="A46" s="198" t="s">
        <v>83</v>
      </c>
      <c r="B46" s="198" t="s">
        <v>73</v>
      </c>
      <c r="C46" s="198" t="s">
        <v>119</v>
      </c>
      <c r="D46" s="198" t="s">
        <v>87</v>
      </c>
      <c r="F46" s="198" t="s">
        <v>87</v>
      </c>
      <c r="H46" s="198" t="s">
        <v>87</v>
      </c>
    </row>
    <row r="47" spans="1:11" x14ac:dyDescent="0.2">
      <c r="A47" s="198" t="s">
        <v>103</v>
      </c>
      <c r="B47" s="198" t="s">
        <v>68</v>
      </c>
      <c r="C47" s="198" t="s">
        <v>150</v>
      </c>
      <c r="D47" s="198" t="s">
        <v>95</v>
      </c>
      <c r="F47" s="198" t="s">
        <v>95</v>
      </c>
      <c r="H47" s="198" t="s">
        <v>95</v>
      </c>
    </row>
    <row r="48" spans="1:11" x14ac:dyDescent="0.2">
      <c r="A48" s="198" t="s">
        <v>91</v>
      </c>
      <c r="B48" s="198" t="s">
        <v>101</v>
      </c>
      <c r="C48" s="198" t="s">
        <v>93</v>
      </c>
    </row>
    <row r="49" spans="1:11" x14ac:dyDescent="0.2">
      <c r="A49" s="198" t="s">
        <v>134</v>
      </c>
      <c r="B49" s="198" t="s">
        <v>97</v>
      </c>
      <c r="C49" s="198" t="s">
        <v>77</v>
      </c>
    </row>
    <row r="50" spans="1:11" hidden="1" x14ac:dyDescent="0.2">
      <c r="A50" s="198" t="s">
        <v>75</v>
      </c>
      <c r="B50" s="198" t="s">
        <v>105</v>
      </c>
      <c r="C50" s="198" t="s">
        <v>85</v>
      </c>
    </row>
    <row r="51" spans="1:11" hidden="1" x14ac:dyDescent="0.2"/>
    <row r="52" spans="1:11" hidden="1" x14ac:dyDescent="0.2">
      <c r="A52" s="202"/>
      <c r="B52" s="202"/>
      <c r="C52" s="202"/>
      <c r="D52" s="202"/>
      <c r="E52" s="202"/>
      <c r="F52" s="202"/>
      <c r="G52" s="202"/>
      <c r="H52" s="202"/>
      <c r="I52" s="202"/>
      <c r="J52" s="202"/>
      <c r="K52" s="202"/>
    </row>
    <row r="53" spans="1:11" hidden="1" x14ac:dyDescent="0.2">
      <c r="A53" s="202"/>
      <c r="B53" s="202"/>
      <c r="C53" s="202"/>
      <c r="D53" s="202"/>
      <c r="E53" s="202"/>
      <c r="F53" s="202"/>
      <c r="G53" s="202"/>
      <c r="H53" s="202"/>
      <c r="I53" s="202"/>
      <c r="J53" s="202"/>
      <c r="K53" s="202"/>
    </row>
    <row r="54" spans="1:11" ht="15" hidden="1" x14ac:dyDescent="0.25">
      <c r="A54" s="203"/>
      <c r="B54" s="203"/>
      <c r="C54" s="203"/>
      <c r="D54" s="202"/>
      <c r="E54" s="202"/>
      <c r="F54" s="202"/>
      <c r="G54" s="202"/>
      <c r="H54" s="202"/>
      <c r="I54" s="202"/>
      <c r="J54" s="202"/>
      <c r="K54" s="202"/>
    </row>
    <row r="55" spans="1:11" ht="14.25" hidden="1" x14ac:dyDescent="0.2">
      <c r="A55" s="204"/>
      <c r="B55" s="205"/>
      <c r="C55" s="206"/>
      <c r="D55" s="202"/>
      <c r="E55" s="202"/>
      <c r="F55" s="202"/>
      <c r="G55" s="202"/>
      <c r="H55" s="202"/>
      <c r="I55" s="202"/>
      <c r="J55" s="202"/>
      <c r="K55" s="202"/>
    </row>
    <row r="56" spans="1:11" ht="14.25" hidden="1" x14ac:dyDescent="0.2">
      <c r="A56" s="204"/>
      <c r="B56" s="205"/>
      <c r="C56" s="206"/>
      <c r="D56" s="202"/>
      <c r="E56" s="202"/>
      <c r="F56" s="202"/>
      <c r="G56" s="202"/>
      <c r="H56" s="202"/>
      <c r="I56" s="202"/>
      <c r="J56" s="202"/>
      <c r="K56" s="202"/>
    </row>
    <row r="57" spans="1:11" s="202" customFormat="1" ht="14.25" x14ac:dyDescent="0.2">
      <c r="A57" s="204"/>
      <c r="B57" s="205"/>
      <c r="C57" s="206"/>
    </row>
    <row r="58" spans="1:11" s="202" customFormat="1" ht="14.25" x14ac:dyDescent="0.2">
      <c r="A58" s="204"/>
      <c r="B58" s="205"/>
      <c r="C58" s="206"/>
    </row>
    <row r="59" spans="1:11" s="202" customFormat="1" ht="14.25" x14ac:dyDescent="0.2">
      <c r="A59" s="204"/>
      <c r="B59" s="205"/>
      <c r="C59" s="206"/>
    </row>
    <row r="60" spans="1:11" s="202" customFormat="1" ht="14.25" x14ac:dyDescent="0.2">
      <c r="A60" s="207"/>
      <c r="B60" s="208"/>
      <c r="C60" s="209"/>
      <c r="D60" s="198"/>
      <c r="E60" s="198"/>
      <c r="F60" s="198"/>
      <c r="G60" s="198"/>
      <c r="H60" s="198"/>
      <c r="I60" s="198"/>
      <c r="J60" s="198"/>
      <c r="K60" s="198"/>
    </row>
    <row r="61" spans="1:11" s="202" customFormat="1" ht="14.25" x14ac:dyDescent="0.2">
      <c r="A61" s="207"/>
      <c r="B61" s="208"/>
      <c r="C61" s="209"/>
      <c r="D61" s="198"/>
      <c r="E61" s="198"/>
      <c r="F61" s="198"/>
      <c r="G61" s="198"/>
      <c r="H61" s="198"/>
      <c r="I61" s="198"/>
      <c r="J61" s="198"/>
      <c r="K61" s="198"/>
    </row>
    <row r="62" spans="1:11" s="202" customFormat="1" ht="14.25" x14ac:dyDescent="0.2">
      <c r="A62" s="207"/>
      <c r="B62" s="208"/>
      <c r="C62" s="209"/>
      <c r="D62" s="198"/>
      <c r="E62" s="198"/>
      <c r="F62" s="198"/>
      <c r="G62" s="198"/>
      <c r="H62" s="198"/>
      <c r="I62" s="198"/>
      <c r="J62" s="198"/>
      <c r="K62" s="198"/>
    </row>
    <row r="63" spans="1:11" s="202" customFormat="1" ht="14.25" x14ac:dyDescent="0.2">
      <c r="A63" s="207"/>
      <c r="B63" s="208"/>
      <c r="C63" s="209"/>
      <c r="D63" s="198"/>
      <c r="E63" s="198"/>
      <c r="F63" s="198"/>
      <c r="G63" s="198"/>
      <c r="H63" s="198"/>
      <c r="I63" s="198"/>
      <c r="J63" s="198"/>
      <c r="K63" s="198"/>
    </row>
    <row r="64" spans="1:11" s="202" customFormat="1" ht="14.25" x14ac:dyDescent="0.2">
      <c r="A64" s="207"/>
      <c r="B64" s="208"/>
      <c r="C64" s="209"/>
      <c r="D64" s="198"/>
      <c r="E64" s="198"/>
      <c r="F64" s="198"/>
      <c r="G64" s="198"/>
      <c r="H64" s="198"/>
      <c r="I64" s="198"/>
      <c r="J64" s="198"/>
      <c r="K64" s="198"/>
    </row>
    <row r="65" spans="1:3" ht="14.25" x14ac:dyDescent="0.2">
      <c r="A65" s="207"/>
      <c r="B65" s="208"/>
      <c r="C65" s="209"/>
    </row>
    <row r="66" spans="1:3" ht="14.25" x14ac:dyDescent="0.2">
      <c r="A66" s="207"/>
      <c r="B66" s="208"/>
    </row>
    <row r="67" spans="1:3" ht="14.25" x14ac:dyDescent="0.2">
      <c r="A67" s="207"/>
      <c r="B67" s="208"/>
    </row>
    <row r="68" spans="1:3" ht="14.25" x14ac:dyDescent="0.2">
      <c r="A68" s="207"/>
      <c r="B68" s="208"/>
    </row>
    <row r="140" spans="1:11" ht="14.25" x14ac:dyDescent="0.2">
      <c r="A140" s="210"/>
      <c r="B140" s="210"/>
      <c r="C140" s="210"/>
      <c r="D140" s="210"/>
      <c r="E140" s="210"/>
      <c r="F140" s="210"/>
      <c r="G140" s="210"/>
      <c r="H140" s="210"/>
      <c r="I140" s="210"/>
      <c r="J140" s="210"/>
      <c r="K140" s="210"/>
    </row>
    <row r="141" spans="1:11" ht="14.25" x14ac:dyDescent="0.2">
      <c r="A141" s="210"/>
      <c r="B141" s="210"/>
      <c r="C141" s="210"/>
      <c r="D141" s="210"/>
      <c r="E141" s="210"/>
      <c r="F141" s="210"/>
      <c r="G141" s="210"/>
      <c r="H141" s="210"/>
      <c r="I141" s="210"/>
      <c r="J141" s="210"/>
      <c r="K141" s="210"/>
    </row>
    <row r="142" spans="1:11" ht="14.25" x14ac:dyDescent="0.2">
      <c r="A142" s="210"/>
      <c r="B142" s="210"/>
      <c r="C142" s="210"/>
      <c r="D142" s="210"/>
      <c r="E142" s="210"/>
      <c r="F142" s="210"/>
      <c r="G142" s="210"/>
      <c r="H142" s="210"/>
      <c r="I142" s="210"/>
      <c r="J142" s="210"/>
      <c r="K142" s="210"/>
    </row>
    <row r="145" spans="1:11" s="210" customFormat="1" ht="25.5" customHeight="1" x14ac:dyDescent="0.2">
      <c r="A145" s="198"/>
      <c r="B145" s="198"/>
      <c r="C145" s="198"/>
      <c r="D145" s="198"/>
      <c r="E145" s="198"/>
      <c r="F145" s="198"/>
      <c r="G145" s="198"/>
      <c r="H145" s="198"/>
      <c r="I145" s="198"/>
      <c r="J145" s="198"/>
      <c r="K145" s="198"/>
    </row>
    <row r="146" spans="1:11" s="210" customFormat="1" ht="24" customHeight="1" x14ac:dyDescent="0.2">
      <c r="A146" s="198"/>
      <c r="B146" s="198"/>
      <c r="C146" s="198"/>
      <c r="D146" s="198"/>
      <c r="E146" s="198"/>
      <c r="F146" s="198"/>
      <c r="G146" s="198"/>
      <c r="H146" s="198"/>
      <c r="I146" s="198"/>
      <c r="J146" s="198"/>
      <c r="K146" s="198"/>
    </row>
    <row r="147" spans="1:11" s="210" customFormat="1" ht="22.5" customHeight="1" x14ac:dyDescent="0.2">
      <c r="A147" s="198"/>
      <c r="B147" s="198"/>
      <c r="C147" s="198"/>
      <c r="D147" s="198"/>
      <c r="E147" s="198"/>
      <c r="F147" s="198"/>
      <c r="G147" s="198"/>
      <c r="H147" s="198"/>
      <c r="I147" s="198"/>
      <c r="J147" s="198"/>
      <c r="K147" s="198"/>
    </row>
    <row r="148" spans="1:11" ht="31.5" customHeight="1" x14ac:dyDescent="0.2"/>
  </sheetData>
  <sheetProtection formatCells="0" formatColumns="0" formatRows="0"/>
  <mergeCells count="18">
    <mergeCell ref="C1:K1"/>
    <mergeCell ref="A2:A4"/>
    <mergeCell ref="B2:I2"/>
    <mergeCell ref="B3:C3"/>
    <mergeCell ref="D3:E3"/>
    <mergeCell ref="F3:G3"/>
    <mergeCell ref="H3:I3"/>
    <mergeCell ref="B41:K41"/>
    <mergeCell ref="J2:J4"/>
    <mergeCell ref="K2:K4"/>
    <mergeCell ref="J5:J9"/>
    <mergeCell ref="K5:K9"/>
    <mergeCell ref="J10:J14"/>
    <mergeCell ref="K10:K14"/>
    <mergeCell ref="K15:K20"/>
    <mergeCell ref="J15:J20"/>
    <mergeCell ref="J21:J23"/>
    <mergeCell ref="K21:K23"/>
  </mergeCells>
  <dataValidations count="7">
    <dataValidation type="list" allowBlank="1" showInputMessage="1" showErrorMessage="1" sqref="H30:H40 H5:H25" xr:uid="{2D34C4E7-9D48-4FFB-841A-82D68755C1EA}">
      <formula1>$D$45:$D$47</formula1>
    </dataValidation>
    <dataValidation type="list" allowBlank="1" showInputMessage="1" showErrorMessage="1" sqref="B30:B40 B5:B25" xr:uid="{698B2120-12C5-4352-A2BA-F3891FCBE2FC}">
      <formula1>$B$45:$B$50</formula1>
    </dataValidation>
    <dataValidation type="list" allowBlank="1" showInputMessage="1" showErrorMessage="1" sqref="D30:D40 D5:D26" xr:uid="{D7CA491D-CAED-43B4-A5C1-E9B4484E33CA}">
      <formula1>$A$45:$A$50</formula1>
    </dataValidation>
    <dataValidation type="list" allowBlank="1" showInputMessage="1" showErrorMessage="1" sqref="D27:D29" xr:uid="{E5C15AFC-84AC-42EC-8349-6327A5CC8C9B}">
      <formula1>$A$23:$A$28</formula1>
    </dataValidation>
    <dataValidation type="list" allowBlank="1" showInputMessage="1" showErrorMessage="1" sqref="B26:B29" xr:uid="{4BBA365E-6120-4E04-82C4-47E74E913375}">
      <formula1>$B$23:$B$28</formula1>
    </dataValidation>
    <dataValidation type="list" allowBlank="1" showInputMessage="1" showErrorMessage="1" sqref="H26:H29" xr:uid="{CEEE81E0-7C6A-443F-83E7-CEBC4062B5E0}">
      <formula1>$D$23:$D$25</formula1>
    </dataValidation>
    <dataValidation type="list" allowBlank="1" showInputMessage="1" showErrorMessage="1" sqref="F5:F40" xr:uid="{FD2EF114-7144-4929-A623-9D45CCC9FA6E}">
      <formula1>$C$45:$C$50</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B41:K41</xm:sqref>
        </x14:dataValidation>
        <x14:dataValidation type="list" allowBlank="1" showInputMessage="1" showErrorMessage="1" xr:uid="{6A79F4B0-8222-4F70-8F59-6F3F46BC1838}">
          <x14:formula1>
            <xm:f>Hoja1!$A$26:$A$39</xm:f>
          </x14:formula1>
          <xm:sqref>A5:A40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view="pageBreakPreview" zoomScale="115" zoomScaleNormal="100" zoomScaleSheetLayoutView="115" zoomScalePageLayoutView="55" workbookViewId="0">
      <selection activeCell="E5" sqref="E5:E10"/>
    </sheetView>
  </sheetViews>
  <sheetFormatPr baseColWidth="10" defaultColWidth="11.42578125" defaultRowHeight="16.5" customHeight="1" x14ac:dyDescent="0.3"/>
  <cols>
    <col min="1" max="1" width="4" style="172" bestFit="1" customWidth="1"/>
    <col min="2" max="4" width="18.7109375" style="173" customWidth="1"/>
    <col min="5" max="5" width="32.42578125" style="166" customWidth="1"/>
    <col min="6" max="6" width="18.42578125" style="172" customWidth="1"/>
    <col min="7" max="7" width="16.42578125" style="172" customWidth="1"/>
    <col min="8" max="8" width="16.140625" style="172" customWidth="1"/>
    <col min="9" max="9" width="19" style="174" customWidth="1"/>
    <col min="10" max="10" width="24.42578125" style="166" customWidth="1"/>
    <col min="11" max="11" width="16.5703125" style="166" customWidth="1"/>
    <col min="12" max="12" width="6.28515625" style="166" bestFit="1" customWidth="1"/>
    <col min="13" max="13" width="27" style="166" customWidth="1"/>
    <col min="14" max="14" width="21.28515625" style="166" hidden="1" customWidth="1"/>
    <col min="15" max="15" width="17.5703125" style="166" customWidth="1"/>
    <col min="16" max="16" width="6.28515625" style="166" bestFit="1" customWidth="1"/>
    <col min="17" max="17" width="20.42578125" style="166" customWidth="1"/>
    <col min="18" max="18" width="5.85546875" style="166" customWidth="1"/>
    <col min="19" max="19" width="31" style="166" customWidth="1"/>
    <col min="20" max="20" width="15.140625" style="166" bestFit="1" customWidth="1"/>
    <col min="21" max="21" width="18.42578125" style="166" customWidth="1"/>
    <col min="22" max="22" width="21" style="166" customWidth="1"/>
    <col min="23" max="23" width="19.28515625" style="166" customWidth="1"/>
    <col min="24" max="24" width="28.42578125" style="166" customWidth="1"/>
    <col min="25" max="25" width="6.85546875" style="166" customWidth="1"/>
    <col min="26" max="26" width="5" style="166" customWidth="1"/>
    <col min="27" max="27" width="5.5703125" style="166" customWidth="1"/>
    <col min="28" max="28" width="7.140625" style="166" customWidth="1"/>
    <col min="29" max="29" width="6.7109375" style="166" customWidth="1"/>
    <col min="30" max="30" width="7.5703125" style="166" customWidth="1"/>
    <col min="31" max="31" width="15.28515625" style="166" customWidth="1"/>
    <col min="32" max="32" width="12" style="166" customWidth="1"/>
    <col min="33" max="33" width="10.42578125" style="166" customWidth="1"/>
    <col min="34" max="34" width="9.28515625" style="166" customWidth="1"/>
    <col min="35" max="35" width="9.140625" style="166" customWidth="1"/>
    <col min="36" max="36" width="8.42578125" style="166" customWidth="1"/>
    <col min="37" max="37" width="7.28515625" style="166" customWidth="1"/>
    <col min="38" max="38" width="23" style="166" customWidth="1"/>
    <col min="39" max="39" width="18.85546875" style="166" customWidth="1"/>
    <col min="40" max="40" width="22.140625" style="166" customWidth="1"/>
    <col min="41" max="41" width="20.5703125" style="166" customWidth="1"/>
    <col min="42" max="42" width="18.5703125" style="166" customWidth="1"/>
    <col min="43" max="43" width="20.5703125" style="166" customWidth="1"/>
    <col min="44" max="44" width="18.5703125" style="166" customWidth="1"/>
    <col min="45" max="45" width="20.5703125" style="166" customWidth="1"/>
    <col min="46" max="46" width="18.5703125" style="166" customWidth="1"/>
    <col min="47" max="47" width="20.5703125" style="166" customWidth="1"/>
    <col min="48" max="48" width="18.5703125" style="166" customWidth="1"/>
    <col min="49" max="49" width="21" style="166" customWidth="1"/>
    <col min="50" max="51" width="23" style="166" customWidth="1"/>
    <col min="52" max="52" width="18.85546875" style="166" customWidth="1"/>
    <col min="53" max="53" width="16.85546875" style="166" customWidth="1"/>
    <col min="54" max="54" width="19.5703125" style="166" customWidth="1"/>
    <col min="55" max="56" width="23" style="166" customWidth="1"/>
    <col min="57" max="57" width="18.85546875" style="166" customWidth="1"/>
    <col min="58" max="58" width="16.85546875" style="166" customWidth="1"/>
    <col min="59" max="59" width="19.5703125" style="166" customWidth="1"/>
    <col min="60" max="61" width="23" style="166" customWidth="1"/>
    <col min="62" max="62" width="18.85546875" style="166" customWidth="1"/>
    <col min="63" max="63" width="16.85546875" style="166" customWidth="1"/>
    <col min="64" max="64" width="19.5703125" style="166" customWidth="1"/>
    <col min="65" max="66" width="23" style="166" customWidth="1"/>
    <col min="67" max="67" width="18.85546875" style="166" customWidth="1"/>
    <col min="68" max="68" width="16.85546875" style="166" customWidth="1"/>
    <col min="69" max="69" width="19.5703125" style="166" customWidth="1"/>
    <col min="70" max="70" width="20.5703125" style="188" customWidth="1"/>
    <col min="71" max="72" width="23" style="166" customWidth="1"/>
    <col min="73" max="73" width="18.5703125" style="166" customWidth="1"/>
    <col min="74" max="74" width="20.5703125" style="166" customWidth="1"/>
    <col min="75" max="75" width="23" style="166" customWidth="1"/>
    <col min="76" max="76" width="18.5703125" style="166" customWidth="1"/>
    <col min="77" max="77" width="20.5703125" style="166" customWidth="1"/>
    <col min="78" max="78" width="23" style="166" customWidth="1"/>
    <col min="79" max="79" width="18.85546875" style="166" customWidth="1"/>
    <col min="80" max="80" width="18.5703125" style="166" customWidth="1"/>
    <col min="81" max="16384" width="11.42578125" style="166"/>
  </cols>
  <sheetData>
    <row r="1" spans="1:106" ht="16.5" customHeight="1" x14ac:dyDescent="0.3">
      <c r="A1" s="161"/>
      <c r="B1" s="162"/>
      <c r="C1" s="162"/>
      <c r="E1" s="163"/>
      <c r="F1" s="164"/>
      <c r="G1" s="161"/>
      <c r="H1" s="161"/>
      <c r="I1" s="165"/>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87"/>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row>
    <row r="2" spans="1:106" ht="16.5" customHeight="1" x14ac:dyDescent="0.3">
      <c r="A2" s="364" t="s">
        <v>151</v>
      </c>
      <c r="B2" s="365"/>
      <c r="C2" s="365"/>
      <c r="D2" s="365"/>
      <c r="E2" s="365"/>
      <c r="F2" s="365"/>
      <c r="G2" s="365"/>
      <c r="H2" s="365"/>
      <c r="I2" s="366"/>
      <c r="J2" s="364" t="s">
        <v>152</v>
      </c>
      <c r="K2" s="365"/>
      <c r="L2" s="365"/>
      <c r="M2" s="365"/>
      <c r="N2" s="365"/>
      <c r="O2" s="365"/>
      <c r="P2" s="365"/>
      <c r="Q2" s="366"/>
      <c r="R2" s="333" t="s">
        <v>153</v>
      </c>
      <c r="S2" s="333"/>
      <c r="T2" s="333"/>
      <c r="U2" s="333"/>
      <c r="V2" s="333"/>
      <c r="W2" s="333"/>
      <c r="X2" s="333"/>
      <c r="Y2" s="333"/>
      <c r="Z2" s="333"/>
      <c r="AA2" s="333"/>
      <c r="AB2" s="333"/>
      <c r="AC2" s="333"/>
      <c r="AD2" s="333"/>
      <c r="AE2" s="333" t="s">
        <v>154</v>
      </c>
      <c r="AF2" s="333"/>
      <c r="AG2" s="333"/>
      <c r="AH2" s="333"/>
      <c r="AI2" s="333"/>
      <c r="AJ2" s="333"/>
      <c r="AK2" s="333"/>
      <c r="AL2" s="334" t="s">
        <v>155</v>
      </c>
      <c r="AM2" s="334"/>
      <c r="AN2" s="334"/>
      <c r="AO2" s="334"/>
      <c r="AP2" s="334"/>
      <c r="AQ2" s="334"/>
      <c r="AR2" s="334"/>
      <c r="AS2" s="334"/>
      <c r="AT2" s="334"/>
      <c r="AU2" s="334"/>
      <c r="AV2" s="334"/>
      <c r="AW2" s="334"/>
      <c r="AX2" s="339" t="s">
        <v>156</v>
      </c>
      <c r="AY2" s="339"/>
      <c r="AZ2" s="339"/>
      <c r="BA2" s="339"/>
      <c r="BB2" s="339"/>
      <c r="BC2" s="339" t="s">
        <v>157</v>
      </c>
      <c r="BD2" s="339"/>
      <c r="BE2" s="339"/>
      <c r="BF2" s="339"/>
      <c r="BG2" s="339"/>
      <c r="BH2" s="339" t="s">
        <v>158</v>
      </c>
      <c r="BI2" s="339"/>
      <c r="BJ2" s="339"/>
      <c r="BK2" s="339"/>
      <c r="BL2" s="339"/>
      <c r="BM2" s="339" t="s">
        <v>159</v>
      </c>
      <c r="BN2" s="339"/>
      <c r="BO2" s="339"/>
      <c r="BP2" s="339"/>
      <c r="BQ2" s="339"/>
      <c r="BR2" s="331" t="s">
        <v>160</v>
      </c>
      <c r="BS2" s="331"/>
      <c r="BT2" s="331"/>
      <c r="BU2" s="331"/>
      <c r="BV2" s="367" t="s">
        <v>161</v>
      </c>
      <c r="BW2" s="367"/>
      <c r="BX2" s="367"/>
      <c r="BY2" s="361" t="s">
        <v>162</v>
      </c>
      <c r="BZ2" s="362"/>
      <c r="CA2" s="362"/>
      <c r="CB2" s="363"/>
      <c r="CC2" s="163"/>
      <c r="CD2" s="1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row>
    <row r="3" spans="1:106" ht="16.5" customHeight="1" x14ac:dyDescent="0.3">
      <c r="A3" s="350" t="s">
        <v>163</v>
      </c>
      <c r="B3" s="328" t="s">
        <v>7</v>
      </c>
      <c r="C3" s="328" t="s">
        <v>9</v>
      </c>
      <c r="D3" s="332" t="s">
        <v>164</v>
      </c>
      <c r="E3" s="332" t="s">
        <v>21</v>
      </c>
      <c r="F3" s="333" t="s">
        <v>15</v>
      </c>
      <c r="G3" s="328" t="s">
        <v>17</v>
      </c>
      <c r="H3" s="328" t="s">
        <v>165</v>
      </c>
      <c r="I3" s="328" t="s">
        <v>23</v>
      </c>
      <c r="J3" s="328" t="s">
        <v>166</v>
      </c>
      <c r="K3" s="328" t="s">
        <v>167</v>
      </c>
      <c r="L3" s="332" t="s">
        <v>168</v>
      </c>
      <c r="M3" s="328" t="s">
        <v>169</v>
      </c>
      <c r="N3" s="335" t="s">
        <v>170</v>
      </c>
      <c r="O3" s="328" t="s">
        <v>171</v>
      </c>
      <c r="P3" s="333" t="s">
        <v>168</v>
      </c>
      <c r="Q3" s="328" t="s">
        <v>29</v>
      </c>
      <c r="R3" s="327" t="s">
        <v>172</v>
      </c>
      <c r="S3" s="328" t="s">
        <v>31</v>
      </c>
      <c r="T3" s="328" t="s">
        <v>33</v>
      </c>
      <c r="U3" s="351" t="s">
        <v>173</v>
      </c>
      <c r="V3" s="352"/>
      <c r="W3" s="352"/>
      <c r="X3" s="353"/>
      <c r="Y3" s="328" t="s">
        <v>174</v>
      </c>
      <c r="Z3" s="328"/>
      <c r="AA3" s="328"/>
      <c r="AB3" s="328"/>
      <c r="AC3" s="328"/>
      <c r="AD3" s="328"/>
      <c r="AE3" s="327" t="s">
        <v>175</v>
      </c>
      <c r="AF3" s="327" t="s">
        <v>176</v>
      </c>
      <c r="AG3" s="327" t="s">
        <v>168</v>
      </c>
      <c r="AH3" s="327" t="s">
        <v>177</v>
      </c>
      <c r="AI3" s="327" t="s">
        <v>168</v>
      </c>
      <c r="AJ3" s="327" t="s">
        <v>178</v>
      </c>
      <c r="AK3" s="327" t="s">
        <v>49</v>
      </c>
      <c r="AL3" s="329" t="s">
        <v>179</v>
      </c>
      <c r="AM3" s="329" t="s">
        <v>180</v>
      </c>
      <c r="AN3" s="329" t="s">
        <v>181</v>
      </c>
      <c r="AO3" s="329" t="s">
        <v>182</v>
      </c>
      <c r="AP3" s="329" t="s">
        <v>183</v>
      </c>
      <c r="AQ3" s="329" t="s">
        <v>182</v>
      </c>
      <c r="AR3" s="337" t="s">
        <v>184</v>
      </c>
      <c r="AS3" s="329" t="s">
        <v>182</v>
      </c>
      <c r="AT3" s="329" t="s">
        <v>185</v>
      </c>
      <c r="AU3" s="329" t="s">
        <v>182</v>
      </c>
      <c r="AV3" s="337" t="s">
        <v>186</v>
      </c>
      <c r="AW3" s="329" t="s">
        <v>53</v>
      </c>
      <c r="AX3" s="330" t="s">
        <v>187</v>
      </c>
      <c r="AY3" s="330" t="s">
        <v>188</v>
      </c>
      <c r="AZ3" s="330" t="s">
        <v>180</v>
      </c>
      <c r="BA3" s="330" t="s">
        <v>189</v>
      </c>
      <c r="BB3" s="330" t="s">
        <v>190</v>
      </c>
      <c r="BC3" s="330" t="s">
        <v>187</v>
      </c>
      <c r="BD3" s="330" t="s">
        <v>188</v>
      </c>
      <c r="BE3" s="330" t="s">
        <v>180</v>
      </c>
      <c r="BF3" s="330" t="s">
        <v>189</v>
      </c>
      <c r="BG3" s="330" t="s">
        <v>190</v>
      </c>
      <c r="BH3" s="330" t="s">
        <v>187</v>
      </c>
      <c r="BI3" s="330" t="s">
        <v>188</v>
      </c>
      <c r="BJ3" s="330" t="s">
        <v>180</v>
      </c>
      <c r="BK3" s="330" t="s">
        <v>189</v>
      </c>
      <c r="BL3" s="330" t="s">
        <v>190</v>
      </c>
      <c r="BM3" s="330" t="s">
        <v>187</v>
      </c>
      <c r="BN3" s="330" t="s">
        <v>188</v>
      </c>
      <c r="BO3" s="330" t="s">
        <v>180</v>
      </c>
      <c r="BP3" s="330" t="s">
        <v>189</v>
      </c>
      <c r="BQ3" s="330" t="s">
        <v>190</v>
      </c>
      <c r="BR3" s="326" t="s">
        <v>191</v>
      </c>
      <c r="BS3" s="326" t="s">
        <v>192</v>
      </c>
      <c r="BT3" s="326" t="s">
        <v>193</v>
      </c>
      <c r="BU3" s="326" t="s">
        <v>188</v>
      </c>
      <c r="BV3" s="368" t="s">
        <v>182</v>
      </c>
      <c r="BW3" s="368" t="s">
        <v>194</v>
      </c>
      <c r="BX3" s="368" t="s">
        <v>195</v>
      </c>
      <c r="BY3" s="325" t="s">
        <v>196</v>
      </c>
      <c r="BZ3" s="325" t="s">
        <v>197</v>
      </c>
      <c r="CA3" s="325" t="s">
        <v>198</v>
      </c>
      <c r="CB3" s="325" t="s">
        <v>199</v>
      </c>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row>
    <row r="4" spans="1:106" s="168" customFormat="1" ht="77.25" x14ac:dyDescent="0.25">
      <c r="A4" s="350"/>
      <c r="B4" s="328"/>
      <c r="C4" s="328"/>
      <c r="D4" s="332"/>
      <c r="E4" s="332"/>
      <c r="F4" s="333"/>
      <c r="G4" s="328"/>
      <c r="H4" s="328"/>
      <c r="I4" s="328"/>
      <c r="J4" s="328"/>
      <c r="K4" s="328"/>
      <c r="L4" s="332"/>
      <c r="M4" s="328"/>
      <c r="N4" s="336"/>
      <c r="O4" s="333"/>
      <c r="P4" s="333"/>
      <c r="Q4" s="328"/>
      <c r="R4" s="327"/>
      <c r="S4" s="328"/>
      <c r="T4" s="328"/>
      <c r="U4" s="175" t="s">
        <v>200</v>
      </c>
      <c r="V4" s="175" t="s">
        <v>201</v>
      </c>
      <c r="W4" s="175" t="s">
        <v>202</v>
      </c>
      <c r="X4" s="175" t="s">
        <v>203</v>
      </c>
      <c r="Y4" s="176" t="s">
        <v>70</v>
      </c>
      <c r="Z4" s="176" t="s">
        <v>204</v>
      </c>
      <c r="AA4" s="176" t="s">
        <v>205</v>
      </c>
      <c r="AB4" s="176" t="s">
        <v>206</v>
      </c>
      <c r="AC4" s="176" t="s">
        <v>207</v>
      </c>
      <c r="AD4" s="176" t="s">
        <v>189</v>
      </c>
      <c r="AE4" s="327"/>
      <c r="AF4" s="327"/>
      <c r="AG4" s="327"/>
      <c r="AH4" s="327"/>
      <c r="AI4" s="327"/>
      <c r="AJ4" s="327"/>
      <c r="AK4" s="327"/>
      <c r="AL4" s="329"/>
      <c r="AM4" s="329"/>
      <c r="AN4" s="329"/>
      <c r="AO4" s="329"/>
      <c r="AP4" s="329"/>
      <c r="AQ4" s="329"/>
      <c r="AR4" s="338"/>
      <c r="AS4" s="329"/>
      <c r="AT4" s="329"/>
      <c r="AU4" s="329"/>
      <c r="AV4" s="338"/>
      <c r="AW4" s="329"/>
      <c r="AX4" s="330"/>
      <c r="AY4" s="330"/>
      <c r="AZ4" s="330"/>
      <c r="BA4" s="330"/>
      <c r="BB4" s="330"/>
      <c r="BC4" s="330"/>
      <c r="BD4" s="330"/>
      <c r="BE4" s="330"/>
      <c r="BF4" s="330"/>
      <c r="BG4" s="330"/>
      <c r="BH4" s="330"/>
      <c r="BI4" s="330"/>
      <c r="BJ4" s="330"/>
      <c r="BK4" s="330"/>
      <c r="BL4" s="330"/>
      <c r="BM4" s="330"/>
      <c r="BN4" s="330"/>
      <c r="BO4" s="330"/>
      <c r="BP4" s="330"/>
      <c r="BQ4" s="330"/>
      <c r="BR4" s="326"/>
      <c r="BS4" s="326"/>
      <c r="BT4" s="326"/>
      <c r="BU4" s="326"/>
      <c r="BV4" s="368"/>
      <c r="BW4" s="368"/>
      <c r="BX4" s="368"/>
      <c r="BY4" s="325"/>
      <c r="BZ4" s="325"/>
      <c r="CA4" s="325"/>
      <c r="CB4" s="325"/>
      <c r="CC4" s="167"/>
      <c r="CD4" s="167"/>
      <c r="CE4" s="167"/>
      <c r="CF4" s="167"/>
      <c r="CG4" s="167"/>
      <c r="CH4" s="167"/>
      <c r="CI4" s="167"/>
      <c r="CJ4" s="167"/>
      <c r="CK4" s="167"/>
      <c r="CL4" s="167"/>
      <c r="CM4" s="167"/>
      <c r="CN4" s="167"/>
      <c r="CO4" s="167"/>
      <c r="CP4" s="167"/>
      <c r="CQ4" s="167"/>
      <c r="CR4" s="167"/>
      <c r="CS4" s="167"/>
      <c r="CT4" s="167"/>
      <c r="CU4" s="167"/>
      <c r="CV4" s="167"/>
      <c r="CW4" s="167"/>
      <c r="CX4" s="167"/>
      <c r="CY4" s="167"/>
      <c r="CZ4" s="167"/>
      <c r="DA4" s="167"/>
      <c r="DB4" s="167"/>
    </row>
    <row r="5" spans="1:106" s="171" customFormat="1" ht="48.75" customHeight="1" x14ac:dyDescent="0.25">
      <c r="A5" s="342">
        <v>1</v>
      </c>
      <c r="B5" s="324" t="s">
        <v>72</v>
      </c>
      <c r="C5" s="324" t="s">
        <v>208</v>
      </c>
      <c r="D5" s="324" t="s">
        <v>572</v>
      </c>
      <c r="E5" s="343" t="s">
        <v>580</v>
      </c>
      <c r="F5" s="324" t="s">
        <v>209</v>
      </c>
      <c r="G5" s="324" t="s">
        <v>581</v>
      </c>
      <c r="H5" s="324" t="s">
        <v>582</v>
      </c>
      <c r="I5" s="324" t="s">
        <v>210</v>
      </c>
      <c r="J5" s="340">
        <v>12</v>
      </c>
      <c r="K5" s="341" t="str">
        <f>IF(J5&lt;=0,"",IF(J5&lt;=2,"Muy Baja",IF(J5&lt;=24,"Baja",IF(J5&lt;=500,"Media",IF(J5&lt;=5000,"Alta","Muy Alta")))))</f>
        <v>Baja</v>
      </c>
      <c r="L5" s="345">
        <f>IF(K5="","",IF(K5="Muy Baja",0.2,IF(K5="Baja",0.4,IF(K5="Media",0.6,IF(K5="Alta",0.8,IF(K5="Muy Alta",1,))))))</f>
        <v>0.4</v>
      </c>
      <c r="M5" s="346" t="s">
        <v>211</v>
      </c>
      <c r="N5" s="347" t="str">
        <f>IF(NOT(ISERROR(MATCH(M5,'Tabla Impacto'!$B$221:$B$223,0))),'Tabla Impacto'!$F$223&amp;"Por favor no seleccionar los criterios de impacto(Afectación Económica o presupuestal y Pérdida Reputacional)",M5)</f>
        <v xml:space="preserve">     El riesgo afecta la imagen de la entidad con algunos usuarios de relevancia frente al logro de los objetivos</v>
      </c>
      <c r="O5" s="341" t="str">
        <f>IF(OR(N5='Tabla Impacto'!$C$11,N5='Tabla Impacto'!$D$11),"Leve",IF(OR(N5='Tabla Impacto'!$C$12,N5='Tabla Impacto'!$D$12),"Menor",IF(OR(N5='Tabla Impacto'!$C$13,N5='Tabla Impacto'!$D$13),"Moderado",IF(OR(N5='Tabla Impacto'!$C$14,N5='Tabla Impacto'!$D$14),"Mayor",IF(OR(N5='Tabla Impacto'!$C$15,N5='Tabla Impacto'!$D$15),"Catastrófico","")))))</f>
        <v>Moderado</v>
      </c>
      <c r="P5" s="345">
        <f>IF(O5="","",IF(O5="Leve",0.2,IF(O5="Menor",0.4,IF(O5="Moderado",0.6,IF(O5="Mayor",0.8,IF(O5="Catastrófico",1,))))))</f>
        <v>0.6</v>
      </c>
      <c r="Q5" s="344" t="str">
        <f>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Moderado</v>
      </c>
      <c r="R5" s="156">
        <v>1</v>
      </c>
      <c r="S5" s="116" t="s">
        <v>212</v>
      </c>
      <c r="T5" s="157" t="str">
        <f t="shared" ref="T5:T37" si="0">IF(OR(Y5="Preventivo",Y5="Detectivo"),"Probabilidad",IF(Y5="Correctivo","Impacto",""))</f>
        <v>Probabilidad</v>
      </c>
      <c r="U5" s="169" t="s">
        <v>213</v>
      </c>
      <c r="V5" s="169" t="s">
        <v>213</v>
      </c>
      <c r="W5" s="169" t="s">
        <v>213</v>
      </c>
      <c r="X5" s="169" t="s">
        <v>213</v>
      </c>
      <c r="Y5" s="117" t="s">
        <v>214</v>
      </c>
      <c r="Z5" s="117" t="s">
        <v>215</v>
      </c>
      <c r="AA5" s="118" t="str">
        <f t="shared" ref="AA5:AA36" si="1">IF(AND(Y5="Preventivo",Z5="Automático"),"50%",IF(AND(Y5="Preventivo",Z5="Manual"),"40%",IF(AND(Y5="Detectivo",Z5="Automático"),"40%",IF(AND(Y5="Detectivo",Z5="Manual"),"30%",IF(AND(Y5="Correctivo",Z5="Automático"),"35%",IF(AND(Y5="Correctivo",Z5="Manual"),"25%",""))))))</f>
        <v>30%</v>
      </c>
      <c r="AB5" s="117" t="s">
        <v>216</v>
      </c>
      <c r="AC5" s="117" t="s">
        <v>217</v>
      </c>
      <c r="AD5" s="117" t="s">
        <v>218</v>
      </c>
      <c r="AE5" s="185">
        <f>IFERROR(IF(T5="Probabilidad",(L5-(+L5*AA5)),IF(T5="Impacto",L5,"")),"")</f>
        <v>0.28000000000000003</v>
      </c>
      <c r="AF5" s="154" t="str">
        <f>IFERROR(IF(AE5="","",IF(AE5&lt;=0.2,"Muy Baja",IF(AE5&lt;=0.4,"Baja",IF(AE5&lt;=0.6,"Media",IF(AE5&lt;=0.8,"Alta","Muy Alta"))))),"")</f>
        <v>Baja</v>
      </c>
      <c r="AG5" s="118">
        <f t="shared" ref="AG5:AG36" si="2">+AE5</f>
        <v>0.28000000000000003</v>
      </c>
      <c r="AH5" s="154" t="str">
        <f>IFERROR(IF(AI5="","",IF(AI5&lt;=0.2,"Leve",IF(AI5&lt;=0.4,"Menor",IF(AI5&lt;=0.6,"Moderado",IF(AI5&lt;=0.8,"Mayor","Catastrófico"))))),"")</f>
        <v>Moderado</v>
      </c>
      <c r="AI5" s="118">
        <f>IFERROR(IF(T5="Impacto",(P5-(+P5*AA5)),IF(T5="Probabilidad",P5,"")),"")</f>
        <v>0.6</v>
      </c>
      <c r="AJ5" s="119" t="str">
        <f t="shared" ref="AJ5:AJ36"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Moderado</v>
      </c>
      <c r="AK5" s="358" t="s">
        <v>219</v>
      </c>
      <c r="AL5" s="258" t="s">
        <v>585</v>
      </c>
      <c r="AM5" s="155" t="s">
        <v>583</v>
      </c>
      <c r="AN5" s="120">
        <v>44926</v>
      </c>
      <c r="AO5" s="160"/>
      <c r="AP5" s="158"/>
      <c r="AQ5" s="160"/>
      <c r="AR5" s="158"/>
      <c r="AS5" s="120"/>
      <c r="AT5" s="155"/>
      <c r="AU5" s="120"/>
      <c r="AV5" s="155"/>
      <c r="AW5" s="156"/>
      <c r="AX5" s="155"/>
      <c r="AY5" s="155"/>
      <c r="AZ5" s="156"/>
      <c r="BA5" s="120"/>
      <c r="BB5" s="120"/>
      <c r="BC5" s="155"/>
      <c r="BD5" s="155"/>
      <c r="BE5" s="156"/>
      <c r="BF5" s="120"/>
      <c r="BG5" s="120"/>
      <c r="BH5" s="155"/>
      <c r="BI5" s="155"/>
      <c r="BJ5" s="156"/>
      <c r="BK5" s="120"/>
      <c r="BL5" s="120"/>
      <c r="BM5" s="155"/>
      <c r="BN5" s="155"/>
      <c r="BO5" s="156"/>
      <c r="BP5" s="120"/>
      <c r="BQ5" s="120"/>
      <c r="BR5" s="259" t="s">
        <v>588</v>
      </c>
      <c r="BS5" s="155"/>
      <c r="BT5" s="155"/>
      <c r="BU5" s="155"/>
      <c r="BV5" s="120"/>
      <c r="BW5" s="155"/>
      <c r="BX5" s="155"/>
      <c r="BY5" s="120"/>
      <c r="BZ5" s="155"/>
      <c r="CA5" s="156"/>
      <c r="CB5" s="155"/>
    </row>
    <row r="6" spans="1:106" ht="48.75" customHeight="1" x14ac:dyDescent="0.3">
      <c r="A6" s="342"/>
      <c r="B6" s="324"/>
      <c r="C6" s="324"/>
      <c r="D6" s="324"/>
      <c r="E6" s="343"/>
      <c r="F6" s="324"/>
      <c r="G6" s="324"/>
      <c r="H6" s="324"/>
      <c r="I6" s="324"/>
      <c r="J6" s="340"/>
      <c r="K6" s="341"/>
      <c r="L6" s="345"/>
      <c r="M6" s="346"/>
      <c r="N6" s="348"/>
      <c r="O6" s="341"/>
      <c r="P6" s="345"/>
      <c r="Q6" s="344"/>
      <c r="R6" s="156">
        <v>2</v>
      </c>
      <c r="S6" s="116" t="s">
        <v>221</v>
      </c>
      <c r="T6" s="157" t="str">
        <f t="shared" si="0"/>
        <v>Probabilidad</v>
      </c>
      <c r="U6" s="169" t="s">
        <v>213</v>
      </c>
      <c r="V6" s="169" t="s">
        <v>213</v>
      </c>
      <c r="W6" s="169" t="s">
        <v>213</v>
      </c>
      <c r="X6" s="169" t="s">
        <v>213</v>
      </c>
      <c r="Y6" s="117" t="s">
        <v>222</v>
      </c>
      <c r="Z6" s="117" t="s">
        <v>215</v>
      </c>
      <c r="AA6" s="118" t="str">
        <f t="shared" si="1"/>
        <v>40%</v>
      </c>
      <c r="AB6" s="117" t="s">
        <v>216</v>
      </c>
      <c r="AC6" s="117" t="s">
        <v>217</v>
      </c>
      <c r="AD6" s="117" t="s">
        <v>218</v>
      </c>
      <c r="AE6" s="185">
        <f>IFERROR(IF(AND(T5="Probabilidad",T6="Probabilidad"),(AG5-(+AG5*AA6)),IF(T6="Probabilidad",(L5-(+L5*AA6)),IF(T6="Impacto",AG5,""))),"")</f>
        <v>0.16800000000000001</v>
      </c>
      <c r="AF6" s="154" t="str">
        <f t="shared" ref="AF6:AF64" si="4">IFERROR(IF(AE6="","",IF(AE6&lt;=0.2,"Muy Baja",IF(AE6&lt;=0.4,"Baja",IF(AE6&lt;=0.6,"Media",IF(AE6&lt;=0.8,"Alta","Muy Alta"))))),"")</f>
        <v>Muy Baja</v>
      </c>
      <c r="AG6" s="118">
        <f t="shared" si="2"/>
        <v>0.16800000000000001</v>
      </c>
      <c r="AH6" s="154" t="str">
        <f t="shared" ref="AH6:AH64" si="5">IFERROR(IF(AI6="","",IF(AI6&lt;=0.2,"Leve",IF(AI6&lt;=0.4,"Menor",IF(AI6&lt;=0.6,"Moderado",IF(AI6&lt;=0.8,"Mayor","Catastrófico"))))),"")</f>
        <v>Moderado</v>
      </c>
      <c r="AI6" s="118">
        <f>IFERROR(IF(AND(T5="Impacto",T6="Impacto"),(AI5-(+AI5*AA6)),IF(T6="Impacto",($P$5-(+$P$5*AA6)),IF(T6="Probabilidad",AI5,""))),"")</f>
        <v>0.6</v>
      </c>
      <c r="AJ6" s="119" t="str">
        <f t="shared" si="3"/>
        <v>Moderado</v>
      </c>
      <c r="AK6" s="359"/>
      <c r="AL6" s="258" t="s">
        <v>584</v>
      </c>
      <c r="AM6" s="256" t="s">
        <v>583</v>
      </c>
      <c r="AN6" s="120">
        <v>44926</v>
      </c>
      <c r="AO6" s="120"/>
      <c r="AP6" s="155"/>
      <c r="AQ6" s="120"/>
      <c r="AR6" s="155"/>
      <c r="AS6" s="120"/>
      <c r="AT6" s="155"/>
      <c r="AU6" s="120"/>
      <c r="AV6" s="155"/>
      <c r="AW6" s="156"/>
      <c r="AX6" s="155"/>
      <c r="AY6" s="155"/>
      <c r="AZ6" s="156"/>
      <c r="BA6" s="120"/>
      <c r="BB6" s="120"/>
      <c r="BC6" s="155"/>
      <c r="BD6" s="155"/>
      <c r="BE6" s="156"/>
      <c r="BF6" s="120"/>
      <c r="BG6" s="120"/>
      <c r="BH6" s="155"/>
      <c r="BI6" s="155"/>
      <c r="BJ6" s="156"/>
      <c r="BK6" s="120"/>
      <c r="BL6" s="120"/>
      <c r="BM6" s="155"/>
      <c r="BN6" s="155"/>
      <c r="BO6" s="156"/>
      <c r="BP6" s="120"/>
      <c r="BQ6" s="120"/>
      <c r="BR6" s="160"/>
      <c r="BS6" s="155"/>
      <c r="BT6" s="155"/>
      <c r="BU6" s="155"/>
      <c r="BV6" s="120"/>
      <c r="BW6" s="155"/>
      <c r="BX6" s="155"/>
      <c r="BY6" s="120"/>
      <c r="BZ6" s="155"/>
      <c r="CA6" s="156"/>
      <c r="CB6" s="155"/>
    </row>
    <row r="7" spans="1:106" ht="48.75" customHeight="1" x14ac:dyDescent="0.3">
      <c r="A7" s="342"/>
      <c r="B7" s="324"/>
      <c r="C7" s="324"/>
      <c r="D7" s="324"/>
      <c r="E7" s="343"/>
      <c r="F7" s="324"/>
      <c r="G7" s="324"/>
      <c r="H7" s="324"/>
      <c r="I7" s="324"/>
      <c r="J7" s="340"/>
      <c r="K7" s="341"/>
      <c r="L7" s="345"/>
      <c r="M7" s="346"/>
      <c r="N7" s="348"/>
      <c r="O7" s="341"/>
      <c r="P7" s="345"/>
      <c r="Q7" s="344"/>
      <c r="R7" s="156">
        <v>3</v>
      </c>
      <c r="S7" s="213" t="s">
        <v>223</v>
      </c>
      <c r="T7" s="157" t="str">
        <f t="shared" si="0"/>
        <v>Probabilidad</v>
      </c>
      <c r="U7" s="169" t="s">
        <v>213</v>
      </c>
      <c r="V7" s="169" t="s">
        <v>213</v>
      </c>
      <c r="W7" s="169" t="s">
        <v>213</v>
      </c>
      <c r="X7" s="169" t="s">
        <v>213</v>
      </c>
      <c r="Y7" s="117" t="s">
        <v>214</v>
      </c>
      <c r="Z7" s="117" t="s">
        <v>215</v>
      </c>
      <c r="AA7" s="118" t="str">
        <f t="shared" si="1"/>
        <v>30%</v>
      </c>
      <c r="AB7" s="117" t="s">
        <v>216</v>
      </c>
      <c r="AC7" s="117" t="s">
        <v>217</v>
      </c>
      <c r="AD7" s="117" t="s">
        <v>218</v>
      </c>
      <c r="AE7" s="185">
        <f>IFERROR(IF(AND(T6="Probabilidad",T7="Probabilidad"),(AG6-(+AG6*AA7)),IF(AND(T6="Impacto",T7="Probabilidad"),(AG5-(+AG5*AA7)),IF(T7="Impacto",AG6,""))),"")</f>
        <v>0.11760000000000001</v>
      </c>
      <c r="AF7" s="154" t="str">
        <f t="shared" si="4"/>
        <v>Muy Baja</v>
      </c>
      <c r="AG7" s="118">
        <f t="shared" si="2"/>
        <v>0.11760000000000001</v>
      </c>
      <c r="AH7" s="154" t="str">
        <f t="shared" si="5"/>
        <v>Moderado</v>
      </c>
      <c r="AI7" s="118">
        <f>IFERROR(IF(AND(T6="Impacto",T7="Impacto"),(AI6-(+AI6*AA7)),IF(AND(T6="Probabilidad",T7="Impacto"),(AI5-(+AI5*AA7)),IF(T7="Probabilidad",AI6,""))),"")</f>
        <v>0.6</v>
      </c>
      <c r="AJ7" s="119" t="str">
        <f t="shared" si="3"/>
        <v>Moderado</v>
      </c>
      <c r="AK7" s="359"/>
      <c r="AL7" s="158"/>
      <c r="AM7" s="155"/>
      <c r="AN7" s="120"/>
      <c r="AO7" s="120"/>
      <c r="AP7" s="155"/>
      <c r="AQ7" s="120"/>
      <c r="AR7" s="155"/>
      <c r="AS7" s="120"/>
      <c r="AT7" s="155"/>
      <c r="AU7" s="120"/>
      <c r="AV7" s="155"/>
      <c r="AW7" s="156"/>
      <c r="AX7" s="155"/>
      <c r="AY7" s="155"/>
      <c r="AZ7" s="156"/>
      <c r="BA7" s="120"/>
      <c r="BB7" s="120"/>
      <c r="BC7" s="155"/>
      <c r="BD7" s="155"/>
      <c r="BE7" s="156"/>
      <c r="BF7" s="120"/>
      <c r="BG7" s="120"/>
      <c r="BH7" s="155"/>
      <c r="BI7" s="155"/>
      <c r="BJ7" s="156"/>
      <c r="BK7" s="120"/>
      <c r="BL7" s="120"/>
      <c r="BM7" s="155"/>
      <c r="BN7" s="155"/>
      <c r="BO7" s="156"/>
      <c r="BP7" s="120"/>
      <c r="BQ7" s="120"/>
      <c r="BR7" s="159"/>
      <c r="BS7" s="155"/>
      <c r="BT7" s="155"/>
      <c r="BU7" s="155"/>
      <c r="BV7" s="120"/>
      <c r="BW7" s="155"/>
      <c r="BX7" s="155"/>
      <c r="BY7" s="120"/>
      <c r="BZ7" s="155"/>
      <c r="CA7" s="156"/>
      <c r="CB7" s="155"/>
    </row>
    <row r="8" spans="1:106" ht="48.75" customHeight="1" x14ac:dyDescent="0.3">
      <c r="A8" s="342"/>
      <c r="B8" s="324"/>
      <c r="C8" s="324"/>
      <c r="D8" s="324"/>
      <c r="E8" s="343"/>
      <c r="F8" s="324"/>
      <c r="G8" s="324"/>
      <c r="H8" s="324"/>
      <c r="I8" s="324"/>
      <c r="J8" s="340"/>
      <c r="K8" s="341"/>
      <c r="L8" s="345"/>
      <c r="M8" s="346"/>
      <c r="N8" s="348"/>
      <c r="O8" s="341"/>
      <c r="P8" s="345"/>
      <c r="Q8" s="344"/>
      <c r="R8" s="156">
        <v>4</v>
      </c>
      <c r="S8" s="116" t="s">
        <v>224</v>
      </c>
      <c r="T8" s="157" t="str">
        <f t="shared" si="0"/>
        <v>Probabilidad</v>
      </c>
      <c r="U8" s="169" t="s">
        <v>213</v>
      </c>
      <c r="V8" s="169" t="s">
        <v>213</v>
      </c>
      <c r="W8" s="169" t="s">
        <v>213</v>
      </c>
      <c r="X8" s="169" t="s">
        <v>213</v>
      </c>
      <c r="Y8" s="117" t="s">
        <v>222</v>
      </c>
      <c r="Z8" s="117" t="s">
        <v>215</v>
      </c>
      <c r="AA8" s="118" t="str">
        <f t="shared" si="1"/>
        <v>40%</v>
      </c>
      <c r="AB8" s="117" t="s">
        <v>216</v>
      </c>
      <c r="AC8" s="117" t="s">
        <v>217</v>
      </c>
      <c r="AD8" s="117" t="s">
        <v>218</v>
      </c>
      <c r="AE8" s="185">
        <f>IFERROR(IF(AND(T7="Probabilidad",T8="Probabilidad"),(AG7-(+AG7*AA8)),IF(AND(T7="Impacto",T8="Probabilidad"),(AG6-(+AG6*AA8)),IF(T8="Impacto",AG7,""))),"")</f>
        <v>7.0560000000000012E-2</v>
      </c>
      <c r="AF8" s="154" t="str">
        <f t="shared" si="4"/>
        <v>Muy Baja</v>
      </c>
      <c r="AG8" s="118">
        <f t="shared" si="2"/>
        <v>7.0560000000000012E-2</v>
      </c>
      <c r="AH8" s="154" t="str">
        <f t="shared" si="5"/>
        <v>Moderado</v>
      </c>
      <c r="AI8" s="118">
        <f>IFERROR(IF(AND(T7="Impacto",T8="Impacto"),(AI7-(+AI7*AA8)),IF(AND(T7="Probabilidad",T8="Impacto"),(AI6-(+AI6*AA8)),IF(T8="Probabilidad",AI7,""))),"")</f>
        <v>0.6</v>
      </c>
      <c r="AJ8" s="119" t="str">
        <f t="shared" si="3"/>
        <v>Moderado</v>
      </c>
      <c r="AK8" s="359"/>
      <c r="AL8" s="158"/>
      <c r="AM8" s="155"/>
      <c r="AN8" s="120"/>
      <c r="AO8" s="120"/>
      <c r="AP8" s="155"/>
      <c r="AQ8" s="120"/>
      <c r="AR8" s="155"/>
      <c r="AS8" s="120"/>
      <c r="AT8" s="155"/>
      <c r="AU8" s="120"/>
      <c r="AV8" s="155"/>
      <c r="AW8" s="156"/>
      <c r="AX8" s="155"/>
      <c r="AY8" s="155"/>
      <c r="AZ8" s="156"/>
      <c r="BA8" s="120"/>
      <c r="BB8" s="120"/>
      <c r="BC8" s="155"/>
      <c r="BD8" s="155"/>
      <c r="BE8" s="156"/>
      <c r="BF8" s="120"/>
      <c r="BG8" s="120"/>
      <c r="BH8" s="155"/>
      <c r="BI8" s="155"/>
      <c r="BJ8" s="156"/>
      <c r="BK8" s="120"/>
      <c r="BL8" s="120"/>
      <c r="BM8" s="155"/>
      <c r="BN8" s="155"/>
      <c r="BO8" s="156"/>
      <c r="BP8" s="120"/>
      <c r="BQ8" s="120"/>
      <c r="BR8" s="159"/>
      <c r="BS8" s="155"/>
      <c r="BT8" s="155"/>
      <c r="BU8" s="155"/>
      <c r="BV8" s="120"/>
      <c r="BW8" s="155"/>
      <c r="BX8" s="155"/>
      <c r="BY8" s="120"/>
      <c r="BZ8" s="155"/>
      <c r="CA8" s="156"/>
      <c r="CB8" s="155"/>
    </row>
    <row r="9" spans="1:106" ht="48.75" customHeight="1" x14ac:dyDescent="0.3">
      <c r="A9" s="342"/>
      <c r="B9" s="324"/>
      <c r="C9" s="324"/>
      <c r="D9" s="324"/>
      <c r="E9" s="343"/>
      <c r="F9" s="324"/>
      <c r="G9" s="324"/>
      <c r="H9" s="324"/>
      <c r="I9" s="324"/>
      <c r="J9" s="340"/>
      <c r="K9" s="341"/>
      <c r="L9" s="345"/>
      <c r="M9" s="346"/>
      <c r="N9" s="348"/>
      <c r="O9" s="341"/>
      <c r="P9" s="345"/>
      <c r="Q9" s="344"/>
      <c r="R9" s="156">
        <v>5</v>
      </c>
      <c r="S9" s="116"/>
      <c r="T9" s="157" t="str">
        <f t="shared" si="0"/>
        <v/>
      </c>
      <c r="U9" s="169"/>
      <c r="V9" s="169"/>
      <c r="W9" s="169"/>
      <c r="X9" s="169"/>
      <c r="Y9" s="117"/>
      <c r="Z9" s="117"/>
      <c r="AA9" s="118" t="str">
        <f t="shared" si="1"/>
        <v/>
      </c>
      <c r="AB9" s="117"/>
      <c r="AC9" s="117"/>
      <c r="AD9" s="117"/>
      <c r="AE9" s="185" t="str">
        <f>IFERROR(IF(AND(T8="Probabilidad",T9="Probabilidad"),(AG8-(+AG8*AA9)),IF(AND(T8="Impacto",T9="Probabilidad"),(AG7-(+AG7*AA9)),IF(T9="Impacto",AG8,""))),"")</f>
        <v/>
      </c>
      <c r="AF9" s="154" t="str">
        <f t="shared" si="4"/>
        <v/>
      </c>
      <c r="AG9" s="118" t="str">
        <f t="shared" si="2"/>
        <v/>
      </c>
      <c r="AH9" s="154" t="str">
        <f t="shared" si="5"/>
        <v/>
      </c>
      <c r="AI9" s="118" t="str">
        <f>IFERROR(IF(AND(T8="Impacto",T9="Impacto"),(AI8-(+AI8*AA9)),IF(AND(T8="Probabilidad",T9="Impacto"),(AI7-(+AI7*AA9)),IF(T9="Probabilidad",AI8,""))),"")</f>
        <v/>
      </c>
      <c r="AJ9" s="119" t="str">
        <f t="shared" si="3"/>
        <v/>
      </c>
      <c r="AK9" s="359"/>
      <c r="AL9" s="155"/>
      <c r="AM9" s="156"/>
      <c r="AN9" s="120"/>
      <c r="AO9" s="120"/>
      <c r="AP9" s="155"/>
      <c r="AQ9" s="120"/>
      <c r="AR9" s="155"/>
      <c r="AS9" s="120"/>
      <c r="AT9" s="155"/>
      <c r="AU9" s="120"/>
      <c r="AV9" s="155"/>
      <c r="AW9" s="156"/>
      <c r="AX9" s="155"/>
      <c r="AY9" s="155"/>
      <c r="AZ9" s="156"/>
      <c r="BA9" s="120"/>
      <c r="BB9" s="120"/>
      <c r="BC9" s="155"/>
      <c r="BD9" s="155"/>
      <c r="BE9" s="156"/>
      <c r="BF9" s="120"/>
      <c r="BG9" s="120"/>
      <c r="BH9" s="155"/>
      <c r="BI9" s="155"/>
      <c r="BJ9" s="156"/>
      <c r="BK9" s="120"/>
      <c r="BL9" s="120"/>
      <c r="BM9" s="155"/>
      <c r="BN9" s="155"/>
      <c r="BO9" s="156"/>
      <c r="BP9" s="120"/>
      <c r="BQ9" s="120"/>
      <c r="BR9" s="159"/>
      <c r="BS9" s="155"/>
      <c r="BT9" s="155"/>
      <c r="BU9" s="155"/>
      <c r="BV9" s="120"/>
      <c r="BW9" s="155"/>
      <c r="BX9" s="155"/>
      <c r="BY9" s="120"/>
      <c r="BZ9" s="155"/>
      <c r="CA9" s="156"/>
      <c r="CB9" s="155"/>
    </row>
    <row r="10" spans="1:106" ht="48.75" customHeight="1" x14ac:dyDescent="0.3">
      <c r="A10" s="342"/>
      <c r="B10" s="324"/>
      <c r="C10" s="324"/>
      <c r="D10" s="324"/>
      <c r="E10" s="343"/>
      <c r="F10" s="324"/>
      <c r="G10" s="324"/>
      <c r="H10" s="324"/>
      <c r="I10" s="324"/>
      <c r="J10" s="340"/>
      <c r="K10" s="341"/>
      <c r="L10" s="345"/>
      <c r="M10" s="346"/>
      <c r="N10" s="349"/>
      <c r="O10" s="341"/>
      <c r="P10" s="345"/>
      <c r="Q10" s="344"/>
      <c r="R10" s="156">
        <v>6</v>
      </c>
      <c r="S10" s="116"/>
      <c r="T10" s="157" t="str">
        <f t="shared" si="0"/>
        <v/>
      </c>
      <c r="U10" s="169"/>
      <c r="V10" s="169"/>
      <c r="W10" s="169"/>
      <c r="X10" s="169"/>
      <c r="Y10" s="117"/>
      <c r="Z10" s="117"/>
      <c r="AA10" s="118" t="str">
        <f t="shared" si="1"/>
        <v/>
      </c>
      <c r="AB10" s="117"/>
      <c r="AC10" s="117"/>
      <c r="AD10" s="117"/>
      <c r="AE10" s="185" t="str">
        <f>IFERROR(IF(AND(T9="Probabilidad",T10="Probabilidad"),(AG9-(+AG9*AA10)),IF(AND(T9="Impacto",T10="Probabilidad"),(AG8-(+AG8*AA10)),IF(T10="Impacto",AG9,""))),"")</f>
        <v/>
      </c>
      <c r="AF10" s="154" t="str">
        <f t="shared" si="4"/>
        <v/>
      </c>
      <c r="AG10" s="118" t="str">
        <f t="shared" si="2"/>
        <v/>
      </c>
      <c r="AH10" s="154" t="str">
        <f t="shared" si="5"/>
        <v/>
      </c>
      <c r="AI10" s="118" t="str">
        <f>IFERROR(IF(AND(T9="Impacto",T10="Impacto"),(AI9-(+AI9*AA10)),IF(AND(T9="Probabilidad",T10="Impacto"),(AI8-(+AI8*AA10)),IF(T10="Probabilidad",AI9,""))),"")</f>
        <v/>
      </c>
      <c r="AJ10" s="119" t="str">
        <f t="shared" si="3"/>
        <v/>
      </c>
      <c r="AK10" s="360"/>
      <c r="AL10" s="155"/>
      <c r="AM10" s="156"/>
      <c r="AN10" s="120"/>
      <c r="AO10" s="120"/>
      <c r="AP10" s="155"/>
      <c r="AQ10" s="120"/>
      <c r="AR10" s="155"/>
      <c r="AS10" s="120"/>
      <c r="AT10" s="155"/>
      <c r="AU10" s="120"/>
      <c r="AV10" s="155"/>
      <c r="AW10" s="156"/>
      <c r="AX10" s="155"/>
      <c r="AY10" s="155"/>
      <c r="AZ10" s="156"/>
      <c r="BA10" s="120"/>
      <c r="BB10" s="120"/>
      <c r="BC10" s="155"/>
      <c r="BD10" s="155"/>
      <c r="BE10" s="156"/>
      <c r="BF10" s="120"/>
      <c r="BG10" s="120"/>
      <c r="BH10" s="155"/>
      <c r="BI10" s="155"/>
      <c r="BJ10" s="156"/>
      <c r="BK10" s="120"/>
      <c r="BL10" s="120"/>
      <c r="BM10" s="155"/>
      <c r="BN10" s="155"/>
      <c r="BO10" s="156"/>
      <c r="BP10" s="120"/>
      <c r="BQ10" s="120"/>
      <c r="BR10" s="159"/>
      <c r="BS10" s="155"/>
      <c r="BT10" s="155"/>
      <c r="BU10" s="155"/>
      <c r="BV10" s="120"/>
      <c r="BW10" s="155"/>
      <c r="BX10" s="155"/>
      <c r="BY10" s="120"/>
      <c r="BZ10" s="155"/>
      <c r="CA10" s="156"/>
      <c r="CB10" s="155"/>
    </row>
    <row r="11" spans="1:106" ht="47.25" customHeight="1" x14ac:dyDescent="0.3">
      <c r="A11" s="342">
        <v>2</v>
      </c>
      <c r="B11" s="354" t="s">
        <v>72</v>
      </c>
      <c r="C11" s="354" t="s">
        <v>208</v>
      </c>
      <c r="D11" s="324" t="s">
        <v>572</v>
      </c>
      <c r="E11" s="354" t="s">
        <v>590</v>
      </c>
      <c r="F11" s="324" t="s">
        <v>209</v>
      </c>
      <c r="G11" s="354" t="s">
        <v>589</v>
      </c>
      <c r="H11" s="354" t="s">
        <v>591</v>
      </c>
      <c r="I11" s="354" t="s">
        <v>210</v>
      </c>
      <c r="J11" s="342">
        <v>12</v>
      </c>
      <c r="K11" s="341" t="str">
        <f>IF(J11&lt;=0,"",IF(J11&lt;=2,"Muy Baja",IF(J11&lt;=24,"Baja",IF(J11&lt;=500,"Media",IF(J11&lt;=5000,"Alta","Muy Alta")))))</f>
        <v>Baja</v>
      </c>
      <c r="L11" s="345">
        <f>IF(K11="","",IF(K11="Muy Baja",0.2,IF(K11="Baja",0.4,IF(K11="Media",0.6,IF(K11="Alta",0.8,IF(K11="Muy Alta",1,))))))</f>
        <v>0.4</v>
      </c>
      <c r="M11" s="357" t="s">
        <v>211</v>
      </c>
      <c r="N11" s="347" t="str">
        <f>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341" t="str">
        <f>IF(OR(N11='Tabla Impacto'!$C$11,N11='Tabla Impacto'!$D$11),"Leve",IF(OR(N11='Tabla Impacto'!$C$12,N11='Tabla Impacto'!$D$12),"Menor",IF(OR(N11='Tabla Impacto'!$C$13,N11='Tabla Impacto'!$D$13),"Moderado",IF(OR(N11='Tabla Impacto'!$C$14,N11='Tabla Impacto'!$D$14),"Mayor",IF(OR(N11='Tabla Impacto'!$C$15,N11='Tabla Impacto'!$D$15),"Catastrófico","")))))</f>
        <v>Moderado</v>
      </c>
      <c r="P11" s="345">
        <f>IF(O11="","",IF(O11="Leve",0.2,IF(O11="Menor",0.4,IF(O11="Moderado",0.6,IF(O11="Mayor",0.8,IF(O11="Catastrófico",1,))))))</f>
        <v>0.6</v>
      </c>
      <c r="Q11" s="344" t="str">
        <f>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156">
        <v>1</v>
      </c>
      <c r="S11" s="212" t="s">
        <v>225</v>
      </c>
      <c r="T11" s="157" t="str">
        <f t="shared" si="0"/>
        <v>Probabilidad</v>
      </c>
      <c r="U11" s="214" t="s">
        <v>213</v>
      </c>
      <c r="V11" s="214" t="s">
        <v>213</v>
      </c>
      <c r="W11" s="214" t="s">
        <v>213</v>
      </c>
      <c r="X11" s="214" t="s">
        <v>213</v>
      </c>
      <c r="Y11" s="215" t="s">
        <v>222</v>
      </c>
      <c r="Z11" s="215" t="s">
        <v>215</v>
      </c>
      <c r="AA11" s="118" t="str">
        <f t="shared" si="1"/>
        <v>40%</v>
      </c>
      <c r="AB11" s="215" t="s">
        <v>216</v>
      </c>
      <c r="AC11" s="215" t="s">
        <v>217</v>
      </c>
      <c r="AD11" s="215" t="s">
        <v>218</v>
      </c>
      <c r="AE11" s="186">
        <f>IFERROR(IF(T11="Probabilidad",(L11-(+L11*AA11)),IF(T11="Impacto",L11,"")),"")</f>
        <v>0.24</v>
      </c>
      <c r="AF11" s="154" t="str">
        <f>IFERROR(IF(AE11="","",IF(AE11&lt;=0.2,"Muy Baja",IF(AE11&lt;=0.4,"Baja",IF(AE11&lt;=0.6,"Media",IF(AE11&lt;=0.8,"Alta","Muy Alta"))))),"")</f>
        <v>Baja</v>
      </c>
      <c r="AG11" s="118">
        <f t="shared" si="2"/>
        <v>0.24</v>
      </c>
      <c r="AH11" s="154" t="str">
        <f>IFERROR(IF(AI11="","",IF(AI11&lt;=0.2,"Leve",IF(AI11&lt;=0.4,"Menor",IF(AI11&lt;=0.6,"Moderado",IF(AI11&lt;=0.8,"Mayor","Catastrófico"))))),"")</f>
        <v>Moderado</v>
      </c>
      <c r="AI11" s="118">
        <f>IFERROR(IF(T11="Impacto",(P11-(+P11*AA11)),IF(T11="Probabilidad",P11,"")),"")</f>
        <v>0.6</v>
      </c>
      <c r="AJ11" s="119" t="str">
        <f t="shared" si="3"/>
        <v>Moderado</v>
      </c>
      <c r="AK11" s="369" t="s">
        <v>226</v>
      </c>
      <c r="AL11" s="155" t="s">
        <v>228</v>
      </c>
      <c r="AM11" s="214" t="s">
        <v>227</v>
      </c>
      <c r="AN11" s="159">
        <v>44926</v>
      </c>
      <c r="AO11" s="217"/>
      <c r="AP11" s="216"/>
      <c r="AQ11" s="217"/>
      <c r="AR11" s="216"/>
      <c r="AS11" s="217"/>
      <c r="AT11" s="216"/>
      <c r="AU11" s="217"/>
      <c r="AV11" s="216"/>
      <c r="AW11" s="214"/>
      <c r="AX11" s="216"/>
      <c r="AY11" s="216"/>
      <c r="AZ11" s="214"/>
      <c r="BA11" s="217"/>
      <c r="BB11" s="217"/>
      <c r="BC11" s="216"/>
      <c r="BD11" s="216"/>
      <c r="BE11" s="214"/>
      <c r="BF11" s="217"/>
      <c r="BG11" s="217"/>
      <c r="BH11" s="216"/>
      <c r="BI11" s="216"/>
      <c r="BJ11" s="214"/>
      <c r="BK11" s="217"/>
      <c r="BL11" s="217"/>
      <c r="BM11" s="216"/>
      <c r="BN11" s="216"/>
      <c r="BO11" s="214"/>
      <c r="BP11" s="217"/>
      <c r="BQ11" s="217"/>
      <c r="BR11" s="217"/>
      <c r="BS11" s="216"/>
      <c r="BT11" s="216"/>
      <c r="BU11" s="216"/>
      <c r="BV11" s="217"/>
      <c r="BW11" s="216"/>
      <c r="BX11" s="216"/>
      <c r="BY11" s="217"/>
      <c r="BZ11" s="216"/>
      <c r="CA11" s="214"/>
      <c r="CB11" s="216"/>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row>
    <row r="12" spans="1:106" ht="64.5" customHeight="1" x14ac:dyDescent="0.3">
      <c r="A12" s="342"/>
      <c r="B12" s="355"/>
      <c r="C12" s="355"/>
      <c r="D12" s="324"/>
      <c r="E12" s="355"/>
      <c r="F12" s="324"/>
      <c r="G12" s="355"/>
      <c r="H12" s="355"/>
      <c r="I12" s="355"/>
      <c r="J12" s="342"/>
      <c r="K12" s="341"/>
      <c r="L12" s="345"/>
      <c r="M12" s="355"/>
      <c r="N12" s="348"/>
      <c r="O12" s="341"/>
      <c r="P12" s="345"/>
      <c r="Q12" s="344"/>
      <c r="R12" s="156">
        <v>2</v>
      </c>
      <c r="S12" s="116" t="s">
        <v>592</v>
      </c>
      <c r="T12" s="157" t="str">
        <f t="shared" si="0"/>
        <v>Probabilidad</v>
      </c>
      <c r="U12" s="169" t="s">
        <v>213</v>
      </c>
      <c r="V12" s="169" t="s">
        <v>213</v>
      </c>
      <c r="W12" s="169" t="s">
        <v>213</v>
      </c>
      <c r="X12" s="169" t="s">
        <v>213</v>
      </c>
      <c r="Y12" s="117" t="s">
        <v>222</v>
      </c>
      <c r="Z12" s="117" t="s">
        <v>215</v>
      </c>
      <c r="AA12" s="118" t="str">
        <f t="shared" si="1"/>
        <v>40%</v>
      </c>
      <c r="AB12" s="117" t="s">
        <v>216</v>
      </c>
      <c r="AC12" s="117" t="s">
        <v>217</v>
      </c>
      <c r="AD12" s="117" t="s">
        <v>218</v>
      </c>
      <c r="AE12" s="186">
        <f>IFERROR(IF(AND(T11="Probabilidad",T12="Probabilidad"),(AG11-(+AG11*AA12)),IF(T12="Probabilidad",(L11-(+L11*AA12)),IF(T12="Impacto",AG11,""))),"")</f>
        <v>0.14399999999999999</v>
      </c>
      <c r="AF12" s="154" t="str">
        <f t="shared" si="4"/>
        <v>Muy Baja</v>
      </c>
      <c r="AG12" s="118">
        <f t="shared" si="2"/>
        <v>0.14399999999999999</v>
      </c>
      <c r="AH12" s="154" t="str">
        <f t="shared" si="5"/>
        <v>Moderado</v>
      </c>
      <c r="AI12" s="118">
        <f>IFERROR(IF(AND(T11="Impacto",T12="Impacto"),(AI5-(+AI5*AA12)),IF(T12="Impacto",($P$11-(+$P$11*AA12)),IF(T12="Probabilidad",AI5,""))),"")</f>
        <v>0.6</v>
      </c>
      <c r="AJ12" s="119" t="str">
        <f t="shared" si="3"/>
        <v>Moderado</v>
      </c>
      <c r="AK12" s="355"/>
      <c r="AL12" s="155" t="s">
        <v>230</v>
      </c>
      <c r="AM12" s="156" t="s">
        <v>227</v>
      </c>
      <c r="AN12" s="159">
        <v>44926</v>
      </c>
      <c r="AO12" s="120"/>
      <c r="AP12" s="155"/>
      <c r="AQ12" s="120"/>
      <c r="AR12" s="155"/>
      <c r="AS12" s="120"/>
      <c r="AT12" s="155"/>
      <c r="AU12" s="120"/>
      <c r="AV12" s="155"/>
      <c r="AW12" s="156"/>
      <c r="AX12" s="155"/>
      <c r="AY12" s="155"/>
      <c r="AZ12" s="156"/>
      <c r="BA12" s="120"/>
      <c r="BB12" s="120"/>
      <c r="BC12" s="155"/>
      <c r="BD12" s="155"/>
      <c r="BE12" s="156"/>
      <c r="BF12" s="120"/>
      <c r="BG12" s="120"/>
      <c r="BH12" s="155"/>
      <c r="BI12" s="155"/>
      <c r="BJ12" s="156"/>
      <c r="BK12" s="120"/>
      <c r="BL12" s="120"/>
      <c r="BM12" s="155"/>
      <c r="BN12" s="155"/>
      <c r="BO12" s="156"/>
      <c r="BP12" s="120"/>
      <c r="BQ12" s="120"/>
      <c r="BR12" s="159"/>
      <c r="BS12" s="155"/>
      <c r="BT12" s="155"/>
      <c r="BU12" s="155"/>
      <c r="BV12" s="120"/>
      <c r="BW12" s="155"/>
      <c r="BX12" s="155"/>
      <c r="BY12" s="120"/>
      <c r="BZ12" s="155"/>
      <c r="CA12" s="156"/>
      <c r="CB12" s="155"/>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row>
    <row r="13" spans="1:106" ht="64.5" customHeight="1" x14ac:dyDescent="0.3">
      <c r="A13" s="342"/>
      <c r="B13" s="355"/>
      <c r="C13" s="355"/>
      <c r="D13" s="324"/>
      <c r="E13" s="355"/>
      <c r="F13" s="324"/>
      <c r="G13" s="355"/>
      <c r="H13" s="355"/>
      <c r="I13" s="355"/>
      <c r="J13" s="342"/>
      <c r="K13" s="341"/>
      <c r="L13" s="345"/>
      <c r="M13" s="355"/>
      <c r="N13" s="348"/>
      <c r="O13" s="341"/>
      <c r="P13" s="345"/>
      <c r="Q13" s="344"/>
      <c r="R13" s="156">
        <v>3</v>
      </c>
      <c r="S13" s="213" t="s">
        <v>593</v>
      </c>
      <c r="T13" s="157" t="str">
        <f t="shared" si="0"/>
        <v>Probabilidad</v>
      </c>
      <c r="U13" s="169" t="s">
        <v>213</v>
      </c>
      <c r="V13" s="169" t="s">
        <v>213</v>
      </c>
      <c r="W13" s="169" t="s">
        <v>213</v>
      </c>
      <c r="X13" s="169" t="s">
        <v>213</v>
      </c>
      <c r="Y13" s="117" t="s">
        <v>214</v>
      </c>
      <c r="Z13" s="117" t="s">
        <v>215</v>
      </c>
      <c r="AA13" s="118" t="str">
        <f t="shared" si="1"/>
        <v>30%</v>
      </c>
      <c r="AB13" s="117" t="s">
        <v>216</v>
      </c>
      <c r="AC13" s="117" t="s">
        <v>229</v>
      </c>
      <c r="AD13" s="117" t="s">
        <v>218</v>
      </c>
      <c r="AE13" s="186">
        <f>IFERROR(IF(AND(T12="Probabilidad",T13="Probabilidad"),(AG12-(+AG12*AA13)),IF(AND(T12="Impacto",T13="Probabilidad"),(AG11-(+AG11*AA13)),IF(T13="Impacto",AG12,""))),"")</f>
        <v>0.1008</v>
      </c>
      <c r="AF13" s="154" t="str">
        <f t="shared" si="4"/>
        <v>Muy Baja</v>
      </c>
      <c r="AG13" s="118">
        <f t="shared" si="2"/>
        <v>0.1008</v>
      </c>
      <c r="AH13" s="154" t="str">
        <f t="shared" si="5"/>
        <v>Moderado</v>
      </c>
      <c r="AI13" s="118">
        <f>IFERROR(IF(AND(T12="Impacto",T13="Impacto"),(AI12-(+AI12*AA13)),IF(AND(T12="Probabilidad",T13="Impacto"),(AI11-(+AI11*AA13)),IF(T13="Probabilidad",AI12,""))),"")</f>
        <v>0.6</v>
      </c>
      <c r="AJ13" s="119" t="str">
        <f t="shared" si="3"/>
        <v>Moderado</v>
      </c>
      <c r="AK13" s="355"/>
      <c r="AL13" s="256"/>
      <c r="AM13" s="257"/>
      <c r="AN13" s="120"/>
      <c r="AO13" s="120"/>
      <c r="AP13" s="155"/>
      <c r="AQ13" s="120"/>
      <c r="AR13" s="155"/>
      <c r="AS13" s="120"/>
      <c r="AT13" s="155"/>
      <c r="AU13" s="120"/>
      <c r="AV13" s="155"/>
      <c r="AW13" s="156"/>
      <c r="AX13" s="155"/>
      <c r="AY13" s="155"/>
      <c r="AZ13" s="156"/>
      <c r="BA13" s="120"/>
      <c r="BB13" s="120"/>
      <c r="BC13" s="155"/>
      <c r="BD13" s="155"/>
      <c r="BE13" s="156"/>
      <c r="BF13" s="120"/>
      <c r="BG13" s="120"/>
      <c r="BH13" s="155"/>
      <c r="BI13" s="155"/>
      <c r="BJ13" s="156"/>
      <c r="BK13" s="120"/>
      <c r="BL13" s="120"/>
      <c r="BM13" s="155"/>
      <c r="BN13" s="155"/>
      <c r="BO13" s="156"/>
      <c r="BP13" s="120"/>
      <c r="BQ13" s="120"/>
      <c r="BR13" s="159"/>
      <c r="BS13" s="155"/>
      <c r="BT13" s="155"/>
      <c r="BU13" s="155"/>
      <c r="BV13" s="120"/>
      <c r="BW13" s="155"/>
      <c r="BX13" s="155"/>
      <c r="BY13" s="120"/>
      <c r="BZ13" s="155"/>
      <c r="CA13" s="156"/>
      <c r="CB13" s="155"/>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row>
    <row r="14" spans="1:106" ht="16.5" customHeight="1" x14ac:dyDescent="0.3">
      <c r="A14" s="342"/>
      <c r="B14" s="355"/>
      <c r="C14" s="355"/>
      <c r="D14" s="324"/>
      <c r="E14" s="355"/>
      <c r="F14" s="324"/>
      <c r="G14" s="355"/>
      <c r="H14" s="355"/>
      <c r="I14" s="355"/>
      <c r="J14" s="342"/>
      <c r="K14" s="341"/>
      <c r="L14" s="345"/>
      <c r="M14" s="355"/>
      <c r="N14" s="348"/>
      <c r="O14" s="341"/>
      <c r="P14" s="345"/>
      <c r="Q14" s="344"/>
      <c r="R14" s="156">
        <v>4</v>
      </c>
      <c r="S14" s="116"/>
      <c r="T14" s="157" t="str">
        <f t="shared" si="0"/>
        <v/>
      </c>
      <c r="U14" s="169"/>
      <c r="V14" s="169"/>
      <c r="W14" s="169"/>
      <c r="X14" s="169"/>
      <c r="Y14" s="117"/>
      <c r="Z14" s="117"/>
      <c r="AA14" s="118" t="str">
        <f t="shared" si="1"/>
        <v/>
      </c>
      <c r="AB14" s="117"/>
      <c r="AC14" s="117"/>
      <c r="AD14" s="117"/>
      <c r="AE14" s="186" t="str">
        <f>IFERROR(IF(AND(T13="Probabilidad",T14="Probabilidad"),(AG13-(+AG13*AA14)),IF(AND(T13="Impacto",T14="Probabilidad"),(AG12-(+AG12*AA14)),IF(T14="Impacto",AG13,""))),"")</f>
        <v/>
      </c>
      <c r="AF14" s="154" t="str">
        <f t="shared" si="4"/>
        <v/>
      </c>
      <c r="AG14" s="118" t="str">
        <f t="shared" si="2"/>
        <v/>
      </c>
      <c r="AH14" s="154" t="str">
        <f t="shared" si="5"/>
        <v/>
      </c>
      <c r="AI14" s="118" t="str">
        <f>IFERROR(IF(AND(T13="Impacto",T14="Impacto"),(AI13-(+AI13*AA14)),IF(AND(T13="Probabilidad",T14="Impacto"),(AI12-(+AI12*AA14)),IF(T14="Probabilidad",AI13,""))),"")</f>
        <v/>
      </c>
      <c r="AJ14" s="119" t="str">
        <f t="shared" si="3"/>
        <v/>
      </c>
      <c r="AK14" s="355"/>
      <c r="AL14" s="155"/>
      <c r="AM14" s="156"/>
      <c r="AN14" s="120"/>
      <c r="AO14" s="120"/>
      <c r="AP14" s="155"/>
      <c r="AQ14" s="120"/>
      <c r="AR14" s="155"/>
      <c r="AS14" s="120"/>
      <c r="AT14" s="155"/>
      <c r="AU14" s="120"/>
      <c r="AV14" s="155"/>
      <c r="AW14" s="156"/>
      <c r="AX14" s="155"/>
      <c r="AY14" s="155"/>
      <c r="AZ14" s="156"/>
      <c r="BA14" s="120"/>
      <c r="BB14" s="120"/>
      <c r="BC14" s="155"/>
      <c r="BD14" s="155"/>
      <c r="BE14" s="156"/>
      <c r="BF14" s="120"/>
      <c r="BG14" s="120"/>
      <c r="BH14" s="155"/>
      <c r="BI14" s="155"/>
      <c r="BJ14" s="156"/>
      <c r="BK14" s="120"/>
      <c r="BL14" s="120"/>
      <c r="BM14" s="155"/>
      <c r="BN14" s="155"/>
      <c r="BO14" s="156"/>
      <c r="BP14" s="120"/>
      <c r="BQ14" s="120"/>
      <c r="BR14" s="159"/>
      <c r="BS14" s="155"/>
      <c r="BT14" s="155"/>
      <c r="BU14" s="155"/>
      <c r="BV14" s="120"/>
      <c r="BW14" s="155"/>
      <c r="BX14" s="155"/>
      <c r="BY14" s="120"/>
      <c r="BZ14" s="155"/>
      <c r="CA14" s="156"/>
      <c r="CB14" s="155"/>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row>
    <row r="15" spans="1:106" ht="16.5" customHeight="1" x14ac:dyDescent="0.3">
      <c r="A15" s="342"/>
      <c r="B15" s="355"/>
      <c r="C15" s="355"/>
      <c r="D15" s="324"/>
      <c r="E15" s="355"/>
      <c r="F15" s="324"/>
      <c r="G15" s="355"/>
      <c r="H15" s="355"/>
      <c r="I15" s="355"/>
      <c r="J15" s="342"/>
      <c r="K15" s="341"/>
      <c r="L15" s="345"/>
      <c r="M15" s="355"/>
      <c r="N15" s="348"/>
      <c r="O15" s="341"/>
      <c r="P15" s="345"/>
      <c r="Q15" s="344"/>
      <c r="R15" s="156">
        <v>5</v>
      </c>
      <c r="S15" s="116"/>
      <c r="T15" s="157" t="str">
        <f t="shared" si="0"/>
        <v/>
      </c>
      <c r="U15" s="169"/>
      <c r="V15" s="169"/>
      <c r="W15" s="169"/>
      <c r="X15" s="169"/>
      <c r="Y15" s="117"/>
      <c r="Z15" s="117"/>
      <c r="AA15" s="118" t="str">
        <f t="shared" si="1"/>
        <v/>
      </c>
      <c r="AB15" s="117"/>
      <c r="AC15" s="117"/>
      <c r="AD15" s="117"/>
      <c r="AE15" s="186" t="str">
        <f>IFERROR(IF(AND(T14="Probabilidad",T15="Probabilidad"),(AG14-(+AG14*AA15)),IF(AND(T14="Impacto",T15="Probabilidad"),(AG13-(+AG13*AA15)),IF(T15="Impacto",AG14,""))),"")</f>
        <v/>
      </c>
      <c r="AF15" s="154" t="str">
        <f t="shared" si="4"/>
        <v/>
      </c>
      <c r="AG15" s="118" t="str">
        <f t="shared" si="2"/>
        <v/>
      </c>
      <c r="AH15" s="154" t="str">
        <f t="shared" si="5"/>
        <v/>
      </c>
      <c r="AI15" s="118" t="str">
        <f>IFERROR(IF(AND(T14="Impacto",T15="Impacto"),(AI14-(+AI14*AA15)),IF(AND(T14="Probabilidad",T15="Impacto"),(AI13-(+AI13*AA15)),IF(T15="Probabilidad",AI14,""))),"")</f>
        <v/>
      </c>
      <c r="AJ15" s="119" t="str">
        <f t="shared" si="3"/>
        <v/>
      </c>
      <c r="AK15" s="355"/>
      <c r="AL15" s="155"/>
      <c r="AM15" s="156"/>
      <c r="AN15" s="120"/>
      <c r="AO15" s="120"/>
      <c r="AP15" s="155"/>
      <c r="AQ15" s="120"/>
      <c r="AR15" s="155"/>
      <c r="AS15" s="120"/>
      <c r="AT15" s="155"/>
      <c r="AU15" s="120"/>
      <c r="AV15" s="155"/>
      <c r="AW15" s="156"/>
      <c r="AX15" s="155"/>
      <c r="AY15" s="155"/>
      <c r="AZ15" s="156"/>
      <c r="BA15" s="120"/>
      <c r="BB15" s="120"/>
      <c r="BC15" s="155"/>
      <c r="BD15" s="155"/>
      <c r="BE15" s="156"/>
      <c r="BF15" s="120"/>
      <c r="BG15" s="120"/>
      <c r="BH15" s="155"/>
      <c r="BI15" s="155"/>
      <c r="BJ15" s="156"/>
      <c r="BK15" s="120"/>
      <c r="BL15" s="120"/>
      <c r="BM15" s="155"/>
      <c r="BN15" s="155"/>
      <c r="BO15" s="156"/>
      <c r="BP15" s="120"/>
      <c r="BQ15" s="120"/>
      <c r="BR15" s="159"/>
      <c r="BS15" s="155"/>
      <c r="BT15" s="155"/>
      <c r="BU15" s="155"/>
      <c r="BV15" s="120"/>
      <c r="BW15" s="155"/>
      <c r="BX15" s="155"/>
      <c r="BY15" s="120"/>
      <c r="BZ15" s="155"/>
      <c r="CA15" s="156"/>
      <c r="CB15" s="155"/>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row>
    <row r="16" spans="1:106" ht="16.5" customHeight="1" x14ac:dyDescent="0.3">
      <c r="A16" s="342"/>
      <c r="B16" s="356"/>
      <c r="C16" s="356"/>
      <c r="D16" s="324"/>
      <c r="E16" s="356"/>
      <c r="F16" s="324"/>
      <c r="G16" s="356"/>
      <c r="H16" s="356"/>
      <c r="I16" s="356"/>
      <c r="J16" s="342"/>
      <c r="K16" s="341"/>
      <c r="L16" s="345"/>
      <c r="M16" s="356"/>
      <c r="N16" s="349"/>
      <c r="O16" s="341"/>
      <c r="P16" s="345"/>
      <c r="Q16" s="344"/>
      <c r="R16" s="156">
        <v>6</v>
      </c>
      <c r="S16" s="116"/>
      <c r="T16" s="157" t="str">
        <f t="shared" si="0"/>
        <v/>
      </c>
      <c r="U16" s="169"/>
      <c r="V16" s="169"/>
      <c r="W16" s="169"/>
      <c r="X16" s="169"/>
      <c r="Y16" s="117"/>
      <c r="Z16" s="117"/>
      <c r="AA16" s="118" t="str">
        <f t="shared" si="1"/>
        <v/>
      </c>
      <c r="AB16" s="117"/>
      <c r="AC16" s="117"/>
      <c r="AD16" s="117"/>
      <c r="AE16" s="186" t="str">
        <f>IFERROR(IF(AND(T15="Probabilidad",T16="Probabilidad"),(AG15-(+AG15*AA16)),IF(AND(T15="Impacto",T16="Probabilidad"),(AG14-(+AG14*AA16)),IF(T16="Impacto",AG15,""))),"")</f>
        <v/>
      </c>
      <c r="AF16" s="154" t="str">
        <f t="shared" si="4"/>
        <v/>
      </c>
      <c r="AG16" s="118" t="str">
        <f t="shared" si="2"/>
        <v/>
      </c>
      <c r="AH16" s="154" t="str">
        <f t="shared" si="5"/>
        <v/>
      </c>
      <c r="AI16" s="118" t="str">
        <f>IFERROR(IF(AND(T15="Impacto",T16="Impacto"),(AI15-(+AI15*AA16)),IF(AND(T15="Probabilidad",T16="Impacto"),(AI14-(+AI14*AA16)),IF(T16="Probabilidad",AI15,""))),"")</f>
        <v/>
      </c>
      <c r="AJ16" s="119" t="str">
        <f t="shared" si="3"/>
        <v/>
      </c>
      <c r="AK16" s="356"/>
      <c r="AL16" s="155"/>
      <c r="AM16" s="156"/>
      <c r="AN16" s="120"/>
      <c r="AO16" s="120"/>
      <c r="AP16" s="155"/>
      <c r="AQ16" s="120"/>
      <c r="AR16" s="155"/>
      <c r="AS16" s="120"/>
      <c r="AT16" s="155"/>
      <c r="AU16" s="120"/>
      <c r="AV16" s="155"/>
      <c r="AW16" s="156"/>
      <c r="AX16" s="155"/>
      <c r="AY16" s="155"/>
      <c r="AZ16" s="156"/>
      <c r="BA16" s="120"/>
      <c r="BB16" s="120"/>
      <c r="BC16" s="155"/>
      <c r="BD16" s="155"/>
      <c r="BE16" s="156"/>
      <c r="BF16" s="120"/>
      <c r="BG16" s="120"/>
      <c r="BH16" s="155"/>
      <c r="BI16" s="155"/>
      <c r="BJ16" s="156"/>
      <c r="BK16" s="120"/>
      <c r="BL16" s="120"/>
      <c r="BM16" s="155"/>
      <c r="BN16" s="155"/>
      <c r="BO16" s="156"/>
      <c r="BP16" s="120"/>
      <c r="BQ16" s="120"/>
      <c r="BR16" s="159"/>
      <c r="BS16" s="155"/>
      <c r="BT16" s="155"/>
      <c r="BU16" s="155"/>
      <c r="BV16" s="120"/>
      <c r="BW16" s="155"/>
      <c r="BX16" s="155"/>
      <c r="BY16" s="120"/>
      <c r="BZ16" s="155"/>
      <c r="CA16" s="156"/>
      <c r="CB16" s="155"/>
      <c r="CC16" s="163"/>
      <c r="CD16" s="163"/>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row>
    <row r="17" spans="1:106" x14ac:dyDescent="0.3">
      <c r="A17" s="342">
        <v>3</v>
      </c>
      <c r="B17" s="324"/>
      <c r="C17" s="324"/>
      <c r="D17" s="324"/>
      <c r="E17" s="343"/>
      <c r="F17" s="324"/>
      <c r="G17" s="324"/>
      <c r="H17" s="324"/>
      <c r="I17" s="324"/>
      <c r="J17" s="342"/>
      <c r="K17" s="341" t="str">
        <f>IF(J17&lt;=0,"",IF(J17&lt;=2,"Muy Baja",IF(J17&lt;=24,"Baja",IF(J17&lt;=500,"Media",IF(J17&lt;=5000,"Alta","Muy Alta")))))</f>
        <v/>
      </c>
      <c r="L17" s="345" t="str">
        <f>IF(K17="","",IF(K17="Muy Baja",0.2,IF(K17="Baja",0.4,IF(K17="Media",0.6,IF(K17="Alta",0.8,IF(K17="Muy Alta",1,))))))</f>
        <v/>
      </c>
      <c r="M17" s="346"/>
      <c r="N17" s="347">
        <f>IF(NOT(ISERROR(MATCH(M17,'Tabla Impacto'!$B$221:$B$223,0))),'Tabla Impacto'!$F$223&amp;"Por favor no seleccionar los criterios de impacto(Afectación Económica o presupuestal y Pérdida Reputacional)",M17)</f>
        <v>0</v>
      </c>
      <c r="O17" s="341" t="str">
        <f>IF(OR(N17='Tabla Impacto'!$C$11,N17='Tabla Impacto'!$D$11),"Leve",IF(OR(N17='Tabla Impacto'!$C$12,N17='Tabla Impacto'!$D$12),"Menor",IF(OR(N17='Tabla Impacto'!$C$13,N17='Tabla Impacto'!$D$13),"Moderado",IF(OR(N17='Tabla Impacto'!$C$14,N17='Tabla Impacto'!$D$14),"Mayor",IF(OR(N17='Tabla Impacto'!$C$15,N17='Tabla Impacto'!$D$15),"Catastrófico","")))))</f>
        <v/>
      </c>
      <c r="P17" s="345" t="str">
        <f>IF(O17="","",IF(O17="Leve",0.2,IF(O17="Menor",0.4,IF(O17="Moderado",0.6,IF(O17="Mayor",0.8,IF(O17="Catastrófico",1,))))))</f>
        <v/>
      </c>
      <c r="Q17" s="344" t="str">
        <f>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56">
        <v>1</v>
      </c>
      <c r="S17" s="116"/>
      <c r="T17" s="157" t="str">
        <f t="shared" si="0"/>
        <v/>
      </c>
      <c r="U17" s="169"/>
      <c r="V17" s="169"/>
      <c r="W17" s="169"/>
      <c r="X17" s="169"/>
      <c r="Y17" s="117"/>
      <c r="Z17" s="117"/>
      <c r="AA17" s="118" t="str">
        <f t="shared" si="1"/>
        <v/>
      </c>
      <c r="AB17" s="117"/>
      <c r="AC17" s="117"/>
      <c r="AD17" s="117"/>
      <c r="AE17" s="186" t="str">
        <f>IFERROR(IF(T17="Probabilidad",(L17-(+L17*AA17)),IF(T17="Impacto",L17,"")),"")</f>
        <v/>
      </c>
      <c r="AF17" s="154" t="str">
        <f>IFERROR(IF(AE17="","",IF(AE17&lt;=0.2,"Muy Baja",IF(AE17&lt;=0.4,"Baja",IF(AE17&lt;=0.6,"Media",IF(AE17&lt;=0.8,"Alta","Muy Alta"))))),"")</f>
        <v/>
      </c>
      <c r="AG17" s="118" t="str">
        <f t="shared" si="2"/>
        <v/>
      </c>
      <c r="AH17" s="154" t="str">
        <f>IFERROR(IF(AI17="","",IF(AI17&lt;=0.2,"Leve",IF(AI17&lt;=0.4,"Menor",IF(AI17&lt;=0.6,"Moderado",IF(AI17&lt;=0.8,"Mayor","Catastrófico"))))),"")</f>
        <v/>
      </c>
      <c r="AI17" s="118" t="str">
        <f>IFERROR(IF(T17="Impacto",(P17-(+P17*AA17)),IF(T17="Probabilidad",P17,"")),"")</f>
        <v/>
      </c>
      <c r="AJ17" s="119" t="str">
        <f t="shared" si="3"/>
        <v/>
      </c>
      <c r="AK17" s="370"/>
      <c r="AL17" s="116"/>
      <c r="AM17" s="155"/>
      <c r="AN17" s="120"/>
      <c r="AO17" s="159"/>
      <c r="AP17" s="155"/>
      <c r="AQ17" s="159"/>
      <c r="AR17" s="155"/>
      <c r="AS17" s="159"/>
      <c r="AT17" s="155"/>
      <c r="AU17" s="159"/>
      <c r="AV17" s="155"/>
      <c r="AW17" s="155"/>
      <c r="AX17" s="155"/>
      <c r="AY17" s="155"/>
      <c r="AZ17" s="155"/>
      <c r="BA17" s="159"/>
      <c r="BB17" s="159"/>
      <c r="BC17" s="155"/>
      <c r="BD17" s="155"/>
      <c r="BE17" s="155"/>
      <c r="BF17" s="159"/>
      <c r="BG17" s="159"/>
      <c r="BH17" s="155"/>
      <c r="BI17" s="155"/>
      <c r="BJ17" s="155"/>
      <c r="BK17" s="159"/>
      <c r="BL17" s="159"/>
      <c r="BM17" s="155"/>
      <c r="BN17" s="155"/>
      <c r="BO17" s="155"/>
      <c r="BP17" s="159"/>
      <c r="BQ17" s="159"/>
      <c r="BR17" s="159"/>
      <c r="BS17" s="155"/>
      <c r="BT17" s="155"/>
      <c r="BU17" s="155"/>
      <c r="BV17" s="159"/>
      <c r="BW17" s="155"/>
      <c r="BX17" s="155"/>
      <c r="BY17" s="159"/>
      <c r="BZ17" s="155"/>
      <c r="CA17" s="155"/>
      <c r="CB17" s="155"/>
      <c r="CC17" s="163"/>
      <c r="CD17" s="163"/>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row>
    <row r="18" spans="1:106" x14ac:dyDescent="0.3">
      <c r="A18" s="342"/>
      <c r="B18" s="324"/>
      <c r="C18" s="324"/>
      <c r="D18" s="324"/>
      <c r="E18" s="343"/>
      <c r="F18" s="324"/>
      <c r="G18" s="324"/>
      <c r="H18" s="324"/>
      <c r="I18" s="324"/>
      <c r="J18" s="342"/>
      <c r="K18" s="341"/>
      <c r="L18" s="345"/>
      <c r="M18" s="346"/>
      <c r="N18" s="348"/>
      <c r="O18" s="341"/>
      <c r="P18" s="345"/>
      <c r="Q18" s="344"/>
      <c r="R18" s="156">
        <v>2</v>
      </c>
      <c r="S18" s="116"/>
      <c r="T18" s="157" t="str">
        <f t="shared" si="0"/>
        <v/>
      </c>
      <c r="U18" s="169"/>
      <c r="V18" s="169"/>
      <c r="W18" s="169"/>
      <c r="X18" s="169"/>
      <c r="Y18" s="117"/>
      <c r="Z18" s="117"/>
      <c r="AA18" s="118" t="str">
        <f t="shared" si="1"/>
        <v/>
      </c>
      <c r="AB18" s="117"/>
      <c r="AC18" s="117"/>
      <c r="AD18" s="117"/>
      <c r="AE18" s="185" t="str">
        <f>IFERROR(IF(AND(T17="Probabilidad",T18="Probabilidad"),(AG17-(+AG17*AA18)),IF(T18="Probabilidad",(L17-(+L17*AA18)),IF(T18="Impacto",AG17,""))),"")</f>
        <v/>
      </c>
      <c r="AF18" s="154" t="str">
        <f t="shared" si="4"/>
        <v/>
      </c>
      <c r="AG18" s="118" t="str">
        <f t="shared" si="2"/>
        <v/>
      </c>
      <c r="AH18" s="154" t="str">
        <f t="shared" si="5"/>
        <v/>
      </c>
      <c r="AI18" s="118" t="str">
        <f>IFERROR(IF(AND(T17="Impacto",T18="Impacto"),(AI11-(+AI11*AA18)),IF(T18="Impacto",($P$17-(+$P$17*AA18)),IF(T18="Probabilidad",AI11,""))),"")</f>
        <v/>
      </c>
      <c r="AJ18" s="119" t="str">
        <f t="shared" si="3"/>
        <v/>
      </c>
      <c r="AK18" s="371"/>
      <c r="AL18" s="116"/>
      <c r="AM18" s="155"/>
      <c r="AN18" s="120"/>
      <c r="AO18" s="159"/>
      <c r="AP18" s="155"/>
      <c r="AQ18" s="159"/>
      <c r="AR18" s="155"/>
      <c r="AS18" s="159"/>
      <c r="AT18" s="155"/>
      <c r="AU18" s="159"/>
      <c r="AV18" s="155"/>
      <c r="AW18" s="155"/>
      <c r="AX18" s="155"/>
      <c r="AY18" s="155"/>
      <c r="AZ18" s="155"/>
      <c r="BA18" s="159"/>
      <c r="BB18" s="159"/>
      <c r="BC18" s="155"/>
      <c r="BD18" s="155"/>
      <c r="BE18" s="155"/>
      <c r="BF18" s="159"/>
      <c r="BG18" s="159"/>
      <c r="BH18" s="155"/>
      <c r="BI18" s="155"/>
      <c r="BJ18" s="155"/>
      <c r="BK18" s="159"/>
      <c r="BL18" s="159"/>
      <c r="BM18" s="155"/>
      <c r="BN18" s="155"/>
      <c r="BO18" s="155"/>
      <c r="BP18" s="159"/>
      <c r="BQ18" s="159"/>
      <c r="BR18" s="159"/>
      <c r="BS18" s="155"/>
      <c r="BT18" s="155"/>
      <c r="BU18" s="155"/>
      <c r="BV18" s="159"/>
      <c r="BW18" s="155"/>
      <c r="BX18" s="155"/>
      <c r="BY18" s="159"/>
      <c r="BZ18" s="155"/>
      <c r="CA18" s="155"/>
      <c r="CB18" s="155"/>
      <c r="CC18" s="163"/>
      <c r="CD18" s="163"/>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row>
    <row r="19" spans="1:106" x14ac:dyDescent="0.3">
      <c r="A19" s="342"/>
      <c r="B19" s="324"/>
      <c r="C19" s="324"/>
      <c r="D19" s="324"/>
      <c r="E19" s="343"/>
      <c r="F19" s="324"/>
      <c r="G19" s="324"/>
      <c r="H19" s="324"/>
      <c r="I19" s="324"/>
      <c r="J19" s="342"/>
      <c r="K19" s="341"/>
      <c r="L19" s="345"/>
      <c r="M19" s="346"/>
      <c r="N19" s="348"/>
      <c r="O19" s="341"/>
      <c r="P19" s="345"/>
      <c r="Q19" s="344"/>
      <c r="R19" s="156">
        <v>3</v>
      </c>
      <c r="S19" s="213"/>
      <c r="T19" s="157" t="str">
        <f t="shared" si="0"/>
        <v/>
      </c>
      <c r="U19" s="169"/>
      <c r="V19" s="169"/>
      <c r="W19" s="169"/>
      <c r="X19" s="169"/>
      <c r="Y19" s="117"/>
      <c r="Z19" s="117"/>
      <c r="AA19" s="118" t="str">
        <f t="shared" si="1"/>
        <v/>
      </c>
      <c r="AB19" s="117"/>
      <c r="AC19" s="117"/>
      <c r="AD19" s="117"/>
      <c r="AE19" s="186" t="str">
        <f>IFERROR(IF(AND(T18="Probabilidad",T19="Probabilidad"),(AG18-(+AG18*AA19)),IF(AND(T18="Impacto",T19="Probabilidad"),(AG17-(+AG17*AA19)),IF(T19="Impacto",AG18,""))),"")</f>
        <v/>
      </c>
      <c r="AF19" s="154" t="str">
        <f t="shared" si="4"/>
        <v/>
      </c>
      <c r="AG19" s="118" t="str">
        <f t="shared" si="2"/>
        <v/>
      </c>
      <c r="AH19" s="154" t="str">
        <f t="shared" si="5"/>
        <v/>
      </c>
      <c r="AI19" s="118" t="str">
        <f>IFERROR(IF(AND(T18="Impacto",T19="Impacto"),(AI18-(+AI18*AA19)),IF(AND(T18="Probabilidad",T19="Impacto"),(AI17-(+AI17*AA19)),IF(T19="Probabilidad",AI18,""))),"")</f>
        <v/>
      </c>
      <c r="AJ19" s="119" t="str">
        <f t="shared" si="3"/>
        <v/>
      </c>
      <c r="AK19" s="371"/>
      <c r="AL19" s="213"/>
      <c r="AM19" s="155"/>
      <c r="AN19" s="159"/>
      <c r="AO19" s="159"/>
      <c r="AP19" s="155"/>
      <c r="AQ19" s="159"/>
      <c r="AR19" s="155"/>
      <c r="AS19" s="159"/>
      <c r="AT19" s="155"/>
      <c r="AU19" s="159"/>
      <c r="AV19" s="155"/>
      <c r="AW19" s="155"/>
      <c r="AX19" s="155"/>
      <c r="AY19" s="155"/>
      <c r="AZ19" s="155"/>
      <c r="BA19" s="159"/>
      <c r="BB19" s="159"/>
      <c r="BC19" s="155"/>
      <c r="BD19" s="155"/>
      <c r="BE19" s="155"/>
      <c r="BF19" s="159"/>
      <c r="BG19" s="159"/>
      <c r="BH19" s="155"/>
      <c r="BI19" s="155"/>
      <c r="BJ19" s="155"/>
      <c r="BK19" s="159"/>
      <c r="BL19" s="159"/>
      <c r="BM19" s="155"/>
      <c r="BN19" s="155"/>
      <c r="BO19" s="155"/>
      <c r="BP19" s="159"/>
      <c r="BQ19" s="159"/>
      <c r="BR19" s="159"/>
      <c r="BS19" s="155"/>
      <c r="BT19" s="155"/>
      <c r="BU19" s="155"/>
      <c r="BV19" s="159"/>
      <c r="BW19" s="155"/>
      <c r="BX19" s="155"/>
      <c r="BY19" s="159"/>
      <c r="BZ19" s="155"/>
      <c r="CA19" s="155"/>
      <c r="CB19" s="155"/>
      <c r="CC19" s="163"/>
      <c r="CD19" s="163"/>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row>
    <row r="20" spans="1:106" x14ac:dyDescent="0.3">
      <c r="A20" s="342"/>
      <c r="B20" s="324"/>
      <c r="C20" s="324"/>
      <c r="D20" s="324"/>
      <c r="E20" s="343"/>
      <c r="F20" s="324"/>
      <c r="G20" s="324"/>
      <c r="H20" s="324"/>
      <c r="I20" s="324"/>
      <c r="J20" s="342"/>
      <c r="K20" s="341"/>
      <c r="L20" s="345"/>
      <c r="M20" s="346"/>
      <c r="N20" s="348"/>
      <c r="O20" s="341"/>
      <c r="P20" s="345"/>
      <c r="Q20" s="344"/>
      <c r="R20" s="156">
        <v>4</v>
      </c>
      <c r="S20" s="116"/>
      <c r="T20" s="157" t="str">
        <f t="shared" si="0"/>
        <v/>
      </c>
      <c r="U20" s="169"/>
      <c r="V20" s="169"/>
      <c r="W20" s="169"/>
      <c r="X20" s="169"/>
      <c r="Y20" s="117"/>
      <c r="Z20" s="117"/>
      <c r="AA20" s="118" t="str">
        <f t="shared" si="1"/>
        <v/>
      </c>
      <c r="AB20" s="117"/>
      <c r="AC20" s="117"/>
      <c r="AD20" s="117"/>
      <c r="AE20" s="186" t="str">
        <f>IFERROR(IF(AND(T19="Probabilidad",T20="Probabilidad"),(AG19-(+AG19*AA20)),IF(AND(T19="Impacto",T20="Probabilidad"),(AG18-(+AG18*AA20)),IF(T20="Impacto",AG19,""))),"")</f>
        <v/>
      </c>
      <c r="AF20" s="154" t="str">
        <f t="shared" si="4"/>
        <v/>
      </c>
      <c r="AG20" s="118" t="str">
        <f t="shared" si="2"/>
        <v/>
      </c>
      <c r="AH20" s="154" t="str">
        <f t="shared" si="5"/>
        <v/>
      </c>
      <c r="AI20" s="118" t="str">
        <f>IFERROR(IF(AND(T19="Impacto",T20="Impacto"),(AI19-(+AI19*AA20)),IF(AND(T19="Probabilidad",T20="Impacto"),(AI18-(+AI18*AA20)),IF(T20="Probabilidad",AI19,""))),"")</f>
        <v/>
      </c>
      <c r="AJ20" s="119" t="str">
        <f t="shared" si="3"/>
        <v/>
      </c>
      <c r="AK20" s="371"/>
      <c r="AL20" s="116"/>
      <c r="AM20" s="155"/>
      <c r="AN20" s="159"/>
      <c r="AO20" s="159"/>
      <c r="AP20" s="155"/>
      <c r="AQ20" s="159"/>
      <c r="AR20" s="155"/>
      <c r="AS20" s="159"/>
      <c r="AT20" s="155"/>
      <c r="AU20" s="159"/>
      <c r="AV20" s="155"/>
      <c r="AW20" s="155"/>
      <c r="AX20" s="155"/>
      <c r="AY20" s="155"/>
      <c r="AZ20" s="155"/>
      <c r="BA20" s="159"/>
      <c r="BB20" s="159"/>
      <c r="BC20" s="155"/>
      <c r="BD20" s="155"/>
      <c r="BE20" s="155"/>
      <c r="BF20" s="159"/>
      <c r="BG20" s="159"/>
      <c r="BH20" s="155"/>
      <c r="BI20" s="155"/>
      <c r="BJ20" s="155"/>
      <c r="BK20" s="159"/>
      <c r="BL20" s="159"/>
      <c r="BM20" s="155"/>
      <c r="BN20" s="155"/>
      <c r="BO20" s="155"/>
      <c r="BP20" s="159"/>
      <c r="BQ20" s="159"/>
      <c r="BR20" s="159"/>
      <c r="BS20" s="155"/>
      <c r="BT20" s="155"/>
      <c r="BU20" s="155"/>
      <c r="BV20" s="159"/>
      <c r="BW20" s="155"/>
      <c r="BX20" s="155"/>
      <c r="BY20" s="159"/>
      <c r="BZ20" s="155"/>
      <c r="CA20" s="155"/>
      <c r="CB20" s="155"/>
      <c r="CC20" s="163"/>
      <c r="CD20" s="163"/>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row>
    <row r="21" spans="1:106" x14ac:dyDescent="0.3">
      <c r="A21" s="342"/>
      <c r="B21" s="324"/>
      <c r="C21" s="324"/>
      <c r="D21" s="324"/>
      <c r="E21" s="343"/>
      <c r="F21" s="324"/>
      <c r="G21" s="324"/>
      <c r="H21" s="324"/>
      <c r="I21" s="324"/>
      <c r="J21" s="342"/>
      <c r="K21" s="341"/>
      <c r="L21" s="345"/>
      <c r="M21" s="346"/>
      <c r="N21" s="348"/>
      <c r="O21" s="341"/>
      <c r="P21" s="345"/>
      <c r="Q21" s="344"/>
      <c r="R21" s="156">
        <v>5</v>
      </c>
      <c r="S21" s="116"/>
      <c r="T21" s="157" t="str">
        <f t="shared" si="0"/>
        <v/>
      </c>
      <c r="U21" s="169"/>
      <c r="V21" s="169"/>
      <c r="W21" s="169"/>
      <c r="X21" s="169"/>
      <c r="Y21" s="117"/>
      <c r="Z21" s="117"/>
      <c r="AA21" s="118" t="str">
        <f t="shared" si="1"/>
        <v/>
      </c>
      <c r="AB21" s="117"/>
      <c r="AC21" s="117"/>
      <c r="AD21" s="117"/>
      <c r="AE21" s="186" t="str">
        <f>IFERROR(IF(AND(T20="Probabilidad",T21="Probabilidad"),(AG20-(+AG20*AA21)),IF(AND(T20="Impacto",T21="Probabilidad"),(AG19-(+AG19*AA21)),IF(T21="Impacto",AG20,""))),"")</f>
        <v/>
      </c>
      <c r="AF21" s="154" t="str">
        <f t="shared" si="4"/>
        <v/>
      </c>
      <c r="AG21" s="118" t="str">
        <f t="shared" si="2"/>
        <v/>
      </c>
      <c r="AH21" s="154" t="str">
        <f t="shared" si="5"/>
        <v/>
      </c>
      <c r="AI21" s="118" t="str">
        <f>IFERROR(IF(AND(T20="Impacto",T21="Impacto"),(AI20-(+AI20*AA21)),IF(AND(T20="Probabilidad",T21="Impacto"),(AI19-(+AI19*AA21)),IF(T21="Probabilidad",AI20,""))),"")</f>
        <v/>
      </c>
      <c r="AJ21" s="119" t="str">
        <f t="shared" si="3"/>
        <v/>
      </c>
      <c r="AK21" s="371"/>
      <c r="AL21" s="155"/>
      <c r="AM21" s="155"/>
      <c r="AN21" s="159"/>
      <c r="AO21" s="159"/>
      <c r="AP21" s="155"/>
      <c r="AQ21" s="159"/>
      <c r="AR21" s="155"/>
      <c r="AS21" s="159"/>
      <c r="AT21" s="155"/>
      <c r="AU21" s="159"/>
      <c r="AV21" s="155"/>
      <c r="AW21" s="155"/>
      <c r="AX21" s="155"/>
      <c r="AY21" s="155"/>
      <c r="AZ21" s="155"/>
      <c r="BA21" s="159"/>
      <c r="BB21" s="159"/>
      <c r="BC21" s="155"/>
      <c r="BD21" s="155"/>
      <c r="BE21" s="155"/>
      <c r="BF21" s="159"/>
      <c r="BG21" s="159"/>
      <c r="BH21" s="155"/>
      <c r="BI21" s="155"/>
      <c r="BJ21" s="155"/>
      <c r="BK21" s="159"/>
      <c r="BL21" s="159"/>
      <c r="BM21" s="155"/>
      <c r="BN21" s="155"/>
      <c r="BO21" s="155"/>
      <c r="BP21" s="159"/>
      <c r="BQ21" s="159"/>
      <c r="BR21" s="159"/>
      <c r="BS21" s="155"/>
      <c r="BT21" s="155"/>
      <c r="BU21" s="155"/>
      <c r="BV21" s="159"/>
      <c r="BW21" s="155"/>
      <c r="BX21" s="155"/>
      <c r="BY21" s="159"/>
      <c r="BZ21" s="155"/>
      <c r="CA21" s="155"/>
      <c r="CB21" s="155"/>
      <c r="CC21" s="163"/>
      <c r="CD21" s="163"/>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row>
    <row r="22" spans="1:106" x14ac:dyDescent="0.3">
      <c r="A22" s="342"/>
      <c r="B22" s="324"/>
      <c r="C22" s="324"/>
      <c r="D22" s="324"/>
      <c r="E22" s="343"/>
      <c r="F22" s="324"/>
      <c r="G22" s="324"/>
      <c r="H22" s="324"/>
      <c r="I22" s="324"/>
      <c r="J22" s="342"/>
      <c r="K22" s="341"/>
      <c r="L22" s="345"/>
      <c r="M22" s="346"/>
      <c r="N22" s="349"/>
      <c r="O22" s="341"/>
      <c r="P22" s="345"/>
      <c r="Q22" s="344"/>
      <c r="R22" s="156">
        <v>6</v>
      </c>
      <c r="S22" s="116"/>
      <c r="T22" s="157" t="str">
        <f t="shared" si="0"/>
        <v/>
      </c>
      <c r="U22" s="169"/>
      <c r="V22" s="169"/>
      <c r="W22" s="169"/>
      <c r="X22" s="169"/>
      <c r="Y22" s="117"/>
      <c r="Z22" s="117"/>
      <c r="AA22" s="118" t="str">
        <f t="shared" si="1"/>
        <v/>
      </c>
      <c r="AB22" s="117"/>
      <c r="AC22" s="117"/>
      <c r="AD22" s="117"/>
      <c r="AE22" s="186" t="str">
        <f>IFERROR(IF(AND(T21="Probabilidad",T22="Probabilidad"),(AG21-(+AG21*AA22)),IF(AND(T21="Impacto",T22="Probabilidad"),(AG20-(+AG20*AA22)),IF(T22="Impacto",AG21,""))),"")</f>
        <v/>
      </c>
      <c r="AF22" s="154" t="str">
        <f t="shared" si="4"/>
        <v/>
      </c>
      <c r="AG22" s="118" t="str">
        <f t="shared" si="2"/>
        <v/>
      </c>
      <c r="AH22" s="154" t="str">
        <f t="shared" si="5"/>
        <v/>
      </c>
      <c r="AI22" s="118" t="str">
        <f>IFERROR(IF(AND(T21="Impacto",T22="Impacto"),(AI21-(+AI21*AA22)),IF(AND(T21="Probabilidad",T22="Impacto"),(AI20-(+AI20*AA22)),IF(T22="Probabilidad",AI21,""))),"")</f>
        <v/>
      </c>
      <c r="AJ22" s="119" t="str">
        <f t="shared" si="3"/>
        <v/>
      </c>
      <c r="AK22" s="372"/>
      <c r="AL22" s="155"/>
      <c r="AM22" s="155"/>
      <c r="AN22" s="159"/>
      <c r="AO22" s="159"/>
      <c r="AP22" s="155"/>
      <c r="AQ22" s="159"/>
      <c r="AR22" s="155"/>
      <c r="AS22" s="159"/>
      <c r="AT22" s="155"/>
      <c r="AU22" s="159"/>
      <c r="AV22" s="155"/>
      <c r="AW22" s="155"/>
      <c r="AX22" s="155"/>
      <c r="AY22" s="155"/>
      <c r="AZ22" s="155"/>
      <c r="BA22" s="159"/>
      <c r="BB22" s="159"/>
      <c r="BC22" s="155"/>
      <c r="BD22" s="155"/>
      <c r="BE22" s="155"/>
      <c r="BF22" s="159"/>
      <c r="BG22" s="159"/>
      <c r="BH22" s="155"/>
      <c r="BI22" s="155"/>
      <c r="BJ22" s="155"/>
      <c r="BK22" s="159"/>
      <c r="BL22" s="159"/>
      <c r="BM22" s="155"/>
      <c r="BN22" s="155"/>
      <c r="BO22" s="155"/>
      <c r="BP22" s="159"/>
      <c r="BQ22" s="159"/>
      <c r="BR22" s="159"/>
      <c r="BS22" s="155"/>
      <c r="BT22" s="155"/>
      <c r="BU22" s="155"/>
      <c r="BV22" s="159"/>
      <c r="BW22" s="155"/>
      <c r="BX22" s="155"/>
      <c r="BY22" s="159"/>
      <c r="BZ22" s="155"/>
      <c r="CA22" s="155"/>
      <c r="CB22" s="155"/>
      <c r="CC22" s="163"/>
      <c r="CD22" s="163"/>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row>
    <row r="23" spans="1:106" ht="16.5" customHeight="1" x14ac:dyDescent="0.3">
      <c r="A23" s="342">
        <v>4</v>
      </c>
      <c r="B23" s="324"/>
      <c r="C23" s="324"/>
      <c r="D23" s="324"/>
      <c r="E23" s="343"/>
      <c r="F23" s="324"/>
      <c r="G23" s="324"/>
      <c r="H23" s="324"/>
      <c r="I23" s="324"/>
      <c r="J23" s="342"/>
      <c r="K23" s="341" t="str">
        <f>IF(J23&lt;=0,"",IF(J23&lt;=2,"Muy Baja",IF(J23&lt;=24,"Baja",IF(J23&lt;=500,"Media",IF(J23&lt;=5000,"Alta","Muy Alta")))))</f>
        <v/>
      </c>
      <c r="L23" s="345" t="str">
        <f>IF(K23="","",IF(K23="Muy Baja",0.2,IF(K23="Baja",0.4,IF(K23="Media",0.6,IF(K23="Alta",0.8,IF(K23="Muy Alta",1,))))))</f>
        <v/>
      </c>
      <c r="M23" s="346"/>
      <c r="N23" s="347">
        <f>IF(NOT(ISERROR(MATCH(M23,'Tabla Impacto'!$B$221:$B$223,0))),'Tabla Impacto'!$F$223&amp;"Por favor no seleccionar los criterios de impacto(Afectación Económica o presupuestal y Pérdida Reputacional)",M23)</f>
        <v>0</v>
      </c>
      <c r="O23" s="341" t="str">
        <f>IF(OR(N23='Tabla Impacto'!$C$11,N23='Tabla Impacto'!$D$11),"Leve",IF(OR(N23='Tabla Impacto'!$C$12,N23='Tabla Impacto'!$D$12),"Menor",IF(OR(N23='Tabla Impacto'!$C$13,N23='Tabla Impacto'!$D$13),"Moderado",IF(OR(N23='Tabla Impacto'!$C$14,N23='Tabla Impacto'!$D$14),"Mayor",IF(OR(N23='Tabla Impacto'!$C$15,N23='Tabla Impacto'!$D$15),"Catastrófico","")))))</f>
        <v/>
      </c>
      <c r="P23" s="345" t="str">
        <f>IF(O23="","",IF(O23="Leve",0.2,IF(O23="Menor",0.4,IF(O23="Moderado",0.6,IF(O23="Mayor",0.8,IF(O23="Catastrófico",1,))))))</f>
        <v/>
      </c>
      <c r="Q23" s="344" t="str">
        <f>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56">
        <v>1</v>
      </c>
      <c r="S23" s="116"/>
      <c r="T23" s="157" t="str">
        <f t="shared" si="0"/>
        <v/>
      </c>
      <c r="U23" s="169"/>
      <c r="V23" s="169"/>
      <c r="W23" s="169"/>
      <c r="X23" s="169"/>
      <c r="Y23" s="117"/>
      <c r="Z23" s="117"/>
      <c r="AA23" s="118" t="str">
        <f t="shared" si="1"/>
        <v/>
      </c>
      <c r="AB23" s="117"/>
      <c r="AC23" s="117"/>
      <c r="AD23" s="117"/>
      <c r="AE23" s="186" t="str">
        <f>IFERROR(IF(T23="Probabilidad",(L23-(+L23*AA23)),IF(T23="Impacto",L23,"")),"")</f>
        <v/>
      </c>
      <c r="AF23" s="154" t="str">
        <f>IFERROR(IF(AE23="","",IF(AE23&lt;=0.2,"Muy Baja",IF(AE23&lt;=0.4,"Baja",IF(AE23&lt;=0.6,"Media",IF(AE23&lt;=0.8,"Alta","Muy Alta"))))),"")</f>
        <v/>
      </c>
      <c r="AG23" s="118" t="str">
        <f t="shared" si="2"/>
        <v/>
      </c>
      <c r="AH23" s="154" t="str">
        <f>IFERROR(IF(AI23="","",IF(AI23&lt;=0.2,"Leve",IF(AI23&lt;=0.4,"Menor",IF(AI23&lt;=0.6,"Moderado",IF(AI23&lt;=0.8,"Mayor","Catastrófico"))))),"")</f>
        <v/>
      </c>
      <c r="AI23" s="118" t="str">
        <f>IFERROR(IF(T23="Impacto",(P23-(+P23*AA23)),IF(T23="Probabilidad",P23,"")),"")</f>
        <v/>
      </c>
      <c r="AJ23" s="119" t="str">
        <f t="shared" si="3"/>
        <v/>
      </c>
      <c r="AK23" s="358"/>
      <c r="AL23" s="155"/>
      <c r="AM23" s="156"/>
      <c r="AN23" s="120"/>
      <c r="AO23" s="120"/>
      <c r="AP23" s="155"/>
      <c r="AQ23" s="120"/>
      <c r="AR23" s="155"/>
      <c r="AS23" s="120"/>
      <c r="AT23" s="155"/>
      <c r="AU23" s="120"/>
      <c r="AV23" s="155"/>
      <c r="AW23" s="156"/>
      <c r="AX23" s="155"/>
      <c r="AY23" s="155"/>
      <c r="AZ23" s="156"/>
      <c r="BA23" s="120"/>
      <c r="BB23" s="120"/>
      <c r="BC23" s="155"/>
      <c r="BD23" s="155"/>
      <c r="BE23" s="156"/>
      <c r="BF23" s="120"/>
      <c r="BG23" s="120"/>
      <c r="BH23" s="155"/>
      <c r="BI23" s="155"/>
      <c r="BJ23" s="156"/>
      <c r="BK23" s="120"/>
      <c r="BL23" s="120"/>
      <c r="BM23" s="155"/>
      <c r="BN23" s="155"/>
      <c r="BO23" s="156"/>
      <c r="BP23" s="120"/>
      <c r="BQ23" s="120"/>
      <c r="BR23" s="159"/>
      <c r="BS23" s="155"/>
      <c r="BT23" s="155"/>
      <c r="BU23" s="155"/>
      <c r="BV23" s="120"/>
      <c r="BW23" s="155"/>
      <c r="BX23" s="155"/>
      <c r="BY23" s="120"/>
      <c r="BZ23" s="155"/>
      <c r="CA23" s="156"/>
      <c r="CB23" s="155"/>
      <c r="CC23" s="163"/>
      <c r="CD23" s="163"/>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row>
    <row r="24" spans="1:106" ht="16.5" customHeight="1" x14ac:dyDescent="0.3">
      <c r="A24" s="342"/>
      <c r="B24" s="324"/>
      <c r="C24" s="324"/>
      <c r="D24" s="324"/>
      <c r="E24" s="343"/>
      <c r="F24" s="324"/>
      <c r="G24" s="324"/>
      <c r="H24" s="324"/>
      <c r="I24" s="324"/>
      <c r="J24" s="342"/>
      <c r="K24" s="341"/>
      <c r="L24" s="345"/>
      <c r="M24" s="346"/>
      <c r="N24" s="348"/>
      <c r="O24" s="341"/>
      <c r="P24" s="345"/>
      <c r="Q24" s="344"/>
      <c r="R24" s="156">
        <v>2</v>
      </c>
      <c r="S24" s="116"/>
      <c r="T24" s="157" t="str">
        <f t="shared" si="0"/>
        <v/>
      </c>
      <c r="U24" s="169"/>
      <c r="V24" s="169"/>
      <c r="W24" s="169"/>
      <c r="X24" s="169"/>
      <c r="Y24" s="117"/>
      <c r="Z24" s="117"/>
      <c r="AA24" s="118" t="str">
        <f t="shared" si="1"/>
        <v/>
      </c>
      <c r="AB24" s="117"/>
      <c r="AC24" s="117"/>
      <c r="AD24" s="117"/>
      <c r="AE24" s="186" t="str">
        <f>IFERROR(IF(AND(T23="Probabilidad",T24="Probabilidad"),(AG23-(+AG23*AA24)),IF(T24="Probabilidad",(L23-(+L23*AA24)),IF(T24="Impacto",AG23,""))),"")</f>
        <v/>
      </c>
      <c r="AF24" s="154" t="str">
        <f t="shared" si="4"/>
        <v/>
      </c>
      <c r="AG24" s="118" t="str">
        <f t="shared" si="2"/>
        <v/>
      </c>
      <c r="AH24" s="154" t="str">
        <f t="shared" si="5"/>
        <v/>
      </c>
      <c r="AI24" s="118" t="str">
        <f>IFERROR(IF(AND(T23="Impacto",T24="Impacto"),(AI17-(+AI17*AA24)),IF(T24="Impacto",($P$23-(+$P$23*AA24)),IF(T24="Probabilidad",AI17,""))),"")</f>
        <v/>
      </c>
      <c r="AJ24" s="119" t="str">
        <f t="shared" si="3"/>
        <v/>
      </c>
      <c r="AK24" s="359"/>
      <c r="AL24" s="155"/>
      <c r="AM24" s="156"/>
      <c r="AN24" s="120"/>
      <c r="AO24" s="120"/>
      <c r="AP24" s="155"/>
      <c r="AQ24" s="120"/>
      <c r="AR24" s="155"/>
      <c r="AS24" s="120"/>
      <c r="AT24" s="155"/>
      <c r="AU24" s="120"/>
      <c r="AV24" s="155"/>
      <c r="AW24" s="156"/>
      <c r="AX24" s="155"/>
      <c r="AY24" s="155"/>
      <c r="AZ24" s="156"/>
      <c r="BA24" s="120"/>
      <c r="BB24" s="120"/>
      <c r="BC24" s="155"/>
      <c r="BD24" s="155"/>
      <c r="BE24" s="156"/>
      <c r="BF24" s="120"/>
      <c r="BG24" s="120"/>
      <c r="BH24" s="155"/>
      <c r="BI24" s="155"/>
      <c r="BJ24" s="156"/>
      <c r="BK24" s="120"/>
      <c r="BL24" s="120"/>
      <c r="BM24" s="155"/>
      <c r="BN24" s="155"/>
      <c r="BO24" s="156"/>
      <c r="BP24" s="120"/>
      <c r="BQ24" s="120"/>
      <c r="BR24" s="159"/>
      <c r="BS24" s="155"/>
      <c r="BT24" s="155"/>
      <c r="BU24" s="155"/>
      <c r="BV24" s="120"/>
      <c r="BW24" s="155"/>
      <c r="BX24" s="155"/>
      <c r="BY24" s="120"/>
      <c r="BZ24" s="155"/>
      <c r="CA24" s="156"/>
      <c r="CB24" s="155"/>
      <c r="CC24" s="163"/>
      <c r="CD24" s="163"/>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row>
    <row r="25" spans="1:106" ht="16.5" customHeight="1" x14ac:dyDescent="0.3">
      <c r="A25" s="342"/>
      <c r="B25" s="324"/>
      <c r="C25" s="324"/>
      <c r="D25" s="324"/>
      <c r="E25" s="343"/>
      <c r="F25" s="324"/>
      <c r="G25" s="324"/>
      <c r="H25" s="324"/>
      <c r="I25" s="324"/>
      <c r="J25" s="342"/>
      <c r="K25" s="341"/>
      <c r="L25" s="345"/>
      <c r="M25" s="346"/>
      <c r="N25" s="348"/>
      <c r="O25" s="341"/>
      <c r="P25" s="345"/>
      <c r="Q25" s="344"/>
      <c r="R25" s="156">
        <v>3</v>
      </c>
      <c r="S25" s="213"/>
      <c r="T25" s="157" t="str">
        <f t="shared" si="0"/>
        <v/>
      </c>
      <c r="U25" s="169"/>
      <c r="V25" s="169"/>
      <c r="W25" s="169"/>
      <c r="X25" s="169"/>
      <c r="Y25" s="117"/>
      <c r="Z25" s="117"/>
      <c r="AA25" s="118" t="str">
        <f t="shared" si="1"/>
        <v/>
      </c>
      <c r="AB25" s="117"/>
      <c r="AC25" s="117"/>
      <c r="AD25" s="117"/>
      <c r="AE25" s="186" t="str">
        <f>IFERROR(IF(AND(T24="Probabilidad",T25="Probabilidad"),(AG24-(+AG24*AA25)),IF(AND(T24="Impacto",T25="Probabilidad"),(AG23-(+AG23*AA25)),IF(T25="Impacto",AG24,""))),"")</f>
        <v/>
      </c>
      <c r="AF25" s="154" t="str">
        <f t="shared" si="4"/>
        <v/>
      </c>
      <c r="AG25" s="118" t="str">
        <f t="shared" si="2"/>
        <v/>
      </c>
      <c r="AH25" s="154" t="str">
        <f t="shared" si="5"/>
        <v/>
      </c>
      <c r="AI25" s="118" t="str">
        <f>IFERROR(IF(AND(T24="Impacto",T25="Impacto"),(AI24-(+AI24*AA25)),IF(AND(T24="Probabilidad",T25="Impacto"),(AI23-(+AI23*AA25)),IF(T25="Probabilidad",AI24,""))),"")</f>
        <v/>
      </c>
      <c r="AJ25" s="119" t="str">
        <f t="shared" si="3"/>
        <v/>
      </c>
      <c r="AK25" s="359"/>
      <c r="AL25" s="155"/>
      <c r="AM25" s="156"/>
      <c r="AN25" s="120"/>
      <c r="AO25" s="120"/>
      <c r="AP25" s="155"/>
      <c r="AQ25" s="120"/>
      <c r="AR25" s="155"/>
      <c r="AS25" s="120"/>
      <c r="AT25" s="155"/>
      <c r="AU25" s="120"/>
      <c r="AV25" s="155"/>
      <c r="AW25" s="156"/>
      <c r="AX25" s="155"/>
      <c r="AY25" s="155"/>
      <c r="AZ25" s="156"/>
      <c r="BA25" s="120"/>
      <c r="BB25" s="120"/>
      <c r="BC25" s="155"/>
      <c r="BD25" s="155"/>
      <c r="BE25" s="156"/>
      <c r="BF25" s="120"/>
      <c r="BG25" s="120"/>
      <c r="BH25" s="155"/>
      <c r="BI25" s="155"/>
      <c r="BJ25" s="156"/>
      <c r="BK25" s="120"/>
      <c r="BL25" s="120"/>
      <c r="BM25" s="155"/>
      <c r="BN25" s="155"/>
      <c r="BO25" s="156"/>
      <c r="BP25" s="120"/>
      <c r="BQ25" s="120"/>
      <c r="BR25" s="159"/>
      <c r="BS25" s="155"/>
      <c r="BT25" s="155"/>
      <c r="BU25" s="155"/>
      <c r="BV25" s="120"/>
      <c r="BW25" s="155"/>
      <c r="BX25" s="155"/>
      <c r="BY25" s="120"/>
      <c r="BZ25" s="155"/>
      <c r="CA25" s="156"/>
      <c r="CB25" s="155"/>
      <c r="CC25" s="163"/>
      <c r="CD25" s="163"/>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row>
    <row r="26" spans="1:106" ht="16.5" customHeight="1" x14ac:dyDescent="0.3">
      <c r="A26" s="342"/>
      <c r="B26" s="324"/>
      <c r="C26" s="324"/>
      <c r="D26" s="324"/>
      <c r="E26" s="343"/>
      <c r="F26" s="324"/>
      <c r="G26" s="324"/>
      <c r="H26" s="324"/>
      <c r="I26" s="324"/>
      <c r="J26" s="342"/>
      <c r="K26" s="341"/>
      <c r="L26" s="345"/>
      <c r="M26" s="346"/>
      <c r="N26" s="348"/>
      <c r="O26" s="341"/>
      <c r="P26" s="345"/>
      <c r="Q26" s="344"/>
      <c r="R26" s="156">
        <v>4</v>
      </c>
      <c r="S26" s="116"/>
      <c r="T26" s="157" t="str">
        <f t="shared" si="0"/>
        <v/>
      </c>
      <c r="U26" s="169"/>
      <c r="V26" s="169"/>
      <c r="W26" s="169"/>
      <c r="X26" s="169"/>
      <c r="Y26" s="117"/>
      <c r="Z26" s="117"/>
      <c r="AA26" s="118" t="str">
        <f t="shared" si="1"/>
        <v/>
      </c>
      <c r="AB26" s="117"/>
      <c r="AC26" s="117"/>
      <c r="AD26" s="117"/>
      <c r="AE26" s="186" t="str">
        <f>IFERROR(IF(AND(T25="Probabilidad",T26="Probabilidad"),(AG25-(+AG25*AA26)),IF(AND(T25="Impacto",T26="Probabilidad"),(AG24-(+AG24*AA26)),IF(T26="Impacto",AG25,""))),"")</f>
        <v/>
      </c>
      <c r="AF26" s="154" t="str">
        <f t="shared" si="4"/>
        <v/>
      </c>
      <c r="AG26" s="118" t="str">
        <f t="shared" si="2"/>
        <v/>
      </c>
      <c r="AH26" s="154" t="str">
        <f t="shared" si="5"/>
        <v/>
      </c>
      <c r="AI26" s="118" t="str">
        <f>IFERROR(IF(AND(T25="Impacto",T26="Impacto"),(AI25-(+AI25*AA26)),IF(AND(T25="Probabilidad",T26="Impacto"),(AI24-(+AI24*AA26)),IF(T26="Probabilidad",AI25,""))),"")</f>
        <v/>
      </c>
      <c r="AJ26" s="119" t="str">
        <f t="shared" si="3"/>
        <v/>
      </c>
      <c r="AK26" s="359"/>
      <c r="AL26" s="155"/>
      <c r="AM26" s="156"/>
      <c r="AN26" s="120"/>
      <c r="AO26" s="120"/>
      <c r="AP26" s="155"/>
      <c r="AQ26" s="120"/>
      <c r="AR26" s="155"/>
      <c r="AS26" s="120"/>
      <c r="AT26" s="155"/>
      <c r="AU26" s="120"/>
      <c r="AV26" s="155"/>
      <c r="AW26" s="156"/>
      <c r="AX26" s="155"/>
      <c r="AY26" s="155"/>
      <c r="AZ26" s="156"/>
      <c r="BA26" s="120"/>
      <c r="BB26" s="120"/>
      <c r="BC26" s="155"/>
      <c r="BD26" s="155"/>
      <c r="BE26" s="156"/>
      <c r="BF26" s="120"/>
      <c r="BG26" s="120"/>
      <c r="BH26" s="155"/>
      <c r="BI26" s="155"/>
      <c r="BJ26" s="156"/>
      <c r="BK26" s="120"/>
      <c r="BL26" s="120"/>
      <c r="BM26" s="155"/>
      <c r="BN26" s="155"/>
      <c r="BO26" s="156"/>
      <c r="BP26" s="120"/>
      <c r="BQ26" s="120"/>
      <c r="BR26" s="159"/>
      <c r="BS26" s="155"/>
      <c r="BT26" s="155"/>
      <c r="BU26" s="155"/>
      <c r="BV26" s="120"/>
      <c r="BW26" s="155"/>
      <c r="BX26" s="155"/>
      <c r="BY26" s="120"/>
      <c r="BZ26" s="155"/>
      <c r="CA26" s="156"/>
      <c r="CB26" s="155"/>
      <c r="CC26" s="163"/>
      <c r="CD26" s="163"/>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row>
    <row r="27" spans="1:106" ht="16.5" customHeight="1" x14ac:dyDescent="0.3">
      <c r="A27" s="342"/>
      <c r="B27" s="324"/>
      <c r="C27" s="324"/>
      <c r="D27" s="324"/>
      <c r="E27" s="343"/>
      <c r="F27" s="324"/>
      <c r="G27" s="324"/>
      <c r="H27" s="324"/>
      <c r="I27" s="324"/>
      <c r="J27" s="342"/>
      <c r="K27" s="341"/>
      <c r="L27" s="345"/>
      <c r="M27" s="346"/>
      <c r="N27" s="348"/>
      <c r="O27" s="341"/>
      <c r="P27" s="345"/>
      <c r="Q27" s="344"/>
      <c r="R27" s="156">
        <v>5</v>
      </c>
      <c r="S27" s="116"/>
      <c r="T27" s="157" t="str">
        <f t="shared" si="0"/>
        <v/>
      </c>
      <c r="U27" s="169"/>
      <c r="V27" s="169"/>
      <c r="W27" s="169"/>
      <c r="X27" s="169"/>
      <c r="Y27" s="117"/>
      <c r="Z27" s="117"/>
      <c r="AA27" s="118" t="str">
        <f t="shared" si="1"/>
        <v/>
      </c>
      <c r="AB27" s="117"/>
      <c r="AC27" s="117"/>
      <c r="AD27" s="117"/>
      <c r="AE27" s="185" t="str">
        <f>IFERROR(IF(AND(T26="Probabilidad",T27="Probabilidad"),(AG26-(+AG26*AA27)),IF(AND(T26="Impacto",T27="Probabilidad"),(AG25-(+AG25*AA27)),IF(T27="Impacto",AG26,""))),"")</f>
        <v/>
      </c>
      <c r="AF27" s="154" t="str">
        <f>IFERROR(IF(AE27="","",IF(AE27&lt;=0.2,"Muy Baja",IF(AE27&lt;=0.4,"Baja",IF(AE27&lt;=0.6,"Media",IF(AE27&lt;=0.8,"Alta","Muy Alta"))))),"")</f>
        <v/>
      </c>
      <c r="AG27" s="118" t="str">
        <f t="shared" si="2"/>
        <v/>
      </c>
      <c r="AH27" s="154" t="str">
        <f t="shared" si="5"/>
        <v/>
      </c>
      <c r="AI27" s="118" t="str">
        <f>IFERROR(IF(AND(T26="Impacto",T27="Impacto"),(AI26-(+AI26*AA27)),IF(AND(T26="Probabilidad",T27="Impacto"),(AI25-(+AI25*AA27)),IF(T27="Probabilidad",AI26,""))),"")</f>
        <v/>
      </c>
      <c r="AJ27" s="119" t="str">
        <f t="shared" si="3"/>
        <v/>
      </c>
      <c r="AK27" s="359"/>
      <c r="AL27" s="155"/>
      <c r="AM27" s="156"/>
      <c r="AN27" s="120"/>
      <c r="AO27" s="120"/>
      <c r="AP27" s="155"/>
      <c r="AQ27" s="120"/>
      <c r="AR27" s="155"/>
      <c r="AS27" s="120"/>
      <c r="AT27" s="155"/>
      <c r="AU27" s="120"/>
      <c r="AV27" s="155"/>
      <c r="AW27" s="156"/>
      <c r="AX27" s="155"/>
      <c r="AY27" s="155"/>
      <c r="AZ27" s="156"/>
      <c r="BA27" s="120"/>
      <c r="BB27" s="120"/>
      <c r="BC27" s="155"/>
      <c r="BD27" s="155"/>
      <c r="BE27" s="156"/>
      <c r="BF27" s="120"/>
      <c r="BG27" s="120"/>
      <c r="BH27" s="155"/>
      <c r="BI27" s="155"/>
      <c r="BJ27" s="156"/>
      <c r="BK27" s="120"/>
      <c r="BL27" s="120"/>
      <c r="BM27" s="155"/>
      <c r="BN27" s="155"/>
      <c r="BO27" s="156"/>
      <c r="BP27" s="120"/>
      <c r="BQ27" s="120"/>
      <c r="BR27" s="159"/>
      <c r="BS27" s="155"/>
      <c r="BT27" s="155"/>
      <c r="BU27" s="155"/>
      <c r="BV27" s="120"/>
      <c r="BW27" s="155"/>
      <c r="BX27" s="155"/>
      <c r="BY27" s="120"/>
      <c r="BZ27" s="155"/>
      <c r="CA27" s="156"/>
      <c r="CB27" s="155"/>
      <c r="CC27" s="163"/>
      <c r="CD27" s="163"/>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row>
    <row r="28" spans="1:106" ht="16.5" customHeight="1" x14ac:dyDescent="0.3">
      <c r="A28" s="342"/>
      <c r="B28" s="324"/>
      <c r="C28" s="324"/>
      <c r="D28" s="324"/>
      <c r="E28" s="343"/>
      <c r="F28" s="324"/>
      <c r="G28" s="324"/>
      <c r="H28" s="324"/>
      <c r="I28" s="324"/>
      <c r="J28" s="342"/>
      <c r="K28" s="341"/>
      <c r="L28" s="345"/>
      <c r="M28" s="346"/>
      <c r="N28" s="349"/>
      <c r="O28" s="341"/>
      <c r="P28" s="345"/>
      <c r="Q28" s="344"/>
      <c r="R28" s="156">
        <v>6</v>
      </c>
      <c r="S28" s="116"/>
      <c r="T28" s="157" t="str">
        <f t="shared" si="0"/>
        <v/>
      </c>
      <c r="U28" s="169"/>
      <c r="V28" s="169"/>
      <c r="W28" s="169"/>
      <c r="X28" s="169"/>
      <c r="Y28" s="117"/>
      <c r="Z28" s="117"/>
      <c r="AA28" s="118" t="str">
        <f t="shared" si="1"/>
        <v/>
      </c>
      <c r="AB28" s="117"/>
      <c r="AC28" s="117"/>
      <c r="AD28" s="117"/>
      <c r="AE28" s="186" t="str">
        <f>IFERROR(IF(AND(T27="Probabilidad",T28="Probabilidad"),(AG27-(+AG27*AA28)),IF(AND(T27="Impacto",T28="Probabilidad"),(AG26-(+AG26*AA28)),IF(T28="Impacto",AG27,""))),"")</f>
        <v/>
      </c>
      <c r="AF28" s="154" t="str">
        <f t="shared" si="4"/>
        <v/>
      </c>
      <c r="AG28" s="118" t="str">
        <f t="shared" si="2"/>
        <v/>
      </c>
      <c r="AH28" s="154" t="str">
        <f t="shared" si="5"/>
        <v/>
      </c>
      <c r="AI28" s="118" t="str">
        <f>IFERROR(IF(AND(T27="Impacto",T28="Impacto"),(AI27-(+AI27*AA28)),IF(AND(T27="Probabilidad",T28="Impacto"),(AI26-(+AI26*AA28)),IF(T28="Probabilidad",AI27,""))),"")</f>
        <v/>
      </c>
      <c r="AJ28" s="119" t="str">
        <f t="shared" si="3"/>
        <v/>
      </c>
      <c r="AK28" s="360"/>
      <c r="AL28" s="155"/>
      <c r="AM28" s="156"/>
      <c r="AN28" s="120"/>
      <c r="AO28" s="120"/>
      <c r="AP28" s="155"/>
      <c r="AQ28" s="120"/>
      <c r="AR28" s="155"/>
      <c r="AS28" s="120"/>
      <c r="AT28" s="155"/>
      <c r="AU28" s="120"/>
      <c r="AV28" s="155"/>
      <c r="AW28" s="156"/>
      <c r="AX28" s="155"/>
      <c r="AY28" s="155"/>
      <c r="AZ28" s="156"/>
      <c r="BA28" s="120"/>
      <c r="BB28" s="120"/>
      <c r="BC28" s="155"/>
      <c r="BD28" s="155"/>
      <c r="BE28" s="156"/>
      <c r="BF28" s="120"/>
      <c r="BG28" s="120"/>
      <c r="BH28" s="155"/>
      <c r="BI28" s="155"/>
      <c r="BJ28" s="156"/>
      <c r="BK28" s="120"/>
      <c r="BL28" s="120"/>
      <c r="BM28" s="155"/>
      <c r="BN28" s="155"/>
      <c r="BO28" s="156"/>
      <c r="BP28" s="120"/>
      <c r="BQ28" s="120"/>
      <c r="BR28" s="159"/>
      <c r="BS28" s="155"/>
      <c r="BT28" s="155"/>
      <c r="BU28" s="155"/>
      <c r="BV28" s="120"/>
      <c r="BW28" s="155"/>
      <c r="BX28" s="155"/>
      <c r="BY28" s="120"/>
      <c r="BZ28" s="155"/>
      <c r="CA28" s="156"/>
      <c r="CB28" s="155"/>
      <c r="CC28" s="163"/>
      <c r="CD28" s="163"/>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row>
    <row r="29" spans="1:106" ht="16.5" customHeight="1" x14ac:dyDescent="0.3">
      <c r="A29" s="342">
        <v>5</v>
      </c>
      <c r="B29" s="324"/>
      <c r="C29" s="324"/>
      <c r="D29" s="324"/>
      <c r="E29" s="343"/>
      <c r="F29" s="324"/>
      <c r="G29" s="324"/>
      <c r="H29" s="324"/>
      <c r="I29" s="324"/>
      <c r="J29" s="342"/>
      <c r="K29" s="341" t="str">
        <f>IF(J29&lt;=0,"",IF(J29&lt;=2,"Muy Baja",IF(J29&lt;=24,"Baja",IF(J29&lt;=500,"Media",IF(J29&lt;=5000,"Alta","Muy Alta")))))</f>
        <v/>
      </c>
      <c r="L29" s="345" t="str">
        <f>IF(K29="","",IF(K29="Muy Baja",0.2,IF(K29="Baja",0.4,IF(K29="Media",0.6,IF(K29="Alta",0.8,IF(K29="Muy Alta",1,))))))</f>
        <v/>
      </c>
      <c r="M29" s="346"/>
      <c r="N29" s="347">
        <f>IF(NOT(ISERROR(MATCH(M29,'Tabla Impacto'!$B$221:$B$223,0))),'Tabla Impacto'!$F$223&amp;"Por favor no seleccionar los criterios de impacto(Afectación Económica o presupuestal y Pérdida Reputacional)",M29)</f>
        <v>0</v>
      </c>
      <c r="O29" s="341" t="str">
        <f>IF(OR(N29='Tabla Impacto'!$C$11,N29='Tabla Impacto'!$D$11),"Leve",IF(OR(N29='Tabla Impacto'!$C$12,N29='Tabla Impacto'!$D$12),"Menor",IF(OR(N29='Tabla Impacto'!$C$13,N29='Tabla Impacto'!$D$13),"Moderado",IF(OR(N29='Tabla Impacto'!$C$14,N29='Tabla Impacto'!$D$14),"Mayor",IF(OR(N29='Tabla Impacto'!$C$15,N29='Tabla Impacto'!$D$15),"Catastrófico","")))))</f>
        <v/>
      </c>
      <c r="P29" s="345" t="str">
        <f>IF(O29="","",IF(O29="Leve",0.2,IF(O29="Menor",0.4,IF(O29="Moderado",0.6,IF(O29="Mayor",0.8,IF(O29="Catastrófico",1,))))))</f>
        <v/>
      </c>
      <c r="Q29" s="344" t="str">
        <f>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56">
        <v>1</v>
      </c>
      <c r="S29" s="116"/>
      <c r="T29" s="157" t="str">
        <f t="shared" si="0"/>
        <v/>
      </c>
      <c r="U29" s="169"/>
      <c r="V29" s="169"/>
      <c r="W29" s="169"/>
      <c r="X29" s="169"/>
      <c r="Y29" s="117"/>
      <c r="Z29" s="117"/>
      <c r="AA29" s="118" t="str">
        <f t="shared" si="1"/>
        <v/>
      </c>
      <c r="AB29" s="117"/>
      <c r="AC29" s="117"/>
      <c r="AD29" s="117"/>
      <c r="AE29" s="186" t="str">
        <f>IFERROR(IF(T29="Probabilidad",(L29-(+L29*AA29)),IF(T29="Impacto",L29,"")),"")</f>
        <v/>
      </c>
      <c r="AF29" s="154" t="str">
        <f>IFERROR(IF(AE29="","",IF(AE29&lt;=0.2,"Muy Baja",IF(AE29&lt;=0.4,"Baja",IF(AE29&lt;=0.6,"Media",IF(AE29&lt;=0.8,"Alta","Muy Alta"))))),"")</f>
        <v/>
      </c>
      <c r="AG29" s="118" t="str">
        <f t="shared" si="2"/>
        <v/>
      </c>
      <c r="AH29" s="154" t="str">
        <f>IFERROR(IF(AI29="","",IF(AI29&lt;=0.2,"Leve",IF(AI29&lt;=0.4,"Menor",IF(AI29&lt;=0.6,"Moderado",IF(AI29&lt;=0.8,"Mayor","Catastrófico"))))),"")</f>
        <v/>
      </c>
      <c r="AI29" s="118" t="str">
        <f>IFERROR(IF(T29="Impacto",(P29-(+P29*AA29)),IF(T29="Probabilidad",P29,"")),"")</f>
        <v/>
      </c>
      <c r="AJ29" s="119" t="str">
        <f t="shared" si="3"/>
        <v/>
      </c>
      <c r="AK29" s="358"/>
      <c r="AL29" s="155"/>
      <c r="AM29" s="156"/>
      <c r="AN29" s="120"/>
      <c r="AO29" s="120"/>
      <c r="AP29" s="155"/>
      <c r="AQ29" s="120"/>
      <c r="AR29" s="155"/>
      <c r="AS29" s="120"/>
      <c r="AT29" s="155"/>
      <c r="AU29" s="120"/>
      <c r="AV29" s="155"/>
      <c r="AW29" s="156"/>
      <c r="AX29" s="155"/>
      <c r="AY29" s="155"/>
      <c r="AZ29" s="156"/>
      <c r="BA29" s="120"/>
      <c r="BB29" s="120"/>
      <c r="BC29" s="155"/>
      <c r="BD29" s="155"/>
      <c r="BE29" s="156"/>
      <c r="BF29" s="120"/>
      <c r="BG29" s="120"/>
      <c r="BH29" s="155"/>
      <c r="BI29" s="155"/>
      <c r="BJ29" s="156"/>
      <c r="BK29" s="120"/>
      <c r="BL29" s="120"/>
      <c r="BM29" s="155"/>
      <c r="BN29" s="155"/>
      <c r="BO29" s="156"/>
      <c r="BP29" s="120"/>
      <c r="BQ29" s="120"/>
      <c r="BR29" s="159"/>
      <c r="BS29" s="155"/>
      <c r="BT29" s="155"/>
      <c r="BU29" s="155"/>
      <c r="BV29" s="120"/>
      <c r="BW29" s="155"/>
      <c r="BX29" s="155"/>
      <c r="BY29" s="120"/>
      <c r="BZ29" s="155"/>
      <c r="CA29" s="156"/>
      <c r="CB29" s="155"/>
      <c r="CC29" s="163"/>
      <c r="CD29" s="163"/>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row>
    <row r="30" spans="1:106" ht="16.5" customHeight="1" x14ac:dyDescent="0.3">
      <c r="A30" s="342"/>
      <c r="B30" s="324"/>
      <c r="C30" s="324"/>
      <c r="D30" s="324"/>
      <c r="E30" s="343"/>
      <c r="F30" s="324"/>
      <c r="G30" s="324"/>
      <c r="H30" s="324"/>
      <c r="I30" s="324"/>
      <c r="J30" s="342"/>
      <c r="K30" s="341"/>
      <c r="L30" s="345"/>
      <c r="M30" s="346"/>
      <c r="N30" s="348"/>
      <c r="O30" s="341"/>
      <c r="P30" s="345"/>
      <c r="Q30" s="344"/>
      <c r="R30" s="156">
        <v>2</v>
      </c>
      <c r="S30" s="116"/>
      <c r="T30" s="157" t="str">
        <f t="shared" si="0"/>
        <v/>
      </c>
      <c r="U30" s="169"/>
      <c r="V30" s="169"/>
      <c r="W30" s="169"/>
      <c r="X30" s="169"/>
      <c r="Y30" s="117"/>
      <c r="Z30" s="117"/>
      <c r="AA30" s="118" t="str">
        <f t="shared" si="1"/>
        <v/>
      </c>
      <c r="AB30" s="117"/>
      <c r="AC30" s="117"/>
      <c r="AD30" s="117"/>
      <c r="AE30" s="186" t="str">
        <f>IFERROR(IF(AND(T29="Probabilidad",T30="Probabilidad"),(AG29-(+AG29*AA30)),IF(T30="Probabilidad",(L29-(+L29*AA30)),IF(T30="Impacto",AG29,""))),"")</f>
        <v/>
      </c>
      <c r="AF30" s="154" t="str">
        <f t="shared" si="4"/>
        <v/>
      </c>
      <c r="AG30" s="118" t="str">
        <f t="shared" si="2"/>
        <v/>
      </c>
      <c r="AH30" s="154" t="str">
        <f t="shared" si="5"/>
        <v/>
      </c>
      <c r="AI30" s="118" t="str">
        <f>IFERROR(IF(AND(T29="Impacto",T30="Impacto"),(AI23-(+AI23*AA30)),IF(T30="Impacto",($P$29-(+$P$29*AA30)),IF(T30="Probabilidad",AI23,""))),"")</f>
        <v/>
      </c>
      <c r="AJ30" s="119" t="str">
        <f t="shared" si="3"/>
        <v/>
      </c>
      <c r="AK30" s="359"/>
      <c r="AL30" s="155"/>
      <c r="AM30" s="156"/>
      <c r="AN30" s="120"/>
      <c r="AO30" s="120"/>
      <c r="AP30" s="155"/>
      <c r="AQ30" s="120"/>
      <c r="AR30" s="155"/>
      <c r="AS30" s="120"/>
      <c r="AT30" s="155"/>
      <c r="AU30" s="120"/>
      <c r="AV30" s="155"/>
      <c r="AW30" s="156"/>
      <c r="AX30" s="155"/>
      <c r="AY30" s="155"/>
      <c r="AZ30" s="156"/>
      <c r="BA30" s="120"/>
      <c r="BB30" s="120"/>
      <c r="BC30" s="155"/>
      <c r="BD30" s="155"/>
      <c r="BE30" s="156"/>
      <c r="BF30" s="120"/>
      <c r="BG30" s="120"/>
      <c r="BH30" s="155"/>
      <c r="BI30" s="155"/>
      <c r="BJ30" s="156"/>
      <c r="BK30" s="120"/>
      <c r="BL30" s="120"/>
      <c r="BM30" s="155"/>
      <c r="BN30" s="155"/>
      <c r="BO30" s="156"/>
      <c r="BP30" s="120"/>
      <c r="BQ30" s="120"/>
      <c r="BR30" s="159"/>
      <c r="BS30" s="155"/>
      <c r="BT30" s="155"/>
      <c r="BU30" s="155"/>
      <c r="BV30" s="120"/>
      <c r="BW30" s="155"/>
      <c r="BX30" s="155"/>
      <c r="BY30" s="120"/>
      <c r="BZ30" s="155"/>
      <c r="CA30" s="156"/>
      <c r="CB30" s="155"/>
      <c r="CC30" s="163"/>
      <c r="CD30" s="163"/>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row>
    <row r="31" spans="1:106" ht="16.5" customHeight="1" x14ac:dyDescent="0.3">
      <c r="A31" s="342"/>
      <c r="B31" s="324"/>
      <c r="C31" s="324"/>
      <c r="D31" s="324"/>
      <c r="E31" s="343"/>
      <c r="F31" s="324"/>
      <c r="G31" s="324"/>
      <c r="H31" s="324"/>
      <c r="I31" s="324"/>
      <c r="J31" s="342"/>
      <c r="K31" s="341"/>
      <c r="L31" s="345"/>
      <c r="M31" s="346"/>
      <c r="N31" s="348"/>
      <c r="O31" s="341"/>
      <c r="P31" s="345"/>
      <c r="Q31" s="344"/>
      <c r="R31" s="156">
        <v>3</v>
      </c>
      <c r="S31" s="213"/>
      <c r="T31" s="157" t="str">
        <f t="shared" si="0"/>
        <v/>
      </c>
      <c r="U31" s="169"/>
      <c r="V31" s="169"/>
      <c r="W31" s="169"/>
      <c r="X31" s="169"/>
      <c r="Y31" s="117"/>
      <c r="Z31" s="117"/>
      <c r="AA31" s="118" t="str">
        <f t="shared" si="1"/>
        <v/>
      </c>
      <c r="AB31" s="117"/>
      <c r="AC31" s="117"/>
      <c r="AD31" s="117"/>
      <c r="AE31" s="186" t="str">
        <f>IFERROR(IF(AND(T30="Probabilidad",T31="Probabilidad"),(AG30-(+AG30*AA31)),IF(AND(T30="Impacto",T31="Probabilidad"),(AG29-(+AG29*AA31)),IF(T31="Impacto",AG30,""))),"")</f>
        <v/>
      </c>
      <c r="AF31" s="154" t="str">
        <f t="shared" si="4"/>
        <v/>
      </c>
      <c r="AG31" s="118" t="str">
        <f t="shared" si="2"/>
        <v/>
      </c>
      <c r="AH31" s="154" t="str">
        <f t="shared" si="5"/>
        <v/>
      </c>
      <c r="AI31" s="118" t="str">
        <f>IFERROR(IF(AND(T30="Impacto",T31="Impacto"),(AI30-(+AI30*AA31)),IF(AND(T30="Probabilidad",T31="Impacto"),(AI29-(+AI29*AA31)),IF(T31="Probabilidad",AI30,""))),"")</f>
        <v/>
      </c>
      <c r="AJ31" s="119" t="str">
        <f t="shared" si="3"/>
        <v/>
      </c>
      <c r="AK31" s="359"/>
      <c r="AL31" s="155"/>
      <c r="AM31" s="156"/>
      <c r="AN31" s="120"/>
      <c r="AO31" s="120"/>
      <c r="AP31" s="155"/>
      <c r="AQ31" s="120"/>
      <c r="AR31" s="155"/>
      <c r="AS31" s="120"/>
      <c r="AT31" s="155"/>
      <c r="AU31" s="120"/>
      <c r="AV31" s="155"/>
      <c r="AW31" s="156"/>
      <c r="AX31" s="155"/>
      <c r="AY31" s="155"/>
      <c r="AZ31" s="156"/>
      <c r="BA31" s="120"/>
      <c r="BB31" s="120"/>
      <c r="BC31" s="155"/>
      <c r="BD31" s="155"/>
      <c r="BE31" s="156"/>
      <c r="BF31" s="120"/>
      <c r="BG31" s="120"/>
      <c r="BH31" s="155"/>
      <c r="BI31" s="155"/>
      <c r="BJ31" s="156"/>
      <c r="BK31" s="120"/>
      <c r="BL31" s="120"/>
      <c r="BM31" s="155"/>
      <c r="BN31" s="155"/>
      <c r="BO31" s="156"/>
      <c r="BP31" s="120"/>
      <c r="BQ31" s="120"/>
      <c r="BR31" s="159"/>
      <c r="BS31" s="155"/>
      <c r="BT31" s="155"/>
      <c r="BU31" s="155"/>
      <c r="BV31" s="120"/>
      <c r="BW31" s="155"/>
      <c r="BX31" s="155"/>
      <c r="BY31" s="120"/>
      <c r="BZ31" s="155"/>
      <c r="CA31" s="156"/>
      <c r="CB31" s="155"/>
      <c r="CC31" s="163"/>
      <c r="CD31" s="163"/>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row>
    <row r="32" spans="1:106" ht="16.5" customHeight="1" x14ac:dyDescent="0.3">
      <c r="A32" s="342"/>
      <c r="B32" s="324"/>
      <c r="C32" s="324"/>
      <c r="D32" s="324"/>
      <c r="E32" s="343"/>
      <c r="F32" s="324"/>
      <c r="G32" s="324"/>
      <c r="H32" s="324"/>
      <c r="I32" s="324"/>
      <c r="J32" s="342"/>
      <c r="K32" s="341"/>
      <c r="L32" s="345"/>
      <c r="M32" s="346"/>
      <c r="N32" s="348"/>
      <c r="O32" s="341"/>
      <c r="P32" s="345"/>
      <c r="Q32" s="344"/>
      <c r="R32" s="156">
        <v>4</v>
      </c>
      <c r="S32" s="116"/>
      <c r="T32" s="157" t="str">
        <f t="shared" si="0"/>
        <v/>
      </c>
      <c r="U32" s="169"/>
      <c r="V32" s="169"/>
      <c r="W32" s="169"/>
      <c r="X32" s="169"/>
      <c r="Y32" s="117"/>
      <c r="Z32" s="117"/>
      <c r="AA32" s="118" t="str">
        <f t="shared" si="1"/>
        <v/>
      </c>
      <c r="AB32" s="117"/>
      <c r="AC32" s="117"/>
      <c r="AD32" s="117"/>
      <c r="AE32" s="186" t="str">
        <f>IFERROR(IF(AND(T31="Probabilidad",T32="Probabilidad"),(AG31-(+AG31*AA32)),IF(AND(T31="Impacto",T32="Probabilidad"),(AG30-(+AG30*AA32)),IF(T32="Impacto",AG31,""))),"")</f>
        <v/>
      </c>
      <c r="AF32" s="154" t="str">
        <f t="shared" si="4"/>
        <v/>
      </c>
      <c r="AG32" s="118" t="str">
        <f t="shared" si="2"/>
        <v/>
      </c>
      <c r="AH32" s="154" t="str">
        <f t="shared" si="5"/>
        <v/>
      </c>
      <c r="AI32" s="118" t="str">
        <f>IFERROR(IF(AND(T31="Impacto",T32="Impacto"),(AI31-(+AI31*AA32)),IF(AND(T31="Probabilidad",T32="Impacto"),(AI30-(+AI30*AA32)),IF(T32="Probabilidad",AI31,""))),"")</f>
        <v/>
      </c>
      <c r="AJ32" s="119" t="str">
        <f t="shared" si="3"/>
        <v/>
      </c>
      <c r="AK32" s="359"/>
      <c r="AL32" s="155"/>
      <c r="AM32" s="156"/>
      <c r="AN32" s="120"/>
      <c r="AO32" s="120"/>
      <c r="AP32" s="155"/>
      <c r="AQ32" s="120"/>
      <c r="AR32" s="155"/>
      <c r="AS32" s="120"/>
      <c r="AT32" s="155"/>
      <c r="AU32" s="120"/>
      <c r="AV32" s="155"/>
      <c r="AW32" s="156"/>
      <c r="AX32" s="155"/>
      <c r="AY32" s="155"/>
      <c r="AZ32" s="156"/>
      <c r="BA32" s="120"/>
      <c r="BB32" s="120"/>
      <c r="BC32" s="155"/>
      <c r="BD32" s="155"/>
      <c r="BE32" s="156"/>
      <c r="BF32" s="120"/>
      <c r="BG32" s="120"/>
      <c r="BH32" s="155"/>
      <c r="BI32" s="155"/>
      <c r="BJ32" s="156"/>
      <c r="BK32" s="120"/>
      <c r="BL32" s="120"/>
      <c r="BM32" s="155"/>
      <c r="BN32" s="155"/>
      <c r="BO32" s="156"/>
      <c r="BP32" s="120"/>
      <c r="BQ32" s="120"/>
      <c r="BR32" s="159"/>
      <c r="BS32" s="155"/>
      <c r="BT32" s="155"/>
      <c r="BU32" s="155"/>
      <c r="BV32" s="120"/>
      <c r="BW32" s="155"/>
      <c r="BX32" s="155"/>
      <c r="BY32" s="120"/>
      <c r="BZ32" s="155"/>
      <c r="CA32" s="156"/>
      <c r="CB32" s="155"/>
      <c r="CC32" s="163"/>
      <c r="CD32" s="163"/>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row>
    <row r="33" spans="1:106" ht="16.5" customHeight="1" x14ac:dyDescent="0.3">
      <c r="A33" s="342"/>
      <c r="B33" s="324"/>
      <c r="C33" s="324"/>
      <c r="D33" s="324"/>
      <c r="E33" s="343"/>
      <c r="F33" s="324"/>
      <c r="G33" s="324"/>
      <c r="H33" s="324"/>
      <c r="I33" s="324"/>
      <c r="J33" s="342"/>
      <c r="K33" s="341"/>
      <c r="L33" s="345"/>
      <c r="M33" s="346"/>
      <c r="N33" s="348"/>
      <c r="O33" s="341"/>
      <c r="P33" s="345"/>
      <c r="Q33" s="344"/>
      <c r="R33" s="156">
        <v>5</v>
      </c>
      <c r="S33" s="116"/>
      <c r="T33" s="157" t="str">
        <f t="shared" si="0"/>
        <v/>
      </c>
      <c r="U33" s="169"/>
      <c r="V33" s="169"/>
      <c r="W33" s="169"/>
      <c r="X33" s="169"/>
      <c r="Y33" s="117"/>
      <c r="Z33" s="117"/>
      <c r="AA33" s="118" t="str">
        <f t="shared" si="1"/>
        <v/>
      </c>
      <c r="AB33" s="117"/>
      <c r="AC33" s="117"/>
      <c r="AD33" s="117"/>
      <c r="AE33" s="186" t="str">
        <f>IFERROR(IF(AND(T32="Probabilidad",T33="Probabilidad"),(AG32-(+AG32*AA33)),IF(AND(T32="Impacto",T33="Probabilidad"),(AG31-(+AG31*AA33)),IF(T33="Impacto",AG32,""))),"")</f>
        <v/>
      </c>
      <c r="AF33" s="154" t="str">
        <f t="shared" si="4"/>
        <v/>
      </c>
      <c r="AG33" s="118" t="str">
        <f t="shared" si="2"/>
        <v/>
      </c>
      <c r="AH33" s="154" t="str">
        <f t="shared" si="5"/>
        <v/>
      </c>
      <c r="AI33" s="118" t="str">
        <f>IFERROR(IF(AND(T32="Impacto",T33="Impacto"),(AI32-(+AI32*AA33)),IF(AND(T32="Probabilidad",T33="Impacto"),(AI31-(+AI31*AA33)),IF(T33="Probabilidad",AI32,""))),"")</f>
        <v/>
      </c>
      <c r="AJ33" s="119" t="str">
        <f t="shared" si="3"/>
        <v/>
      </c>
      <c r="AK33" s="359"/>
      <c r="AL33" s="155"/>
      <c r="AM33" s="156"/>
      <c r="AN33" s="120"/>
      <c r="AO33" s="120"/>
      <c r="AP33" s="155"/>
      <c r="AQ33" s="120"/>
      <c r="AR33" s="155"/>
      <c r="AS33" s="120"/>
      <c r="AT33" s="155"/>
      <c r="AU33" s="120"/>
      <c r="AV33" s="155"/>
      <c r="AW33" s="156"/>
      <c r="AX33" s="155"/>
      <c r="AY33" s="155"/>
      <c r="AZ33" s="156"/>
      <c r="BA33" s="120"/>
      <c r="BB33" s="120"/>
      <c r="BC33" s="155"/>
      <c r="BD33" s="155"/>
      <c r="BE33" s="156"/>
      <c r="BF33" s="120"/>
      <c r="BG33" s="120"/>
      <c r="BH33" s="155"/>
      <c r="BI33" s="155"/>
      <c r="BJ33" s="156"/>
      <c r="BK33" s="120"/>
      <c r="BL33" s="120"/>
      <c r="BM33" s="155"/>
      <c r="BN33" s="155"/>
      <c r="BO33" s="156"/>
      <c r="BP33" s="120"/>
      <c r="BQ33" s="120"/>
      <c r="BR33" s="159"/>
      <c r="BS33" s="155"/>
      <c r="BT33" s="155"/>
      <c r="BU33" s="155"/>
      <c r="BV33" s="120"/>
      <c r="BW33" s="155"/>
      <c r="BX33" s="155"/>
      <c r="BY33" s="120"/>
      <c r="BZ33" s="155"/>
      <c r="CA33" s="156"/>
      <c r="CB33" s="155"/>
      <c r="CC33" s="163"/>
      <c r="CD33" s="163"/>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row>
    <row r="34" spans="1:106" ht="16.5" customHeight="1" x14ac:dyDescent="0.3">
      <c r="A34" s="342"/>
      <c r="B34" s="324"/>
      <c r="C34" s="324"/>
      <c r="D34" s="324"/>
      <c r="E34" s="343"/>
      <c r="F34" s="324"/>
      <c r="G34" s="324"/>
      <c r="H34" s="324"/>
      <c r="I34" s="324"/>
      <c r="J34" s="342"/>
      <c r="K34" s="341"/>
      <c r="L34" s="345"/>
      <c r="M34" s="346"/>
      <c r="N34" s="349"/>
      <c r="O34" s="341"/>
      <c r="P34" s="345"/>
      <c r="Q34" s="344"/>
      <c r="R34" s="156">
        <v>6</v>
      </c>
      <c r="S34" s="116"/>
      <c r="T34" s="157" t="str">
        <f t="shared" si="0"/>
        <v/>
      </c>
      <c r="U34" s="169"/>
      <c r="V34" s="169"/>
      <c r="W34" s="169"/>
      <c r="X34" s="169"/>
      <c r="Y34" s="117"/>
      <c r="Z34" s="117"/>
      <c r="AA34" s="118" t="str">
        <f t="shared" si="1"/>
        <v/>
      </c>
      <c r="AB34" s="117"/>
      <c r="AC34" s="117"/>
      <c r="AD34" s="117"/>
      <c r="AE34" s="186" t="str">
        <f>IFERROR(IF(AND(T33="Probabilidad",T34="Probabilidad"),(AG33-(+AG33*AA34)),IF(AND(T33="Impacto",T34="Probabilidad"),(AG32-(+AG32*AA34)),IF(T34="Impacto",AG33,""))),"")</f>
        <v/>
      </c>
      <c r="AF34" s="154" t="str">
        <f t="shared" si="4"/>
        <v/>
      </c>
      <c r="AG34" s="118" t="str">
        <f t="shared" si="2"/>
        <v/>
      </c>
      <c r="AH34" s="154" t="str">
        <f t="shared" si="5"/>
        <v/>
      </c>
      <c r="AI34" s="118" t="str">
        <f>IFERROR(IF(AND(T33="Impacto",T34="Impacto"),(AI33-(+AI33*AA34)),IF(AND(T33="Probabilidad",T34="Impacto"),(AI32-(+AI32*AA34)),IF(T34="Probabilidad",AI33,""))),"")</f>
        <v/>
      </c>
      <c r="AJ34" s="119" t="str">
        <f t="shared" si="3"/>
        <v/>
      </c>
      <c r="AK34" s="360"/>
      <c r="AL34" s="155"/>
      <c r="AM34" s="156"/>
      <c r="AN34" s="120"/>
      <c r="AO34" s="120"/>
      <c r="AP34" s="155"/>
      <c r="AQ34" s="120"/>
      <c r="AR34" s="155"/>
      <c r="AS34" s="120"/>
      <c r="AT34" s="155"/>
      <c r="AU34" s="120"/>
      <c r="AV34" s="155"/>
      <c r="AW34" s="156"/>
      <c r="AX34" s="155"/>
      <c r="AY34" s="155"/>
      <c r="AZ34" s="156"/>
      <c r="BA34" s="120"/>
      <c r="BB34" s="120"/>
      <c r="BC34" s="155"/>
      <c r="BD34" s="155"/>
      <c r="BE34" s="156"/>
      <c r="BF34" s="120"/>
      <c r="BG34" s="120"/>
      <c r="BH34" s="155"/>
      <c r="BI34" s="155"/>
      <c r="BJ34" s="156"/>
      <c r="BK34" s="120"/>
      <c r="BL34" s="120"/>
      <c r="BM34" s="155"/>
      <c r="BN34" s="155"/>
      <c r="BO34" s="156"/>
      <c r="BP34" s="120"/>
      <c r="BQ34" s="120"/>
      <c r="BR34" s="159"/>
      <c r="BS34" s="155"/>
      <c r="BT34" s="155"/>
      <c r="BU34" s="155"/>
      <c r="BV34" s="120"/>
      <c r="BW34" s="155"/>
      <c r="BX34" s="155"/>
      <c r="BY34" s="120"/>
      <c r="BZ34" s="155"/>
      <c r="CA34" s="156"/>
      <c r="CB34" s="155"/>
      <c r="CC34" s="163"/>
      <c r="CD34" s="163"/>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row>
    <row r="35" spans="1:106" ht="16.5" customHeight="1" x14ac:dyDescent="0.3">
      <c r="A35" s="342">
        <v>6</v>
      </c>
      <c r="B35" s="324"/>
      <c r="C35" s="324"/>
      <c r="D35" s="324"/>
      <c r="E35" s="343"/>
      <c r="F35" s="324"/>
      <c r="G35" s="324"/>
      <c r="H35" s="324"/>
      <c r="I35" s="324"/>
      <c r="J35" s="342"/>
      <c r="K35" s="341" t="str">
        <f>IF(J35&lt;=0,"",IF(J35&lt;=2,"Muy Baja",IF(J35&lt;=24,"Baja",IF(J35&lt;=500,"Media",IF(J35&lt;=5000,"Alta","Muy Alta")))))</f>
        <v/>
      </c>
      <c r="L35" s="345" t="str">
        <f>IF(K35="","",IF(K35="Muy Baja",0.2,IF(K35="Baja",0.4,IF(K35="Media",0.6,IF(K35="Alta",0.8,IF(K35="Muy Alta",1,))))))</f>
        <v/>
      </c>
      <c r="M35" s="346"/>
      <c r="N35" s="347">
        <f>IF(NOT(ISERROR(MATCH(M35,'Tabla Impacto'!$B$221:$B$223,0))),'Tabla Impacto'!$F$223&amp;"Por favor no seleccionar los criterios de impacto(Afectación Económica o presupuestal y Pérdida Reputacional)",M35)</f>
        <v>0</v>
      </c>
      <c r="O35" s="341" t="str">
        <f>IF(OR(N35='Tabla Impacto'!$C$11,N35='Tabla Impacto'!$D$11),"Leve",IF(OR(N35='Tabla Impacto'!$C$12,N35='Tabla Impacto'!$D$12),"Menor",IF(OR(N35='Tabla Impacto'!$C$13,N35='Tabla Impacto'!$D$13),"Moderado",IF(OR(N35='Tabla Impacto'!$C$14,N35='Tabla Impacto'!$D$14),"Mayor",IF(OR(N35='Tabla Impacto'!$C$15,N35='Tabla Impacto'!$D$15),"Catastrófico","")))))</f>
        <v/>
      </c>
      <c r="P35" s="345" t="str">
        <f>IF(O35="","",IF(O35="Leve",0.2,IF(O35="Menor",0.4,IF(O35="Moderado",0.6,IF(O35="Mayor",0.8,IF(O35="Catastrófico",1,))))))</f>
        <v/>
      </c>
      <c r="Q35" s="344" t="str">
        <f>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56">
        <v>1</v>
      </c>
      <c r="S35" s="116"/>
      <c r="T35" s="157" t="str">
        <f t="shared" si="0"/>
        <v/>
      </c>
      <c r="U35" s="169"/>
      <c r="V35" s="169"/>
      <c r="W35" s="169"/>
      <c r="X35" s="169"/>
      <c r="Y35" s="117"/>
      <c r="Z35" s="117"/>
      <c r="AA35" s="118" t="str">
        <f t="shared" si="1"/>
        <v/>
      </c>
      <c r="AB35" s="117"/>
      <c r="AC35" s="117"/>
      <c r="AD35" s="117"/>
      <c r="AE35" s="186" t="str">
        <f>IFERROR(IF(T35="Probabilidad",(L35-(+L35*AA35)),IF(T35="Impacto",L35,"")),"")</f>
        <v/>
      </c>
      <c r="AF35" s="154" t="str">
        <f>IFERROR(IF(AE35="","",IF(AE35&lt;=0.2,"Muy Baja",IF(AE35&lt;=0.4,"Baja",IF(AE35&lt;=0.6,"Media",IF(AE35&lt;=0.8,"Alta","Muy Alta"))))),"")</f>
        <v/>
      </c>
      <c r="AG35" s="118" t="str">
        <f t="shared" si="2"/>
        <v/>
      </c>
      <c r="AH35" s="154" t="str">
        <f>IFERROR(IF(AI35="","",IF(AI35&lt;=0.2,"Leve",IF(AI35&lt;=0.4,"Menor",IF(AI35&lt;=0.6,"Moderado",IF(AI35&lt;=0.8,"Mayor","Catastrófico"))))),"")</f>
        <v/>
      </c>
      <c r="AI35" s="118" t="str">
        <f>IFERROR(IF(T35="Impacto",(P35-(+P35*AA35)),IF(T35="Probabilidad",P35,"")),"")</f>
        <v/>
      </c>
      <c r="AJ35" s="119" t="str">
        <f t="shared" si="3"/>
        <v/>
      </c>
      <c r="AK35" s="358"/>
      <c r="AL35" s="155"/>
      <c r="AM35" s="156"/>
      <c r="AN35" s="120"/>
      <c r="AO35" s="120"/>
      <c r="AP35" s="155"/>
      <c r="AQ35" s="120"/>
      <c r="AR35" s="155"/>
      <c r="AS35" s="120"/>
      <c r="AT35" s="155"/>
      <c r="AU35" s="120"/>
      <c r="AV35" s="155"/>
      <c r="AW35" s="156"/>
      <c r="AX35" s="155"/>
      <c r="AY35" s="155"/>
      <c r="AZ35" s="156"/>
      <c r="BA35" s="120"/>
      <c r="BB35" s="120"/>
      <c r="BC35" s="155"/>
      <c r="BD35" s="155"/>
      <c r="BE35" s="156"/>
      <c r="BF35" s="120"/>
      <c r="BG35" s="120"/>
      <c r="BH35" s="155"/>
      <c r="BI35" s="155"/>
      <c r="BJ35" s="156"/>
      <c r="BK35" s="120"/>
      <c r="BL35" s="120"/>
      <c r="BM35" s="155"/>
      <c r="BN35" s="155"/>
      <c r="BO35" s="156"/>
      <c r="BP35" s="120"/>
      <c r="BQ35" s="120"/>
      <c r="BR35" s="159"/>
      <c r="BS35" s="155"/>
      <c r="BT35" s="155"/>
      <c r="BU35" s="155"/>
      <c r="BV35" s="120"/>
      <c r="BW35" s="155"/>
      <c r="BX35" s="155"/>
      <c r="BY35" s="120"/>
      <c r="BZ35" s="155"/>
      <c r="CA35" s="156"/>
      <c r="CB35" s="155"/>
      <c r="CC35" s="163"/>
      <c r="CD35" s="163"/>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row>
    <row r="36" spans="1:106" ht="16.5" customHeight="1" x14ac:dyDescent="0.3">
      <c r="A36" s="342"/>
      <c r="B36" s="324"/>
      <c r="C36" s="324"/>
      <c r="D36" s="324"/>
      <c r="E36" s="343"/>
      <c r="F36" s="324"/>
      <c r="G36" s="324"/>
      <c r="H36" s="324"/>
      <c r="I36" s="324"/>
      <c r="J36" s="342"/>
      <c r="K36" s="341"/>
      <c r="L36" s="345"/>
      <c r="M36" s="346"/>
      <c r="N36" s="348"/>
      <c r="O36" s="341"/>
      <c r="P36" s="345"/>
      <c r="Q36" s="344"/>
      <c r="R36" s="156">
        <v>2</v>
      </c>
      <c r="S36" s="116"/>
      <c r="T36" s="157" t="str">
        <f t="shared" si="0"/>
        <v/>
      </c>
      <c r="U36" s="169"/>
      <c r="V36" s="169"/>
      <c r="W36" s="169"/>
      <c r="X36" s="169"/>
      <c r="Y36" s="117"/>
      <c r="Z36" s="117"/>
      <c r="AA36" s="118" t="str">
        <f t="shared" si="1"/>
        <v/>
      </c>
      <c r="AB36" s="117"/>
      <c r="AC36" s="117"/>
      <c r="AD36" s="117"/>
      <c r="AE36" s="186" t="str">
        <f>IFERROR(IF(AND(T35="Probabilidad",T36="Probabilidad"),(AG35-(+AG35*AA36)),IF(T36="Probabilidad",(L35-(+L35*AA36)),IF(T36="Impacto",AG35,""))),"")</f>
        <v/>
      </c>
      <c r="AF36" s="154" t="str">
        <f t="shared" si="4"/>
        <v/>
      </c>
      <c r="AG36" s="118" t="str">
        <f t="shared" si="2"/>
        <v/>
      </c>
      <c r="AH36" s="154" t="str">
        <f t="shared" si="5"/>
        <v/>
      </c>
      <c r="AI36" s="118" t="str">
        <f>IFERROR(IF(AND(T35="Impacto",T36="Impacto"),(AI29-(+AI29*AA36)),IF(T36="Impacto",($P$35-(+$P$35*AA36)),IF(T36="Probabilidad",AI29,""))),"")</f>
        <v/>
      </c>
      <c r="AJ36" s="119" t="str">
        <f t="shared" si="3"/>
        <v/>
      </c>
      <c r="AK36" s="359"/>
      <c r="AL36" s="155"/>
      <c r="AM36" s="156"/>
      <c r="AN36" s="120"/>
      <c r="AO36" s="120"/>
      <c r="AP36" s="155"/>
      <c r="AQ36" s="120"/>
      <c r="AR36" s="155"/>
      <c r="AS36" s="120"/>
      <c r="AT36" s="155"/>
      <c r="AU36" s="120"/>
      <c r="AV36" s="155"/>
      <c r="AW36" s="156"/>
      <c r="AX36" s="155"/>
      <c r="AY36" s="155"/>
      <c r="AZ36" s="156"/>
      <c r="BA36" s="120"/>
      <c r="BB36" s="120"/>
      <c r="BC36" s="155"/>
      <c r="BD36" s="155"/>
      <c r="BE36" s="156"/>
      <c r="BF36" s="120"/>
      <c r="BG36" s="120"/>
      <c r="BH36" s="155"/>
      <c r="BI36" s="155"/>
      <c r="BJ36" s="156"/>
      <c r="BK36" s="120"/>
      <c r="BL36" s="120"/>
      <c r="BM36" s="155"/>
      <c r="BN36" s="155"/>
      <c r="BO36" s="156"/>
      <c r="BP36" s="120"/>
      <c r="BQ36" s="120"/>
      <c r="BR36" s="159"/>
      <c r="BS36" s="155"/>
      <c r="BT36" s="155"/>
      <c r="BU36" s="155"/>
      <c r="BV36" s="120"/>
      <c r="BW36" s="155"/>
      <c r="BX36" s="155"/>
      <c r="BY36" s="120"/>
      <c r="BZ36" s="155"/>
      <c r="CA36" s="156"/>
      <c r="CB36" s="155"/>
      <c r="CC36" s="163"/>
      <c r="CD36" s="163"/>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row>
    <row r="37" spans="1:106" ht="16.5" customHeight="1" x14ac:dyDescent="0.3">
      <c r="A37" s="342"/>
      <c r="B37" s="324"/>
      <c r="C37" s="324"/>
      <c r="D37" s="324"/>
      <c r="E37" s="343"/>
      <c r="F37" s="324"/>
      <c r="G37" s="324"/>
      <c r="H37" s="324"/>
      <c r="I37" s="324"/>
      <c r="J37" s="342"/>
      <c r="K37" s="341"/>
      <c r="L37" s="345"/>
      <c r="M37" s="346"/>
      <c r="N37" s="348"/>
      <c r="O37" s="341"/>
      <c r="P37" s="345"/>
      <c r="Q37" s="344"/>
      <c r="R37" s="156">
        <v>3</v>
      </c>
      <c r="S37" s="213"/>
      <c r="T37" s="157" t="str">
        <f t="shared" si="0"/>
        <v/>
      </c>
      <c r="U37" s="169"/>
      <c r="V37" s="169"/>
      <c r="W37" s="169"/>
      <c r="X37" s="169"/>
      <c r="Y37" s="117"/>
      <c r="Z37" s="117"/>
      <c r="AA37" s="118" t="str">
        <f t="shared" ref="AA37:AA64" si="6">IF(AND(Y37="Preventivo",Z37="Automático"),"50%",IF(AND(Y37="Preventivo",Z37="Manual"),"40%",IF(AND(Y37="Detectivo",Z37="Automático"),"40%",IF(AND(Y37="Detectivo",Z37="Manual"),"30%",IF(AND(Y37="Correctivo",Z37="Automático"),"35%",IF(AND(Y37="Correctivo",Z37="Manual"),"25%",""))))))</f>
        <v/>
      </c>
      <c r="AB37" s="117"/>
      <c r="AC37" s="117"/>
      <c r="AD37" s="117"/>
      <c r="AE37" s="186" t="str">
        <f>IFERROR(IF(AND(T36="Probabilidad",T37="Probabilidad"),(AG36-(+AG36*AA37)),IF(AND(T36="Impacto",T37="Probabilidad"),(AG35-(+AG35*AA37)),IF(T37="Impacto",AG36,""))),"")</f>
        <v/>
      </c>
      <c r="AF37" s="154" t="str">
        <f t="shared" si="4"/>
        <v/>
      </c>
      <c r="AG37" s="118" t="str">
        <f t="shared" ref="AG37:AG64" si="7">+AE37</f>
        <v/>
      </c>
      <c r="AH37" s="154" t="str">
        <f t="shared" si="5"/>
        <v/>
      </c>
      <c r="AI37" s="118" t="str">
        <f>IFERROR(IF(AND(T36="Impacto",T37="Impacto"),(AI36-(+AI36*AA37)),IF(AND(T36="Probabilidad",T37="Impacto"),(AI35-(+AI35*AA37)),IF(T37="Probabilidad",AI36,""))),"")</f>
        <v/>
      </c>
      <c r="AJ37" s="119" t="str">
        <f t="shared" ref="AJ37:AJ64" si="8">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59"/>
      <c r="AL37" s="155"/>
      <c r="AM37" s="156"/>
      <c r="AN37" s="120"/>
      <c r="AO37" s="120"/>
      <c r="AP37" s="155"/>
      <c r="AQ37" s="120"/>
      <c r="AR37" s="155"/>
      <c r="AS37" s="120"/>
      <c r="AT37" s="155"/>
      <c r="AU37" s="120"/>
      <c r="AV37" s="155"/>
      <c r="AW37" s="156"/>
      <c r="AX37" s="155"/>
      <c r="AY37" s="155"/>
      <c r="AZ37" s="156"/>
      <c r="BA37" s="120"/>
      <c r="BB37" s="120"/>
      <c r="BC37" s="155"/>
      <c r="BD37" s="155"/>
      <c r="BE37" s="156"/>
      <c r="BF37" s="120"/>
      <c r="BG37" s="120"/>
      <c r="BH37" s="155"/>
      <c r="BI37" s="155"/>
      <c r="BJ37" s="156"/>
      <c r="BK37" s="120"/>
      <c r="BL37" s="120"/>
      <c r="BM37" s="155"/>
      <c r="BN37" s="155"/>
      <c r="BO37" s="156"/>
      <c r="BP37" s="120"/>
      <c r="BQ37" s="120"/>
      <c r="BR37" s="159"/>
      <c r="BS37" s="155"/>
      <c r="BT37" s="155"/>
      <c r="BU37" s="155"/>
      <c r="BV37" s="120"/>
      <c r="BW37" s="155"/>
      <c r="BX37" s="155"/>
      <c r="BY37" s="120"/>
      <c r="BZ37" s="155"/>
      <c r="CA37" s="156"/>
      <c r="CB37" s="155"/>
      <c r="CC37" s="163"/>
      <c r="CD37" s="163"/>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row>
    <row r="38" spans="1:106" ht="16.5" customHeight="1" x14ac:dyDescent="0.3">
      <c r="A38" s="342"/>
      <c r="B38" s="324"/>
      <c r="C38" s="324"/>
      <c r="D38" s="324"/>
      <c r="E38" s="343"/>
      <c r="F38" s="324"/>
      <c r="G38" s="324"/>
      <c r="H38" s="324"/>
      <c r="I38" s="324"/>
      <c r="J38" s="342"/>
      <c r="K38" s="341"/>
      <c r="L38" s="345"/>
      <c r="M38" s="346"/>
      <c r="N38" s="348"/>
      <c r="O38" s="341"/>
      <c r="P38" s="345"/>
      <c r="Q38" s="344"/>
      <c r="R38" s="156">
        <v>4</v>
      </c>
      <c r="S38" s="116"/>
      <c r="T38" s="157" t="str">
        <f t="shared" ref="T38:T64" si="9">IF(OR(Y38="Preventivo",Y38="Detectivo"),"Probabilidad",IF(Y38="Correctivo","Impacto",""))</f>
        <v/>
      </c>
      <c r="U38" s="169"/>
      <c r="V38" s="169"/>
      <c r="W38" s="169"/>
      <c r="X38" s="169"/>
      <c r="Y38" s="117"/>
      <c r="Z38" s="117"/>
      <c r="AA38" s="118" t="str">
        <f t="shared" si="6"/>
        <v/>
      </c>
      <c r="AB38" s="117"/>
      <c r="AC38" s="117"/>
      <c r="AD38" s="117"/>
      <c r="AE38" s="186" t="str">
        <f>IFERROR(IF(AND(T37="Probabilidad",T38="Probabilidad"),(AG37-(+AG37*AA38)),IF(AND(T37="Impacto",T38="Probabilidad"),(AG36-(+AG36*AA38)),IF(T38="Impacto",AG37,""))),"")</f>
        <v/>
      </c>
      <c r="AF38" s="154" t="str">
        <f t="shared" si="4"/>
        <v/>
      </c>
      <c r="AG38" s="118" t="str">
        <f t="shared" si="7"/>
        <v/>
      </c>
      <c r="AH38" s="154" t="str">
        <f t="shared" si="5"/>
        <v/>
      </c>
      <c r="AI38" s="118" t="str">
        <f>IFERROR(IF(AND(T37="Impacto",T38="Impacto"),(AI37-(+AI37*AA38)),IF(AND(T37="Probabilidad",T38="Impacto"),(AI36-(+AI36*AA38)),IF(T38="Probabilidad",AI37,""))),"")</f>
        <v/>
      </c>
      <c r="AJ38" s="119" t="str">
        <f t="shared" si="8"/>
        <v/>
      </c>
      <c r="AK38" s="359"/>
      <c r="AL38" s="155"/>
      <c r="AM38" s="156"/>
      <c r="AN38" s="120"/>
      <c r="AO38" s="120"/>
      <c r="AP38" s="155"/>
      <c r="AQ38" s="120"/>
      <c r="AR38" s="155"/>
      <c r="AS38" s="120"/>
      <c r="AT38" s="155"/>
      <c r="AU38" s="120"/>
      <c r="AV38" s="155"/>
      <c r="AW38" s="156"/>
      <c r="AX38" s="155"/>
      <c r="AY38" s="155"/>
      <c r="AZ38" s="156"/>
      <c r="BA38" s="120"/>
      <c r="BB38" s="120"/>
      <c r="BC38" s="155"/>
      <c r="BD38" s="155"/>
      <c r="BE38" s="156"/>
      <c r="BF38" s="120"/>
      <c r="BG38" s="120"/>
      <c r="BH38" s="155"/>
      <c r="BI38" s="155"/>
      <c r="BJ38" s="156"/>
      <c r="BK38" s="120"/>
      <c r="BL38" s="120"/>
      <c r="BM38" s="155"/>
      <c r="BN38" s="155"/>
      <c r="BO38" s="156"/>
      <c r="BP38" s="120"/>
      <c r="BQ38" s="120"/>
      <c r="BR38" s="159"/>
      <c r="BS38" s="155"/>
      <c r="BT38" s="155"/>
      <c r="BU38" s="155"/>
      <c r="BV38" s="120"/>
      <c r="BW38" s="155"/>
      <c r="BX38" s="155"/>
      <c r="BY38" s="120"/>
      <c r="BZ38" s="155"/>
      <c r="CA38" s="156"/>
      <c r="CB38" s="155"/>
      <c r="CC38" s="163"/>
      <c r="CD38" s="163"/>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row>
    <row r="39" spans="1:106" ht="16.5" customHeight="1" x14ac:dyDescent="0.3">
      <c r="A39" s="342"/>
      <c r="B39" s="324"/>
      <c r="C39" s="324"/>
      <c r="D39" s="324"/>
      <c r="E39" s="343"/>
      <c r="F39" s="324"/>
      <c r="G39" s="324"/>
      <c r="H39" s="324"/>
      <c r="I39" s="324"/>
      <c r="J39" s="342"/>
      <c r="K39" s="341"/>
      <c r="L39" s="345"/>
      <c r="M39" s="346"/>
      <c r="N39" s="348"/>
      <c r="O39" s="341"/>
      <c r="P39" s="345"/>
      <c r="Q39" s="344"/>
      <c r="R39" s="156">
        <v>5</v>
      </c>
      <c r="S39" s="116"/>
      <c r="T39" s="157" t="str">
        <f t="shared" si="9"/>
        <v/>
      </c>
      <c r="U39" s="169"/>
      <c r="V39" s="169"/>
      <c r="W39" s="169"/>
      <c r="X39" s="169"/>
      <c r="Y39" s="117"/>
      <c r="Z39" s="117"/>
      <c r="AA39" s="118" t="str">
        <f t="shared" si="6"/>
        <v/>
      </c>
      <c r="AB39" s="117"/>
      <c r="AC39" s="117"/>
      <c r="AD39" s="117"/>
      <c r="AE39" s="186" t="str">
        <f>IFERROR(IF(AND(T38="Probabilidad",T39="Probabilidad"),(AG38-(+AG38*AA39)),IF(AND(T38="Impacto",T39="Probabilidad"),(AG37-(+AG37*AA39)),IF(T39="Impacto",AG38,""))),"")</f>
        <v/>
      </c>
      <c r="AF39" s="154" t="str">
        <f t="shared" si="4"/>
        <v/>
      </c>
      <c r="AG39" s="118" t="str">
        <f t="shared" si="7"/>
        <v/>
      </c>
      <c r="AH39" s="154" t="str">
        <f t="shared" si="5"/>
        <v/>
      </c>
      <c r="AI39" s="118" t="str">
        <f>IFERROR(IF(AND(T38="Impacto",T39="Impacto"),(AI38-(+AI38*AA39)),IF(AND(T38="Probabilidad",T39="Impacto"),(AI37-(+AI37*AA39)),IF(T39="Probabilidad",AI38,""))),"")</f>
        <v/>
      </c>
      <c r="AJ39" s="119" t="str">
        <f t="shared" si="8"/>
        <v/>
      </c>
      <c r="AK39" s="359"/>
      <c r="AL39" s="155"/>
      <c r="AM39" s="156"/>
      <c r="AN39" s="120"/>
      <c r="AO39" s="120"/>
      <c r="AP39" s="155"/>
      <c r="AQ39" s="120"/>
      <c r="AR39" s="155"/>
      <c r="AS39" s="120"/>
      <c r="AT39" s="155"/>
      <c r="AU39" s="120"/>
      <c r="AV39" s="155"/>
      <c r="AW39" s="156"/>
      <c r="AX39" s="155"/>
      <c r="AY39" s="155"/>
      <c r="AZ39" s="156"/>
      <c r="BA39" s="120"/>
      <c r="BB39" s="120"/>
      <c r="BC39" s="155"/>
      <c r="BD39" s="155"/>
      <c r="BE39" s="156"/>
      <c r="BF39" s="120"/>
      <c r="BG39" s="120"/>
      <c r="BH39" s="155"/>
      <c r="BI39" s="155"/>
      <c r="BJ39" s="156"/>
      <c r="BK39" s="120"/>
      <c r="BL39" s="120"/>
      <c r="BM39" s="155"/>
      <c r="BN39" s="155"/>
      <c r="BO39" s="156"/>
      <c r="BP39" s="120"/>
      <c r="BQ39" s="120"/>
      <c r="BR39" s="159"/>
      <c r="BS39" s="155"/>
      <c r="BT39" s="155"/>
      <c r="BU39" s="155"/>
      <c r="BV39" s="120"/>
      <c r="BW39" s="155"/>
      <c r="BX39" s="155"/>
      <c r="BY39" s="120"/>
      <c r="BZ39" s="155"/>
      <c r="CA39" s="156"/>
      <c r="CB39" s="155"/>
      <c r="CC39" s="163"/>
      <c r="CD39" s="163"/>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row>
    <row r="40" spans="1:106" ht="16.5" customHeight="1" x14ac:dyDescent="0.3">
      <c r="A40" s="342"/>
      <c r="B40" s="324"/>
      <c r="C40" s="324"/>
      <c r="D40" s="324"/>
      <c r="E40" s="343"/>
      <c r="F40" s="324"/>
      <c r="G40" s="324"/>
      <c r="H40" s="324"/>
      <c r="I40" s="324"/>
      <c r="J40" s="342"/>
      <c r="K40" s="341"/>
      <c r="L40" s="345"/>
      <c r="M40" s="346"/>
      <c r="N40" s="349"/>
      <c r="O40" s="341"/>
      <c r="P40" s="345"/>
      <c r="Q40" s="344"/>
      <c r="R40" s="156">
        <v>6</v>
      </c>
      <c r="S40" s="116"/>
      <c r="T40" s="157" t="str">
        <f t="shared" si="9"/>
        <v/>
      </c>
      <c r="U40" s="169"/>
      <c r="V40" s="169"/>
      <c r="W40" s="169"/>
      <c r="X40" s="169"/>
      <c r="Y40" s="117"/>
      <c r="Z40" s="117"/>
      <c r="AA40" s="118" t="str">
        <f t="shared" si="6"/>
        <v/>
      </c>
      <c r="AB40" s="117"/>
      <c r="AC40" s="117"/>
      <c r="AD40" s="117"/>
      <c r="AE40" s="186" t="str">
        <f>IFERROR(IF(AND(T39="Probabilidad",T40="Probabilidad"),(AG39-(+AG39*AA40)),IF(AND(T39="Impacto",T40="Probabilidad"),(AG38-(+AG38*AA40)),IF(T40="Impacto",AG39,""))),"")</f>
        <v/>
      </c>
      <c r="AF40" s="154" t="str">
        <f t="shared" si="4"/>
        <v/>
      </c>
      <c r="AG40" s="118" t="str">
        <f t="shared" si="7"/>
        <v/>
      </c>
      <c r="AH40" s="154" t="str">
        <f>IFERROR(IF(AI40="","",IF(AI40&lt;=0.2,"Leve",IF(AI40&lt;=0.4,"Menor",IF(AI40&lt;=0.6,"Moderado",IF(AI40&lt;=0.8,"Mayor","Catastrófico"))))),"")</f>
        <v/>
      </c>
      <c r="AI40" s="118" t="str">
        <f>IFERROR(IF(AND(T39="Impacto",T40="Impacto"),(AI39-(+AI39*AA40)),IF(AND(T39="Probabilidad",T40="Impacto"),(AI38-(+AI38*AA40)),IF(T40="Probabilidad",AI39,""))),"")</f>
        <v/>
      </c>
      <c r="AJ40" s="119" t="str">
        <f t="shared" si="8"/>
        <v/>
      </c>
      <c r="AK40" s="360"/>
      <c r="AL40" s="155"/>
      <c r="AM40" s="156"/>
      <c r="AN40" s="120"/>
      <c r="AO40" s="120"/>
      <c r="AP40" s="155"/>
      <c r="AQ40" s="120"/>
      <c r="AR40" s="155"/>
      <c r="AS40" s="120"/>
      <c r="AT40" s="155"/>
      <c r="AU40" s="120"/>
      <c r="AV40" s="155"/>
      <c r="AW40" s="156"/>
      <c r="AX40" s="155"/>
      <c r="AY40" s="155"/>
      <c r="AZ40" s="156"/>
      <c r="BA40" s="120"/>
      <c r="BB40" s="120"/>
      <c r="BC40" s="155"/>
      <c r="BD40" s="155"/>
      <c r="BE40" s="156"/>
      <c r="BF40" s="120"/>
      <c r="BG40" s="120"/>
      <c r="BH40" s="155"/>
      <c r="BI40" s="155"/>
      <c r="BJ40" s="156"/>
      <c r="BK40" s="120"/>
      <c r="BL40" s="120"/>
      <c r="BM40" s="155"/>
      <c r="BN40" s="155"/>
      <c r="BO40" s="156"/>
      <c r="BP40" s="120"/>
      <c r="BQ40" s="120"/>
      <c r="BR40" s="159"/>
      <c r="BS40" s="155"/>
      <c r="BT40" s="155"/>
      <c r="BU40" s="155"/>
      <c r="BV40" s="120"/>
      <c r="BW40" s="155"/>
      <c r="BX40" s="155"/>
      <c r="BY40" s="120"/>
      <c r="BZ40" s="155"/>
      <c r="CA40" s="156"/>
      <c r="CB40" s="155"/>
      <c r="CC40" s="163"/>
      <c r="CD40" s="163"/>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row>
    <row r="41" spans="1:106" ht="16.5" customHeight="1" x14ac:dyDescent="0.3">
      <c r="A41" s="342">
        <v>7</v>
      </c>
      <c r="B41" s="324"/>
      <c r="C41" s="324"/>
      <c r="D41" s="324"/>
      <c r="E41" s="343"/>
      <c r="F41" s="324"/>
      <c r="G41" s="324"/>
      <c r="H41" s="324"/>
      <c r="I41" s="324"/>
      <c r="J41" s="342"/>
      <c r="K41" s="341" t="str">
        <f>IF(J41&lt;=0,"",IF(J41&lt;=2,"Muy Baja",IF(J41&lt;=24,"Baja",IF(J41&lt;=500,"Media",IF(J41&lt;=5000,"Alta","Muy Alta")))))</f>
        <v/>
      </c>
      <c r="L41" s="345" t="str">
        <f>IF(K41="","",IF(K41="Muy Baja",0.2,IF(K41="Baja",0.4,IF(K41="Media",0.6,IF(K41="Alta",0.8,IF(K41="Muy Alta",1,))))))</f>
        <v/>
      </c>
      <c r="M41" s="346"/>
      <c r="N41" s="347">
        <f>IF(NOT(ISERROR(MATCH(M41,'Tabla Impacto'!$B$221:$B$223,0))),'Tabla Impacto'!$F$223&amp;"Por favor no seleccionar los criterios de impacto(Afectación Económica o presupuestal y Pérdida Reputacional)",M41)</f>
        <v>0</v>
      </c>
      <c r="O41" s="341" t="str">
        <f>IF(OR(N41='Tabla Impacto'!$C$11,N41='Tabla Impacto'!$D$11),"Leve",IF(OR(N41='Tabla Impacto'!$C$12,N41='Tabla Impacto'!$D$12),"Menor",IF(OR(N41='Tabla Impacto'!$C$13,N41='Tabla Impacto'!$D$13),"Moderado",IF(OR(N41='Tabla Impacto'!$C$14,N41='Tabla Impacto'!$D$14),"Mayor",IF(OR(N41='Tabla Impacto'!$C$15,N41='Tabla Impacto'!$D$15),"Catastrófico","")))))</f>
        <v/>
      </c>
      <c r="P41" s="345" t="str">
        <f>IF(O41="","",IF(O41="Leve",0.2,IF(O41="Menor",0.4,IF(O41="Moderado",0.6,IF(O41="Mayor",0.8,IF(O41="Catastrófico",1,))))))</f>
        <v/>
      </c>
      <c r="Q41" s="344" t="str">
        <f>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56">
        <v>1</v>
      </c>
      <c r="S41" s="116"/>
      <c r="T41" s="157" t="str">
        <f t="shared" si="9"/>
        <v/>
      </c>
      <c r="U41" s="169"/>
      <c r="V41" s="169"/>
      <c r="W41" s="169"/>
      <c r="X41" s="169"/>
      <c r="Y41" s="117"/>
      <c r="Z41" s="117"/>
      <c r="AA41" s="118" t="str">
        <f t="shared" si="6"/>
        <v/>
      </c>
      <c r="AB41" s="117"/>
      <c r="AC41" s="117"/>
      <c r="AD41" s="117"/>
      <c r="AE41" s="186" t="str">
        <f>IFERROR(IF(T41="Probabilidad",(L41-(+L41*AA41)),IF(T41="Impacto",L41,"")),"")</f>
        <v/>
      </c>
      <c r="AF41" s="154" t="str">
        <f>IFERROR(IF(AE41="","",IF(AE41&lt;=0.2,"Muy Baja",IF(AE41&lt;=0.4,"Baja",IF(AE41&lt;=0.6,"Media",IF(AE41&lt;=0.8,"Alta","Muy Alta"))))),"")</f>
        <v/>
      </c>
      <c r="AG41" s="118" t="str">
        <f t="shared" si="7"/>
        <v/>
      </c>
      <c r="AH41" s="154" t="str">
        <f>IFERROR(IF(AI41="","",IF(AI41&lt;=0.2,"Leve",IF(AI41&lt;=0.4,"Menor",IF(AI41&lt;=0.6,"Moderado",IF(AI41&lt;=0.8,"Mayor","Catastrófico"))))),"")</f>
        <v/>
      </c>
      <c r="AI41" s="118" t="str">
        <f>IFERROR(IF(T41="Impacto",(P41-(+P41*AA41)),IF(T41="Probabilidad",P41,"")),"")</f>
        <v/>
      </c>
      <c r="AJ41" s="119" t="str">
        <f t="shared" si="8"/>
        <v/>
      </c>
      <c r="AK41" s="358"/>
      <c r="AL41" s="155"/>
      <c r="AM41" s="156"/>
      <c r="AN41" s="120"/>
      <c r="AO41" s="120"/>
      <c r="AP41" s="155"/>
      <c r="AQ41" s="120"/>
      <c r="AR41" s="155"/>
      <c r="AS41" s="120"/>
      <c r="AT41" s="155"/>
      <c r="AU41" s="120"/>
      <c r="AV41" s="155"/>
      <c r="AW41" s="156"/>
      <c r="AX41" s="155"/>
      <c r="AY41" s="155"/>
      <c r="AZ41" s="156"/>
      <c r="BA41" s="120"/>
      <c r="BB41" s="120"/>
      <c r="BC41" s="155"/>
      <c r="BD41" s="155"/>
      <c r="BE41" s="156"/>
      <c r="BF41" s="120"/>
      <c r="BG41" s="120"/>
      <c r="BH41" s="155"/>
      <c r="BI41" s="155"/>
      <c r="BJ41" s="156"/>
      <c r="BK41" s="120"/>
      <c r="BL41" s="120"/>
      <c r="BM41" s="155"/>
      <c r="BN41" s="155"/>
      <c r="BO41" s="156"/>
      <c r="BP41" s="120"/>
      <c r="BQ41" s="120"/>
      <c r="BR41" s="159"/>
      <c r="BS41" s="155"/>
      <c r="BT41" s="155"/>
      <c r="BU41" s="155"/>
      <c r="BV41" s="120"/>
      <c r="BW41" s="155"/>
      <c r="BX41" s="155"/>
      <c r="BY41" s="120"/>
      <c r="BZ41" s="155"/>
      <c r="CA41" s="156"/>
      <c r="CB41" s="155"/>
      <c r="CC41" s="163"/>
      <c r="CD41" s="163"/>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row>
    <row r="42" spans="1:106" ht="16.5" customHeight="1" x14ac:dyDescent="0.3">
      <c r="A42" s="342"/>
      <c r="B42" s="324"/>
      <c r="C42" s="324"/>
      <c r="D42" s="324"/>
      <c r="E42" s="343"/>
      <c r="F42" s="324"/>
      <c r="G42" s="324"/>
      <c r="H42" s="324"/>
      <c r="I42" s="324"/>
      <c r="J42" s="342"/>
      <c r="K42" s="341"/>
      <c r="L42" s="345"/>
      <c r="M42" s="346"/>
      <c r="N42" s="348"/>
      <c r="O42" s="341"/>
      <c r="P42" s="345"/>
      <c r="Q42" s="344"/>
      <c r="R42" s="156">
        <v>2</v>
      </c>
      <c r="S42" s="116"/>
      <c r="T42" s="157" t="str">
        <f t="shared" si="9"/>
        <v/>
      </c>
      <c r="U42" s="169"/>
      <c r="V42" s="169"/>
      <c r="W42" s="169"/>
      <c r="X42" s="169"/>
      <c r="Y42" s="117"/>
      <c r="Z42" s="117"/>
      <c r="AA42" s="118" t="str">
        <f t="shared" si="6"/>
        <v/>
      </c>
      <c r="AB42" s="117"/>
      <c r="AC42" s="117"/>
      <c r="AD42" s="117"/>
      <c r="AE42" s="186" t="str">
        <f>IFERROR(IF(AND(T41="Probabilidad",T42="Probabilidad"),(AG41-(+AG41*AA42)),IF(T42="Probabilidad",(L41-(+L41*AA42)),IF(T42="Impacto",AG41,""))),"")</f>
        <v/>
      </c>
      <c r="AF42" s="154" t="str">
        <f t="shared" si="4"/>
        <v/>
      </c>
      <c r="AG42" s="118" t="str">
        <f t="shared" si="7"/>
        <v/>
      </c>
      <c r="AH42" s="154" t="str">
        <f t="shared" si="5"/>
        <v/>
      </c>
      <c r="AI42" s="118" t="str">
        <f>IFERROR(IF(AND(T41="Impacto",T42="Impacto"),(AI35-(+AI35*AA42)),IF(T42="Impacto",($P$41-(+$P$41*AA42)),IF(T42="Probabilidad",AI35,""))),"")</f>
        <v/>
      </c>
      <c r="AJ42" s="119" t="str">
        <f t="shared" si="8"/>
        <v/>
      </c>
      <c r="AK42" s="359"/>
      <c r="AL42" s="155"/>
      <c r="AM42" s="156"/>
      <c r="AN42" s="120"/>
      <c r="AO42" s="120"/>
      <c r="AP42" s="155"/>
      <c r="AQ42" s="120"/>
      <c r="AR42" s="155"/>
      <c r="AS42" s="120"/>
      <c r="AT42" s="155"/>
      <c r="AU42" s="120"/>
      <c r="AV42" s="155"/>
      <c r="AW42" s="156"/>
      <c r="AX42" s="155"/>
      <c r="AY42" s="155"/>
      <c r="AZ42" s="156"/>
      <c r="BA42" s="120"/>
      <c r="BB42" s="120"/>
      <c r="BC42" s="155"/>
      <c r="BD42" s="155"/>
      <c r="BE42" s="156"/>
      <c r="BF42" s="120"/>
      <c r="BG42" s="120"/>
      <c r="BH42" s="155"/>
      <c r="BI42" s="155"/>
      <c r="BJ42" s="156"/>
      <c r="BK42" s="120"/>
      <c r="BL42" s="120"/>
      <c r="BM42" s="155"/>
      <c r="BN42" s="155"/>
      <c r="BO42" s="156"/>
      <c r="BP42" s="120"/>
      <c r="BQ42" s="120"/>
      <c r="BR42" s="159"/>
      <c r="BS42" s="155"/>
      <c r="BT42" s="155"/>
      <c r="BU42" s="155"/>
      <c r="BV42" s="120"/>
      <c r="BW42" s="155"/>
      <c r="BX42" s="155"/>
      <c r="BY42" s="120"/>
      <c r="BZ42" s="155"/>
      <c r="CA42" s="156"/>
      <c r="CB42" s="155"/>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row>
    <row r="43" spans="1:106" ht="16.5" customHeight="1" x14ac:dyDescent="0.3">
      <c r="A43" s="342"/>
      <c r="B43" s="324"/>
      <c r="C43" s="324"/>
      <c r="D43" s="324"/>
      <c r="E43" s="343"/>
      <c r="F43" s="324"/>
      <c r="G43" s="324"/>
      <c r="H43" s="324"/>
      <c r="I43" s="324"/>
      <c r="J43" s="342"/>
      <c r="K43" s="341"/>
      <c r="L43" s="345"/>
      <c r="M43" s="346"/>
      <c r="N43" s="348"/>
      <c r="O43" s="341"/>
      <c r="P43" s="345"/>
      <c r="Q43" s="344"/>
      <c r="R43" s="156">
        <v>3</v>
      </c>
      <c r="S43" s="213"/>
      <c r="T43" s="157" t="str">
        <f t="shared" si="9"/>
        <v/>
      </c>
      <c r="U43" s="169"/>
      <c r="V43" s="169"/>
      <c r="W43" s="169"/>
      <c r="X43" s="169"/>
      <c r="Y43" s="117"/>
      <c r="Z43" s="117"/>
      <c r="AA43" s="118" t="str">
        <f t="shared" si="6"/>
        <v/>
      </c>
      <c r="AB43" s="117"/>
      <c r="AC43" s="117"/>
      <c r="AD43" s="117"/>
      <c r="AE43" s="186" t="str">
        <f>IFERROR(IF(AND(T42="Probabilidad",T43="Probabilidad"),(AG42-(+AG42*AA43)),IF(AND(T42="Impacto",T43="Probabilidad"),(AG41-(+AG41*AA43)),IF(T43="Impacto",AG42,""))),"")</f>
        <v/>
      </c>
      <c r="AF43" s="154" t="str">
        <f t="shared" si="4"/>
        <v/>
      </c>
      <c r="AG43" s="118" t="str">
        <f t="shared" si="7"/>
        <v/>
      </c>
      <c r="AH43" s="154" t="str">
        <f t="shared" si="5"/>
        <v/>
      </c>
      <c r="AI43" s="118" t="str">
        <f>IFERROR(IF(AND(T42="Impacto",T43="Impacto"),(AI42-(+AI42*AA43)),IF(AND(T42="Probabilidad",T43="Impacto"),(AI41-(+AI41*AA43)),IF(T43="Probabilidad",AI42,""))),"")</f>
        <v/>
      </c>
      <c r="AJ43" s="119" t="str">
        <f t="shared" si="8"/>
        <v/>
      </c>
      <c r="AK43" s="359"/>
      <c r="AL43" s="155"/>
      <c r="AM43" s="156"/>
      <c r="AN43" s="120"/>
      <c r="AO43" s="120"/>
      <c r="AP43" s="155"/>
      <c r="AQ43" s="120"/>
      <c r="AR43" s="155"/>
      <c r="AS43" s="120"/>
      <c r="AT43" s="155"/>
      <c r="AU43" s="120"/>
      <c r="AV43" s="155"/>
      <c r="AW43" s="156"/>
      <c r="AX43" s="155"/>
      <c r="AY43" s="155"/>
      <c r="AZ43" s="156"/>
      <c r="BA43" s="120"/>
      <c r="BB43" s="120"/>
      <c r="BC43" s="155"/>
      <c r="BD43" s="155"/>
      <c r="BE43" s="156"/>
      <c r="BF43" s="120"/>
      <c r="BG43" s="120"/>
      <c r="BH43" s="155"/>
      <c r="BI43" s="155"/>
      <c r="BJ43" s="156"/>
      <c r="BK43" s="120"/>
      <c r="BL43" s="120"/>
      <c r="BM43" s="155"/>
      <c r="BN43" s="155"/>
      <c r="BO43" s="156"/>
      <c r="BP43" s="120"/>
      <c r="BQ43" s="120"/>
      <c r="BR43" s="159"/>
      <c r="BS43" s="155"/>
      <c r="BT43" s="155"/>
      <c r="BU43" s="155"/>
      <c r="BV43" s="120"/>
      <c r="BW43" s="155"/>
      <c r="BX43" s="155"/>
      <c r="BY43" s="120"/>
      <c r="BZ43" s="155"/>
      <c r="CA43" s="156"/>
      <c r="CB43" s="155"/>
      <c r="CC43" s="163"/>
      <c r="CD43" s="163"/>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row>
    <row r="44" spans="1:106" ht="16.5" customHeight="1" x14ac:dyDescent="0.3">
      <c r="A44" s="342"/>
      <c r="B44" s="324"/>
      <c r="C44" s="324"/>
      <c r="D44" s="324"/>
      <c r="E44" s="343"/>
      <c r="F44" s="324"/>
      <c r="G44" s="324"/>
      <c r="H44" s="324"/>
      <c r="I44" s="324"/>
      <c r="J44" s="342"/>
      <c r="K44" s="341"/>
      <c r="L44" s="345"/>
      <c r="M44" s="346"/>
      <c r="N44" s="348"/>
      <c r="O44" s="341"/>
      <c r="P44" s="345"/>
      <c r="Q44" s="344"/>
      <c r="R44" s="156">
        <v>4</v>
      </c>
      <c r="S44" s="116"/>
      <c r="T44" s="157" t="str">
        <f t="shared" si="9"/>
        <v/>
      </c>
      <c r="U44" s="169"/>
      <c r="V44" s="169"/>
      <c r="W44" s="169"/>
      <c r="X44" s="169"/>
      <c r="Y44" s="117"/>
      <c r="Z44" s="117"/>
      <c r="AA44" s="118" t="str">
        <f t="shared" si="6"/>
        <v/>
      </c>
      <c r="AB44" s="117"/>
      <c r="AC44" s="117"/>
      <c r="AD44" s="117"/>
      <c r="AE44" s="186" t="str">
        <f>IFERROR(IF(AND(T43="Probabilidad",T44="Probabilidad"),(AG43-(+AG43*AA44)),IF(AND(T43="Impacto",T44="Probabilidad"),(AG42-(+AG42*AA44)),IF(T44="Impacto",AG43,""))),"")</f>
        <v/>
      </c>
      <c r="AF44" s="154" t="str">
        <f t="shared" si="4"/>
        <v/>
      </c>
      <c r="AG44" s="118" t="str">
        <f t="shared" si="7"/>
        <v/>
      </c>
      <c r="AH44" s="154" t="str">
        <f t="shared" si="5"/>
        <v/>
      </c>
      <c r="AI44" s="118" t="str">
        <f>IFERROR(IF(AND(T43="Impacto",T44="Impacto"),(AI43-(+AI43*AA44)),IF(AND(T43="Probabilidad",T44="Impacto"),(AI42-(+AI42*AA44)),IF(T44="Probabilidad",AI43,""))),"")</f>
        <v/>
      </c>
      <c r="AJ44" s="119" t="str">
        <f t="shared" si="8"/>
        <v/>
      </c>
      <c r="AK44" s="359"/>
      <c r="AL44" s="155"/>
      <c r="AM44" s="156"/>
      <c r="AN44" s="120"/>
      <c r="AO44" s="120"/>
      <c r="AP44" s="155"/>
      <c r="AQ44" s="120"/>
      <c r="AR44" s="155"/>
      <c r="AS44" s="120"/>
      <c r="AT44" s="155"/>
      <c r="AU44" s="120"/>
      <c r="AV44" s="155"/>
      <c r="AW44" s="156"/>
      <c r="AX44" s="155"/>
      <c r="AY44" s="155"/>
      <c r="AZ44" s="156"/>
      <c r="BA44" s="120"/>
      <c r="BB44" s="120"/>
      <c r="BC44" s="155"/>
      <c r="BD44" s="155"/>
      <c r="BE44" s="156"/>
      <c r="BF44" s="120"/>
      <c r="BG44" s="120"/>
      <c r="BH44" s="155"/>
      <c r="BI44" s="155"/>
      <c r="BJ44" s="156"/>
      <c r="BK44" s="120"/>
      <c r="BL44" s="120"/>
      <c r="BM44" s="155"/>
      <c r="BN44" s="155"/>
      <c r="BO44" s="156"/>
      <c r="BP44" s="120"/>
      <c r="BQ44" s="120"/>
      <c r="BR44" s="159"/>
      <c r="BS44" s="155"/>
      <c r="BT44" s="155"/>
      <c r="BU44" s="155"/>
      <c r="BV44" s="120"/>
      <c r="BW44" s="155"/>
      <c r="BX44" s="155"/>
      <c r="BY44" s="120"/>
      <c r="BZ44" s="155"/>
      <c r="CA44" s="156"/>
      <c r="CB44" s="155"/>
      <c r="CC44" s="163"/>
      <c r="CD44" s="163"/>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row>
    <row r="45" spans="1:106" ht="16.5" customHeight="1" x14ac:dyDescent="0.3">
      <c r="A45" s="342"/>
      <c r="B45" s="324"/>
      <c r="C45" s="324"/>
      <c r="D45" s="324"/>
      <c r="E45" s="343"/>
      <c r="F45" s="324"/>
      <c r="G45" s="324"/>
      <c r="H45" s="324"/>
      <c r="I45" s="324"/>
      <c r="J45" s="342"/>
      <c r="K45" s="341"/>
      <c r="L45" s="345"/>
      <c r="M45" s="346"/>
      <c r="N45" s="348"/>
      <c r="O45" s="341"/>
      <c r="P45" s="345"/>
      <c r="Q45" s="344"/>
      <c r="R45" s="156">
        <v>5</v>
      </c>
      <c r="S45" s="116"/>
      <c r="T45" s="157" t="str">
        <f t="shared" si="9"/>
        <v/>
      </c>
      <c r="U45" s="169"/>
      <c r="V45" s="169"/>
      <c r="W45" s="169"/>
      <c r="X45" s="169"/>
      <c r="Y45" s="117"/>
      <c r="Z45" s="117"/>
      <c r="AA45" s="118" t="str">
        <f t="shared" si="6"/>
        <v/>
      </c>
      <c r="AB45" s="117"/>
      <c r="AC45" s="117"/>
      <c r="AD45" s="117"/>
      <c r="AE45" s="186" t="str">
        <f>IFERROR(IF(AND(T44="Probabilidad",T45="Probabilidad"),(AG44-(+AG44*AA45)),IF(AND(T44="Impacto",T45="Probabilidad"),(AG43-(+AG43*AA45)),IF(T45="Impacto",AG44,""))),"")</f>
        <v/>
      </c>
      <c r="AF45" s="154" t="str">
        <f t="shared" si="4"/>
        <v/>
      </c>
      <c r="AG45" s="118" t="str">
        <f t="shared" si="7"/>
        <v/>
      </c>
      <c r="AH45" s="154" t="str">
        <f t="shared" si="5"/>
        <v/>
      </c>
      <c r="AI45" s="118" t="str">
        <f>IFERROR(IF(AND(T44="Impacto",T45="Impacto"),(AI44-(+AI44*AA45)),IF(AND(T44="Probabilidad",T45="Impacto"),(AI43-(+AI43*AA45)),IF(T45="Probabilidad",AI44,""))),"")</f>
        <v/>
      </c>
      <c r="AJ45" s="119" t="str">
        <f t="shared" si="8"/>
        <v/>
      </c>
      <c r="AK45" s="359"/>
      <c r="AL45" s="155"/>
      <c r="AM45" s="156"/>
      <c r="AN45" s="120"/>
      <c r="AO45" s="120"/>
      <c r="AP45" s="155"/>
      <c r="AQ45" s="120"/>
      <c r="AR45" s="155"/>
      <c r="AS45" s="120"/>
      <c r="AT45" s="155"/>
      <c r="AU45" s="120"/>
      <c r="AV45" s="155"/>
      <c r="AW45" s="156"/>
      <c r="AX45" s="155"/>
      <c r="AY45" s="155"/>
      <c r="AZ45" s="156"/>
      <c r="BA45" s="120"/>
      <c r="BB45" s="120"/>
      <c r="BC45" s="155"/>
      <c r="BD45" s="155"/>
      <c r="BE45" s="156"/>
      <c r="BF45" s="120"/>
      <c r="BG45" s="120"/>
      <c r="BH45" s="155"/>
      <c r="BI45" s="155"/>
      <c r="BJ45" s="156"/>
      <c r="BK45" s="120"/>
      <c r="BL45" s="120"/>
      <c r="BM45" s="155"/>
      <c r="BN45" s="155"/>
      <c r="BO45" s="156"/>
      <c r="BP45" s="120"/>
      <c r="BQ45" s="120"/>
      <c r="BR45" s="159"/>
      <c r="BS45" s="155"/>
      <c r="BT45" s="155"/>
      <c r="BU45" s="155"/>
      <c r="BV45" s="120"/>
      <c r="BW45" s="155"/>
      <c r="BX45" s="155"/>
      <c r="BY45" s="120"/>
      <c r="BZ45" s="155"/>
      <c r="CA45" s="156"/>
      <c r="CB45" s="155"/>
      <c r="CC45" s="163"/>
      <c r="CD45" s="163"/>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row>
    <row r="46" spans="1:106" ht="16.5" customHeight="1" x14ac:dyDescent="0.3">
      <c r="A46" s="342"/>
      <c r="B46" s="324"/>
      <c r="C46" s="324"/>
      <c r="D46" s="324"/>
      <c r="E46" s="343"/>
      <c r="F46" s="324"/>
      <c r="G46" s="324"/>
      <c r="H46" s="324"/>
      <c r="I46" s="324"/>
      <c r="J46" s="342"/>
      <c r="K46" s="341"/>
      <c r="L46" s="345"/>
      <c r="M46" s="346"/>
      <c r="N46" s="349"/>
      <c r="O46" s="341"/>
      <c r="P46" s="345"/>
      <c r="Q46" s="344"/>
      <c r="R46" s="156">
        <v>6</v>
      </c>
      <c r="S46" s="116"/>
      <c r="T46" s="157" t="str">
        <f t="shared" si="9"/>
        <v/>
      </c>
      <c r="U46" s="169"/>
      <c r="V46" s="169"/>
      <c r="W46" s="169"/>
      <c r="X46" s="169"/>
      <c r="Y46" s="117"/>
      <c r="Z46" s="117"/>
      <c r="AA46" s="118" t="str">
        <f t="shared" si="6"/>
        <v/>
      </c>
      <c r="AB46" s="117"/>
      <c r="AC46" s="117"/>
      <c r="AD46" s="117"/>
      <c r="AE46" s="186" t="str">
        <f>IFERROR(IF(AND(T45="Probabilidad",T46="Probabilidad"),(AG45-(+AG45*AA46)),IF(AND(T45="Impacto",T46="Probabilidad"),(AG44-(+AG44*AA46)),IF(T46="Impacto",AG45,""))),"")</f>
        <v/>
      </c>
      <c r="AF46" s="154" t="str">
        <f t="shared" si="4"/>
        <v/>
      </c>
      <c r="AG46" s="118" t="str">
        <f t="shared" si="7"/>
        <v/>
      </c>
      <c r="AH46" s="154" t="str">
        <f t="shared" si="5"/>
        <v/>
      </c>
      <c r="AI46" s="118" t="str">
        <f>IFERROR(IF(AND(T45="Impacto",T46="Impacto"),(AI45-(+AI45*AA46)),IF(AND(T45="Probabilidad",T46="Impacto"),(AI44-(+AI44*AA46)),IF(T46="Probabilidad",AI45,""))),"")</f>
        <v/>
      </c>
      <c r="AJ46" s="119" t="str">
        <f t="shared" si="8"/>
        <v/>
      </c>
      <c r="AK46" s="360"/>
      <c r="AL46" s="155"/>
      <c r="AM46" s="156"/>
      <c r="AN46" s="120"/>
      <c r="AO46" s="120"/>
      <c r="AP46" s="155"/>
      <c r="AQ46" s="120"/>
      <c r="AR46" s="155"/>
      <c r="AS46" s="120"/>
      <c r="AT46" s="155"/>
      <c r="AU46" s="120"/>
      <c r="AV46" s="155"/>
      <c r="AW46" s="156"/>
      <c r="AX46" s="155"/>
      <c r="AY46" s="155"/>
      <c r="AZ46" s="156"/>
      <c r="BA46" s="120"/>
      <c r="BB46" s="120"/>
      <c r="BC46" s="155"/>
      <c r="BD46" s="155"/>
      <c r="BE46" s="156"/>
      <c r="BF46" s="120"/>
      <c r="BG46" s="120"/>
      <c r="BH46" s="155"/>
      <c r="BI46" s="155"/>
      <c r="BJ46" s="156"/>
      <c r="BK46" s="120"/>
      <c r="BL46" s="120"/>
      <c r="BM46" s="155"/>
      <c r="BN46" s="155"/>
      <c r="BO46" s="156"/>
      <c r="BP46" s="120"/>
      <c r="BQ46" s="120"/>
      <c r="BR46" s="159"/>
      <c r="BS46" s="155"/>
      <c r="BT46" s="155"/>
      <c r="BU46" s="155"/>
      <c r="BV46" s="120"/>
      <c r="BW46" s="155"/>
      <c r="BX46" s="155"/>
      <c r="BY46" s="120"/>
      <c r="BZ46" s="155"/>
      <c r="CA46" s="156"/>
      <c r="CB46" s="155"/>
      <c r="CC46" s="163"/>
      <c r="CD46" s="163"/>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row>
    <row r="47" spans="1:106" ht="16.5" customHeight="1" x14ac:dyDescent="0.3">
      <c r="A47" s="342">
        <v>8</v>
      </c>
      <c r="B47" s="324"/>
      <c r="C47" s="324"/>
      <c r="D47" s="324"/>
      <c r="E47" s="343"/>
      <c r="F47" s="324"/>
      <c r="G47" s="324"/>
      <c r="H47" s="324"/>
      <c r="I47" s="324"/>
      <c r="J47" s="342"/>
      <c r="K47" s="341" t="str">
        <f>IF(J47&lt;=0,"",IF(J47&lt;=2,"Muy Baja",IF(J47&lt;=24,"Baja",IF(J47&lt;=500,"Media",IF(J47&lt;=5000,"Alta","Muy Alta")))))</f>
        <v/>
      </c>
      <c r="L47" s="345" t="str">
        <f>IF(K47="","",IF(K47="Muy Baja",0.2,IF(K47="Baja",0.4,IF(K47="Media",0.6,IF(K47="Alta",0.8,IF(K47="Muy Alta",1,))))))</f>
        <v/>
      </c>
      <c r="M47" s="346"/>
      <c r="N47" s="347">
        <f>IF(NOT(ISERROR(MATCH(M47,'Tabla Impacto'!$B$221:$B$223,0))),'Tabla Impacto'!$F$223&amp;"Por favor no seleccionar los criterios de impacto(Afectación Económica o presupuestal y Pérdida Reputacional)",M47)</f>
        <v>0</v>
      </c>
      <c r="O47" s="341" t="str">
        <f>IF(OR(N47='Tabla Impacto'!$C$11,N47='Tabla Impacto'!$D$11),"Leve",IF(OR(N47='Tabla Impacto'!$C$12,N47='Tabla Impacto'!$D$12),"Menor",IF(OR(N47='Tabla Impacto'!$C$13,N47='Tabla Impacto'!$D$13),"Moderado",IF(OR(N47='Tabla Impacto'!$C$14,N47='Tabla Impacto'!$D$14),"Mayor",IF(OR(N47='Tabla Impacto'!$C$15,N47='Tabla Impacto'!$D$15),"Catastrófico","")))))</f>
        <v/>
      </c>
      <c r="P47" s="345" t="str">
        <f>IF(O47="","",IF(O47="Leve",0.2,IF(O47="Menor",0.4,IF(O47="Moderado",0.6,IF(O47="Mayor",0.8,IF(O47="Catastrófico",1,))))))</f>
        <v/>
      </c>
      <c r="Q47" s="344" t="str">
        <f>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56">
        <v>1</v>
      </c>
      <c r="S47" s="116"/>
      <c r="T47" s="157" t="str">
        <f t="shared" si="9"/>
        <v/>
      </c>
      <c r="U47" s="169"/>
      <c r="V47" s="169"/>
      <c r="W47" s="169"/>
      <c r="X47" s="169"/>
      <c r="Y47" s="117"/>
      <c r="Z47" s="117"/>
      <c r="AA47" s="118" t="str">
        <f t="shared" si="6"/>
        <v/>
      </c>
      <c r="AB47" s="117"/>
      <c r="AC47" s="117"/>
      <c r="AD47" s="117"/>
      <c r="AE47" s="186" t="str">
        <f>IFERROR(IF(T47="Probabilidad",(L47-(+L47*AA47)),IF(T47="Impacto",L47,"")),"")</f>
        <v/>
      </c>
      <c r="AF47" s="154" t="str">
        <f>IFERROR(IF(AE47="","",IF(AE47&lt;=0.2,"Muy Baja",IF(AE47&lt;=0.4,"Baja",IF(AE47&lt;=0.6,"Media",IF(AE47&lt;=0.8,"Alta","Muy Alta"))))),"")</f>
        <v/>
      </c>
      <c r="AG47" s="118" t="str">
        <f t="shared" si="7"/>
        <v/>
      </c>
      <c r="AH47" s="154" t="str">
        <f>IFERROR(IF(AI47="","",IF(AI47&lt;=0.2,"Leve",IF(AI47&lt;=0.4,"Menor",IF(AI47&lt;=0.6,"Moderado",IF(AI47&lt;=0.8,"Mayor","Catastrófico"))))),"")</f>
        <v/>
      </c>
      <c r="AI47" s="118" t="str">
        <f>IFERROR(IF(T47="Impacto",(P47-(+P47*AA47)),IF(T47="Probabilidad",P47,"")),"")</f>
        <v/>
      </c>
      <c r="AJ47" s="119" t="str">
        <f t="shared" si="8"/>
        <v/>
      </c>
      <c r="AK47" s="358"/>
      <c r="AL47" s="155"/>
      <c r="AM47" s="156"/>
      <c r="AN47" s="120"/>
      <c r="AO47" s="120"/>
      <c r="AP47" s="155"/>
      <c r="AQ47" s="120"/>
      <c r="AR47" s="155"/>
      <c r="AS47" s="120"/>
      <c r="AT47" s="155"/>
      <c r="AU47" s="120"/>
      <c r="AV47" s="155"/>
      <c r="AW47" s="156"/>
      <c r="AX47" s="155"/>
      <c r="AY47" s="155"/>
      <c r="AZ47" s="156"/>
      <c r="BA47" s="120"/>
      <c r="BB47" s="120"/>
      <c r="BC47" s="155"/>
      <c r="BD47" s="155"/>
      <c r="BE47" s="156"/>
      <c r="BF47" s="120"/>
      <c r="BG47" s="120"/>
      <c r="BH47" s="155"/>
      <c r="BI47" s="155"/>
      <c r="BJ47" s="156"/>
      <c r="BK47" s="120"/>
      <c r="BL47" s="120"/>
      <c r="BM47" s="155"/>
      <c r="BN47" s="155"/>
      <c r="BO47" s="156"/>
      <c r="BP47" s="120"/>
      <c r="BQ47" s="120"/>
      <c r="BR47" s="159"/>
      <c r="BS47" s="155"/>
      <c r="BT47" s="155"/>
      <c r="BU47" s="155"/>
      <c r="BV47" s="120"/>
      <c r="BW47" s="155"/>
      <c r="BX47" s="155"/>
      <c r="BY47" s="120"/>
      <c r="BZ47" s="155"/>
      <c r="CA47" s="156"/>
      <c r="CB47" s="155"/>
      <c r="CC47" s="163"/>
      <c r="CD47" s="163"/>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row>
    <row r="48" spans="1:106" ht="16.5" customHeight="1" x14ac:dyDescent="0.3">
      <c r="A48" s="342"/>
      <c r="B48" s="324"/>
      <c r="C48" s="324"/>
      <c r="D48" s="324"/>
      <c r="E48" s="343"/>
      <c r="F48" s="324"/>
      <c r="G48" s="324"/>
      <c r="H48" s="324"/>
      <c r="I48" s="324"/>
      <c r="J48" s="342"/>
      <c r="K48" s="341"/>
      <c r="L48" s="345"/>
      <c r="M48" s="346"/>
      <c r="N48" s="348"/>
      <c r="O48" s="341"/>
      <c r="P48" s="345"/>
      <c r="Q48" s="344"/>
      <c r="R48" s="156">
        <v>2</v>
      </c>
      <c r="S48" s="116"/>
      <c r="T48" s="157" t="str">
        <f t="shared" si="9"/>
        <v/>
      </c>
      <c r="U48" s="169"/>
      <c r="V48" s="169"/>
      <c r="W48" s="169"/>
      <c r="X48" s="169"/>
      <c r="Y48" s="117"/>
      <c r="Z48" s="117"/>
      <c r="AA48" s="118" t="str">
        <f t="shared" si="6"/>
        <v/>
      </c>
      <c r="AB48" s="117"/>
      <c r="AC48" s="117"/>
      <c r="AD48" s="117"/>
      <c r="AE48" s="186" t="str">
        <f>IFERROR(IF(AND(T47="Probabilidad",T48="Probabilidad"),(AG47-(+AG47*AA48)),IF(T48="Probabilidad",(L47-(+L47*AA48)),IF(T48="Impacto",AG47,""))),"")</f>
        <v/>
      </c>
      <c r="AF48" s="154" t="str">
        <f t="shared" si="4"/>
        <v/>
      </c>
      <c r="AG48" s="118" t="str">
        <f t="shared" si="7"/>
        <v/>
      </c>
      <c r="AH48" s="154" t="str">
        <f t="shared" si="5"/>
        <v/>
      </c>
      <c r="AI48" s="118" t="str">
        <f>IFERROR(IF(AND(T47="Impacto",T48="Impacto"),(AI41-(+AI41*AA48)),IF(T48="Impacto",($P$47-(+$P$47*AA48)),IF(T48="Probabilidad",AI41,""))),"")</f>
        <v/>
      </c>
      <c r="AJ48" s="119" t="str">
        <f t="shared" si="8"/>
        <v/>
      </c>
      <c r="AK48" s="359"/>
      <c r="AL48" s="155"/>
      <c r="AM48" s="156"/>
      <c r="AN48" s="120"/>
      <c r="AO48" s="120"/>
      <c r="AP48" s="155"/>
      <c r="AQ48" s="120"/>
      <c r="AR48" s="155"/>
      <c r="AS48" s="120"/>
      <c r="AT48" s="155"/>
      <c r="AU48" s="120"/>
      <c r="AV48" s="155"/>
      <c r="AW48" s="156"/>
      <c r="AX48" s="155"/>
      <c r="AY48" s="155"/>
      <c r="AZ48" s="156"/>
      <c r="BA48" s="120"/>
      <c r="BB48" s="120"/>
      <c r="BC48" s="155"/>
      <c r="BD48" s="155"/>
      <c r="BE48" s="156"/>
      <c r="BF48" s="120"/>
      <c r="BG48" s="120"/>
      <c r="BH48" s="155"/>
      <c r="BI48" s="155"/>
      <c r="BJ48" s="156"/>
      <c r="BK48" s="120"/>
      <c r="BL48" s="120"/>
      <c r="BM48" s="155"/>
      <c r="BN48" s="155"/>
      <c r="BO48" s="156"/>
      <c r="BP48" s="120"/>
      <c r="BQ48" s="120"/>
      <c r="BR48" s="159"/>
      <c r="BS48" s="155"/>
      <c r="BT48" s="155"/>
      <c r="BU48" s="155"/>
      <c r="BV48" s="120"/>
      <c r="BW48" s="155"/>
      <c r="BX48" s="155"/>
      <c r="BY48" s="120"/>
      <c r="BZ48" s="155"/>
      <c r="CA48" s="156"/>
      <c r="CB48" s="155"/>
      <c r="CC48" s="163"/>
      <c r="CD48" s="163"/>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row>
    <row r="49" spans="1:106" ht="16.5" customHeight="1" x14ac:dyDescent="0.3">
      <c r="A49" s="342"/>
      <c r="B49" s="324"/>
      <c r="C49" s="324"/>
      <c r="D49" s="324"/>
      <c r="E49" s="343"/>
      <c r="F49" s="324"/>
      <c r="G49" s="324"/>
      <c r="H49" s="324"/>
      <c r="I49" s="324"/>
      <c r="J49" s="342"/>
      <c r="K49" s="341"/>
      <c r="L49" s="345"/>
      <c r="M49" s="346"/>
      <c r="N49" s="348"/>
      <c r="O49" s="341"/>
      <c r="P49" s="345"/>
      <c r="Q49" s="344"/>
      <c r="R49" s="156">
        <v>3</v>
      </c>
      <c r="S49" s="213"/>
      <c r="T49" s="157" t="str">
        <f t="shared" si="9"/>
        <v/>
      </c>
      <c r="U49" s="169"/>
      <c r="V49" s="169"/>
      <c r="W49" s="169"/>
      <c r="X49" s="169"/>
      <c r="Y49" s="117"/>
      <c r="Z49" s="117"/>
      <c r="AA49" s="118" t="str">
        <f t="shared" si="6"/>
        <v/>
      </c>
      <c r="AB49" s="117"/>
      <c r="AC49" s="117"/>
      <c r="AD49" s="117"/>
      <c r="AE49" s="186" t="str">
        <f>IFERROR(IF(AND(T48="Probabilidad",T49="Probabilidad"),(AG48-(+AG48*AA49)),IF(AND(T48="Impacto",T49="Probabilidad"),(AG47-(+AG47*AA49)),IF(T49="Impacto",AG48,""))),"")</f>
        <v/>
      </c>
      <c r="AF49" s="154" t="str">
        <f t="shared" si="4"/>
        <v/>
      </c>
      <c r="AG49" s="118" t="str">
        <f t="shared" si="7"/>
        <v/>
      </c>
      <c r="AH49" s="154" t="str">
        <f t="shared" si="5"/>
        <v/>
      </c>
      <c r="AI49" s="118" t="str">
        <f>IFERROR(IF(AND(T48="Impacto",T49="Impacto"),(AI48-(+AI48*AA49)),IF(AND(T48="Probabilidad",T49="Impacto"),(AI47-(+AI47*AA49)),IF(T49="Probabilidad",AI48,""))),"")</f>
        <v/>
      </c>
      <c r="AJ49" s="119" t="str">
        <f t="shared" si="8"/>
        <v/>
      </c>
      <c r="AK49" s="359"/>
      <c r="AL49" s="155"/>
      <c r="AM49" s="156"/>
      <c r="AN49" s="120"/>
      <c r="AO49" s="120"/>
      <c r="AP49" s="155"/>
      <c r="AQ49" s="120"/>
      <c r="AR49" s="155"/>
      <c r="AS49" s="120"/>
      <c r="AT49" s="155"/>
      <c r="AU49" s="120"/>
      <c r="AV49" s="155"/>
      <c r="AW49" s="156"/>
      <c r="AX49" s="155"/>
      <c r="AY49" s="155"/>
      <c r="AZ49" s="156"/>
      <c r="BA49" s="120"/>
      <c r="BB49" s="120"/>
      <c r="BC49" s="155"/>
      <c r="BD49" s="155"/>
      <c r="BE49" s="156"/>
      <c r="BF49" s="120"/>
      <c r="BG49" s="120"/>
      <c r="BH49" s="155"/>
      <c r="BI49" s="155"/>
      <c r="BJ49" s="156"/>
      <c r="BK49" s="120"/>
      <c r="BL49" s="120"/>
      <c r="BM49" s="155"/>
      <c r="BN49" s="155"/>
      <c r="BO49" s="156"/>
      <c r="BP49" s="120"/>
      <c r="BQ49" s="120"/>
      <c r="BR49" s="159"/>
      <c r="BS49" s="155"/>
      <c r="BT49" s="155"/>
      <c r="BU49" s="155"/>
      <c r="BV49" s="120"/>
      <c r="BW49" s="155"/>
      <c r="BX49" s="155"/>
      <c r="BY49" s="120"/>
      <c r="BZ49" s="155"/>
      <c r="CA49" s="156"/>
      <c r="CB49" s="155"/>
      <c r="CC49" s="163"/>
      <c r="CD49" s="163"/>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row>
    <row r="50" spans="1:106" ht="16.5" customHeight="1" x14ac:dyDescent="0.3">
      <c r="A50" s="342"/>
      <c r="B50" s="324"/>
      <c r="C50" s="324"/>
      <c r="D50" s="324"/>
      <c r="E50" s="343"/>
      <c r="F50" s="324"/>
      <c r="G50" s="324"/>
      <c r="H50" s="324"/>
      <c r="I50" s="324"/>
      <c r="J50" s="342"/>
      <c r="K50" s="341"/>
      <c r="L50" s="345"/>
      <c r="M50" s="346"/>
      <c r="N50" s="348"/>
      <c r="O50" s="341"/>
      <c r="P50" s="345"/>
      <c r="Q50" s="344"/>
      <c r="R50" s="156">
        <v>4</v>
      </c>
      <c r="S50" s="116"/>
      <c r="T50" s="157" t="str">
        <f t="shared" si="9"/>
        <v/>
      </c>
      <c r="U50" s="169"/>
      <c r="V50" s="169"/>
      <c r="W50" s="169"/>
      <c r="X50" s="169"/>
      <c r="Y50" s="117"/>
      <c r="Z50" s="117"/>
      <c r="AA50" s="118" t="str">
        <f t="shared" si="6"/>
        <v/>
      </c>
      <c r="AB50" s="117"/>
      <c r="AC50" s="117"/>
      <c r="AD50" s="117"/>
      <c r="AE50" s="186" t="str">
        <f>IFERROR(IF(AND(T49="Probabilidad",T50="Probabilidad"),(AG49-(+AG49*AA50)),IF(AND(T49="Impacto",T50="Probabilidad"),(AG48-(+AG48*AA50)),IF(T50="Impacto",AG49,""))),"")</f>
        <v/>
      </c>
      <c r="AF50" s="154" t="str">
        <f t="shared" si="4"/>
        <v/>
      </c>
      <c r="AG50" s="118" t="str">
        <f t="shared" si="7"/>
        <v/>
      </c>
      <c r="AH50" s="154" t="str">
        <f t="shared" si="5"/>
        <v/>
      </c>
      <c r="AI50" s="118" t="str">
        <f>IFERROR(IF(AND(T49="Impacto",T50="Impacto"),(AI49-(+AI49*AA50)),IF(AND(T49="Probabilidad",T50="Impacto"),(AI48-(+AI48*AA50)),IF(T50="Probabilidad",AI49,""))),"")</f>
        <v/>
      </c>
      <c r="AJ50" s="119" t="str">
        <f t="shared" si="8"/>
        <v/>
      </c>
      <c r="AK50" s="359"/>
      <c r="AL50" s="155"/>
      <c r="AM50" s="156"/>
      <c r="AN50" s="120"/>
      <c r="AO50" s="120"/>
      <c r="AP50" s="155"/>
      <c r="AQ50" s="120"/>
      <c r="AR50" s="155"/>
      <c r="AS50" s="120"/>
      <c r="AT50" s="155"/>
      <c r="AU50" s="120"/>
      <c r="AV50" s="155"/>
      <c r="AW50" s="156"/>
      <c r="AX50" s="155"/>
      <c r="AY50" s="155"/>
      <c r="AZ50" s="156"/>
      <c r="BA50" s="120"/>
      <c r="BB50" s="120"/>
      <c r="BC50" s="155"/>
      <c r="BD50" s="155"/>
      <c r="BE50" s="156"/>
      <c r="BF50" s="120"/>
      <c r="BG50" s="120"/>
      <c r="BH50" s="155"/>
      <c r="BI50" s="155"/>
      <c r="BJ50" s="156"/>
      <c r="BK50" s="120"/>
      <c r="BL50" s="120"/>
      <c r="BM50" s="155"/>
      <c r="BN50" s="155"/>
      <c r="BO50" s="156"/>
      <c r="BP50" s="120"/>
      <c r="BQ50" s="120"/>
      <c r="BR50" s="159"/>
      <c r="BS50" s="155"/>
      <c r="BT50" s="155"/>
      <c r="BU50" s="155"/>
      <c r="BV50" s="120"/>
      <c r="BW50" s="155"/>
      <c r="BX50" s="155"/>
      <c r="BY50" s="120"/>
      <c r="BZ50" s="155"/>
      <c r="CA50" s="156"/>
      <c r="CB50" s="155"/>
      <c r="CC50" s="163"/>
      <c r="CD50" s="163"/>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row>
    <row r="51" spans="1:106" ht="16.5" customHeight="1" x14ac:dyDescent="0.3">
      <c r="A51" s="342"/>
      <c r="B51" s="324"/>
      <c r="C51" s="324"/>
      <c r="D51" s="324"/>
      <c r="E51" s="343"/>
      <c r="F51" s="324"/>
      <c r="G51" s="324"/>
      <c r="H51" s="324"/>
      <c r="I51" s="324"/>
      <c r="J51" s="342"/>
      <c r="K51" s="341"/>
      <c r="L51" s="345"/>
      <c r="M51" s="346"/>
      <c r="N51" s="348"/>
      <c r="O51" s="341"/>
      <c r="P51" s="345"/>
      <c r="Q51" s="344"/>
      <c r="R51" s="156">
        <v>5</v>
      </c>
      <c r="S51" s="116"/>
      <c r="T51" s="157" t="str">
        <f t="shared" si="9"/>
        <v/>
      </c>
      <c r="U51" s="169"/>
      <c r="V51" s="169"/>
      <c r="W51" s="169"/>
      <c r="X51" s="169"/>
      <c r="Y51" s="117"/>
      <c r="Z51" s="117"/>
      <c r="AA51" s="118" t="str">
        <f t="shared" si="6"/>
        <v/>
      </c>
      <c r="AB51" s="117"/>
      <c r="AC51" s="117"/>
      <c r="AD51" s="117"/>
      <c r="AE51" s="186" t="str">
        <f>IFERROR(IF(AND(T50="Probabilidad",T51="Probabilidad"),(AG50-(+AG50*AA51)),IF(AND(T50="Impacto",T51="Probabilidad"),(AG49-(+AG49*AA51)),IF(T51="Impacto",AG50,""))),"")</f>
        <v/>
      </c>
      <c r="AF51" s="154" t="str">
        <f t="shared" si="4"/>
        <v/>
      </c>
      <c r="AG51" s="118" t="str">
        <f t="shared" si="7"/>
        <v/>
      </c>
      <c r="AH51" s="154" t="str">
        <f t="shared" si="5"/>
        <v/>
      </c>
      <c r="AI51" s="118" t="str">
        <f>IFERROR(IF(AND(T50="Impacto",T51="Impacto"),(AI50-(+AI50*AA51)),IF(AND(T50="Probabilidad",T51="Impacto"),(AI49-(+AI49*AA51)),IF(T51="Probabilidad",AI50,""))),"")</f>
        <v/>
      </c>
      <c r="AJ51" s="119" t="str">
        <f t="shared" si="8"/>
        <v/>
      </c>
      <c r="AK51" s="359"/>
      <c r="AL51" s="155"/>
      <c r="AM51" s="156"/>
      <c r="AN51" s="120"/>
      <c r="AO51" s="120"/>
      <c r="AP51" s="155"/>
      <c r="AQ51" s="120"/>
      <c r="AR51" s="155"/>
      <c r="AS51" s="120"/>
      <c r="AT51" s="155"/>
      <c r="AU51" s="120"/>
      <c r="AV51" s="155"/>
      <c r="AW51" s="156"/>
      <c r="AX51" s="155"/>
      <c r="AY51" s="155"/>
      <c r="AZ51" s="156"/>
      <c r="BA51" s="120"/>
      <c r="BB51" s="120"/>
      <c r="BC51" s="155"/>
      <c r="BD51" s="155"/>
      <c r="BE51" s="156"/>
      <c r="BF51" s="120"/>
      <c r="BG51" s="120"/>
      <c r="BH51" s="155"/>
      <c r="BI51" s="155"/>
      <c r="BJ51" s="156"/>
      <c r="BK51" s="120"/>
      <c r="BL51" s="120"/>
      <c r="BM51" s="155"/>
      <c r="BN51" s="155"/>
      <c r="BO51" s="156"/>
      <c r="BP51" s="120"/>
      <c r="BQ51" s="120"/>
      <c r="BR51" s="159"/>
      <c r="BS51" s="155"/>
      <c r="BT51" s="155"/>
      <c r="BU51" s="155"/>
      <c r="BV51" s="120"/>
      <c r="BW51" s="155"/>
      <c r="BX51" s="155"/>
      <c r="BY51" s="120"/>
      <c r="BZ51" s="155"/>
      <c r="CA51" s="156"/>
      <c r="CB51" s="155"/>
      <c r="CC51" s="163"/>
      <c r="CD51" s="163"/>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row>
    <row r="52" spans="1:106" ht="16.5" customHeight="1" x14ac:dyDescent="0.3">
      <c r="A52" s="342"/>
      <c r="B52" s="324"/>
      <c r="C52" s="324"/>
      <c r="D52" s="324"/>
      <c r="E52" s="343"/>
      <c r="F52" s="324"/>
      <c r="G52" s="324"/>
      <c r="H52" s="324"/>
      <c r="I52" s="324"/>
      <c r="J52" s="342"/>
      <c r="K52" s="341"/>
      <c r="L52" s="345"/>
      <c r="M52" s="346"/>
      <c r="N52" s="349"/>
      <c r="O52" s="341"/>
      <c r="P52" s="345"/>
      <c r="Q52" s="344"/>
      <c r="R52" s="156">
        <v>6</v>
      </c>
      <c r="S52" s="116"/>
      <c r="T52" s="157" t="str">
        <f t="shared" si="9"/>
        <v/>
      </c>
      <c r="U52" s="169"/>
      <c r="V52" s="169"/>
      <c r="W52" s="169"/>
      <c r="X52" s="169"/>
      <c r="Y52" s="117"/>
      <c r="Z52" s="117"/>
      <c r="AA52" s="118" t="str">
        <f t="shared" si="6"/>
        <v/>
      </c>
      <c r="AB52" s="117"/>
      <c r="AC52" s="117"/>
      <c r="AD52" s="117"/>
      <c r="AE52" s="186" t="str">
        <f>IFERROR(IF(AND(T51="Probabilidad",T52="Probabilidad"),(AG51-(+AG51*AA52)),IF(AND(T51="Impacto",T52="Probabilidad"),(AG50-(+AG50*AA52)),IF(T52="Impacto",AG51,""))),"")</f>
        <v/>
      </c>
      <c r="AF52" s="154" t="str">
        <f t="shared" si="4"/>
        <v/>
      </c>
      <c r="AG52" s="118" t="str">
        <f t="shared" si="7"/>
        <v/>
      </c>
      <c r="AH52" s="154" t="str">
        <f t="shared" si="5"/>
        <v/>
      </c>
      <c r="AI52" s="118" t="str">
        <f>IFERROR(IF(AND(T51="Impacto",T52="Impacto"),(AI51-(+AI51*AA52)),IF(AND(T51="Probabilidad",T52="Impacto"),(AI50-(+AI50*AA52)),IF(T52="Probabilidad",AI51,""))),"")</f>
        <v/>
      </c>
      <c r="AJ52" s="119" t="str">
        <f t="shared" si="8"/>
        <v/>
      </c>
      <c r="AK52" s="360"/>
      <c r="AL52" s="155"/>
      <c r="AM52" s="156"/>
      <c r="AN52" s="120"/>
      <c r="AO52" s="120"/>
      <c r="AP52" s="155"/>
      <c r="AQ52" s="120"/>
      <c r="AR52" s="155"/>
      <c r="AS52" s="120"/>
      <c r="AT52" s="155"/>
      <c r="AU52" s="120"/>
      <c r="AV52" s="155"/>
      <c r="AW52" s="156"/>
      <c r="AX52" s="155"/>
      <c r="AY52" s="155"/>
      <c r="AZ52" s="156"/>
      <c r="BA52" s="120"/>
      <c r="BB52" s="120"/>
      <c r="BC52" s="155"/>
      <c r="BD52" s="155"/>
      <c r="BE52" s="156"/>
      <c r="BF52" s="120"/>
      <c r="BG52" s="120"/>
      <c r="BH52" s="155"/>
      <c r="BI52" s="155"/>
      <c r="BJ52" s="156"/>
      <c r="BK52" s="120"/>
      <c r="BL52" s="120"/>
      <c r="BM52" s="155"/>
      <c r="BN52" s="155"/>
      <c r="BO52" s="156"/>
      <c r="BP52" s="120"/>
      <c r="BQ52" s="120"/>
      <c r="BR52" s="159"/>
      <c r="BS52" s="155"/>
      <c r="BT52" s="155"/>
      <c r="BU52" s="155"/>
      <c r="BV52" s="120"/>
      <c r="BW52" s="155"/>
      <c r="BX52" s="155"/>
      <c r="BY52" s="120"/>
      <c r="BZ52" s="155"/>
      <c r="CA52" s="156"/>
      <c r="CB52" s="155"/>
      <c r="CC52" s="163"/>
      <c r="CD52" s="163"/>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row>
    <row r="53" spans="1:106" ht="16.5" customHeight="1" x14ac:dyDescent="0.3">
      <c r="A53" s="342">
        <v>9</v>
      </c>
      <c r="B53" s="324"/>
      <c r="C53" s="324"/>
      <c r="D53" s="324"/>
      <c r="E53" s="343"/>
      <c r="F53" s="324"/>
      <c r="G53" s="324"/>
      <c r="H53" s="324"/>
      <c r="I53" s="324"/>
      <c r="J53" s="342"/>
      <c r="K53" s="341" t="str">
        <f>IF(J53&lt;=0,"",IF(J53&lt;=2,"Muy Baja",IF(J53&lt;=24,"Baja",IF(J53&lt;=500,"Media",IF(J53&lt;=5000,"Alta","Muy Alta")))))</f>
        <v/>
      </c>
      <c r="L53" s="345" t="str">
        <f>IF(K53="","",IF(K53="Muy Baja",0.2,IF(K53="Baja",0.4,IF(K53="Media",0.6,IF(K53="Alta",0.8,IF(K53="Muy Alta",1,))))))</f>
        <v/>
      </c>
      <c r="M53" s="346"/>
      <c r="N53" s="347">
        <f>IF(NOT(ISERROR(MATCH(M53,'Tabla Impacto'!$B$221:$B$223,0))),'Tabla Impacto'!$F$223&amp;"Por favor no seleccionar los criterios de impacto(Afectación Económica o presupuestal y Pérdida Reputacional)",M53)</f>
        <v>0</v>
      </c>
      <c r="O53" s="341" t="str">
        <f>IF(OR(N53='Tabla Impacto'!$C$11,N53='Tabla Impacto'!$D$11),"Leve",IF(OR(N53='Tabla Impacto'!$C$12,N53='Tabla Impacto'!$D$12),"Menor",IF(OR(N53='Tabla Impacto'!$C$13,N53='Tabla Impacto'!$D$13),"Moderado",IF(OR(N53='Tabla Impacto'!$C$14,N53='Tabla Impacto'!$D$14),"Mayor",IF(OR(N53='Tabla Impacto'!$C$15,N53='Tabla Impacto'!$D$15),"Catastrófico","")))))</f>
        <v/>
      </c>
      <c r="P53" s="345" t="str">
        <f>IF(O53="","",IF(O53="Leve",0.2,IF(O53="Menor",0.4,IF(O53="Moderado",0.6,IF(O53="Mayor",0.8,IF(O53="Catastrófico",1,))))))</f>
        <v/>
      </c>
      <c r="Q53" s="344" t="str">
        <f>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56">
        <v>1</v>
      </c>
      <c r="S53" s="116"/>
      <c r="T53" s="157" t="str">
        <f t="shared" si="9"/>
        <v/>
      </c>
      <c r="U53" s="169"/>
      <c r="V53" s="169"/>
      <c r="W53" s="169"/>
      <c r="X53" s="169"/>
      <c r="Y53" s="117"/>
      <c r="Z53" s="117"/>
      <c r="AA53" s="118" t="str">
        <f t="shared" si="6"/>
        <v/>
      </c>
      <c r="AB53" s="117"/>
      <c r="AC53" s="117"/>
      <c r="AD53" s="117"/>
      <c r="AE53" s="186" t="str">
        <f>IFERROR(IF(T53="Probabilidad",(L53-(+L53*AA53)),IF(T53="Impacto",L53,"")),"")</f>
        <v/>
      </c>
      <c r="AF53" s="154" t="str">
        <f>IFERROR(IF(AE53="","",IF(AE53&lt;=0.2,"Muy Baja",IF(AE53&lt;=0.4,"Baja",IF(AE53&lt;=0.6,"Media",IF(AE53&lt;=0.8,"Alta","Muy Alta"))))),"")</f>
        <v/>
      </c>
      <c r="AG53" s="118" t="str">
        <f t="shared" si="7"/>
        <v/>
      </c>
      <c r="AH53" s="154" t="str">
        <f>IFERROR(IF(AI53="","",IF(AI53&lt;=0.2,"Leve",IF(AI53&lt;=0.4,"Menor",IF(AI53&lt;=0.6,"Moderado",IF(AI53&lt;=0.8,"Mayor","Catastrófico"))))),"")</f>
        <v/>
      </c>
      <c r="AI53" s="118" t="str">
        <f>IFERROR(IF(T53="Impacto",(P53-(+P53*AA53)),IF(T53="Probabilidad",P53,"")),"")</f>
        <v/>
      </c>
      <c r="AJ53" s="119" t="str">
        <f t="shared" si="8"/>
        <v/>
      </c>
      <c r="AK53" s="358"/>
      <c r="AL53" s="155"/>
      <c r="AM53" s="156"/>
      <c r="AN53" s="120"/>
      <c r="AO53" s="120"/>
      <c r="AP53" s="155"/>
      <c r="AQ53" s="120"/>
      <c r="AR53" s="155"/>
      <c r="AS53" s="120"/>
      <c r="AT53" s="155"/>
      <c r="AU53" s="120"/>
      <c r="AV53" s="155"/>
      <c r="AW53" s="156"/>
      <c r="AX53" s="155"/>
      <c r="AY53" s="155"/>
      <c r="AZ53" s="156"/>
      <c r="BA53" s="120"/>
      <c r="BB53" s="120"/>
      <c r="BC53" s="155"/>
      <c r="BD53" s="155"/>
      <c r="BE53" s="156"/>
      <c r="BF53" s="120"/>
      <c r="BG53" s="120"/>
      <c r="BH53" s="155"/>
      <c r="BI53" s="155"/>
      <c r="BJ53" s="156"/>
      <c r="BK53" s="120"/>
      <c r="BL53" s="120"/>
      <c r="BM53" s="155"/>
      <c r="BN53" s="155"/>
      <c r="BO53" s="156"/>
      <c r="BP53" s="120"/>
      <c r="BQ53" s="120"/>
      <c r="BR53" s="159"/>
      <c r="BS53" s="155"/>
      <c r="BT53" s="155"/>
      <c r="BU53" s="155"/>
      <c r="BV53" s="120"/>
      <c r="BW53" s="155"/>
      <c r="BX53" s="155"/>
      <c r="BY53" s="120"/>
      <c r="BZ53" s="155"/>
      <c r="CA53" s="156"/>
      <c r="CB53" s="155"/>
      <c r="CC53" s="163"/>
      <c r="CD53" s="163"/>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row>
    <row r="54" spans="1:106" ht="16.5" customHeight="1" x14ac:dyDescent="0.3">
      <c r="A54" s="342"/>
      <c r="B54" s="324"/>
      <c r="C54" s="324"/>
      <c r="D54" s="324"/>
      <c r="E54" s="343"/>
      <c r="F54" s="324"/>
      <c r="G54" s="324"/>
      <c r="H54" s="324"/>
      <c r="I54" s="324"/>
      <c r="J54" s="342"/>
      <c r="K54" s="341"/>
      <c r="L54" s="345"/>
      <c r="M54" s="346"/>
      <c r="N54" s="348"/>
      <c r="O54" s="341"/>
      <c r="P54" s="345"/>
      <c r="Q54" s="344"/>
      <c r="R54" s="156">
        <v>2</v>
      </c>
      <c r="S54" s="116"/>
      <c r="T54" s="157" t="str">
        <f t="shared" si="9"/>
        <v/>
      </c>
      <c r="U54" s="169"/>
      <c r="V54" s="169"/>
      <c r="W54" s="169"/>
      <c r="X54" s="169"/>
      <c r="Y54" s="117"/>
      <c r="Z54" s="117"/>
      <c r="AA54" s="118" t="str">
        <f t="shared" si="6"/>
        <v/>
      </c>
      <c r="AB54" s="117"/>
      <c r="AC54" s="117"/>
      <c r="AD54" s="117"/>
      <c r="AE54" s="186" t="str">
        <f>IFERROR(IF(AND(T53="Probabilidad",T54="Probabilidad"),(AG53-(+AG53*AA54)),IF(T54="Probabilidad",(L53-(+L53*AA54)),IF(T54="Impacto",AG53,""))),"")</f>
        <v/>
      </c>
      <c r="AF54" s="154" t="str">
        <f t="shared" si="4"/>
        <v/>
      </c>
      <c r="AG54" s="118" t="str">
        <f t="shared" si="7"/>
        <v/>
      </c>
      <c r="AH54" s="154" t="str">
        <f t="shared" si="5"/>
        <v/>
      </c>
      <c r="AI54" s="118" t="str">
        <f>IFERROR(IF(AND(T53="Impacto",T54="Impacto"),(AI47-(+AI47*AA54)),IF(T54="Impacto",($P$53-(+$P$53*AA54)),IF(T54="Probabilidad",AI47,""))),"")</f>
        <v/>
      </c>
      <c r="AJ54" s="119" t="str">
        <f t="shared" si="8"/>
        <v/>
      </c>
      <c r="AK54" s="359"/>
      <c r="AL54" s="155"/>
      <c r="AM54" s="156"/>
      <c r="AN54" s="120"/>
      <c r="AO54" s="120"/>
      <c r="AP54" s="155"/>
      <c r="AQ54" s="120"/>
      <c r="AR54" s="155"/>
      <c r="AS54" s="120"/>
      <c r="AT54" s="155"/>
      <c r="AU54" s="120"/>
      <c r="AV54" s="155"/>
      <c r="AW54" s="156"/>
      <c r="AX54" s="155"/>
      <c r="AY54" s="155"/>
      <c r="AZ54" s="156"/>
      <c r="BA54" s="120"/>
      <c r="BB54" s="120"/>
      <c r="BC54" s="155"/>
      <c r="BD54" s="155"/>
      <c r="BE54" s="156"/>
      <c r="BF54" s="120"/>
      <c r="BG54" s="120"/>
      <c r="BH54" s="155"/>
      <c r="BI54" s="155"/>
      <c r="BJ54" s="156"/>
      <c r="BK54" s="120"/>
      <c r="BL54" s="120"/>
      <c r="BM54" s="155"/>
      <c r="BN54" s="155"/>
      <c r="BO54" s="156"/>
      <c r="BP54" s="120"/>
      <c r="BQ54" s="120"/>
      <c r="BR54" s="159"/>
      <c r="BS54" s="155"/>
      <c r="BT54" s="155"/>
      <c r="BU54" s="155"/>
      <c r="BV54" s="120"/>
      <c r="BW54" s="155"/>
      <c r="BX54" s="155"/>
      <c r="BY54" s="120"/>
      <c r="BZ54" s="155"/>
      <c r="CA54" s="156"/>
      <c r="CB54" s="155"/>
      <c r="CC54" s="163"/>
      <c r="CD54" s="163"/>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row>
    <row r="55" spans="1:106" ht="16.5" customHeight="1" x14ac:dyDescent="0.3">
      <c r="A55" s="342"/>
      <c r="B55" s="324"/>
      <c r="C55" s="324"/>
      <c r="D55" s="324"/>
      <c r="E55" s="343"/>
      <c r="F55" s="324"/>
      <c r="G55" s="324"/>
      <c r="H55" s="324"/>
      <c r="I55" s="324"/>
      <c r="J55" s="342"/>
      <c r="K55" s="341"/>
      <c r="L55" s="345"/>
      <c r="M55" s="346"/>
      <c r="N55" s="348"/>
      <c r="O55" s="341"/>
      <c r="P55" s="345"/>
      <c r="Q55" s="344"/>
      <c r="R55" s="156">
        <v>3</v>
      </c>
      <c r="S55" s="213"/>
      <c r="T55" s="157" t="str">
        <f t="shared" si="9"/>
        <v/>
      </c>
      <c r="U55" s="169"/>
      <c r="V55" s="169"/>
      <c r="W55" s="169"/>
      <c r="X55" s="169"/>
      <c r="Y55" s="117"/>
      <c r="Z55" s="117"/>
      <c r="AA55" s="118" t="str">
        <f t="shared" si="6"/>
        <v/>
      </c>
      <c r="AB55" s="117"/>
      <c r="AC55" s="117"/>
      <c r="AD55" s="117"/>
      <c r="AE55" s="186" t="str">
        <f>IFERROR(IF(AND(T54="Probabilidad",T55="Probabilidad"),(AG54-(+AG54*AA55)),IF(AND(T54="Impacto",T55="Probabilidad"),(AG53-(+AG53*AA55)),IF(T55="Impacto",AG54,""))),"")</f>
        <v/>
      </c>
      <c r="AF55" s="154" t="str">
        <f t="shared" si="4"/>
        <v/>
      </c>
      <c r="AG55" s="118" t="str">
        <f t="shared" si="7"/>
        <v/>
      </c>
      <c r="AH55" s="154" t="str">
        <f t="shared" si="5"/>
        <v/>
      </c>
      <c r="AI55" s="118" t="str">
        <f>IFERROR(IF(AND(T54="Impacto",T55="Impacto"),(AI54-(+AI54*AA55)),IF(AND(T54="Probabilidad",T55="Impacto"),(AI53-(+AI53*AA55)),IF(T55="Probabilidad",AI54,""))),"")</f>
        <v/>
      </c>
      <c r="AJ55" s="119" t="str">
        <f t="shared" si="8"/>
        <v/>
      </c>
      <c r="AK55" s="359"/>
      <c r="AL55" s="155"/>
      <c r="AM55" s="156"/>
      <c r="AN55" s="120"/>
      <c r="AO55" s="120"/>
      <c r="AP55" s="155"/>
      <c r="AQ55" s="120"/>
      <c r="AR55" s="155"/>
      <c r="AS55" s="120"/>
      <c r="AT55" s="155"/>
      <c r="AU55" s="120"/>
      <c r="AV55" s="155"/>
      <c r="AW55" s="156"/>
      <c r="AX55" s="155"/>
      <c r="AY55" s="155"/>
      <c r="AZ55" s="156"/>
      <c r="BA55" s="120"/>
      <c r="BB55" s="120"/>
      <c r="BC55" s="155"/>
      <c r="BD55" s="155"/>
      <c r="BE55" s="156"/>
      <c r="BF55" s="120"/>
      <c r="BG55" s="120"/>
      <c r="BH55" s="155"/>
      <c r="BI55" s="155"/>
      <c r="BJ55" s="156"/>
      <c r="BK55" s="120"/>
      <c r="BL55" s="120"/>
      <c r="BM55" s="155"/>
      <c r="BN55" s="155"/>
      <c r="BO55" s="156"/>
      <c r="BP55" s="120"/>
      <c r="BQ55" s="120"/>
      <c r="BR55" s="159"/>
      <c r="BS55" s="155"/>
      <c r="BT55" s="155"/>
      <c r="BU55" s="155"/>
      <c r="BV55" s="120"/>
      <c r="BW55" s="155"/>
      <c r="BX55" s="155"/>
      <c r="BY55" s="120"/>
      <c r="BZ55" s="155"/>
      <c r="CA55" s="156"/>
      <c r="CB55" s="155"/>
      <c r="CC55" s="163"/>
      <c r="CD55" s="163"/>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row>
    <row r="56" spans="1:106" ht="16.5" customHeight="1" x14ac:dyDescent="0.3">
      <c r="A56" s="342"/>
      <c r="B56" s="324"/>
      <c r="C56" s="324"/>
      <c r="D56" s="324"/>
      <c r="E56" s="343"/>
      <c r="F56" s="324"/>
      <c r="G56" s="324"/>
      <c r="H56" s="324"/>
      <c r="I56" s="324"/>
      <c r="J56" s="342"/>
      <c r="K56" s="341"/>
      <c r="L56" s="345"/>
      <c r="M56" s="346"/>
      <c r="N56" s="348"/>
      <c r="O56" s="341"/>
      <c r="P56" s="345"/>
      <c r="Q56" s="344"/>
      <c r="R56" s="156">
        <v>4</v>
      </c>
      <c r="S56" s="116"/>
      <c r="T56" s="157" t="str">
        <f t="shared" si="9"/>
        <v/>
      </c>
      <c r="U56" s="169"/>
      <c r="V56" s="169"/>
      <c r="W56" s="169"/>
      <c r="X56" s="169"/>
      <c r="Y56" s="117"/>
      <c r="Z56" s="117"/>
      <c r="AA56" s="118" t="str">
        <f t="shared" si="6"/>
        <v/>
      </c>
      <c r="AB56" s="117"/>
      <c r="AC56" s="117"/>
      <c r="AD56" s="117"/>
      <c r="AE56" s="186" t="str">
        <f>IFERROR(IF(AND(T55="Probabilidad",T56="Probabilidad"),(AG55-(+AG55*AA56)),IF(AND(T55="Impacto",T56="Probabilidad"),(AG54-(+AG54*AA56)),IF(T56="Impacto",AG55,""))),"")</f>
        <v/>
      </c>
      <c r="AF56" s="154" t="str">
        <f t="shared" si="4"/>
        <v/>
      </c>
      <c r="AG56" s="118" t="str">
        <f t="shared" si="7"/>
        <v/>
      </c>
      <c r="AH56" s="154" t="str">
        <f t="shared" si="5"/>
        <v/>
      </c>
      <c r="AI56" s="118" t="str">
        <f>IFERROR(IF(AND(T55="Impacto",T56="Impacto"),(AI55-(+AI55*AA56)),IF(AND(T55="Probabilidad",T56="Impacto"),(AI54-(+AI54*AA56)),IF(T56="Probabilidad",AI55,""))),"")</f>
        <v/>
      </c>
      <c r="AJ56" s="119" t="str">
        <f t="shared" si="8"/>
        <v/>
      </c>
      <c r="AK56" s="359"/>
      <c r="AL56" s="155"/>
      <c r="AM56" s="156"/>
      <c r="AN56" s="120"/>
      <c r="AO56" s="120"/>
      <c r="AP56" s="155"/>
      <c r="AQ56" s="120"/>
      <c r="AR56" s="155"/>
      <c r="AS56" s="120"/>
      <c r="AT56" s="155"/>
      <c r="AU56" s="120"/>
      <c r="AV56" s="155"/>
      <c r="AW56" s="156"/>
      <c r="AX56" s="155"/>
      <c r="AY56" s="155"/>
      <c r="AZ56" s="156"/>
      <c r="BA56" s="120"/>
      <c r="BB56" s="120"/>
      <c r="BC56" s="155"/>
      <c r="BD56" s="155"/>
      <c r="BE56" s="156"/>
      <c r="BF56" s="120"/>
      <c r="BG56" s="120"/>
      <c r="BH56" s="155"/>
      <c r="BI56" s="155"/>
      <c r="BJ56" s="156"/>
      <c r="BK56" s="120"/>
      <c r="BL56" s="120"/>
      <c r="BM56" s="155"/>
      <c r="BN56" s="155"/>
      <c r="BO56" s="156"/>
      <c r="BP56" s="120"/>
      <c r="BQ56" s="120"/>
      <c r="BR56" s="159"/>
      <c r="BS56" s="155"/>
      <c r="BT56" s="155"/>
      <c r="BU56" s="155"/>
      <c r="BV56" s="120"/>
      <c r="BW56" s="155"/>
      <c r="BX56" s="155"/>
      <c r="BY56" s="120"/>
      <c r="BZ56" s="155"/>
      <c r="CA56" s="156"/>
      <c r="CB56" s="155"/>
      <c r="CC56" s="163"/>
      <c r="CD56" s="163"/>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row>
    <row r="57" spans="1:106" ht="16.5" customHeight="1" x14ac:dyDescent="0.3">
      <c r="A57" s="342"/>
      <c r="B57" s="324"/>
      <c r="C57" s="324"/>
      <c r="D57" s="324"/>
      <c r="E57" s="343"/>
      <c r="F57" s="324"/>
      <c r="G57" s="324"/>
      <c r="H57" s="324"/>
      <c r="I57" s="324"/>
      <c r="J57" s="342"/>
      <c r="K57" s="341"/>
      <c r="L57" s="345"/>
      <c r="M57" s="346"/>
      <c r="N57" s="348"/>
      <c r="O57" s="341"/>
      <c r="P57" s="345"/>
      <c r="Q57" s="344"/>
      <c r="R57" s="156">
        <v>5</v>
      </c>
      <c r="S57" s="116"/>
      <c r="T57" s="157" t="str">
        <f t="shared" si="9"/>
        <v/>
      </c>
      <c r="U57" s="169"/>
      <c r="V57" s="169"/>
      <c r="W57" s="169"/>
      <c r="X57" s="169"/>
      <c r="Y57" s="117"/>
      <c r="Z57" s="117"/>
      <c r="AA57" s="118" t="str">
        <f t="shared" si="6"/>
        <v/>
      </c>
      <c r="AB57" s="117"/>
      <c r="AC57" s="117"/>
      <c r="AD57" s="117"/>
      <c r="AE57" s="186" t="str">
        <f>IFERROR(IF(AND(T56="Probabilidad",T57="Probabilidad"),(AG56-(+AG56*AA57)),IF(AND(T56="Impacto",T57="Probabilidad"),(AG55-(+AG55*AA57)),IF(T57="Impacto",AG56,""))),"")</f>
        <v/>
      </c>
      <c r="AF57" s="154" t="str">
        <f t="shared" si="4"/>
        <v/>
      </c>
      <c r="AG57" s="118" t="str">
        <f t="shared" si="7"/>
        <v/>
      </c>
      <c r="AH57" s="154" t="str">
        <f t="shared" si="5"/>
        <v/>
      </c>
      <c r="AI57" s="118" t="str">
        <f>IFERROR(IF(AND(T56="Impacto",T57="Impacto"),(AI56-(+AI56*AA57)),IF(AND(T56="Probabilidad",T57="Impacto"),(AI55-(+AI55*AA57)),IF(T57="Probabilidad",AI56,""))),"")</f>
        <v/>
      </c>
      <c r="AJ57" s="119" t="str">
        <f t="shared" si="8"/>
        <v/>
      </c>
      <c r="AK57" s="359"/>
      <c r="AL57" s="155"/>
      <c r="AM57" s="156"/>
      <c r="AN57" s="120"/>
      <c r="AO57" s="120"/>
      <c r="AP57" s="155"/>
      <c r="AQ57" s="120"/>
      <c r="AR57" s="155"/>
      <c r="AS57" s="120"/>
      <c r="AT57" s="155"/>
      <c r="AU57" s="120"/>
      <c r="AV57" s="155"/>
      <c r="AW57" s="156"/>
      <c r="AX57" s="155"/>
      <c r="AY57" s="155"/>
      <c r="AZ57" s="156"/>
      <c r="BA57" s="120"/>
      <c r="BB57" s="120"/>
      <c r="BC57" s="155"/>
      <c r="BD57" s="155"/>
      <c r="BE57" s="156"/>
      <c r="BF57" s="120"/>
      <c r="BG57" s="120"/>
      <c r="BH57" s="155"/>
      <c r="BI57" s="155"/>
      <c r="BJ57" s="156"/>
      <c r="BK57" s="120"/>
      <c r="BL57" s="120"/>
      <c r="BM57" s="155"/>
      <c r="BN57" s="155"/>
      <c r="BO57" s="156"/>
      <c r="BP57" s="120"/>
      <c r="BQ57" s="120"/>
      <c r="BR57" s="159"/>
      <c r="BS57" s="155"/>
      <c r="BT57" s="155"/>
      <c r="BU57" s="155"/>
      <c r="BV57" s="120"/>
      <c r="BW57" s="155"/>
      <c r="BX57" s="155"/>
      <c r="BY57" s="120"/>
      <c r="BZ57" s="155"/>
      <c r="CA57" s="156"/>
      <c r="CB57" s="155"/>
      <c r="CC57" s="163"/>
      <c r="CD57" s="163"/>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row>
    <row r="58" spans="1:106" ht="16.5" customHeight="1" x14ac:dyDescent="0.3">
      <c r="A58" s="342"/>
      <c r="B58" s="324"/>
      <c r="C58" s="324"/>
      <c r="D58" s="324"/>
      <c r="E58" s="343"/>
      <c r="F58" s="324"/>
      <c r="G58" s="324"/>
      <c r="H58" s="324"/>
      <c r="I58" s="324"/>
      <c r="J58" s="342"/>
      <c r="K58" s="341"/>
      <c r="L58" s="345"/>
      <c r="M58" s="346"/>
      <c r="N58" s="349"/>
      <c r="O58" s="341"/>
      <c r="P58" s="345"/>
      <c r="Q58" s="344"/>
      <c r="R58" s="156">
        <v>6</v>
      </c>
      <c r="S58" s="116"/>
      <c r="T58" s="157" t="str">
        <f t="shared" si="9"/>
        <v/>
      </c>
      <c r="U58" s="169"/>
      <c r="V58" s="169"/>
      <c r="W58" s="169"/>
      <c r="X58" s="169"/>
      <c r="Y58" s="117"/>
      <c r="Z58" s="117"/>
      <c r="AA58" s="118" t="str">
        <f t="shared" si="6"/>
        <v/>
      </c>
      <c r="AB58" s="117"/>
      <c r="AC58" s="117"/>
      <c r="AD58" s="117"/>
      <c r="AE58" s="186" t="str">
        <f>IFERROR(IF(AND(T57="Probabilidad",T58="Probabilidad"),(AG57-(+AG57*AA58)),IF(AND(T57="Impacto",T58="Probabilidad"),(AG56-(+AG56*AA58)),IF(T58="Impacto",AG57,""))),"")</f>
        <v/>
      </c>
      <c r="AF58" s="154" t="str">
        <f t="shared" si="4"/>
        <v/>
      </c>
      <c r="AG58" s="118" t="str">
        <f t="shared" si="7"/>
        <v/>
      </c>
      <c r="AH58" s="154" t="str">
        <f t="shared" si="5"/>
        <v/>
      </c>
      <c r="AI58" s="118" t="str">
        <f>IFERROR(IF(AND(T57="Impacto",T58="Impacto"),(AI57-(+AI57*AA58)),IF(AND(T57="Probabilidad",T58="Impacto"),(AI56-(+AI56*AA58)),IF(T58="Probabilidad",AI57,""))),"")</f>
        <v/>
      </c>
      <c r="AJ58" s="119" t="str">
        <f t="shared" si="8"/>
        <v/>
      </c>
      <c r="AK58" s="360"/>
      <c r="AL58" s="155"/>
      <c r="AM58" s="156"/>
      <c r="AN58" s="120"/>
      <c r="AO58" s="120"/>
      <c r="AP58" s="155"/>
      <c r="AQ58" s="120"/>
      <c r="AR58" s="155"/>
      <c r="AS58" s="120"/>
      <c r="AT58" s="155"/>
      <c r="AU58" s="120"/>
      <c r="AV58" s="155"/>
      <c r="AW58" s="156"/>
      <c r="AX58" s="155"/>
      <c r="AY58" s="155"/>
      <c r="AZ58" s="156"/>
      <c r="BA58" s="120"/>
      <c r="BB58" s="120"/>
      <c r="BC58" s="155"/>
      <c r="BD58" s="155"/>
      <c r="BE58" s="156"/>
      <c r="BF58" s="120"/>
      <c r="BG58" s="120"/>
      <c r="BH58" s="155"/>
      <c r="BI58" s="155"/>
      <c r="BJ58" s="156"/>
      <c r="BK58" s="120"/>
      <c r="BL58" s="120"/>
      <c r="BM58" s="155"/>
      <c r="BN58" s="155"/>
      <c r="BO58" s="156"/>
      <c r="BP58" s="120"/>
      <c r="BQ58" s="120"/>
      <c r="BR58" s="159"/>
      <c r="BS58" s="155"/>
      <c r="BT58" s="155"/>
      <c r="BU58" s="155"/>
      <c r="BV58" s="120"/>
      <c r="BW58" s="155"/>
      <c r="BX58" s="155"/>
      <c r="BY58" s="120"/>
      <c r="BZ58" s="155"/>
      <c r="CA58" s="156"/>
      <c r="CB58" s="155"/>
      <c r="CC58" s="163"/>
      <c r="CD58" s="163"/>
      <c r="CE58" s="163"/>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row>
    <row r="59" spans="1:106" ht="16.5" customHeight="1" x14ac:dyDescent="0.3">
      <c r="A59" s="342">
        <v>10</v>
      </c>
      <c r="B59" s="324"/>
      <c r="C59" s="324"/>
      <c r="D59" s="324"/>
      <c r="E59" s="343"/>
      <c r="F59" s="324"/>
      <c r="G59" s="324"/>
      <c r="H59" s="324"/>
      <c r="I59" s="324"/>
      <c r="J59" s="342"/>
      <c r="K59" s="341" t="str">
        <f>IF(J59&lt;=0,"",IF(J59&lt;=2,"Muy Baja",IF(J59&lt;=24,"Baja",IF(J59&lt;=500,"Media",IF(J59&lt;=5000,"Alta","Muy Alta")))))</f>
        <v/>
      </c>
      <c r="L59" s="345" t="str">
        <f>IF(K59="","",IF(K59="Muy Baja",0.2,IF(K59="Baja",0.4,IF(K59="Media",0.6,IF(K59="Alta",0.8,IF(K59="Muy Alta",1,))))))</f>
        <v/>
      </c>
      <c r="M59" s="346"/>
      <c r="N59" s="347">
        <f>IF(NOT(ISERROR(MATCH(M59,'Tabla Impacto'!$B$221:$B$223,0))),'Tabla Impacto'!$F$223&amp;"Por favor no seleccionar los criterios de impacto(Afectación Económica o presupuestal y Pérdida Reputacional)",M59)</f>
        <v>0</v>
      </c>
      <c r="O59" s="341" t="str">
        <f>IF(OR(N59='Tabla Impacto'!$C$11,N59='Tabla Impacto'!$D$11),"Leve",IF(OR(N59='Tabla Impacto'!$C$12,N59='Tabla Impacto'!$D$12),"Menor",IF(OR(N59='Tabla Impacto'!$C$13,N59='Tabla Impacto'!$D$13),"Moderado",IF(OR(N59='Tabla Impacto'!$C$14,N59='Tabla Impacto'!$D$14),"Mayor",IF(OR(N59='Tabla Impacto'!$C$15,N59='Tabla Impacto'!$D$15),"Catastrófico","")))))</f>
        <v/>
      </c>
      <c r="P59" s="345" t="str">
        <f>IF(O59="","",IF(O59="Leve",0.2,IF(O59="Menor",0.4,IF(O59="Moderado",0.6,IF(O59="Mayor",0.8,IF(O59="Catastrófico",1,))))))</f>
        <v/>
      </c>
      <c r="Q59" s="344" t="str">
        <f>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56">
        <v>1</v>
      </c>
      <c r="S59" s="116"/>
      <c r="T59" s="157" t="str">
        <f t="shared" si="9"/>
        <v/>
      </c>
      <c r="U59" s="169"/>
      <c r="V59" s="169"/>
      <c r="W59" s="169"/>
      <c r="X59" s="169"/>
      <c r="Y59" s="117"/>
      <c r="Z59" s="117"/>
      <c r="AA59" s="118" t="str">
        <f t="shared" si="6"/>
        <v/>
      </c>
      <c r="AB59" s="117"/>
      <c r="AC59" s="117"/>
      <c r="AD59" s="117"/>
      <c r="AE59" s="186" t="str">
        <f>IFERROR(IF(T59="Probabilidad",(L59-(+L59*AA59)),IF(T59="Impacto",L59,"")),"")</f>
        <v/>
      </c>
      <c r="AF59" s="154" t="str">
        <f>IFERROR(IF(AE59="","",IF(AE59&lt;=0.2,"Muy Baja",IF(AE59&lt;=0.4,"Baja",IF(AE59&lt;=0.6,"Media",IF(AE59&lt;=0.8,"Alta","Muy Alta"))))),"")</f>
        <v/>
      </c>
      <c r="AG59" s="118" t="str">
        <f t="shared" si="7"/>
        <v/>
      </c>
      <c r="AH59" s="154" t="str">
        <f>IFERROR(IF(AI59="","",IF(AI59&lt;=0.2,"Leve",IF(AI59&lt;=0.4,"Menor",IF(AI59&lt;=0.6,"Moderado",IF(AI59&lt;=0.8,"Mayor","Catastrófico"))))),"")</f>
        <v/>
      </c>
      <c r="AI59" s="118" t="str">
        <f>IFERROR(IF(T59="Impacto",(P59-(+P59*AA59)),IF(T59="Probabilidad",P59,"")),"")</f>
        <v/>
      </c>
      <c r="AJ59" s="119" t="str">
        <f t="shared" si="8"/>
        <v/>
      </c>
      <c r="AK59" s="358"/>
      <c r="AL59" s="155"/>
      <c r="AM59" s="156"/>
      <c r="AN59" s="120"/>
      <c r="AO59" s="120"/>
      <c r="AP59" s="155"/>
      <c r="AQ59" s="120"/>
      <c r="AR59" s="155"/>
      <c r="AS59" s="120"/>
      <c r="AT59" s="155"/>
      <c r="AU59" s="120"/>
      <c r="AV59" s="155"/>
      <c r="AW59" s="156"/>
      <c r="AX59" s="155"/>
      <c r="AY59" s="155"/>
      <c r="AZ59" s="156"/>
      <c r="BA59" s="120"/>
      <c r="BB59" s="120"/>
      <c r="BC59" s="155"/>
      <c r="BD59" s="155"/>
      <c r="BE59" s="156"/>
      <c r="BF59" s="120"/>
      <c r="BG59" s="120"/>
      <c r="BH59" s="155"/>
      <c r="BI59" s="155"/>
      <c r="BJ59" s="156"/>
      <c r="BK59" s="120"/>
      <c r="BL59" s="120"/>
      <c r="BM59" s="155"/>
      <c r="BN59" s="155"/>
      <c r="BO59" s="156"/>
      <c r="BP59" s="120"/>
      <c r="BQ59" s="120"/>
      <c r="BR59" s="159"/>
      <c r="BS59" s="155"/>
      <c r="BT59" s="155"/>
      <c r="BU59" s="155"/>
      <c r="BV59" s="120"/>
      <c r="BW59" s="155"/>
      <c r="BX59" s="155"/>
      <c r="BY59" s="120"/>
      <c r="BZ59" s="155"/>
      <c r="CA59" s="156"/>
      <c r="CB59" s="155"/>
      <c r="CC59" s="163"/>
      <c r="CD59" s="163"/>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row>
    <row r="60" spans="1:106" ht="16.5" customHeight="1" x14ac:dyDescent="0.3">
      <c r="A60" s="342"/>
      <c r="B60" s="324"/>
      <c r="C60" s="324"/>
      <c r="D60" s="324"/>
      <c r="E60" s="343"/>
      <c r="F60" s="324"/>
      <c r="G60" s="324"/>
      <c r="H60" s="324"/>
      <c r="I60" s="324"/>
      <c r="J60" s="342"/>
      <c r="K60" s="341"/>
      <c r="L60" s="345"/>
      <c r="M60" s="346"/>
      <c r="N60" s="348"/>
      <c r="O60" s="341"/>
      <c r="P60" s="345"/>
      <c r="Q60" s="344"/>
      <c r="R60" s="156">
        <v>2</v>
      </c>
      <c r="S60" s="116"/>
      <c r="T60" s="157" t="str">
        <f t="shared" si="9"/>
        <v/>
      </c>
      <c r="U60" s="169"/>
      <c r="V60" s="169"/>
      <c r="W60" s="169"/>
      <c r="X60" s="169"/>
      <c r="Y60" s="117"/>
      <c r="Z60" s="117"/>
      <c r="AA60" s="118" t="str">
        <f t="shared" si="6"/>
        <v/>
      </c>
      <c r="AB60" s="117"/>
      <c r="AC60" s="117"/>
      <c r="AD60" s="117"/>
      <c r="AE60" s="186" t="str">
        <f>IFERROR(IF(AND(T59="Probabilidad",T60="Probabilidad"),(AG59-(+AG59*AA60)),IF(T60="Probabilidad",(L59-(+L59*AA60)),IF(T60="Impacto",AG59,""))),"")</f>
        <v/>
      </c>
      <c r="AF60" s="154" t="str">
        <f t="shared" si="4"/>
        <v/>
      </c>
      <c r="AG60" s="118" t="str">
        <f t="shared" si="7"/>
        <v/>
      </c>
      <c r="AH60" s="154" t="str">
        <f t="shared" si="5"/>
        <v/>
      </c>
      <c r="AI60" s="118" t="str">
        <f>IFERROR(IF(AND(T59="Impacto",T60="Impacto"),(AI53-(+AI53*AA60)),IF(T60="Impacto",($P$59-(+$P$59*AA60)),IF(T60="Probabilidad",AI53,""))),"")</f>
        <v/>
      </c>
      <c r="AJ60" s="119" t="str">
        <f t="shared" si="8"/>
        <v/>
      </c>
      <c r="AK60" s="359"/>
      <c r="AL60" s="155"/>
      <c r="AM60" s="156"/>
      <c r="AN60" s="120"/>
      <c r="AO60" s="120"/>
      <c r="AP60" s="155"/>
      <c r="AQ60" s="120"/>
      <c r="AR60" s="155"/>
      <c r="AS60" s="120"/>
      <c r="AT60" s="155"/>
      <c r="AU60" s="120"/>
      <c r="AV60" s="155"/>
      <c r="AW60" s="156"/>
      <c r="AX60" s="155"/>
      <c r="AY60" s="155"/>
      <c r="AZ60" s="156"/>
      <c r="BA60" s="120"/>
      <c r="BB60" s="120"/>
      <c r="BC60" s="155"/>
      <c r="BD60" s="155"/>
      <c r="BE60" s="156"/>
      <c r="BF60" s="120"/>
      <c r="BG60" s="120"/>
      <c r="BH60" s="155"/>
      <c r="BI60" s="155"/>
      <c r="BJ60" s="156"/>
      <c r="BK60" s="120"/>
      <c r="BL60" s="120"/>
      <c r="BM60" s="155"/>
      <c r="BN60" s="155"/>
      <c r="BO60" s="156"/>
      <c r="BP60" s="120"/>
      <c r="BQ60" s="120"/>
      <c r="BR60" s="159"/>
      <c r="BS60" s="155"/>
      <c r="BT60" s="155"/>
      <c r="BU60" s="155"/>
      <c r="BV60" s="120"/>
      <c r="BW60" s="155"/>
      <c r="BX60" s="155"/>
      <c r="BY60" s="120"/>
      <c r="BZ60" s="155"/>
      <c r="CA60" s="156"/>
      <c r="CB60" s="155"/>
    </row>
    <row r="61" spans="1:106" ht="16.5" customHeight="1" x14ac:dyDescent="0.3">
      <c r="A61" s="342"/>
      <c r="B61" s="324"/>
      <c r="C61" s="324"/>
      <c r="D61" s="324"/>
      <c r="E61" s="343"/>
      <c r="F61" s="324"/>
      <c r="G61" s="324"/>
      <c r="H61" s="324"/>
      <c r="I61" s="324"/>
      <c r="J61" s="342"/>
      <c r="K61" s="341"/>
      <c r="L61" s="345"/>
      <c r="M61" s="346"/>
      <c r="N61" s="348"/>
      <c r="O61" s="341"/>
      <c r="P61" s="345"/>
      <c r="Q61" s="344"/>
      <c r="R61" s="156">
        <v>3</v>
      </c>
      <c r="S61" s="213"/>
      <c r="T61" s="157" t="str">
        <f t="shared" si="9"/>
        <v/>
      </c>
      <c r="U61" s="169"/>
      <c r="V61" s="169"/>
      <c r="W61" s="169"/>
      <c r="X61" s="169"/>
      <c r="Y61" s="117"/>
      <c r="Z61" s="117"/>
      <c r="AA61" s="118" t="str">
        <f t="shared" si="6"/>
        <v/>
      </c>
      <c r="AB61" s="117"/>
      <c r="AC61" s="117"/>
      <c r="AD61" s="117"/>
      <c r="AE61" s="186" t="str">
        <f>IFERROR(IF(AND(T60="Probabilidad",T61="Probabilidad"),(AG60-(+AG60*AA61)),IF(AND(T60="Impacto",T61="Probabilidad"),(AG59-(+AG59*AA61)),IF(T61="Impacto",AG60,""))),"")</f>
        <v/>
      </c>
      <c r="AF61" s="154" t="str">
        <f t="shared" si="4"/>
        <v/>
      </c>
      <c r="AG61" s="118" t="str">
        <f t="shared" si="7"/>
        <v/>
      </c>
      <c r="AH61" s="154" t="str">
        <f t="shared" si="5"/>
        <v/>
      </c>
      <c r="AI61" s="118" t="str">
        <f>IFERROR(IF(AND(T60="Impacto",T61="Impacto"),(AI60-(+AI60*AA61)),IF(AND(T60="Probabilidad",T61="Impacto"),(AI59-(+AI59*AA61)),IF(T61="Probabilidad",AI60,""))),"")</f>
        <v/>
      </c>
      <c r="AJ61" s="119" t="str">
        <f t="shared" si="8"/>
        <v/>
      </c>
      <c r="AK61" s="359"/>
      <c r="AL61" s="155"/>
      <c r="AM61" s="156"/>
      <c r="AN61" s="120"/>
      <c r="AO61" s="120"/>
      <c r="AP61" s="155"/>
      <c r="AQ61" s="120"/>
      <c r="AR61" s="155"/>
      <c r="AS61" s="120"/>
      <c r="AT61" s="155"/>
      <c r="AU61" s="120"/>
      <c r="AV61" s="155"/>
      <c r="AW61" s="156"/>
      <c r="AX61" s="155"/>
      <c r="AY61" s="155"/>
      <c r="AZ61" s="156"/>
      <c r="BA61" s="120"/>
      <c r="BB61" s="120"/>
      <c r="BC61" s="155"/>
      <c r="BD61" s="155"/>
      <c r="BE61" s="156"/>
      <c r="BF61" s="120"/>
      <c r="BG61" s="120"/>
      <c r="BH61" s="155"/>
      <c r="BI61" s="155"/>
      <c r="BJ61" s="156"/>
      <c r="BK61" s="120"/>
      <c r="BL61" s="120"/>
      <c r="BM61" s="155"/>
      <c r="BN61" s="155"/>
      <c r="BO61" s="156"/>
      <c r="BP61" s="120"/>
      <c r="BQ61" s="120"/>
      <c r="BR61" s="159"/>
      <c r="BS61" s="155"/>
      <c r="BT61" s="155"/>
      <c r="BU61" s="155"/>
      <c r="BV61" s="120"/>
      <c r="BW61" s="155"/>
      <c r="BX61" s="155"/>
      <c r="BY61" s="120"/>
      <c r="BZ61" s="155"/>
      <c r="CA61" s="156"/>
      <c r="CB61" s="155"/>
    </row>
    <row r="62" spans="1:106" ht="16.5" customHeight="1" x14ac:dyDescent="0.3">
      <c r="A62" s="342"/>
      <c r="B62" s="324"/>
      <c r="C62" s="324"/>
      <c r="D62" s="324"/>
      <c r="E62" s="343"/>
      <c r="F62" s="324"/>
      <c r="G62" s="324"/>
      <c r="H62" s="324"/>
      <c r="I62" s="324"/>
      <c r="J62" s="342"/>
      <c r="K62" s="341"/>
      <c r="L62" s="345"/>
      <c r="M62" s="346"/>
      <c r="N62" s="348"/>
      <c r="O62" s="341"/>
      <c r="P62" s="345"/>
      <c r="Q62" s="344"/>
      <c r="R62" s="156">
        <v>4</v>
      </c>
      <c r="S62" s="116"/>
      <c r="T62" s="157" t="str">
        <f t="shared" si="9"/>
        <v/>
      </c>
      <c r="U62" s="169"/>
      <c r="V62" s="169"/>
      <c r="W62" s="169"/>
      <c r="X62" s="169"/>
      <c r="Y62" s="117"/>
      <c r="Z62" s="117"/>
      <c r="AA62" s="118" t="str">
        <f t="shared" si="6"/>
        <v/>
      </c>
      <c r="AB62" s="117"/>
      <c r="AC62" s="117"/>
      <c r="AD62" s="117"/>
      <c r="AE62" s="186" t="str">
        <f>IFERROR(IF(AND(T61="Probabilidad",T62="Probabilidad"),(AG61-(+AG61*AA62)),IF(AND(T61="Impacto",T62="Probabilidad"),(AG60-(+AG60*AA62)),IF(T62="Impacto",AG61,""))),"")</f>
        <v/>
      </c>
      <c r="AF62" s="154" t="str">
        <f t="shared" si="4"/>
        <v/>
      </c>
      <c r="AG62" s="118" t="str">
        <f t="shared" si="7"/>
        <v/>
      </c>
      <c r="AH62" s="154" t="str">
        <f t="shared" si="5"/>
        <v/>
      </c>
      <c r="AI62" s="118" t="str">
        <f>IFERROR(IF(AND(T61="Impacto",T62="Impacto"),(AI61-(+AI61*AA62)),IF(AND(T61="Probabilidad",T62="Impacto"),(AI60-(+AI60*AA62)),IF(T62="Probabilidad",AI61,""))),"")</f>
        <v/>
      </c>
      <c r="AJ62" s="119" t="str">
        <f t="shared" si="8"/>
        <v/>
      </c>
      <c r="AK62" s="359"/>
      <c r="AL62" s="155"/>
      <c r="AM62" s="156"/>
      <c r="AN62" s="120"/>
      <c r="AO62" s="120"/>
      <c r="AP62" s="155"/>
      <c r="AQ62" s="120"/>
      <c r="AR62" s="155"/>
      <c r="AS62" s="120"/>
      <c r="AT62" s="155"/>
      <c r="AU62" s="120"/>
      <c r="AV62" s="155"/>
      <c r="AW62" s="156"/>
      <c r="AX62" s="155"/>
      <c r="AY62" s="155"/>
      <c r="AZ62" s="156"/>
      <c r="BA62" s="120"/>
      <c r="BB62" s="120"/>
      <c r="BC62" s="155"/>
      <c r="BD62" s="155"/>
      <c r="BE62" s="156"/>
      <c r="BF62" s="120"/>
      <c r="BG62" s="120"/>
      <c r="BH62" s="155"/>
      <c r="BI62" s="155"/>
      <c r="BJ62" s="156"/>
      <c r="BK62" s="120"/>
      <c r="BL62" s="120"/>
      <c r="BM62" s="155"/>
      <c r="BN62" s="155"/>
      <c r="BO62" s="156"/>
      <c r="BP62" s="120"/>
      <c r="BQ62" s="120"/>
      <c r="BR62" s="159"/>
      <c r="BS62" s="155"/>
      <c r="BT62" s="155"/>
      <c r="BU62" s="155"/>
      <c r="BV62" s="120"/>
      <c r="BW62" s="155"/>
      <c r="BX62" s="155"/>
      <c r="BY62" s="120"/>
      <c r="BZ62" s="155"/>
      <c r="CA62" s="156"/>
      <c r="CB62" s="155"/>
    </row>
    <row r="63" spans="1:106" ht="16.5" customHeight="1" x14ac:dyDescent="0.3">
      <c r="A63" s="342"/>
      <c r="B63" s="324"/>
      <c r="C63" s="324"/>
      <c r="D63" s="324"/>
      <c r="E63" s="343"/>
      <c r="F63" s="324"/>
      <c r="G63" s="324"/>
      <c r="H63" s="324"/>
      <c r="I63" s="324"/>
      <c r="J63" s="342"/>
      <c r="K63" s="341"/>
      <c r="L63" s="345"/>
      <c r="M63" s="346"/>
      <c r="N63" s="348"/>
      <c r="O63" s="341"/>
      <c r="P63" s="345"/>
      <c r="Q63" s="344"/>
      <c r="R63" s="156">
        <v>5</v>
      </c>
      <c r="S63" s="116"/>
      <c r="T63" s="157" t="str">
        <f t="shared" si="9"/>
        <v/>
      </c>
      <c r="U63" s="169"/>
      <c r="V63" s="169"/>
      <c r="W63" s="169"/>
      <c r="X63" s="169"/>
      <c r="Y63" s="117"/>
      <c r="Z63" s="117"/>
      <c r="AA63" s="118" t="str">
        <f t="shared" si="6"/>
        <v/>
      </c>
      <c r="AB63" s="117"/>
      <c r="AC63" s="117"/>
      <c r="AD63" s="117"/>
      <c r="AE63" s="186" t="str">
        <f>IFERROR(IF(AND(T62="Probabilidad",T63="Probabilidad"),(AG62-(+AG62*AA63)),IF(AND(T62="Impacto",T63="Probabilidad"),(AG61-(+AG61*AA63)),IF(T63="Impacto",AG62,""))),"")</f>
        <v/>
      </c>
      <c r="AF63" s="154" t="str">
        <f t="shared" si="4"/>
        <v/>
      </c>
      <c r="AG63" s="118" t="str">
        <f t="shared" si="7"/>
        <v/>
      </c>
      <c r="AH63" s="154" t="str">
        <f t="shared" si="5"/>
        <v/>
      </c>
      <c r="AI63" s="118" t="str">
        <f>IFERROR(IF(AND(T62="Impacto",T63="Impacto"),(AI62-(+AI62*AA63)),IF(AND(T62="Probabilidad",T63="Impacto"),(AI61-(+AI61*AA63)),IF(T63="Probabilidad",AI62,""))),"")</f>
        <v/>
      </c>
      <c r="AJ63" s="119" t="str">
        <f t="shared" si="8"/>
        <v/>
      </c>
      <c r="AK63" s="359"/>
      <c r="AL63" s="155"/>
      <c r="AM63" s="156"/>
      <c r="AN63" s="120"/>
      <c r="AO63" s="120"/>
      <c r="AP63" s="155"/>
      <c r="AQ63" s="120"/>
      <c r="AR63" s="155"/>
      <c r="AS63" s="120"/>
      <c r="AT63" s="155"/>
      <c r="AU63" s="120"/>
      <c r="AV63" s="155"/>
      <c r="AW63" s="156"/>
      <c r="AX63" s="155"/>
      <c r="AY63" s="155"/>
      <c r="AZ63" s="156"/>
      <c r="BA63" s="120"/>
      <c r="BB63" s="120"/>
      <c r="BC63" s="155"/>
      <c r="BD63" s="155"/>
      <c r="BE63" s="156"/>
      <c r="BF63" s="120"/>
      <c r="BG63" s="120"/>
      <c r="BH63" s="155"/>
      <c r="BI63" s="155"/>
      <c r="BJ63" s="156"/>
      <c r="BK63" s="120"/>
      <c r="BL63" s="120"/>
      <c r="BM63" s="155"/>
      <c r="BN63" s="155"/>
      <c r="BO63" s="156"/>
      <c r="BP63" s="120"/>
      <c r="BQ63" s="120"/>
      <c r="BR63" s="159"/>
      <c r="BS63" s="155"/>
      <c r="BT63" s="155"/>
      <c r="BU63" s="155"/>
      <c r="BV63" s="120"/>
      <c r="BW63" s="155"/>
      <c r="BX63" s="155"/>
      <c r="BY63" s="120"/>
      <c r="BZ63" s="155"/>
      <c r="CA63" s="156"/>
      <c r="CB63" s="155"/>
    </row>
    <row r="64" spans="1:106" ht="16.5" customHeight="1" x14ac:dyDescent="0.3">
      <c r="A64" s="342"/>
      <c r="B64" s="324"/>
      <c r="C64" s="324"/>
      <c r="D64" s="324"/>
      <c r="E64" s="343"/>
      <c r="F64" s="324"/>
      <c r="G64" s="324"/>
      <c r="H64" s="324"/>
      <c r="I64" s="324"/>
      <c r="J64" s="342"/>
      <c r="K64" s="341"/>
      <c r="L64" s="345"/>
      <c r="M64" s="346"/>
      <c r="N64" s="349"/>
      <c r="O64" s="341"/>
      <c r="P64" s="345"/>
      <c r="Q64" s="344"/>
      <c r="R64" s="156">
        <v>6</v>
      </c>
      <c r="S64" s="116"/>
      <c r="T64" s="157" t="str">
        <f t="shared" si="9"/>
        <v/>
      </c>
      <c r="U64" s="169"/>
      <c r="V64" s="169"/>
      <c r="W64" s="169"/>
      <c r="X64" s="169"/>
      <c r="Y64" s="117"/>
      <c r="Z64" s="117"/>
      <c r="AA64" s="118" t="str">
        <f t="shared" si="6"/>
        <v/>
      </c>
      <c r="AB64" s="117"/>
      <c r="AC64" s="117"/>
      <c r="AD64" s="117"/>
      <c r="AE64" s="186" t="str">
        <f>IFERROR(IF(AND(T63="Probabilidad",T64="Probabilidad"),(AG63-(+AG63*AA64)),IF(AND(T63="Impacto",T64="Probabilidad"),(AG62-(+AG62*AA64)),IF(T64="Impacto",AG63,""))),"")</f>
        <v/>
      </c>
      <c r="AF64" s="154" t="str">
        <f t="shared" si="4"/>
        <v/>
      </c>
      <c r="AG64" s="118" t="str">
        <f t="shared" si="7"/>
        <v/>
      </c>
      <c r="AH64" s="154" t="str">
        <f t="shared" si="5"/>
        <v/>
      </c>
      <c r="AI64" s="118" t="str">
        <f>IFERROR(IF(AND(T63="Impacto",T64="Impacto"),(AI63-(+AI63*AA64)),IF(AND(T63="Probabilidad",T64="Impacto"),(AI62-(+AI62*AA64)),IF(T64="Probabilidad",AI63,""))),"")</f>
        <v/>
      </c>
      <c r="AJ64" s="119" t="str">
        <f t="shared" si="8"/>
        <v/>
      </c>
      <c r="AK64" s="360"/>
      <c r="AL64" s="155"/>
      <c r="AM64" s="156"/>
      <c r="AN64" s="120"/>
      <c r="AO64" s="120"/>
      <c r="AP64" s="155"/>
      <c r="AQ64" s="120"/>
      <c r="AR64" s="155"/>
      <c r="AS64" s="120"/>
      <c r="AT64" s="155"/>
      <c r="AU64" s="120"/>
      <c r="AV64" s="155"/>
      <c r="AW64" s="156"/>
      <c r="AX64" s="155"/>
      <c r="AY64" s="155"/>
      <c r="AZ64" s="156"/>
      <c r="BA64" s="120"/>
      <c r="BB64" s="120"/>
      <c r="BC64" s="155"/>
      <c r="BD64" s="155"/>
      <c r="BE64" s="156"/>
      <c r="BF64" s="120"/>
      <c r="BG64" s="120"/>
      <c r="BH64" s="155"/>
      <c r="BI64" s="155"/>
      <c r="BJ64" s="156"/>
      <c r="BK64" s="120"/>
      <c r="BL64" s="120"/>
      <c r="BM64" s="155"/>
      <c r="BN64" s="155"/>
      <c r="BO64" s="156"/>
      <c r="BP64" s="120"/>
      <c r="BQ64" s="120"/>
      <c r="BR64" s="159"/>
      <c r="BS64" s="155"/>
      <c r="BT64" s="155"/>
      <c r="BU64" s="155"/>
      <c r="BV64" s="120"/>
      <c r="BW64" s="155"/>
      <c r="BX64" s="155"/>
      <c r="BY64" s="120"/>
      <c r="BZ64" s="155"/>
      <c r="CA64" s="156"/>
      <c r="CB64" s="155"/>
    </row>
  </sheetData>
  <sheetProtection algorithmName="SHA-512" hashValue="xm1b63BdeelZj+d/gigbHXzd10Ckqdz7sWh19QiAB8JwIz0H3Wlqvi5Td4C0TnG+GOEINsKguXwt7hb3bVkGkw==" saltValue="aCnlSjmuzLuRPxds89NOIw==" spinCount="100000" sheet="1" objects="1" scenarios="1" formatCells="0" formatColumns="0" formatRows="0"/>
  <dataConsolidate link="1"/>
  <mergeCells count="264">
    <mergeCell ref="BH2:BL2"/>
    <mergeCell ref="BH3:BH4"/>
    <mergeCell ref="BI3:BI4"/>
    <mergeCell ref="BJ3:BJ4"/>
    <mergeCell ref="BK3:BK4"/>
    <mergeCell ref="BL3:BL4"/>
    <mergeCell ref="BM2:BQ2"/>
    <mergeCell ref="BM3:BM4"/>
    <mergeCell ref="BN3:BN4"/>
    <mergeCell ref="BO3:BO4"/>
    <mergeCell ref="BP3:BP4"/>
    <mergeCell ref="BQ3:BQ4"/>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9:A64"/>
    <mergeCell ref="F59:F64"/>
    <mergeCell ref="G59:G64"/>
    <mergeCell ref="H59:H64"/>
    <mergeCell ref="E59:E64"/>
    <mergeCell ref="I59:I64"/>
    <mergeCell ref="J59:J64"/>
    <mergeCell ref="K59:K64"/>
    <mergeCell ref="L59:L64"/>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A29:A34"/>
    <mergeCell ref="F29:F34"/>
    <mergeCell ref="G29:G34"/>
    <mergeCell ref="A35:A40"/>
    <mergeCell ref="F35:F40"/>
    <mergeCell ref="G35:G40"/>
    <mergeCell ref="H35:H40"/>
    <mergeCell ref="E35:E40"/>
    <mergeCell ref="I35:I40"/>
    <mergeCell ref="H29:H34"/>
    <mergeCell ref="E29:E34"/>
    <mergeCell ref="I29:I34"/>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C41:C46"/>
    <mergeCell ref="D41:D46"/>
    <mergeCell ref="B47:B52"/>
    <mergeCell ref="C47:C52"/>
    <mergeCell ref="D47:D52"/>
    <mergeCell ref="B53:B58"/>
    <mergeCell ref="C53:C58"/>
    <mergeCell ref="D53:D58"/>
    <mergeCell ref="B59:B64"/>
    <mergeCell ref="C59:C64"/>
    <mergeCell ref="D59:D64"/>
  </mergeCells>
  <conditionalFormatting sqref="K5 K11">
    <cfRule type="cellIs" dxfId="520" priority="227" operator="equal">
      <formula>"Muy Alta"</formula>
    </cfRule>
    <cfRule type="cellIs" dxfId="519" priority="228" operator="equal">
      <formula>"Alta"</formula>
    </cfRule>
    <cfRule type="cellIs" dxfId="518" priority="229" operator="equal">
      <formula>"Media"</formula>
    </cfRule>
    <cfRule type="cellIs" dxfId="517" priority="230" operator="equal">
      <formula>"Baja"</formula>
    </cfRule>
    <cfRule type="cellIs" dxfId="516" priority="231" operator="equal">
      <formula>"Muy Baja"</formula>
    </cfRule>
  </conditionalFormatting>
  <conditionalFormatting sqref="O5 O11 O17 O23 O29 O35 O41 O47 O53 O59">
    <cfRule type="cellIs" dxfId="515" priority="222" operator="equal">
      <formula>"Catastrófico"</formula>
    </cfRule>
    <cfRule type="cellIs" dxfId="514" priority="223" operator="equal">
      <formula>"Mayor"</formula>
    </cfRule>
    <cfRule type="cellIs" dxfId="513" priority="224" operator="equal">
      <formula>"Moderado"</formula>
    </cfRule>
    <cfRule type="cellIs" dxfId="512" priority="225" operator="equal">
      <formula>"Menor"</formula>
    </cfRule>
    <cfRule type="cellIs" dxfId="511" priority="226" operator="equal">
      <formula>"Leve"</formula>
    </cfRule>
  </conditionalFormatting>
  <conditionalFormatting sqref="Q5">
    <cfRule type="cellIs" dxfId="510" priority="218" operator="equal">
      <formula>"Extremo"</formula>
    </cfRule>
    <cfRule type="cellIs" dxfId="509" priority="219" operator="equal">
      <formula>"Alto"</formula>
    </cfRule>
    <cfRule type="cellIs" dxfId="508" priority="220" operator="equal">
      <formula>"Moderado"</formula>
    </cfRule>
    <cfRule type="cellIs" dxfId="507" priority="221" operator="equal">
      <formula>"Bajo"</formula>
    </cfRule>
  </conditionalFormatting>
  <conditionalFormatting sqref="AF5:AF10">
    <cfRule type="cellIs" dxfId="506" priority="213" operator="equal">
      <formula>"Muy Alta"</formula>
    </cfRule>
    <cfRule type="cellIs" dxfId="505" priority="214" operator="equal">
      <formula>"Alta"</formula>
    </cfRule>
    <cfRule type="cellIs" dxfId="504" priority="215" operator="equal">
      <formula>"Media"</formula>
    </cfRule>
    <cfRule type="cellIs" dxfId="503" priority="216" operator="equal">
      <formula>"Baja"</formula>
    </cfRule>
    <cfRule type="cellIs" dxfId="502" priority="217" operator="equal">
      <formula>"Muy Baja"</formula>
    </cfRule>
  </conditionalFormatting>
  <conditionalFormatting sqref="AH5:AH10">
    <cfRule type="cellIs" dxfId="501" priority="208" operator="equal">
      <formula>"Catastrófico"</formula>
    </cfRule>
    <cfRule type="cellIs" dxfId="500" priority="209" operator="equal">
      <formula>"Mayor"</formula>
    </cfRule>
    <cfRule type="cellIs" dxfId="499" priority="210" operator="equal">
      <formula>"Moderado"</formula>
    </cfRule>
    <cfRule type="cellIs" dxfId="498" priority="211" operator="equal">
      <formula>"Menor"</formula>
    </cfRule>
    <cfRule type="cellIs" dxfId="497" priority="212" operator="equal">
      <formula>"Leve"</formula>
    </cfRule>
  </conditionalFormatting>
  <conditionalFormatting sqref="AJ5:AJ10">
    <cfRule type="cellIs" dxfId="496" priority="204" operator="equal">
      <formula>"Extremo"</formula>
    </cfRule>
    <cfRule type="cellIs" dxfId="495" priority="205" operator="equal">
      <formula>"Alto"</formula>
    </cfRule>
    <cfRule type="cellIs" dxfId="494" priority="206" operator="equal">
      <formula>"Moderado"</formula>
    </cfRule>
    <cfRule type="cellIs" dxfId="493" priority="207" operator="equal">
      <formula>"Bajo"</formula>
    </cfRule>
  </conditionalFormatting>
  <conditionalFormatting sqref="K53">
    <cfRule type="cellIs" dxfId="492" priority="43" operator="equal">
      <formula>"Muy Alta"</formula>
    </cfRule>
    <cfRule type="cellIs" dxfId="491" priority="44" operator="equal">
      <formula>"Alta"</formula>
    </cfRule>
    <cfRule type="cellIs" dxfId="490" priority="45" operator="equal">
      <formula>"Media"</formula>
    </cfRule>
    <cfRule type="cellIs" dxfId="489" priority="46" operator="equal">
      <formula>"Baja"</formula>
    </cfRule>
    <cfRule type="cellIs" dxfId="488" priority="47" operator="equal">
      <formula>"Muy Baja"</formula>
    </cfRule>
  </conditionalFormatting>
  <conditionalFormatting sqref="Q11">
    <cfRule type="cellIs" dxfId="487" priority="200" operator="equal">
      <formula>"Extremo"</formula>
    </cfRule>
    <cfRule type="cellIs" dxfId="486" priority="201" operator="equal">
      <formula>"Alto"</formula>
    </cfRule>
    <cfRule type="cellIs" dxfId="485" priority="202" operator="equal">
      <formula>"Moderado"</formula>
    </cfRule>
    <cfRule type="cellIs" dxfId="484" priority="203" operator="equal">
      <formula>"Bajo"</formula>
    </cfRule>
  </conditionalFormatting>
  <conditionalFormatting sqref="AF11:AF16">
    <cfRule type="cellIs" dxfId="483" priority="195" operator="equal">
      <formula>"Muy Alta"</formula>
    </cfRule>
    <cfRule type="cellIs" dxfId="482" priority="196" operator="equal">
      <formula>"Alta"</formula>
    </cfRule>
    <cfRule type="cellIs" dxfId="481" priority="197" operator="equal">
      <formula>"Media"</formula>
    </cfRule>
    <cfRule type="cellIs" dxfId="480" priority="198" operator="equal">
      <formula>"Baja"</formula>
    </cfRule>
    <cfRule type="cellIs" dxfId="479" priority="199" operator="equal">
      <formula>"Muy Baja"</formula>
    </cfRule>
  </conditionalFormatting>
  <conditionalFormatting sqref="AH11:AH16">
    <cfRule type="cellIs" dxfId="478" priority="190" operator="equal">
      <formula>"Catastrófico"</formula>
    </cfRule>
    <cfRule type="cellIs" dxfId="477" priority="191" operator="equal">
      <formula>"Mayor"</formula>
    </cfRule>
    <cfRule type="cellIs" dxfId="476" priority="192" operator="equal">
      <formula>"Moderado"</formula>
    </cfRule>
    <cfRule type="cellIs" dxfId="475" priority="193" operator="equal">
      <formula>"Menor"</formula>
    </cfRule>
    <cfRule type="cellIs" dxfId="474" priority="194" operator="equal">
      <formula>"Leve"</formula>
    </cfRule>
  </conditionalFormatting>
  <conditionalFormatting sqref="AJ11:AJ16">
    <cfRule type="cellIs" dxfId="473" priority="186" operator="equal">
      <formula>"Extremo"</formula>
    </cfRule>
    <cfRule type="cellIs" dxfId="472" priority="187" operator="equal">
      <formula>"Alto"</formula>
    </cfRule>
    <cfRule type="cellIs" dxfId="471" priority="188" operator="equal">
      <formula>"Moderado"</formula>
    </cfRule>
    <cfRule type="cellIs" dxfId="470" priority="189" operator="equal">
      <formula>"Bajo"</formula>
    </cfRule>
  </conditionalFormatting>
  <conditionalFormatting sqref="K17">
    <cfRule type="cellIs" dxfId="469" priority="181" operator="equal">
      <formula>"Muy Alta"</formula>
    </cfRule>
    <cfRule type="cellIs" dxfId="468" priority="182" operator="equal">
      <formula>"Alta"</formula>
    </cfRule>
    <cfRule type="cellIs" dxfId="467" priority="183" operator="equal">
      <formula>"Media"</formula>
    </cfRule>
    <cfRule type="cellIs" dxfId="466" priority="184" operator="equal">
      <formula>"Baja"</formula>
    </cfRule>
    <cfRule type="cellIs" dxfId="465" priority="185" operator="equal">
      <formula>"Muy Baja"</formula>
    </cfRule>
  </conditionalFormatting>
  <conditionalFormatting sqref="Q17">
    <cfRule type="cellIs" dxfId="464" priority="177" operator="equal">
      <formula>"Extremo"</formula>
    </cfRule>
    <cfRule type="cellIs" dxfId="463" priority="178" operator="equal">
      <formula>"Alto"</formula>
    </cfRule>
    <cfRule type="cellIs" dxfId="462" priority="179" operator="equal">
      <formula>"Moderado"</formula>
    </cfRule>
    <cfRule type="cellIs" dxfId="461" priority="180" operator="equal">
      <formula>"Bajo"</formula>
    </cfRule>
  </conditionalFormatting>
  <conditionalFormatting sqref="AF17:AF22">
    <cfRule type="cellIs" dxfId="460" priority="172" operator="equal">
      <formula>"Muy Alta"</formula>
    </cfRule>
    <cfRule type="cellIs" dxfId="459" priority="173" operator="equal">
      <formula>"Alta"</formula>
    </cfRule>
    <cfRule type="cellIs" dxfId="458" priority="174" operator="equal">
      <formula>"Media"</formula>
    </cfRule>
    <cfRule type="cellIs" dxfId="457" priority="175" operator="equal">
      <formula>"Baja"</formula>
    </cfRule>
    <cfRule type="cellIs" dxfId="456" priority="176" operator="equal">
      <formula>"Muy Baja"</formula>
    </cfRule>
  </conditionalFormatting>
  <conditionalFormatting sqref="AH17:AH22">
    <cfRule type="cellIs" dxfId="455" priority="167" operator="equal">
      <formula>"Catastrófico"</formula>
    </cfRule>
    <cfRule type="cellIs" dxfId="454" priority="168" operator="equal">
      <formula>"Mayor"</formula>
    </cfRule>
    <cfRule type="cellIs" dxfId="453" priority="169" operator="equal">
      <formula>"Moderado"</formula>
    </cfRule>
    <cfRule type="cellIs" dxfId="452" priority="170" operator="equal">
      <formula>"Menor"</formula>
    </cfRule>
    <cfRule type="cellIs" dxfId="451" priority="171" operator="equal">
      <formula>"Leve"</formula>
    </cfRule>
  </conditionalFormatting>
  <conditionalFormatting sqref="AJ17:AJ22">
    <cfRule type="cellIs" dxfId="450" priority="163" operator="equal">
      <formula>"Extremo"</formula>
    </cfRule>
    <cfRule type="cellIs" dxfId="449" priority="164" operator="equal">
      <formula>"Alto"</formula>
    </cfRule>
    <cfRule type="cellIs" dxfId="448" priority="165" operator="equal">
      <formula>"Moderado"</formula>
    </cfRule>
    <cfRule type="cellIs" dxfId="447" priority="166" operator="equal">
      <formula>"Bajo"</formula>
    </cfRule>
  </conditionalFormatting>
  <conditionalFormatting sqref="K23">
    <cfRule type="cellIs" dxfId="446" priority="158" operator="equal">
      <formula>"Muy Alta"</formula>
    </cfRule>
    <cfRule type="cellIs" dxfId="445" priority="159" operator="equal">
      <formula>"Alta"</formula>
    </cfRule>
    <cfRule type="cellIs" dxfId="444" priority="160" operator="equal">
      <formula>"Media"</formula>
    </cfRule>
    <cfRule type="cellIs" dxfId="443" priority="161" operator="equal">
      <formula>"Baja"</formula>
    </cfRule>
    <cfRule type="cellIs" dxfId="442" priority="162" operator="equal">
      <formula>"Muy Baja"</formula>
    </cfRule>
  </conditionalFormatting>
  <conditionalFormatting sqref="Q23">
    <cfRule type="cellIs" dxfId="441" priority="154" operator="equal">
      <formula>"Extremo"</formula>
    </cfRule>
    <cfRule type="cellIs" dxfId="440" priority="155" operator="equal">
      <formula>"Alto"</formula>
    </cfRule>
    <cfRule type="cellIs" dxfId="439" priority="156" operator="equal">
      <formula>"Moderado"</formula>
    </cfRule>
    <cfRule type="cellIs" dxfId="438" priority="157" operator="equal">
      <formula>"Bajo"</formula>
    </cfRule>
  </conditionalFormatting>
  <conditionalFormatting sqref="AF23:AF28">
    <cfRule type="cellIs" dxfId="437" priority="149" operator="equal">
      <formula>"Muy Alta"</formula>
    </cfRule>
    <cfRule type="cellIs" dxfId="436" priority="150" operator="equal">
      <formula>"Alta"</formula>
    </cfRule>
    <cfRule type="cellIs" dxfId="435" priority="151" operator="equal">
      <formula>"Media"</formula>
    </cfRule>
    <cfRule type="cellIs" dxfId="434" priority="152" operator="equal">
      <formula>"Baja"</formula>
    </cfRule>
    <cfRule type="cellIs" dxfId="433" priority="153" operator="equal">
      <formula>"Muy Baja"</formula>
    </cfRule>
  </conditionalFormatting>
  <conditionalFormatting sqref="AH23:AH28">
    <cfRule type="cellIs" dxfId="432" priority="144" operator="equal">
      <formula>"Catastrófico"</formula>
    </cfRule>
    <cfRule type="cellIs" dxfId="431" priority="145" operator="equal">
      <formula>"Mayor"</formula>
    </cfRule>
    <cfRule type="cellIs" dxfId="430" priority="146" operator="equal">
      <formula>"Moderado"</formula>
    </cfRule>
    <cfRule type="cellIs" dxfId="429" priority="147" operator="equal">
      <formula>"Menor"</formula>
    </cfRule>
    <cfRule type="cellIs" dxfId="428" priority="148" operator="equal">
      <formula>"Leve"</formula>
    </cfRule>
  </conditionalFormatting>
  <conditionalFormatting sqref="AJ23:AJ28">
    <cfRule type="cellIs" dxfId="427" priority="140" operator="equal">
      <formula>"Extremo"</formula>
    </cfRule>
    <cfRule type="cellIs" dxfId="426" priority="141" operator="equal">
      <formula>"Alto"</formula>
    </cfRule>
    <cfRule type="cellIs" dxfId="425" priority="142" operator="equal">
      <formula>"Moderado"</formula>
    </cfRule>
    <cfRule type="cellIs" dxfId="424" priority="143" operator="equal">
      <formula>"Bajo"</formula>
    </cfRule>
  </conditionalFormatting>
  <conditionalFormatting sqref="K29">
    <cfRule type="cellIs" dxfId="423" priority="135" operator="equal">
      <formula>"Muy Alta"</formula>
    </cfRule>
    <cfRule type="cellIs" dxfId="422" priority="136" operator="equal">
      <formula>"Alta"</formula>
    </cfRule>
    <cfRule type="cellIs" dxfId="421" priority="137" operator="equal">
      <formula>"Media"</formula>
    </cfRule>
    <cfRule type="cellIs" dxfId="420" priority="138" operator="equal">
      <formula>"Baja"</formula>
    </cfRule>
    <cfRule type="cellIs" dxfId="419" priority="139" operator="equal">
      <formula>"Muy Baja"</formula>
    </cfRule>
  </conditionalFormatting>
  <conditionalFormatting sqref="Q29">
    <cfRule type="cellIs" dxfId="418" priority="131" operator="equal">
      <formula>"Extremo"</formula>
    </cfRule>
    <cfRule type="cellIs" dxfId="417" priority="132" operator="equal">
      <formula>"Alto"</formula>
    </cfRule>
    <cfRule type="cellIs" dxfId="416" priority="133" operator="equal">
      <formula>"Moderado"</formula>
    </cfRule>
    <cfRule type="cellIs" dxfId="415" priority="134" operator="equal">
      <formula>"Bajo"</formula>
    </cfRule>
  </conditionalFormatting>
  <conditionalFormatting sqref="AF29:AF34">
    <cfRule type="cellIs" dxfId="414" priority="126" operator="equal">
      <formula>"Muy Alta"</formula>
    </cfRule>
    <cfRule type="cellIs" dxfId="413" priority="127" operator="equal">
      <formula>"Alta"</formula>
    </cfRule>
    <cfRule type="cellIs" dxfId="412" priority="128" operator="equal">
      <formula>"Media"</formula>
    </cfRule>
    <cfRule type="cellIs" dxfId="411" priority="129" operator="equal">
      <formula>"Baja"</formula>
    </cfRule>
    <cfRule type="cellIs" dxfId="410" priority="130" operator="equal">
      <formula>"Muy Baja"</formula>
    </cfRule>
  </conditionalFormatting>
  <conditionalFormatting sqref="AH29:AH34">
    <cfRule type="cellIs" dxfId="409" priority="121" operator="equal">
      <formula>"Catastrófico"</formula>
    </cfRule>
    <cfRule type="cellIs" dxfId="408" priority="122" operator="equal">
      <formula>"Mayor"</formula>
    </cfRule>
    <cfRule type="cellIs" dxfId="407" priority="123" operator="equal">
      <formula>"Moderado"</formula>
    </cfRule>
    <cfRule type="cellIs" dxfId="406" priority="124" operator="equal">
      <formula>"Menor"</formula>
    </cfRule>
    <cfRule type="cellIs" dxfId="405" priority="125" operator="equal">
      <formula>"Leve"</formula>
    </cfRule>
  </conditionalFormatting>
  <conditionalFormatting sqref="AJ29:AJ34">
    <cfRule type="cellIs" dxfId="404" priority="117" operator="equal">
      <formula>"Extremo"</formula>
    </cfRule>
    <cfRule type="cellIs" dxfId="403" priority="118" operator="equal">
      <formula>"Alto"</formula>
    </cfRule>
    <cfRule type="cellIs" dxfId="402" priority="119" operator="equal">
      <formula>"Moderado"</formula>
    </cfRule>
    <cfRule type="cellIs" dxfId="401" priority="120" operator="equal">
      <formula>"Bajo"</formula>
    </cfRule>
  </conditionalFormatting>
  <conditionalFormatting sqref="K35">
    <cfRule type="cellIs" dxfId="400" priority="112" operator="equal">
      <formula>"Muy Alta"</formula>
    </cfRule>
    <cfRule type="cellIs" dxfId="399" priority="113" operator="equal">
      <formula>"Alta"</formula>
    </cfRule>
    <cfRule type="cellIs" dxfId="398" priority="114" operator="equal">
      <formula>"Media"</formula>
    </cfRule>
    <cfRule type="cellIs" dxfId="397" priority="115" operator="equal">
      <formula>"Baja"</formula>
    </cfRule>
    <cfRule type="cellIs" dxfId="396" priority="116" operator="equal">
      <formula>"Muy Baja"</formula>
    </cfRule>
  </conditionalFormatting>
  <conditionalFormatting sqref="Q35">
    <cfRule type="cellIs" dxfId="395" priority="108" operator="equal">
      <formula>"Extremo"</formula>
    </cfRule>
    <cfRule type="cellIs" dxfId="394" priority="109" operator="equal">
      <formula>"Alto"</formula>
    </cfRule>
    <cfRule type="cellIs" dxfId="393" priority="110" operator="equal">
      <formula>"Moderado"</formula>
    </cfRule>
    <cfRule type="cellIs" dxfId="392" priority="111" operator="equal">
      <formula>"Bajo"</formula>
    </cfRule>
  </conditionalFormatting>
  <conditionalFormatting sqref="AF35:AF40">
    <cfRule type="cellIs" dxfId="391" priority="103" operator="equal">
      <formula>"Muy Alta"</formula>
    </cfRule>
    <cfRule type="cellIs" dxfId="390" priority="104" operator="equal">
      <formula>"Alta"</formula>
    </cfRule>
    <cfRule type="cellIs" dxfId="389" priority="105" operator="equal">
      <formula>"Media"</formula>
    </cfRule>
    <cfRule type="cellIs" dxfId="388" priority="106" operator="equal">
      <formula>"Baja"</formula>
    </cfRule>
    <cfRule type="cellIs" dxfId="387" priority="107" operator="equal">
      <formula>"Muy Baja"</formula>
    </cfRule>
  </conditionalFormatting>
  <conditionalFormatting sqref="AH35:AH40">
    <cfRule type="cellIs" dxfId="386" priority="98" operator="equal">
      <formula>"Catastrófico"</formula>
    </cfRule>
    <cfRule type="cellIs" dxfId="385" priority="99" operator="equal">
      <formula>"Mayor"</formula>
    </cfRule>
    <cfRule type="cellIs" dxfId="384" priority="100" operator="equal">
      <formula>"Moderado"</formula>
    </cfRule>
    <cfRule type="cellIs" dxfId="383" priority="101" operator="equal">
      <formula>"Menor"</formula>
    </cfRule>
    <cfRule type="cellIs" dxfId="382" priority="102" operator="equal">
      <formula>"Leve"</formula>
    </cfRule>
  </conditionalFormatting>
  <conditionalFormatting sqref="AJ35:AJ40">
    <cfRule type="cellIs" dxfId="381" priority="94" operator="equal">
      <formula>"Extremo"</formula>
    </cfRule>
    <cfRule type="cellIs" dxfId="380" priority="95" operator="equal">
      <formula>"Alto"</formula>
    </cfRule>
    <cfRule type="cellIs" dxfId="379" priority="96" operator="equal">
      <formula>"Moderado"</formula>
    </cfRule>
    <cfRule type="cellIs" dxfId="378" priority="97" operator="equal">
      <formula>"Bajo"</formula>
    </cfRule>
  </conditionalFormatting>
  <conditionalFormatting sqref="K41">
    <cfRule type="cellIs" dxfId="377" priority="89" operator="equal">
      <formula>"Muy Alta"</formula>
    </cfRule>
    <cfRule type="cellIs" dxfId="376" priority="90" operator="equal">
      <formula>"Alta"</formula>
    </cfRule>
    <cfRule type="cellIs" dxfId="375" priority="91" operator="equal">
      <formula>"Media"</formula>
    </cfRule>
    <cfRule type="cellIs" dxfId="374" priority="92" operator="equal">
      <formula>"Baja"</formula>
    </cfRule>
    <cfRule type="cellIs" dxfId="373" priority="93" operator="equal">
      <formula>"Muy Baja"</formula>
    </cfRule>
  </conditionalFormatting>
  <conditionalFormatting sqref="Q41">
    <cfRule type="cellIs" dxfId="372" priority="85" operator="equal">
      <formula>"Extremo"</formula>
    </cfRule>
    <cfRule type="cellIs" dxfId="371" priority="86" operator="equal">
      <formula>"Alto"</formula>
    </cfRule>
    <cfRule type="cellIs" dxfId="370" priority="87" operator="equal">
      <formula>"Moderado"</formula>
    </cfRule>
    <cfRule type="cellIs" dxfId="369" priority="88" operator="equal">
      <formula>"Bajo"</formula>
    </cfRule>
  </conditionalFormatting>
  <conditionalFormatting sqref="AF41:AF46">
    <cfRule type="cellIs" dxfId="368" priority="80" operator="equal">
      <formula>"Muy Alta"</formula>
    </cfRule>
    <cfRule type="cellIs" dxfId="367" priority="81" operator="equal">
      <formula>"Alta"</formula>
    </cfRule>
    <cfRule type="cellIs" dxfId="366" priority="82" operator="equal">
      <formula>"Media"</formula>
    </cfRule>
    <cfRule type="cellIs" dxfId="365" priority="83" operator="equal">
      <formula>"Baja"</formula>
    </cfRule>
    <cfRule type="cellIs" dxfId="364" priority="84" operator="equal">
      <formula>"Muy Baja"</formula>
    </cfRule>
  </conditionalFormatting>
  <conditionalFormatting sqref="AH41:AH46">
    <cfRule type="cellIs" dxfId="363" priority="75" operator="equal">
      <formula>"Catastrófico"</formula>
    </cfRule>
    <cfRule type="cellIs" dxfId="362" priority="76" operator="equal">
      <formula>"Mayor"</formula>
    </cfRule>
    <cfRule type="cellIs" dxfId="361" priority="77" operator="equal">
      <formula>"Moderado"</formula>
    </cfRule>
    <cfRule type="cellIs" dxfId="360" priority="78" operator="equal">
      <formula>"Menor"</formula>
    </cfRule>
    <cfRule type="cellIs" dxfId="359" priority="79" operator="equal">
      <formula>"Leve"</formula>
    </cfRule>
  </conditionalFormatting>
  <conditionalFormatting sqref="AJ41:AJ46">
    <cfRule type="cellIs" dxfId="358" priority="71" operator="equal">
      <formula>"Extremo"</formula>
    </cfRule>
    <cfRule type="cellIs" dxfId="357" priority="72" operator="equal">
      <formula>"Alto"</formula>
    </cfRule>
    <cfRule type="cellIs" dxfId="356" priority="73" operator="equal">
      <formula>"Moderado"</formula>
    </cfRule>
    <cfRule type="cellIs" dxfId="355" priority="74" operator="equal">
      <formula>"Bajo"</formula>
    </cfRule>
  </conditionalFormatting>
  <conditionalFormatting sqref="K47">
    <cfRule type="cellIs" dxfId="354" priority="66" operator="equal">
      <formula>"Muy Alta"</formula>
    </cfRule>
    <cfRule type="cellIs" dxfId="353" priority="67" operator="equal">
      <formula>"Alta"</formula>
    </cfRule>
    <cfRule type="cellIs" dxfId="352" priority="68" operator="equal">
      <formula>"Media"</formula>
    </cfRule>
    <cfRule type="cellIs" dxfId="351" priority="69" operator="equal">
      <formula>"Baja"</formula>
    </cfRule>
    <cfRule type="cellIs" dxfId="350" priority="70" operator="equal">
      <formula>"Muy Baja"</formula>
    </cfRule>
  </conditionalFormatting>
  <conditionalFormatting sqref="Q47">
    <cfRule type="cellIs" dxfId="349" priority="62" operator="equal">
      <formula>"Extremo"</formula>
    </cfRule>
    <cfRule type="cellIs" dxfId="348" priority="63" operator="equal">
      <formula>"Alto"</formula>
    </cfRule>
    <cfRule type="cellIs" dxfId="347" priority="64" operator="equal">
      <formula>"Moderado"</formula>
    </cfRule>
    <cfRule type="cellIs" dxfId="346" priority="65" operator="equal">
      <formula>"Bajo"</formula>
    </cfRule>
  </conditionalFormatting>
  <conditionalFormatting sqref="AF47:AF52">
    <cfRule type="cellIs" dxfId="345" priority="57" operator="equal">
      <formula>"Muy Alta"</formula>
    </cfRule>
    <cfRule type="cellIs" dxfId="344" priority="58" operator="equal">
      <formula>"Alta"</formula>
    </cfRule>
    <cfRule type="cellIs" dxfId="343" priority="59" operator="equal">
      <formula>"Media"</formula>
    </cfRule>
    <cfRule type="cellIs" dxfId="342" priority="60" operator="equal">
      <formula>"Baja"</formula>
    </cfRule>
    <cfRule type="cellIs" dxfId="341" priority="61" operator="equal">
      <formula>"Muy Baja"</formula>
    </cfRule>
  </conditionalFormatting>
  <conditionalFormatting sqref="AH47:AH52">
    <cfRule type="cellIs" dxfId="340" priority="52" operator="equal">
      <formula>"Catastrófico"</formula>
    </cfRule>
    <cfRule type="cellIs" dxfId="339" priority="53" operator="equal">
      <formula>"Mayor"</formula>
    </cfRule>
    <cfRule type="cellIs" dxfId="338" priority="54" operator="equal">
      <formula>"Moderado"</formula>
    </cfRule>
    <cfRule type="cellIs" dxfId="337" priority="55" operator="equal">
      <formula>"Menor"</formula>
    </cfRule>
    <cfRule type="cellIs" dxfId="336" priority="56" operator="equal">
      <formula>"Leve"</formula>
    </cfRule>
  </conditionalFormatting>
  <conditionalFormatting sqref="AJ47:AJ52">
    <cfRule type="cellIs" dxfId="335" priority="48" operator="equal">
      <formula>"Extremo"</formula>
    </cfRule>
    <cfRule type="cellIs" dxfId="334" priority="49" operator="equal">
      <formula>"Alto"</formula>
    </cfRule>
    <cfRule type="cellIs" dxfId="333" priority="50" operator="equal">
      <formula>"Moderado"</formula>
    </cfRule>
    <cfRule type="cellIs" dxfId="332" priority="51" operator="equal">
      <formula>"Bajo"</formula>
    </cfRule>
  </conditionalFormatting>
  <conditionalFormatting sqref="Q53">
    <cfRule type="cellIs" dxfId="331" priority="39" operator="equal">
      <formula>"Extremo"</formula>
    </cfRule>
    <cfRule type="cellIs" dxfId="330" priority="40" operator="equal">
      <formula>"Alto"</formula>
    </cfRule>
    <cfRule type="cellIs" dxfId="329" priority="41" operator="equal">
      <formula>"Moderado"</formula>
    </cfRule>
    <cfRule type="cellIs" dxfId="328" priority="42" operator="equal">
      <formula>"Bajo"</formula>
    </cfRule>
  </conditionalFormatting>
  <conditionalFormatting sqref="AF53:AF58">
    <cfRule type="cellIs" dxfId="327" priority="34" operator="equal">
      <formula>"Muy Alta"</formula>
    </cfRule>
    <cfRule type="cellIs" dxfId="326" priority="35" operator="equal">
      <formula>"Alta"</formula>
    </cfRule>
    <cfRule type="cellIs" dxfId="325" priority="36" operator="equal">
      <formula>"Media"</formula>
    </cfRule>
    <cfRule type="cellIs" dxfId="324" priority="37" operator="equal">
      <formula>"Baja"</formula>
    </cfRule>
    <cfRule type="cellIs" dxfId="323" priority="38" operator="equal">
      <formula>"Muy Baja"</formula>
    </cfRule>
  </conditionalFormatting>
  <conditionalFormatting sqref="AH53:AH58">
    <cfRule type="cellIs" dxfId="322" priority="29" operator="equal">
      <formula>"Catastrófico"</formula>
    </cfRule>
    <cfRule type="cellIs" dxfId="321" priority="30" operator="equal">
      <formula>"Mayor"</formula>
    </cfRule>
    <cfRule type="cellIs" dxfId="320" priority="31" operator="equal">
      <formula>"Moderado"</formula>
    </cfRule>
    <cfRule type="cellIs" dxfId="319" priority="32" operator="equal">
      <formula>"Menor"</formula>
    </cfRule>
    <cfRule type="cellIs" dxfId="318" priority="33" operator="equal">
      <formula>"Leve"</formula>
    </cfRule>
  </conditionalFormatting>
  <conditionalFormatting sqref="AJ53:AJ58">
    <cfRule type="cellIs" dxfId="317" priority="25" operator="equal">
      <formula>"Extremo"</formula>
    </cfRule>
    <cfRule type="cellIs" dxfId="316" priority="26" operator="equal">
      <formula>"Alto"</formula>
    </cfRule>
    <cfRule type="cellIs" dxfId="315" priority="27" operator="equal">
      <formula>"Moderado"</formula>
    </cfRule>
    <cfRule type="cellIs" dxfId="314" priority="28" operator="equal">
      <formula>"Bajo"</formula>
    </cfRule>
  </conditionalFormatting>
  <conditionalFormatting sqref="K59">
    <cfRule type="cellIs" dxfId="313" priority="20" operator="equal">
      <formula>"Muy Alta"</formula>
    </cfRule>
    <cfRule type="cellIs" dxfId="312" priority="21" operator="equal">
      <formula>"Alta"</formula>
    </cfRule>
    <cfRule type="cellIs" dxfId="311" priority="22" operator="equal">
      <formula>"Media"</formula>
    </cfRule>
    <cfRule type="cellIs" dxfId="310" priority="23" operator="equal">
      <formula>"Baja"</formula>
    </cfRule>
    <cfRule type="cellIs" dxfId="309" priority="24" operator="equal">
      <formula>"Muy Baja"</formula>
    </cfRule>
  </conditionalFormatting>
  <conditionalFormatting sqref="Q59">
    <cfRule type="cellIs" dxfId="308" priority="16" operator="equal">
      <formula>"Extremo"</formula>
    </cfRule>
    <cfRule type="cellIs" dxfId="307" priority="17" operator="equal">
      <formula>"Alto"</formula>
    </cfRule>
    <cfRule type="cellIs" dxfId="306" priority="18" operator="equal">
      <formula>"Moderado"</formula>
    </cfRule>
    <cfRule type="cellIs" dxfId="305" priority="19" operator="equal">
      <formula>"Bajo"</formula>
    </cfRule>
  </conditionalFormatting>
  <conditionalFormatting sqref="AF59:AF64">
    <cfRule type="cellIs" dxfId="304" priority="11" operator="equal">
      <formula>"Muy Alta"</formula>
    </cfRule>
    <cfRule type="cellIs" dxfId="303" priority="12" operator="equal">
      <formula>"Alta"</formula>
    </cfRule>
    <cfRule type="cellIs" dxfId="302" priority="13" operator="equal">
      <formula>"Media"</formula>
    </cfRule>
    <cfRule type="cellIs" dxfId="301" priority="14" operator="equal">
      <formula>"Baja"</formula>
    </cfRule>
    <cfRule type="cellIs" dxfId="300" priority="15" operator="equal">
      <formula>"Muy Baja"</formula>
    </cfRule>
  </conditionalFormatting>
  <conditionalFormatting sqref="AH59:AH64">
    <cfRule type="cellIs" dxfId="299" priority="6" operator="equal">
      <formula>"Catastrófico"</formula>
    </cfRule>
    <cfRule type="cellIs" dxfId="298" priority="7" operator="equal">
      <formula>"Mayor"</formula>
    </cfRule>
    <cfRule type="cellIs" dxfId="297" priority="8" operator="equal">
      <formula>"Moderado"</formula>
    </cfRule>
    <cfRule type="cellIs" dxfId="296" priority="9" operator="equal">
      <formula>"Menor"</formula>
    </cfRule>
    <cfRule type="cellIs" dxfId="295" priority="10" operator="equal">
      <formula>"Leve"</formula>
    </cfRule>
  </conditionalFormatting>
  <conditionalFormatting sqref="AJ59:AJ64">
    <cfRule type="cellIs" dxfId="294" priority="2" operator="equal">
      <formula>"Extremo"</formula>
    </cfRule>
    <cfRule type="cellIs" dxfId="293" priority="3" operator="equal">
      <formula>"Alto"</formula>
    </cfRule>
    <cfRule type="cellIs" dxfId="292" priority="4" operator="equal">
      <formula>"Moderado"</formula>
    </cfRule>
    <cfRule type="cellIs" dxfId="291" priority="5" operator="equal">
      <formula>"Bajo"</formula>
    </cfRule>
  </conditionalFormatting>
  <conditionalFormatting sqref="N5 N11 N17 N23 N29 N35 N41 N47 N53 N59">
    <cfRule type="containsText" dxfId="290" priority="1" operator="containsText" text="❌">
      <formula>NOT(ISERROR(SEARCH("❌",N5)))</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topLeftCell="AJ1" zoomScale="115" zoomScaleNormal="115" zoomScaleSheetLayoutView="10" zoomScalePageLayoutView="55" workbookViewId="0">
      <selection activeCell="AO6" sqref="AO6"/>
    </sheetView>
  </sheetViews>
  <sheetFormatPr baseColWidth="10" defaultColWidth="11.42578125" defaultRowHeight="21" customHeight="1" x14ac:dyDescent="0.3"/>
  <cols>
    <col min="1" max="1" width="4" style="172" bestFit="1" customWidth="1"/>
    <col min="2" max="4" width="18.7109375" style="173" customWidth="1"/>
    <col min="5" max="5" width="32.42578125" style="166" customWidth="1"/>
    <col min="6" max="6" width="14.140625" style="172" customWidth="1"/>
    <col min="7" max="7" width="13.140625" style="172" customWidth="1"/>
    <col min="8" max="8" width="16.140625" style="172" customWidth="1"/>
    <col min="9" max="9" width="19" style="174" customWidth="1"/>
    <col min="10" max="12" width="17.85546875" style="166" customWidth="1"/>
    <col min="13" max="13" width="16.5703125" style="166" customWidth="1"/>
    <col min="14" max="14" width="5.85546875" style="166" customWidth="1"/>
    <col min="15" max="15" width="48.42578125" style="166" customWidth="1"/>
    <col min="16" max="24" width="31" style="166" customWidth="1"/>
    <col min="25" max="25" width="31" style="177" customWidth="1"/>
    <col min="26" max="26" width="31" style="178" customWidth="1"/>
    <col min="27" max="36" width="31" style="166" customWidth="1"/>
    <col min="37" max="37" width="17.85546875" style="166" customWidth="1"/>
    <col min="38" max="38" width="16.5703125" style="166" customWidth="1"/>
    <col min="39" max="39" width="31" style="166" customWidth="1"/>
    <col min="40" max="40" width="23" style="166" customWidth="1"/>
    <col min="41" max="41" width="18.85546875" style="166" customWidth="1"/>
    <col min="42" max="42" width="22.140625" style="166" customWidth="1"/>
    <col min="43" max="43" width="20.5703125" style="166" customWidth="1"/>
    <col min="44" max="44" width="18.5703125" style="166" customWidth="1"/>
    <col min="45" max="45" width="20.5703125" style="166" customWidth="1"/>
    <col min="46" max="46" width="18.5703125" style="166" customWidth="1"/>
    <col min="47" max="47" width="20.5703125" style="166" customWidth="1"/>
    <col min="48" max="48" width="18.5703125" style="166" customWidth="1"/>
    <col min="49" max="49" width="20.5703125" style="166" customWidth="1"/>
    <col min="50" max="50" width="18.5703125" style="166" customWidth="1"/>
    <col min="51" max="51" width="21" style="166" customWidth="1"/>
    <col min="52" max="53" width="23" style="166" customWidth="1"/>
    <col min="54" max="54" width="18.85546875" style="166" customWidth="1"/>
    <col min="55" max="55" width="16.85546875" style="166" customWidth="1"/>
    <col min="56" max="56" width="19.5703125" style="166" customWidth="1"/>
    <col min="57" max="58" width="23" style="166" customWidth="1"/>
    <col min="59" max="59" width="18.85546875" style="166" customWidth="1"/>
    <col min="60" max="60" width="16.85546875" style="166" customWidth="1"/>
    <col min="61" max="61" width="19.5703125" style="166" customWidth="1"/>
    <col min="62" max="63" width="23" style="166" customWidth="1"/>
    <col min="64" max="64" width="18.85546875" style="166" customWidth="1"/>
    <col min="65" max="65" width="16.85546875" style="166" customWidth="1"/>
    <col min="66" max="66" width="19.5703125" style="166" customWidth="1"/>
    <col min="67" max="68" width="23" style="166" customWidth="1"/>
    <col min="69" max="69" width="18.85546875" style="166" customWidth="1"/>
    <col min="70" max="70" width="16.85546875" style="166" customWidth="1"/>
    <col min="71" max="71" width="19.5703125" style="166" customWidth="1"/>
    <col min="72" max="72" width="20.5703125" style="166" customWidth="1"/>
    <col min="73" max="74" width="23" style="166" customWidth="1"/>
    <col min="75" max="75" width="18.5703125" style="166" customWidth="1"/>
    <col min="76" max="76" width="20.5703125" style="166" customWidth="1"/>
    <col min="77" max="77" width="23" style="166" customWidth="1"/>
    <col min="78" max="78" width="18.5703125" style="166" customWidth="1"/>
    <col min="79" max="79" width="20.5703125" style="166" customWidth="1"/>
    <col min="80" max="80" width="23" style="166" customWidth="1"/>
    <col min="81" max="81" width="18.85546875" style="166" customWidth="1"/>
    <col min="82" max="82" width="18.5703125" style="166" customWidth="1"/>
    <col min="83" max="16384" width="11.42578125" style="166"/>
  </cols>
  <sheetData>
    <row r="1" spans="1:108" ht="21" customHeight="1" x14ac:dyDescent="0.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row>
    <row r="2" spans="1:108" ht="21" customHeight="1" x14ac:dyDescent="0.3">
      <c r="A2" s="364" t="s">
        <v>151</v>
      </c>
      <c r="B2" s="365"/>
      <c r="C2" s="365"/>
      <c r="D2" s="365"/>
      <c r="E2" s="365"/>
      <c r="F2" s="365"/>
      <c r="G2" s="365"/>
      <c r="H2" s="365"/>
      <c r="I2" s="366"/>
      <c r="J2" s="364" t="s">
        <v>152</v>
      </c>
      <c r="K2" s="365"/>
      <c r="L2" s="365"/>
      <c r="M2" s="366"/>
      <c r="N2" s="364" t="s">
        <v>153</v>
      </c>
      <c r="O2" s="365"/>
      <c r="P2" s="365"/>
      <c r="Q2" s="365"/>
      <c r="R2" s="365"/>
      <c r="S2" s="365"/>
      <c r="T2" s="365"/>
      <c r="U2" s="365"/>
      <c r="V2" s="365"/>
      <c r="W2" s="365"/>
      <c r="X2" s="365"/>
      <c r="Y2" s="365"/>
      <c r="Z2" s="365"/>
      <c r="AA2" s="365"/>
      <c r="AB2" s="365"/>
      <c r="AC2" s="365"/>
      <c r="AD2" s="365"/>
      <c r="AE2" s="365"/>
      <c r="AF2" s="365"/>
      <c r="AG2" s="365"/>
      <c r="AH2" s="366"/>
      <c r="AI2" s="364" t="s">
        <v>231</v>
      </c>
      <c r="AJ2" s="365"/>
      <c r="AK2" s="365"/>
      <c r="AL2" s="366"/>
      <c r="AM2" s="183"/>
      <c r="AN2" s="334" t="s">
        <v>155</v>
      </c>
      <c r="AO2" s="334"/>
      <c r="AP2" s="334"/>
      <c r="AQ2" s="334"/>
      <c r="AR2" s="334"/>
      <c r="AS2" s="334"/>
      <c r="AT2" s="334"/>
      <c r="AU2" s="334"/>
      <c r="AV2" s="334"/>
      <c r="AW2" s="334"/>
      <c r="AX2" s="334"/>
      <c r="AY2" s="334"/>
      <c r="AZ2" s="339" t="s">
        <v>156</v>
      </c>
      <c r="BA2" s="339"/>
      <c r="BB2" s="339"/>
      <c r="BC2" s="339"/>
      <c r="BD2" s="339"/>
      <c r="BE2" s="339" t="s">
        <v>157</v>
      </c>
      <c r="BF2" s="339"/>
      <c r="BG2" s="339"/>
      <c r="BH2" s="339"/>
      <c r="BI2" s="339"/>
      <c r="BJ2" s="339" t="s">
        <v>158</v>
      </c>
      <c r="BK2" s="339"/>
      <c r="BL2" s="339"/>
      <c r="BM2" s="339"/>
      <c r="BN2" s="339"/>
      <c r="BO2" s="339" t="s">
        <v>159</v>
      </c>
      <c r="BP2" s="339"/>
      <c r="BQ2" s="339"/>
      <c r="BR2" s="339"/>
      <c r="BS2" s="339"/>
      <c r="BT2" s="331" t="s">
        <v>160</v>
      </c>
      <c r="BU2" s="331"/>
      <c r="BV2" s="331"/>
      <c r="BW2" s="331"/>
      <c r="BX2" s="367" t="s">
        <v>161</v>
      </c>
      <c r="BY2" s="367"/>
      <c r="BZ2" s="367"/>
      <c r="CA2" s="361" t="s">
        <v>162</v>
      </c>
      <c r="CB2" s="362"/>
      <c r="CC2" s="362"/>
      <c r="CD2" s="363"/>
      <c r="CE2" s="1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row>
    <row r="3" spans="1:108" s="180" customFormat="1" ht="21" customHeight="1" x14ac:dyDescent="0.3">
      <c r="A3" s="373" t="s">
        <v>163</v>
      </c>
      <c r="B3" s="332" t="s">
        <v>7</v>
      </c>
      <c r="C3" s="332" t="s">
        <v>9</v>
      </c>
      <c r="D3" s="332" t="s">
        <v>11</v>
      </c>
      <c r="E3" s="374" t="s">
        <v>21</v>
      </c>
      <c r="F3" s="374" t="s">
        <v>15</v>
      </c>
      <c r="G3" s="332" t="s">
        <v>17</v>
      </c>
      <c r="H3" s="332" t="s">
        <v>19</v>
      </c>
      <c r="I3" s="332" t="s">
        <v>23</v>
      </c>
      <c r="J3" s="332" t="s">
        <v>232</v>
      </c>
      <c r="K3" s="332" t="s">
        <v>15</v>
      </c>
      <c r="L3" s="332" t="s">
        <v>233</v>
      </c>
      <c r="M3" s="375" t="s">
        <v>29</v>
      </c>
      <c r="N3" s="377" t="s">
        <v>172</v>
      </c>
      <c r="O3" s="332" t="s">
        <v>31</v>
      </c>
      <c r="P3" s="332" t="s">
        <v>234</v>
      </c>
      <c r="Q3" s="375" t="s">
        <v>180</v>
      </c>
      <c r="R3" s="332" t="s">
        <v>180</v>
      </c>
      <c r="S3" s="332" t="s">
        <v>235</v>
      </c>
      <c r="T3" s="332" t="s">
        <v>236</v>
      </c>
      <c r="U3" s="332" t="s">
        <v>237</v>
      </c>
      <c r="V3" s="332" t="s">
        <v>238</v>
      </c>
      <c r="W3" s="332" t="s">
        <v>239</v>
      </c>
      <c r="X3" s="332" t="s">
        <v>240</v>
      </c>
      <c r="Y3" s="332" t="s">
        <v>241</v>
      </c>
      <c r="Z3" s="332" t="s">
        <v>242</v>
      </c>
      <c r="AA3" s="332" t="s">
        <v>243</v>
      </c>
      <c r="AB3" s="332" t="s">
        <v>244</v>
      </c>
      <c r="AC3" s="380" t="s">
        <v>245</v>
      </c>
      <c r="AD3" s="381"/>
      <c r="AE3" s="332" t="s">
        <v>246</v>
      </c>
      <c r="AF3" s="332" t="s">
        <v>247</v>
      </c>
      <c r="AG3" s="332" t="s">
        <v>248</v>
      </c>
      <c r="AH3" s="332" t="s">
        <v>249</v>
      </c>
      <c r="AI3" s="332" t="s">
        <v>232</v>
      </c>
      <c r="AJ3" s="332" t="s">
        <v>15</v>
      </c>
      <c r="AK3" s="332" t="s">
        <v>233</v>
      </c>
      <c r="AL3" s="375" t="s">
        <v>250</v>
      </c>
      <c r="AM3" s="332" t="s">
        <v>251</v>
      </c>
      <c r="AN3" s="329" t="s">
        <v>179</v>
      </c>
      <c r="AO3" s="329" t="s">
        <v>180</v>
      </c>
      <c r="AP3" s="329" t="s">
        <v>181</v>
      </c>
      <c r="AQ3" s="329" t="s">
        <v>182</v>
      </c>
      <c r="AR3" s="329" t="s">
        <v>183</v>
      </c>
      <c r="AS3" s="329" t="s">
        <v>182</v>
      </c>
      <c r="AT3" s="337" t="s">
        <v>184</v>
      </c>
      <c r="AU3" s="329" t="s">
        <v>182</v>
      </c>
      <c r="AV3" s="329" t="s">
        <v>185</v>
      </c>
      <c r="AW3" s="329" t="s">
        <v>182</v>
      </c>
      <c r="AX3" s="337" t="s">
        <v>186</v>
      </c>
      <c r="AY3" s="329" t="s">
        <v>53</v>
      </c>
      <c r="AZ3" s="330" t="s">
        <v>187</v>
      </c>
      <c r="BA3" s="330" t="s">
        <v>188</v>
      </c>
      <c r="BB3" s="330" t="s">
        <v>180</v>
      </c>
      <c r="BC3" s="330" t="s">
        <v>189</v>
      </c>
      <c r="BD3" s="330" t="s">
        <v>190</v>
      </c>
      <c r="BE3" s="330" t="s">
        <v>187</v>
      </c>
      <c r="BF3" s="330" t="s">
        <v>188</v>
      </c>
      <c r="BG3" s="330" t="s">
        <v>180</v>
      </c>
      <c r="BH3" s="330" t="s">
        <v>189</v>
      </c>
      <c r="BI3" s="330" t="s">
        <v>190</v>
      </c>
      <c r="BJ3" s="330" t="s">
        <v>187</v>
      </c>
      <c r="BK3" s="330" t="s">
        <v>188</v>
      </c>
      <c r="BL3" s="330" t="s">
        <v>180</v>
      </c>
      <c r="BM3" s="330" t="s">
        <v>189</v>
      </c>
      <c r="BN3" s="330" t="s">
        <v>190</v>
      </c>
      <c r="BO3" s="330" t="s">
        <v>187</v>
      </c>
      <c r="BP3" s="330" t="s">
        <v>188</v>
      </c>
      <c r="BQ3" s="330" t="s">
        <v>180</v>
      </c>
      <c r="BR3" s="330" t="s">
        <v>189</v>
      </c>
      <c r="BS3" s="330" t="s">
        <v>190</v>
      </c>
      <c r="BT3" s="388" t="s">
        <v>252</v>
      </c>
      <c r="BU3" s="388" t="s">
        <v>192</v>
      </c>
      <c r="BV3" s="388" t="s">
        <v>193</v>
      </c>
      <c r="BW3" s="388" t="s">
        <v>188</v>
      </c>
      <c r="BX3" s="368" t="s">
        <v>182</v>
      </c>
      <c r="BY3" s="368" t="s">
        <v>194</v>
      </c>
      <c r="BZ3" s="368" t="s">
        <v>195</v>
      </c>
      <c r="CA3" s="325" t="s">
        <v>196</v>
      </c>
      <c r="CB3" s="325" t="s">
        <v>197</v>
      </c>
      <c r="CC3" s="325" t="s">
        <v>198</v>
      </c>
      <c r="CD3" s="325" t="s">
        <v>199</v>
      </c>
      <c r="CE3" s="179"/>
      <c r="CF3" s="179"/>
      <c r="CG3" s="179"/>
      <c r="CH3" s="179"/>
      <c r="CI3" s="179"/>
      <c r="CJ3" s="179"/>
      <c r="CK3" s="179"/>
      <c r="CL3" s="179"/>
      <c r="CM3" s="179"/>
      <c r="CN3" s="179"/>
      <c r="CO3" s="179"/>
      <c r="CP3" s="179"/>
      <c r="CQ3" s="179"/>
      <c r="CR3" s="179"/>
      <c r="CS3" s="179"/>
      <c r="CT3" s="179"/>
      <c r="CU3" s="179"/>
      <c r="CV3" s="179"/>
      <c r="CW3" s="179"/>
      <c r="CX3" s="179"/>
      <c r="CY3" s="179"/>
      <c r="CZ3" s="179"/>
      <c r="DA3" s="179"/>
      <c r="DB3" s="179"/>
      <c r="DC3" s="179"/>
      <c r="DD3" s="179"/>
    </row>
    <row r="4" spans="1:108" s="182" customFormat="1" ht="21" customHeight="1" thickBot="1" x14ac:dyDescent="0.3">
      <c r="A4" s="373"/>
      <c r="B4" s="332"/>
      <c r="C4" s="332"/>
      <c r="D4" s="332"/>
      <c r="E4" s="374"/>
      <c r="F4" s="374"/>
      <c r="G4" s="332"/>
      <c r="H4" s="332"/>
      <c r="I4" s="332"/>
      <c r="J4" s="332"/>
      <c r="K4" s="332"/>
      <c r="L4" s="332"/>
      <c r="M4" s="376"/>
      <c r="N4" s="377"/>
      <c r="O4" s="332"/>
      <c r="P4" s="332"/>
      <c r="Q4" s="376"/>
      <c r="R4" s="332" t="s">
        <v>180</v>
      </c>
      <c r="S4" s="332"/>
      <c r="T4" s="332"/>
      <c r="U4" s="332"/>
      <c r="V4" s="332"/>
      <c r="W4" s="332" t="s">
        <v>239</v>
      </c>
      <c r="X4" s="332"/>
      <c r="Y4" s="332" t="s">
        <v>239</v>
      </c>
      <c r="Z4" s="332"/>
      <c r="AA4" s="332" t="s">
        <v>243</v>
      </c>
      <c r="AB4" s="332"/>
      <c r="AC4" s="382"/>
      <c r="AD4" s="383"/>
      <c r="AE4" s="332"/>
      <c r="AF4" s="332"/>
      <c r="AG4" s="332"/>
      <c r="AH4" s="332"/>
      <c r="AI4" s="332"/>
      <c r="AJ4" s="332"/>
      <c r="AK4" s="332"/>
      <c r="AL4" s="376"/>
      <c r="AM4" s="332"/>
      <c r="AN4" s="329"/>
      <c r="AO4" s="329"/>
      <c r="AP4" s="329"/>
      <c r="AQ4" s="329"/>
      <c r="AR4" s="329"/>
      <c r="AS4" s="329"/>
      <c r="AT4" s="338"/>
      <c r="AU4" s="329"/>
      <c r="AV4" s="329"/>
      <c r="AW4" s="329"/>
      <c r="AX4" s="338"/>
      <c r="AY4" s="329"/>
      <c r="AZ4" s="330"/>
      <c r="BA4" s="330"/>
      <c r="BB4" s="330"/>
      <c r="BC4" s="330"/>
      <c r="BD4" s="330"/>
      <c r="BE4" s="330"/>
      <c r="BF4" s="330"/>
      <c r="BG4" s="330"/>
      <c r="BH4" s="330"/>
      <c r="BI4" s="330"/>
      <c r="BJ4" s="330"/>
      <c r="BK4" s="330"/>
      <c r="BL4" s="330"/>
      <c r="BM4" s="330"/>
      <c r="BN4" s="330"/>
      <c r="BO4" s="330"/>
      <c r="BP4" s="330"/>
      <c r="BQ4" s="330"/>
      <c r="BR4" s="330"/>
      <c r="BS4" s="330"/>
      <c r="BT4" s="388"/>
      <c r="BU4" s="388"/>
      <c r="BV4" s="388"/>
      <c r="BW4" s="388"/>
      <c r="BX4" s="368"/>
      <c r="BY4" s="368"/>
      <c r="BZ4" s="368"/>
      <c r="CA4" s="325"/>
      <c r="CB4" s="325"/>
      <c r="CC4" s="325"/>
      <c r="CD4" s="325"/>
      <c r="CE4" s="181"/>
      <c r="CF4" s="181"/>
      <c r="CG4" s="181"/>
      <c r="CH4" s="181"/>
      <c r="CI4" s="181"/>
      <c r="CJ4" s="181"/>
      <c r="CK4" s="181"/>
      <c r="CL4" s="181"/>
      <c r="CM4" s="181"/>
      <c r="CN4" s="181"/>
      <c r="CO4" s="181"/>
      <c r="CP4" s="181"/>
      <c r="CQ4" s="181"/>
      <c r="CR4" s="181"/>
      <c r="CS4" s="181"/>
      <c r="CT4" s="181"/>
      <c r="CU4" s="181"/>
      <c r="CV4" s="181"/>
      <c r="CW4" s="181"/>
      <c r="CX4" s="181"/>
      <c r="CY4" s="181"/>
      <c r="CZ4" s="181"/>
      <c r="DA4" s="181"/>
      <c r="DB4" s="181"/>
      <c r="DC4" s="181"/>
      <c r="DD4" s="181"/>
    </row>
    <row r="5" spans="1:108" s="171" customFormat="1" ht="76.5" customHeight="1" thickTop="1" thickBot="1" x14ac:dyDescent="0.3">
      <c r="A5" s="342">
        <v>1</v>
      </c>
      <c r="B5" s="324" t="s">
        <v>72</v>
      </c>
      <c r="C5" s="324" t="s">
        <v>208</v>
      </c>
      <c r="D5" s="324" t="s">
        <v>572</v>
      </c>
      <c r="E5" s="343" t="s">
        <v>574</v>
      </c>
      <c r="F5" s="324" t="s">
        <v>209</v>
      </c>
      <c r="G5" s="324" t="s">
        <v>575</v>
      </c>
      <c r="H5" s="324" t="s">
        <v>576</v>
      </c>
      <c r="I5" s="324" t="s">
        <v>253</v>
      </c>
      <c r="J5" s="342">
        <v>1</v>
      </c>
      <c r="K5" s="342">
        <v>5</v>
      </c>
      <c r="L5" s="389">
        <f>+(J5*K5)*4</f>
        <v>20</v>
      </c>
      <c r="M5" s="385" t="str">
        <f>IF(OR(AND(J5=3,K5=4),AND(J5=2,K5=5),AND(J5=2,K5=5),AND(L5=20),AND(L5&gt;=52,L5&lt;=100)),"ZONA RIESGO EXTREMA",IF(OR(AND(J5=5,K5=2),AND(J5=4,K5=3),AND(J5=1,K5=4),AND(L5=16),AND(L5&gt;=28,L5&lt;=48)),"ZONA RIESGO ALTA",IF(OR(AND(J5=1,K5=3),AND(J5=4,K5=1),AND(L5=24)),"ZONA RIESGO MODERADA",IF(AND(L5&gt;=4,L5&lt;=16),"ZONA RIESGO BAJA"))))</f>
        <v>ZONA RIESGO EXTREMA</v>
      </c>
      <c r="N5" s="156">
        <v>1</v>
      </c>
      <c r="O5" s="116" t="s">
        <v>254</v>
      </c>
      <c r="P5" s="122">
        <v>15</v>
      </c>
      <c r="Q5" s="122">
        <v>15</v>
      </c>
      <c r="R5" s="122">
        <v>15</v>
      </c>
      <c r="S5" s="122">
        <v>15</v>
      </c>
      <c r="T5" s="122">
        <v>15</v>
      </c>
      <c r="U5" s="122">
        <v>15</v>
      </c>
      <c r="V5" s="122">
        <v>5</v>
      </c>
      <c r="W5" s="125">
        <f>SUM(P5:V5)</f>
        <v>95</v>
      </c>
      <c r="X5" s="126" t="str">
        <f t="shared" ref="X5:X64" si="0">IF(AND(W5&gt;=86,W5&lt;=95),"MODERADO",IF(AND(W5&gt;=96), "FUERTE",IF(AND(W5&lt;=85), "DEBIL")))</f>
        <v>MODERADO</v>
      </c>
      <c r="Y5" s="124" t="s">
        <v>255</v>
      </c>
      <c r="Z5" s="127" t="str">
        <f>IFERROR((_xlfn.IFS(AND(X5="FUERTE",Y5="FUERTE"),"FUERTE",AND(X5="FUERTE",Y5="MODERADO"),"MODERADO",AND(X5="FUERTE",Y5="DEBIL"),"DEBIL",AND(X5="MODERADO",Y5="FUERTE"),"MODERADO",AND(X5="MODERADO",Y5="MODERADO"),"MODERADO",AND(X5="MODERADO",Y5="DEBIL"),"DEBIL",AND(X5="DEBIL",Y5="FUERTE"),"DEBIL",AND(X5="DEBIL",Y5="MODERADO"),"DEBIL",AND(X5="DEBIL",Y5="DEBIL"),"DEBIL")),"")</f>
        <v>MODERADO</v>
      </c>
      <c r="AA5" s="125" t="str">
        <f>IF(AND(Z5="FUERTE"),"NO", "SI")</f>
        <v>SI</v>
      </c>
      <c r="AB5" s="122" t="s">
        <v>256</v>
      </c>
      <c r="AC5" s="384">
        <f>IF(AND(W5&gt;0,SUM(W6:W10)=0),W5,IF(AND(SUM(W5:W6)&gt;0,SUM(W7:W10)=0),AVERAGE(W5:W6),IF(AND(SUM(W5:W7)&gt;0,SUM(W8:W10)=0),AVERAGE(W5:W7),IF(AND(SUM(W5:W8)&gt;0,SUM(W9:W10)=0),AVERAGE(W5:W8),IF(AND(SUM(W5:W9)&gt;0,W10=0),AVERAGE(W5:W9),AVERAGE(W5:W10))))))</f>
        <v>93.333333333333329</v>
      </c>
      <c r="AD5" s="384" t="str">
        <f>IF(AND(AC5&gt;=50,AC5&lt;=99),"MODERADO",IF(AND(AC5=100), "FUERTE",IF(AND(AC5&lt;50), "DEBIL")))</f>
        <v>MODERADO</v>
      </c>
      <c r="AE5" s="390" t="s">
        <v>257</v>
      </c>
      <c r="AF5" s="390" t="s">
        <v>257</v>
      </c>
      <c r="AG5" s="379">
        <f>IFERROR(_xlfn.IFS(AND(AD5="MODERADO",AE5="Directamente"),1,AND(AD5="FUERTE",AE5="Directamente"),2),"0")</f>
        <v>1</v>
      </c>
      <c r="AH5" s="379">
        <f>IFERROR(_xlfn.IFS(AND(AD5="MODERADO",AF5="Directamente"),1,AND(AD5="FUERTE",AF5="Directamente"),2,AND(AD5="FUERTE",AF5="Indirectamente"),1),"0")</f>
        <v>1</v>
      </c>
      <c r="AI5" s="378">
        <v>1</v>
      </c>
      <c r="AJ5" s="378">
        <v>5</v>
      </c>
      <c r="AK5" s="389">
        <f>+(AI5*AJ5)*4</f>
        <v>20</v>
      </c>
      <c r="AL5" s="385" t="str">
        <f>IF(OR(AND(AI5=3,AJ5=4),AND(AI5=2,AJ5=5),AND(AI5=2,AJ5=5),AND(AK5=20),AND(AK5&gt;=52,AK5&lt;=100)),"ZONA RIESGO EXTREMA",IF(OR(AND(AI5=5,AJ5=2),AND(AI5=4,AJ5=3),AND(AI5=1,AJ5=4),AND(AK5=16),AND(AK5&gt;=28,AK5&lt;=48)),"ZONA RIESGO ALTA",IF(OR(AND(AI5=1,AJ5=3),AND(AI5=4,AJ5=1),AND(AK5=24)),"ZONA RIESGO MODERADA",IF(AND(AK5&gt;=4,AK5&lt;=16),"ZONA RIESGO BAJA"))))</f>
        <v>ZONA RIESGO EXTREMA</v>
      </c>
      <c r="AM5" s="391" t="s">
        <v>226</v>
      </c>
      <c r="AN5" s="155" t="s">
        <v>586</v>
      </c>
      <c r="AO5" s="256" t="s">
        <v>577</v>
      </c>
      <c r="AP5" s="120">
        <v>44926</v>
      </c>
      <c r="AQ5" s="120"/>
      <c r="AR5" s="155"/>
      <c r="AS5" s="120"/>
      <c r="AT5" s="155"/>
      <c r="AU5" s="120"/>
      <c r="AV5" s="155"/>
      <c r="AW5" s="120"/>
      <c r="AX5" s="155"/>
      <c r="AY5" s="156"/>
      <c r="AZ5" s="155"/>
      <c r="BA5" s="155"/>
      <c r="BB5" s="156"/>
      <c r="BC5" s="120"/>
      <c r="BD5" s="120"/>
      <c r="BE5" s="155"/>
      <c r="BF5" s="155"/>
      <c r="BG5" s="156"/>
      <c r="BH5" s="120"/>
      <c r="BI5" s="120"/>
      <c r="BJ5" s="155"/>
      <c r="BK5" s="155"/>
      <c r="BL5" s="156"/>
      <c r="BM5" s="120"/>
      <c r="BN5" s="120"/>
      <c r="BO5" s="155"/>
      <c r="BP5" s="155"/>
      <c r="BQ5" s="156"/>
      <c r="BR5" s="120"/>
      <c r="BS5" s="120"/>
      <c r="BT5" s="159" t="s">
        <v>579</v>
      </c>
      <c r="BU5" s="155"/>
      <c r="BV5" s="155"/>
      <c r="BW5" s="155"/>
      <c r="BX5" s="120"/>
      <c r="BY5" s="155"/>
      <c r="BZ5" s="155"/>
      <c r="CA5" s="120"/>
      <c r="CB5" s="155"/>
      <c r="CC5" s="156"/>
      <c r="CD5" s="155"/>
      <c r="CE5" s="170"/>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row>
    <row r="6" spans="1:108" ht="59.25" customHeight="1" thickTop="1" thickBot="1" x14ac:dyDescent="0.35">
      <c r="A6" s="342"/>
      <c r="B6" s="324"/>
      <c r="C6" s="324"/>
      <c r="D6" s="324"/>
      <c r="E6" s="343"/>
      <c r="F6" s="324"/>
      <c r="G6" s="324"/>
      <c r="H6" s="324"/>
      <c r="I6" s="324"/>
      <c r="J6" s="342"/>
      <c r="K6" s="342"/>
      <c r="L6" s="389"/>
      <c r="M6" s="386"/>
      <c r="N6" s="156">
        <v>2</v>
      </c>
      <c r="O6" s="116" t="s">
        <v>258</v>
      </c>
      <c r="P6" s="122">
        <v>15</v>
      </c>
      <c r="Q6" s="122">
        <v>15</v>
      </c>
      <c r="R6" s="122">
        <v>15</v>
      </c>
      <c r="S6" s="122">
        <v>15</v>
      </c>
      <c r="T6" s="122">
        <v>15</v>
      </c>
      <c r="U6" s="122">
        <v>15</v>
      </c>
      <c r="V6" s="122">
        <v>5</v>
      </c>
      <c r="W6" s="125">
        <f t="shared" ref="W6:W64" si="1">SUM(P6:V6)</f>
        <v>95</v>
      </c>
      <c r="X6" s="126" t="str">
        <f t="shared" si="0"/>
        <v>MODERADO</v>
      </c>
      <c r="Y6" s="124" t="s">
        <v>255</v>
      </c>
      <c r="Z6" s="127" t="str">
        <f t="shared" ref="Z6:Z64" si="2">IFERROR((_xlfn.IFS(AND(X6="FUERTE",Y6="FUERTE"),"FUERTE",AND(X6="FUERTE",Y6="MODERADO"),"MODERADO",AND(X6="FUERTE",Y6="DEBIL"),"DEBIL",AND(X6="MODERADO",Y6="FUERTE"),"MODERADO",AND(X6="MODERADO",Y6="MODERADO"),"MODERADO",AND(X6="MODERADO",Y6="DEBIL"),"DEBIL",AND(X6="DEBIL",Y6="FUERTE"),"DEBIL",AND(X6="DEBIL",Y6="MODERADO"),"DEBIL",AND(X6="DEBIL",Y6="DEBIL"),"DEBIL")),"")</f>
        <v>MODERADO</v>
      </c>
      <c r="AA6" s="125" t="str">
        <f t="shared" ref="AA6:AA64" si="3">IF(AND(Z6="FUERTE"),"NO", "SI")</f>
        <v>SI</v>
      </c>
      <c r="AB6" s="122" t="s">
        <v>259</v>
      </c>
      <c r="AC6" s="384"/>
      <c r="AD6" s="384"/>
      <c r="AE6" s="390"/>
      <c r="AF6" s="390"/>
      <c r="AG6" s="379"/>
      <c r="AH6" s="379"/>
      <c r="AI6" s="378"/>
      <c r="AJ6" s="378"/>
      <c r="AK6" s="389"/>
      <c r="AL6" s="386"/>
      <c r="AM6" s="392"/>
      <c r="AN6" s="155" t="s">
        <v>587</v>
      </c>
      <c r="AO6" s="256" t="s">
        <v>577</v>
      </c>
      <c r="AP6" s="120">
        <v>44926</v>
      </c>
      <c r="AQ6" s="120"/>
      <c r="AR6" s="155"/>
      <c r="AS6" s="120"/>
      <c r="AT6" s="155"/>
      <c r="AU6" s="120"/>
      <c r="AV6" s="155"/>
      <c r="AW6" s="120"/>
      <c r="AX6" s="155"/>
      <c r="AY6" s="156"/>
      <c r="AZ6" s="155"/>
      <c r="BA6" s="155"/>
      <c r="BB6" s="156"/>
      <c r="BC6" s="120"/>
      <c r="BD6" s="120"/>
      <c r="BE6" s="155"/>
      <c r="BF6" s="155"/>
      <c r="BG6" s="156"/>
      <c r="BH6" s="120"/>
      <c r="BI6" s="120"/>
      <c r="BJ6" s="155"/>
      <c r="BK6" s="155"/>
      <c r="BL6" s="156"/>
      <c r="BM6" s="120"/>
      <c r="BN6" s="120"/>
      <c r="BO6" s="155"/>
      <c r="BP6" s="155"/>
      <c r="BQ6" s="156"/>
      <c r="BR6" s="120"/>
      <c r="BS6" s="120"/>
      <c r="BT6" s="159" t="s">
        <v>578</v>
      </c>
      <c r="BU6" s="155"/>
      <c r="BV6" s="155"/>
      <c r="BW6" s="155"/>
      <c r="BX6" s="120"/>
      <c r="BY6" s="155"/>
      <c r="BZ6" s="155"/>
      <c r="CA6" s="120"/>
      <c r="CB6" s="155"/>
      <c r="CC6" s="156"/>
      <c r="CD6" s="155"/>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row>
    <row r="7" spans="1:108" ht="59.25" customHeight="1" thickTop="1" thickBot="1" x14ac:dyDescent="0.35">
      <c r="A7" s="342"/>
      <c r="B7" s="324"/>
      <c r="C7" s="324"/>
      <c r="D7" s="324"/>
      <c r="E7" s="343"/>
      <c r="F7" s="324"/>
      <c r="G7" s="324"/>
      <c r="H7" s="324"/>
      <c r="I7" s="324"/>
      <c r="J7" s="342"/>
      <c r="K7" s="342"/>
      <c r="L7" s="389"/>
      <c r="M7" s="386"/>
      <c r="N7" s="156">
        <v>3</v>
      </c>
      <c r="O7" s="121" t="s">
        <v>260</v>
      </c>
      <c r="P7" s="122">
        <v>10</v>
      </c>
      <c r="Q7" s="122">
        <v>15</v>
      </c>
      <c r="R7" s="122">
        <v>15</v>
      </c>
      <c r="S7" s="122">
        <v>15</v>
      </c>
      <c r="T7" s="122">
        <v>15</v>
      </c>
      <c r="U7" s="122">
        <v>15</v>
      </c>
      <c r="V7" s="122">
        <v>5</v>
      </c>
      <c r="W7" s="125">
        <f t="shared" si="1"/>
        <v>90</v>
      </c>
      <c r="X7" s="126" t="str">
        <f t="shared" si="0"/>
        <v>MODERADO</v>
      </c>
      <c r="Y7" s="124" t="s">
        <v>255</v>
      </c>
      <c r="Z7" s="127" t="str">
        <f t="shared" si="2"/>
        <v>MODERADO</v>
      </c>
      <c r="AA7" s="125" t="str">
        <f t="shared" si="3"/>
        <v>SI</v>
      </c>
      <c r="AB7" s="122" t="s">
        <v>261</v>
      </c>
      <c r="AC7" s="384"/>
      <c r="AD7" s="384"/>
      <c r="AE7" s="390"/>
      <c r="AF7" s="390"/>
      <c r="AG7" s="379"/>
      <c r="AH7" s="379"/>
      <c r="AI7" s="378"/>
      <c r="AJ7" s="378"/>
      <c r="AK7" s="389"/>
      <c r="AL7" s="386"/>
      <c r="AM7" s="392"/>
      <c r="AN7" s="155"/>
      <c r="AO7" s="156"/>
      <c r="AP7" s="120"/>
      <c r="AQ7" s="120"/>
      <c r="AR7" s="155"/>
      <c r="AS7" s="120"/>
      <c r="AT7" s="155"/>
      <c r="AU7" s="120"/>
      <c r="AV7" s="155"/>
      <c r="AW7" s="120"/>
      <c r="AX7" s="155"/>
      <c r="AY7" s="156"/>
      <c r="AZ7" s="155"/>
      <c r="BA7" s="155"/>
      <c r="BB7" s="156"/>
      <c r="BC7" s="120"/>
      <c r="BD7" s="120"/>
      <c r="BE7" s="155"/>
      <c r="BF7" s="155"/>
      <c r="BG7" s="156"/>
      <c r="BH7" s="120"/>
      <c r="BI7" s="120"/>
      <c r="BJ7" s="155"/>
      <c r="BK7" s="155"/>
      <c r="BL7" s="156"/>
      <c r="BM7" s="120"/>
      <c r="BN7" s="120"/>
      <c r="BO7" s="155"/>
      <c r="BP7" s="155"/>
      <c r="BQ7" s="156"/>
      <c r="BR7" s="120"/>
      <c r="BS7" s="120"/>
      <c r="BT7" s="120"/>
      <c r="BU7" s="155"/>
      <c r="BV7" s="155"/>
      <c r="BW7" s="155"/>
      <c r="BX7" s="120"/>
      <c r="BY7" s="155"/>
      <c r="BZ7" s="155"/>
      <c r="CA7" s="120"/>
      <c r="CB7" s="155"/>
      <c r="CC7" s="156"/>
      <c r="CD7" s="155"/>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row>
    <row r="8" spans="1:108" ht="59.25" customHeight="1" thickTop="1" thickBot="1" x14ac:dyDescent="0.35">
      <c r="A8" s="342"/>
      <c r="B8" s="324"/>
      <c r="C8" s="324"/>
      <c r="D8" s="324"/>
      <c r="E8" s="343"/>
      <c r="F8" s="324"/>
      <c r="G8" s="324"/>
      <c r="H8" s="324"/>
      <c r="I8" s="324"/>
      <c r="J8" s="342"/>
      <c r="K8" s="342"/>
      <c r="L8" s="389"/>
      <c r="M8" s="386"/>
      <c r="N8" s="156">
        <v>4</v>
      </c>
      <c r="O8" s="116"/>
      <c r="P8" s="122"/>
      <c r="Q8" s="122"/>
      <c r="R8" s="122"/>
      <c r="S8" s="122"/>
      <c r="T8" s="122"/>
      <c r="U8" s="122"/>
      <c r="V8" s="122"/>
      <c r="W8" s="125">
        <f t="shared" si="1"/>
        <v>0</v>
      </c>
      <c r="X8" s="126" t="str">
        <f t="shared" si="0"/>
        <v>DEBIL</v>
      </c>
      <c r="Y8" s="124"/>
      <c r="Z8" s="127" t="str">
        <f t="shared" si="2"/>
        <v/>
      </c>
      <c r="AA8" s="125" t="str">
        <f t="shared" si="3"/>
        <v>SI</v>
      </c>
      <c r="AB8" s="122"/>
      <c r="AC8" s="384"/>
      <c r="AD8" s="384"/>
      <c r="AE8" s="390"/>
      <c r="AF8" s="390"/>
      <c r="AG8" s="379"/>
      <c r="AH8" s="379"/>
      <c r="AI8" s="378"/>
      <c r="AJ8" s="378"/>
      <c r="AK8" s="389"/>
      <c r="AL8" s="386"/>
      <c r="AM8" s="392"/>
      <c r="AN8" s="155"/>
      <c r="AO8" s="156"/>
      <c r="AP8" s="120"/>
      <c r="AQ8" s="120"/>
      <c r="AR8" s="155"/>
      <c r="AS8" s="120"/>
      <c r="AT8" s="155"/>
      <c r="AU8" s="120"/>
      <c r="AV8" s="155"/>
      <c r="AW8" s="120"/>
      <c r="AX8" s="155"/>
      <c r="AY8" s="156"/>
      <c r="AZ8" s="155"/>
      <c r="BA8" s="155"/>
      <c r="BB8" s="156"/>
      <c r="BC8" s="120"/>
      <c r="BD8" s="120"/>
      <c r="BE8" s="155"/>
      <c r="BF8" s="155"/>
      <c r="BG8" s="156"/>
      <c r="BH8" s="120"/>
      <c r="BI8" s="120"/>
      <c r="BJ8" s="155"/>
      <c r="BK8" s="155"/>
      <c r="BL8" s="156"/>
      <c r="BM8" s="120"/>
      <c r="BN8" s="120"/>
      <c r="BO8" s="155"/>
      <c r="BP8" s="155"/>
      <c r="BQ8" s="156"/>
      <c r="BR8" s="120"/>
      <c r="BS8" s="120"/>
      <c r="BT8" s="120"/>
      <c r="BU8" s="155"/>
      <c r="BV8" s="155"/>
      <c r="BW8" s="155"/>
      <c r="BX8" s="120"/>
      <c r="BY8" s="155"/>
      <c r="BZ8" s="155"/>
      <c r="CA8" s="120"/>
      <c r="CB8" s="155"/>
      <c r="CC8" s="156"/>
      <c r="CD8" s="155"/>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row>
    <row r="9" spans="1:108" ht="59.25" customHeight="1" thickTop="1" thickBot="1" x14ac:dyDescent="0.35">
      <c r="A9" s="342"/>
      <c r="B9" s="324"/>
      <c r="C9" s="324"/>
      <c r="D9" s="324"/>
      <c r="E9" s="343"/>
      <c r="F9" s="324"/>
      <c r="G9" s="324"/>
      <c r="H9" s="324"/>
      <c r="I9" s="324"/>
      <c r="J9" s="342"/>
      <c r="K9" s="342"/>
      <c r="L9" s="389"/>
      <c r="M9" s="386"/>
      <c r="N9" s="156">
        <v>5</v>
      </c>
      <c r="O9" s="116"/>
      <c r="P9" s="122"/>
      <c r="Q9" s="122"/>
      <c r="R9" s="122"/>
      <c r="S9" s="122"/>
      <c r="T9" s="122"/>
      <c r="U9" s="122"/>
      <c r="V9" s="122"/>
      <c r="W9" s="125">
        <f t="shared" si="1"/>
        <v>0</v>
      </c>
      <c r="X9" s="126" t="str">
        <f t="shared" si="0"/>
        <v>DEBIL</v>
      </c>
      <c r="Y9" s="124"/>
      <c r="Z9" s="127" t="str">
        <f t="shared" si="2"/>
        <v/>
      </c>
      <c r="AA9" s="125" t="str">
        <f t="shared" si="3"/>
        <v>SI</v>
      </c>
      <c r="AB9" s="122"/>
      <c r="AC9" s="384"/>
      <c r="AD9" s="384"/>
      <c r="AE9" s="390"/>
      <c r="AF9" s="390"/>
      <c r="AG9" s="379"/>
      <c r="AH9" s="379"/>
      <c r="AI9" s="378"/>
      <c r="AJ9" s="378"/>
      <c r="AK9" s="389"/>
      <c r="AL9" s="386"/>
      <c r="AM9" s="392"/>
      <c r="AN9" s="155"/>
      <c r="AO9" s="156"/>
      <c r="AP9" s="120"/>
      <c r="AQ9" s="120"/>
      <c r="AR9" s="155"/>
      <c r="AS9" s="120"/>
      <c r="AT9" s="155"/>
      <c r="AU9" s="120"/>
      <c r="AV9" s="155"/>
      <c r="AW9" s="120"/>
      <c r="AX9" s="155"/>
      <c r="AY9" s="156"/>
      <c r="AZ9" s="155"/>
      <c r="BA9" s="155"/>
      <c r="BB9" s="156"/>
      <c r="BC9" s="120"/>
      <c r="BD9" s="120"/>
      <c r="BE9" s="155"/>
      <c r="BF9" s="155"/>
      <c r="BG9" s="156"/>
      <c r="BH9" s="120"/>
      <c r="BI9" s="120"/>
      <c r="BJ9" s="155"/>
      <c r="BK9" s="155"/>
      <c r="BL9" s="156"/>
      <c r="BM9" s="120"/>
      <c r="BN9" s="120"/>
      <c r="BO9" s="155"/>
      <c r="BP9" s="155"/>
      <c r="BQ9" s="156"/>
      <c r="BR9" s="120"/>
      <c r="BS9" s="120"/>
      <c r="BT9" s="120"/>
      <c r="BU9" s="155"/>
      <c r="BV9" s="155"/>
      <c r="BW9" s="155"/>
      <c r="BX9" s="120"/>
      <c r="BY9" s="155"/>
      <c r="BZ9" s="155"/>
      <c r="CA9" s="120"/>
      <c r="CB9" s="155"/>
      <c r="CC9" s="156"/>
      <c r="CD9" s="155"/>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row>
    <row r="10" spans="1:108" ht="59.25" customHeight="1" thickTop="1" thickBot="1" x14ac:dyDescent="0.35">
      <c r="A10" s="342"/>
      <c r="B10" s="324"/>
      <c r="C10" s="324"/>
      <c r="D10" s="324"/>
      <c r="E10" s="343"/>
      <c r="F10" s="324"/>
      <c r="G10" s="324"/>
      <c r="H10" s="324"/>
      <c r="I10" s="324"/>
      <c r="J10" s="342"/>
      <c r="K10" s="342"/>
      <c r="L10" s="389"/>
      <c r="M10" s="387"/>
      <c r="N10" s="156">
        <v>6</v>
      </c>
      <c r="O10" s="116"/>
      <c r="P10" s="122"/>
      <c r="Q10" s="122"/>
      <c r="R10" s="122"/>
      <c r="S10" s="122"/>
      <c r="T10" s="122"/>
      <c r="U10" s="122"/>
      <c r="V10" s="122"/>
      <c r="W10" s="125">
        <f t="shared" si="1"/>
        <v>0</v>
      </c>
      <c r="X10" s="126" t="str">
        <f t="shared" si="0"/>
        <v>DEBIL</v>
      </c>
      <c r="Y10" s="124"/>
      <c r="Z10" s="127" t="str">
        <f t="shared" si="2"/>
        <v/>
      </c>
      <c r="AA10" s="125" t="str">
        <f t="shared" si="3"/>
        <v>SI</v>
      </c>
      <c r="AB10" s="122"/>
      <c r="AC10" s="384"/>
      <c r="AD10" s="384"/>
      <c r="AE10" s="390"/>
      <c r="AF10" s="390"/>
      <c r="AG10" s="379"/>
      <c r="AH10" s="379"/>
      <c r="AI10" s="378"/>
      <c r="AJ10" s="378"/>
      <c r="AK10" s="389"/>
      <c r="AL10" s="387"/>
      <c r="AM10" s="393"/>
      <c r="AN10" s="155"/>
      <c r="AO10" s="156"/>
      <c r="AP10" s="120"/>
      <c r="AQ10" s="120"/>
      <c r="AR10" s="155"/>
      <c r="AS10" s="120"/>
      <c r="AT10" s="155"/>
      <c r="AU10" s="120"/>
      <c r="AV10" s="155"/>
      <c r="AW10" s="120"/>
      <c r="AX10" s="155"/>
      <c r="AY10" s="156"/>
      <c r="AZ10" s="155"/>
      <c r="BA10" s="155"/>
      <c r="BB10" s="156"/>
      <c r="BC10" s="120"/>
      <c r="BD10" s="120"/>
      <c r="BE10" s="155"/>
      <c r="BF10" s="155"/>
      <c r="BG10" s="156"/>
      <c r="BH10" s="120"/>
      <c r="BI10" s="120"/>
      <c r="BJ10" s="155"/>
      <c r="BK10" s="155"/>
      <c r="BL10" s="156"/>
      <c r="BM10" s="120"/>
      <c r="BN10" s="120"/>
      <c r="BO10" s="155"/>
      <c r="BP10" s="155"/>
      <c r="BQ10" s="156"/>
      <c r="BR10" s="120"/>
      <c r="BS10" s="120"/>
      <c r="BT10" s="120"/>
      <c r="BU10" s="155"/>
      <c r="BV10" s="155"/>
      <c r="BW10" s="155"/>
      <c r="BX10" s="120"/>
      <c r="BY10" s="155"/>
      <c r="BZ10" s="155"/>
      <c r="CA10" s="120"/>
      <c r="CB10" s="155"/>
      <c r="CC10" s="156"/>
      <c r="CD10" s="155"/>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row>
    <row r="11" spans="1:108" ht="21" customHeight="1" thickTop="1" thickBot="1" x14ac:dyDescent="0.35">
      <c r="A11" s="342">
        <v>2</v>
      </c>
      <c r="B11" s="324"/>
      <c r="C11" s="324"/>
      <c r="D11" s="324"/>
      <c r="E11" s="343"/>
      <c r="F11" s="324"/>
      <c r="G11" s="324"/>
      <c r="H11" s="324"/>
      <c r="I11" s="324"/>
      <c r="J11" s="342"/>
      <c r="K11" s="342"/>
      <c r="L11" s="389">
        <f>+(J11*K11)*4</f>
        <v>0</v>
      </c>
      <c r="M11" s="385" t="b">
        <f>IF(OR(AND(J11=3,K11=4),AND(J11=2,K11=5),AND(J11=2,K11=5),AND(L11=20),AND(L11&gt;=52,L11&lt;=100)),"ZONA RIESGO EXTREMA",IF(OR(AND(J11=5,K11=2),AND(J11=4,K11=3),AND(J11=1,K11=4),AND(L11=16),AND(L11&gt;=28,L11&lt;=48)),"ZONA RIESGO ALTA",IF(OR(AND(J11=1,K11=3),AND(J11=4,K11=1),AND(L11=24)),"ZONA RIESGO MODERADA",IF(AND(L11&gt;=4,L11&lt;=16),"ZONA RIESGO BAJA"))))</f>
        <v>0</v>
      </c>
      <c r="N11" s="156">
        <v>1</v>
      </c>
      <c r="O11" s="116"/>
      <c r="P11" s="122"/>
      <c r="Q11" s="122"/>
      <c r="R11" s="122"/>
      <c r="S11" s="122"/>
      <c r="T11" s="122"/>
      <c r="U11" s="122"/>
      <c r="V11" s="122"/>
      <c r="W11" s="125">
        <f t="shared" si="1"/>
        <v>0</v>
      </c>
      <c r="X11" s="126" t="str">
        <f t="shared" si="0"/>
        <v>DEBIL</v>
      </c>
      <c r="Y11" s="124"/>
      <c r="Z11" s="127" t="str">
        <f t="shared" si="2"/>
        <v/>
      </c>
      <c r="AA11" s="125" t="str">
        <f t="shared" si="3"/>
        <v>SI</v>
      </c>
      <c r="AB11" s="122"/>
      <c r="AC11" s="384">
        <f>IF(AND(W11&gt;0,SUM(W12:W16)=0),W11,IF(AND(SUM(W11:W12)&gt;0,SUM(W13:W16)=0),AVERAGE(W11:W12),IF(AND(SUM(W11:W13)&gt;0,SUM(W14:W16)=0),AVERAGE(W11:W13),IF(AND(SUM(W11:W14)&gt;0,SUM(W15:W16)=0),AVERAGE(W11:W14),IF(AND(SUM(W11:W15)&gt;0,W16=0),AVERAGE(W11:W15),AVERAGE(W11:W16))))))</f>
        <v>0</v>
      </c>
      <c r="AD11" s="384" t="str">
        <f>IF(AND(AC11&gt;=50,AC11&lt;=99),"MODERADO",IF(AND(AC11=100), "FUERTE",IF(AND(AC11&lt;50), "DEBIL")))</f>
        <v>DEBIL</v>
      </c>
      <c r="AE11" s="390"/>
      <c r="AF11" s="390"/>
      <c r="AG11" s="379" t="str">
        <f>IFERROR(_xlfn.IFS(AND(AD11="MODERADO",AE11="Directamente"),1,AND(AD11="FUERTE",AE11="Directamente"),2),"0")</f>
        <v>0</v>
      </c>
      <c r="AH11" s="379" t="str">
        <f>IFERROR(_xlfn.IFS(AND(AD11="MODERADO",AF11="Directamente"),1,AND(AD11="FUERTE",AF11="Directamente"),2,AND(AD11="FUERTE",AF11="Indirectamente"),1),"0")</f>
        <v>0</v>
      </c>
      <c r="AI11" s="378"/>
      <c r="AJ11" s="378"/>
      <c r="AK11" s="389">
        <f>+(AI11*AJ11)*4</f>
        <v>0</v>
      </c>
      <c r="AL11" s="385"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91"/>
      <c r="AN11" s="155"/>
      <c r="AO11" s="156"/>
      <c r="AP11" s="120"/>
      <c r="AQ11" s="120"/>
      <c r="AR11" s="155"/>
      <c r="AS11" s="120"/>
      <c r="AT11" s="155"/>
      <c r="AU11" s="120"/>
      <c r="AV11" s="155"/>
      <c r="AW11" s="120"/>
      <c r="AX11" s="155"/>
      <c r="AY11" s="156"/>
      <c r="AZ11" s="155"/>
      <c r="BA11" s="155"/>
      <c r="BB11" s="156"/>
      <c r="BC11" s="120"/>
      <c r="BD11" s="120"/>
      <c r="BE11" s="155"/>
      <c r="BF11" s="155"/>
      <c r="BG11" s="156"/>
      <c r="BH11" s="120"/>
      <c r="BI11" s="120"/>
      <c r="BJ11" s="155"/>
      <c r="BK11" s="155"/>
      <c r="BL11" s="156"/>
      <c r="BM11" s="120"/>
      <c r="BN11" s="120"/>
      <c r="BO11" s="155"/>
      <c r="BP11" s="155"/>
      <c r="BQ11" s="156"/>
      <c r="BR11" s="120"/>
      <c r="BS11" s="120"/>
      <c r="BT11" s="120"/>
      <c r="BU11" s="155"/>
      <c r="BV11" s="155"/>
      <c r="BW11" s="155"/>
      <c r="BX11" s="120"/>
      <c r="BY11" s="155"/>
      <c r="BZ11" s="155"/>
      <c r="CA11" s="120"/>
      <c r="CB11" s="155"/>
      <c r="CC11" s="156"/>
      <c r="CD11" s="155"/>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row>
    <row r="12" spans="1:108" ht="21" customHeight="1" thickTop="1" thickBot="1" x14ac:dyDescent="0.35">
      <c r="A12" s="342"/>
      <c r="B12" s="324"/>
      <c r="C12" s="324"/>
      <c r="D12" s="324"/>
      <c r="E12" s="343"/>
      <c r="F12" s="324"/>
      <c r="G12" s="324"/>
      <c r="H12" s="324"/>
      <c r="I12" s="324"/>
      <c r="J12" s="342"/>
      <c r="K12" s="342"/>
      <c r="L12" s="389"/>
      <c r="M12" s="386"/>
      <c r="N12" s="156">
        <v>2</v>
      </c>
      <c r="O12" s="116"/>
      <c r="P12" s="122"/>
      <c r="Q12" s="122"/>
      <c r="R12" s="122"/>
      <c r="S12" s="122"/>
      <c r="T12" s="122"/>
      <c r="U12" s="122"/>
      <c r="V12" s="122"/>
      <c r="W12" s="125">
        <f t="shared" si="1"/>
        <v>0</v>
      </c>
      <c r="X12" s="126" t="str">
        <f t="shared" si="0"/>
        <v>DEBIL</v>
      </c>
      <c r="Y12" s="124"/>
      <c r="Z12" s="127" t="str">
        <f t="shared" si="2"/>
        <v/>
      </c>
      <c r="AA12" s="125" t="str">
        <f t="shared" si="3"/>
        <v>SI</v>
      </c>
      <c r="AB12" s="122"/>
      <c r="AC12" s="384"/>
      <c r="AD12" s="384"/>
      <c r="AE12" s="390"/>
      <c r="AF12" s="390"/>
      <c r="AG12" s="379"/>
      <c r="AH12" s="379"/>
      <c r="AI12" s="378"/>
      <c r="AJ12" s="378"/>
      <c r="AK12" s="389"/>
      <c r="AL12" s="386"/>
      <c r="AM12" s="392"/>
      <c r="AN12" s="155"/>
      <c r="AO12" s="156"/>
      <c r="AP12" s="120"/>
      <c r="AQ12" s="120"/>
      <c r="AR12" s="155"/>
      <c r="AS12" s="120"/>
      <c r="AT12" s="155"/>
      <c r="AU12" s="120"/>
      <c r="AV12" s="155"/>
      <c r="AW12" s="120"/>
      <c r="AX12" s="155"/>
      <c r="AY12" s="156"/>
      <c r="AZ12" s="155"/>
      <c r="BA12" s="155"/>
      <c r="BB12" s="156"/>
      <c r="BC12" s="120"/>
      <c r="BD12" s="120"/>
      <c r="BE12" s="155"/>
      <c r="BF12" s="155"/>
      <c r="BG12" s="156"/>
      <c r="BH12" s="120"/>
      <c r="BI12" s="120"/>
      <c r="BJ12" s="155"/>
      <c r="BK12" s="155"/>
      <c r="BL12" s="156"/>
      <c r="BM12" s="120"/>
      <c r="BN12" s="120"/>
      <c r="BO12" s="155"/>
      <c r="BP12" s="155"/>
      <c r="BQ12" s="156"/>
      <c r="BR12" s="120"/>
      <c r="BS12" s="120"/>
      <c r="BT12" s="120"/>
      <c r="BU12" s="155"/>
      <c r="BV12" s="155"/>
      <c r="BW12" s="155"/>
      <c r="BX12" s="120"/>
      <c r="BY12" s="155"/>
      <c r="BZ12" s="155"/>
      <c r="CA12" s="120"/>
      <c r="CB12" s="155"/>
      <c r="CC12" s="156"/>
      <c r="CD12" s="155"/>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row>
    <row r="13" spans="1:108" ht="21" customHeight="1" thickTop="1" thickBot="1" x14ac:dyDescent="0.35">
      <c r="A13" s="342"/>
      <c r="B13" s="324"/>
      <c r="C13" s="324"/>
      <c r="D13" s="324"/>
      <c r="E13" s="343"/>
      <c r="F13" s="324"/>
      <c r="G13" s="324"/>
      <c r="H13" s="324"/>
      <c r="I13" s="324"/>
      <c r="J13" s="342"/>
      <c r="K13" s="342"/>
      <c r="L13" s="389"/>
      <c r="M13" s="386"/>
      <c r="N13" s="156">
        <v>3</v>
      </c>
      <c r="O13" s="121"/>
      <c r="P13" s="122"/>
      <c r="Q13" s="122"/>
      <c r="R13" s="122"/>
      <c r="S13" s="122"/>
      <c r="T13" s="122"/>
      <c r="U13" s="122"/>
      <c r="V13" s="122"/>
      <c r="W13" s="125">
        <f t="shared" si="1"/>
        <v>0</v>
      </c>
      <c r="X13" s="126" t="str">
        <f t="shared" si="0"/>
        <v>DEBIL</v>
      </c>
      <c r="Y13" s="124"/>
      <c r="Z13" s="127" t="str">
        <f t="shared" si="2"/>
        <v/>
      </c>
      <c r="AA13" s="125" t="str">
        <f t="shared" si="3"/>
        <v>SI</v>
      </c>
      <c r="AB13" s="122"/>
      <c r="AC13" s="384"/>
      <c r="AD13" s="384"/>
      <c r="AE13" s="390"/>
      <c r="AF13" s="390"/>
      <c r="AG13" s="379"/>
      <c r="AH13" s="379"/>
      <c r="AI13" s="378"/>
      <c r="AJ13" s="378"/>
      <c r="AK13" s="389"/>
      <c r="AL13" s="386"/>
      <c r="AM13" s="392"/>
      <c r="AN13" s="155"/>
      <c r="AO13" s="156"/>
      <c r="AP13" s="120"/>
      <c r="AQ13" s="120"/>
      <c r="AR13" s="155"/>
      <c r="AS13" s="120"/>
      <c r="AT13" s="155"/>
      <c r="AU13" s="120"/>
      <c r="AV13" s="155"/>
      <c r="AW13" s="120"/>
      <c r="AX13" s="155"/>
      <c r="AY13" s="156"/>
      <c r="AZ13" s="155"/>
      <c r="BA13" s="155"/>
      <c r="BB13" s="156"/>
      <c r="BC13" s="120"/>
      <c r="BD13" s="120"/>
      <c r="BE13" s="155"/>
      <c r="BF13" s="155"/>
      <c r="BG13" s="156"/>
      <c r="BH13" s="120"/>
      <c r="BI13" s="120"/>
      <c r="BJ13" s="155"/>
      <c r="BK13" s="155"/>
      <c r="BL13" s="156"/>
      <c r="BM13" s="120"/>
      <c r="BN13" s="120"/>
      <c r="BO13" s="155"/>
      <c r="BP13" s="155"/>
      <c r="BQ13" s="156"/>
      <c r="BR13" s="120"/>
      <c r="BS13" s="120"/>
      <c r="BT13" s="120"/>
      <c r="BU13" s="155"/>
      <c r="BV13" s="155"/>
      <c r="BW13" s="155"/>
      <c r="BX13" s="120"/>
      <c r="BY13" s="155"/>
      <c r="BZ13" s="155"/>
      <c r="CA13" s="120"/>
      <c r="CB13" s="155"/>
      <c r="CC13" s="156"/>
      <c r="CD13" s="155"/>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row>
    <row r="14" spans="1:108" ht="21" customHeight="1" thickTop="1" thickBot="1" x14ac:dyDescent="0.35">
      <c r="A14" s="342"/>
      <c r="B14" s="324"/>
      <c r="C14" s="324"/>
      <c r="D14" s="324"/>
      <c r="E14" s="343"/>
      <c r="F14" s="324"/>
      <c r="G14" s="324"/>
      <c r="H14" s="324"/>
      <c r="I14" s="324"/>
      <c r="J14" s="342"/>
      <c r="K14" s="342"/>
      <c r="L14" s="389"/>
      <c r="M14" s="386"/>
      <c r="N14" s="156">
        <v>4</v>
      </c>
      <c r="O14" s="116"/>
      <c r="P14" s="122"/>
      <c r="Q14" s="122"/>
      <c r="R14" s="122"/>
      <c r="S14" s="122"/>
      <c r="T14" s="122"/>
      <c r="U14" s="122"/>
      <c r="V14" s="122"/>
      <c r="W14" s="125">
        <f t="shared" si="1"/>
        <v>0</v>
      </c>
      <c r="X14" s="126" t="str">
        <f t="shared" si="0"/>
        <v>DEBIL</v>
      </c>
      <c r="Y14" s="124"/>
      <c r="Z14" s="127" t="str">
        <f t="shared" si="2"/>
        <v/>
      </c>
      <c r="AA14" s="125" t="str">
        <f t="shared" si="3"/>
        <v>SI</v>
      </c>
      <c r="AB14" s="122"/>
      <c r="AC14" s="384"/>
      <c r="AD14" s="384"/>
      <c r="AE14" s="390"/>
      <c r="AF14" s="390"/>
      <c r="AG14" s="379"/>
      <c r="AH14" s="379"/>
      <c r="AI14" s="378"/>
      <c r="AJ14" s="378"/>
      <c r="AK14" s="389"/>
      <c r="AL14" s="386"/>
      <c r="AM14" s="392"/>
      <c r="AN14" s="155"/>
      <c r="AO14" s="156"/>
      <c r="AP14" s="120"/>
      <c r="AQ14" s="120"/>
      <c r="AR14" s="155"/>
      <c r="AS14" s="120"/>
      <c r="AT14" s="155"/>
      <c r="AU14" s="120"/>
      <c r="AV14" s="155"/>
      <c r="AW14" s="120"/>
      <c r="AX14" s="155"/>
      <c r="AY14" s="156"/>
      <c r="AZ14" s="155"/>
      <c r="BA14" s="155"/>
      <c r="BB14" s="156"/>
      <c r="BC14" s="120"/>
      <c r="BD14" s="120"/>
      <c r="BE14" s="155"/>
      <c r="BF14" s="155"/>
      <c r="BG14" s="156"/>
      <c r="BH14" s="120"/>
      <c r="BI14" s="120"/>
      <c r="BJ14" s="155"/>
      <c r="BK14" s="155"/>
      <c r="BL14" s="156"/>
      <c r="BM14" s="120"/>
      <c r="BN14" s="120"/>
      <c r="BO14" s="155"/>
      <c r="BP14" s="155"/>
      <c r="BQ14" s="156"/>
      <c r="BR14" s="120"/>
      <c r="BS14" s="120"/>
      <c r="BT14" s="120"/>
      <c r="BU14" s="155"/>
      <c r="BV14" s="155"/>
      <c r="BW14" s="155"/>
      <c r="BX14" s="120"/>
      <c r="BY14" s="155"/>
      <c r="BZ14" s="155"/>
      <c r="CA14" s="120"/>
      <c r="CB14" s="155"/>
      <c r="CC14" s="156"/>
      <c r="CD14" s="155"/>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row>
    <row r="15" spans="1:108" ht="21" customHeight="1" thickTop="1" thickBot="1" x14ac:dyDescent="0.35">
      <c r="A15" s="342"/>
      <c r="B15" s="324"/>
      <c r="C15" s="324"/>
      <c r="D15" s="324"/>
      <c r="E15" s="343"/>
      <c r="F15" s="324"/>
      <c r="G15" s="324"/>
      <c r="H15" s="324"/>
      <c r="I15" s="324"/>
      <c r="J15" s="342"/>
      <c r="K15" s="342"/>
      <c r="L15" s="389"/>
      <c r="M15" s="386"/>
      <c r="N15" s="156">
        <v>5</v>
      </c>
      <c r="O15" s="116"/>
      <c r="P15" s="122"/>
      <c r="Q15" s="122"/>
      <c r="R15" s="122"/>
      <c r="S15" s="122"/>
      <c r="T15" s="122"/>
      <c r="U15" s="122"/>
      <c r="V15" s="122"/>
      <c r="W15" s="125">
        <f t="shared" si="1"/>
        <v>0</v>
      </c>
      <c r="X15" s="126" t="str">
        <f t="shared" si="0"/>
        <v>DEBIL</v>
      </c>
      <c r="Y15" s="124"/>
      <c r="Z15" s="127" t="str">
        <f t="shared" si="2"/>
        <v/>
      </c>
      <c r="AA15" s="125" t="str">
        <f t="shared" si="3"/>
        <v>SI</v>
      </c>
      <c r="AB15" s="122"/>
      <c r="AC15" s="384"/>
      <c r="AD15" s="384"/>
      <c r="AE15" s="390"/>
      <c r="AF15" s="390"/>
      <c r="AG15" s="379"/>
      <c r="AH15" s="379"/>
      <c r="AI15" s="378"/>
      <c r="AJ15" s="378"/>
      <c r="AK15" s="389"/>
      <c r="AL15" s="386"/>
      <c r="AM15" s="392"/>
      <c r="AN15" s="155"/>
      <c r="AO15" s="156"/>
      <c r="AP15" s="120"/>
      <c r="AQ15" s="120"/>
      <c r="AR15" s="155"/>
      <c r="AS15" s="120"/>
      <c r="AT15" s="155"/>
      <c r="AU15" s="120"/>
      <c r="AV15" s="155"/>
      <c r="AW15" s="120"/>
      <c r="AX15" s="155"/>
      <c r="AY15" s="156"/>
      <c r="AZ15" s="155"/>
      <c r="BA15" s="155"/>
      <c r="BB15" s="156"/>
      <c r="BC15" s="120"/>
      <c r="BD15" s="120"/>
      <c r="BE15" s="155"/>
      <c r="BF15" s="155"/>
      <c r="BG15" s="156"/>
      <c r="BH15" s="120"/>
      <c r="BI15" s="120"/>
      <c r="BJ15" s="155"/>
      <c r="BK15" s="155"/>
      <c r="BL15" s="156"/>
      <c r="BM15" s="120"/>
      <c r="BN15" s="120"/>
      <c r="BO15" s="155"/>
      <c r="BP15" s="155"/>
      <c r="BQ15" s="156"/>
      <c r="BR15" s="120"/>
      <c r="BS15" s="120"/>
      <c r="BT15" s="120"/>
      <c r="BU15" s="155"/>
      <c r="BV15" s="155"/>
      <c r="BW15" s="155"/>
      <c r="BX15" s="120"/>
      <c r="BY15" s="155"/>
      <c r="BZ15" s="155"/>
      <c r="CA15" s="120"/>
      <c r="CB15" s="155"/>
      <c r="CC15" s="156"/>
      <c r="CD15" s="155"/>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row>
    <row r="16" spans="1:108" ht="21" customHeight="1" thickTop="1" thickBot="1" x14ac:dyDescent="0.35">
      <c r="A16" s="342"/>
      <c r="B16" s="324"/>
      <c r="C16" s="324"/>
      <c r="D16" s="324"/>
      <c r="E16" s="343"/>
      <c r="F16" s="324"/>
      <c r="G16" s="324"/>
      <c r="H16" s="324"/>
      <c r="I16" s="324"/>
      <c r="J16" s="342"/>
      <c r="K16" s="342"/>
      <c r="L16" s="389"/>
      <c r="M16" s="387"/>
      <c r="N16" s="156">
        <v>6</v>
      </c>
      <c r="O16" s="116"/>
      <c r="P16" s="122"/>
      <c r="Q16" s="122"/>
      <c r="R16" s="122"/>
      <c r="S16" s="122"/>
      <c r="T16" s="122"/>
      <c r="U16" s="122"/>
      <c r="V16" s="122"/>
      <c r="W16" s="125">
        <f t="shared" si="1"/>
        <v>0</v>
      </c>
      <c r="X16" s="126" t="str">
        <f t="shared" si="0"/>
        <v>DEBIL</v>
      </c>
      <c r="Y16" s="124"/>
      <c r="Z16" s="127" t="str">
        <f t="shared" si="2"/>
        <v/>
      </c>
      <c r="AA16" s="125" t="str">
        <f t="shared" si="3"/>
        <v>SI</v>
      </c>
      <c r="AB16" s="122"/>
      <c r="AC16" s="384"/>
      <c r="AD16" s="384"/>
      <c r="AE16" s="390"/>
      <c r="AF16" s="390"/>
      <c r="AG16" s="379"/>
      <c r="AH16" s="379"/>
      <c r="AI16" s="378"/>
      <c r="AJ16" s="378"/>
      <c r="AK16" s="389"/>
      <c r="AL16" s="387"/>
      <c r="AM16" s="393"/>
      <c r="AN16" s="155"/>
      <c r="AO16" s="156"/>
      <c r="AP16" s="120"/>
      <c r="AQ16" s="120"/>
      <c r="AR16" s="155"/>
      <c r="AS16" s="120"/>
      <c r="AT16" s="155"/>
      <c r="AU16" s="120"/>
      <c r="AV16" s="155"/>
      <c r="AW16" s="120"/>
      <c r="AX16" s="155"/>
      <c r="AY16" s="156"/>
      <c r="AZ16" s="155"/>
      <c r="BA16" s="155"/>
      <c r="BB16" s="156"/>
      <c r="BC16" s="120"/>
      <c r="BD16" s="120"/>
      <c r="BE16" s="155"/>
      <c r="BF16" s="155"/>
      <c r="BG16" s="156"/>
      <c r="BH16" s="120"/>
      <c r="BI16" s="120"/>
      <c r="BJ16" s="155"/>
      <c r="BK16" s="155"/>
      <c r="BL16" s="156"/>
      <c r="BM16" s="120"/>
      <c r="BN16" s="120"/>
      <c r="BO16" s="155"/>
      <c r="BP16" s="155"/>
      <c r="BQ16" s="156"/>
      <c r="BR16" s="120"/>
      <c r="BS16" s="120"/>
      <c r="BT16" s="120"/>
      <c r="BU16" s="155"/>
      <c r="BV16" s="155"/>
      <c r="BW16" s="155"/>
      <c r="BX16" s="120"/>
      <c r="BY16" s="155"/>
      <c r="BZ16" s="155"/>
      <c r="CA16" s="120"/>
      <c r="CB16" s="155"/>
      <c r="CC16" s="156"/>
      <c r="CD16" s="155"/>
      <c r="CE16" s="163"/>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row>
    <row r="17" spans="1:108" ht="21" customHeight="1" thickTop="1" thickBot="1" x14ac:dyDescent="0.35">
      <c r="A17" s="342">
        <v>3</v>
      </c>
      <c r="B17" s="324"/>
      <c r="C17" s="324"/>
      <c r="D17" s="324"/>
      <c r="E17" s="343"/>
      <c r="F17" s="324"/>
      <c r="G17" s="324"/>
      <c r="H17" s="324"/>
      <c r="I17" s="324"/>
      <c r="J17" s="342"/>
      <c r="K17" s="342"/>
      <c r="L17" s="389">
        <f>+(J17*K17)*4</f>
        <v>0</v>
      </c>
      <c r="M17" s="385" t="b">
        <f>IF(OR(AND(J17=3,K17=4),AND(J17=2,K17=5),AND(J17=2,K17=5),AND(L17=20),AND(L17&gt;=52,L17&lt;=100)),"ZONA RIESGO EXTREMA",IF(OR(AND(J17=5,K17=2),AND(J17=4,K17=3),AND(J17=1,K17=4),AND(L17=16),AND(L17&gt;=28,L17&lt;=48)),"ZONA RIESGO ALTA",IF(OR(AND(J17=1,K17=3),AND(J17=4,K17=1),AND(L17=24)),"ZONA RIESGO MODERADA",IF(AND(L17&gt;=4,L17&lt;=16),"ZONA RIESGO BAJA"))))</f>
        <v>0</v>
      </c>
      <c r="N17" s="156">
        <v>1</v>
      </c>
      <c r="O17" s="116"/>
      <c r="P17" s="122"/>
      <c r="Q17" s="122"/>
      <c r="R17" s="122"/>
      <c r="S17" s="122"/>
      <c r="T17" s="122"/>
      <c r="U17" s="122"/>
      <c r="V17" s="122"/>
      <c r="W17" s="125">
        <f t="shared" si="1"/>
        <v>0</v>
      </c>
      <c r="X17" s="126" t="str">
        <f t="shared" si="0"/>
        <v>DEBIL</v>
      </c>
      <c r="Y17" s="124"/>
      <c r="Z17" s="127" t="str">
        <f t="shared" si="2"/>
        <v/>
      </c>
      <c r="AA17" s="125" t="str">
        <f t="shared" si="3"/>
        <v>SI</v>
      </c>
      <c r="AB17" s="122"/>
      <c r="AC17" s="384">
        <f>IF(AND(W17&gt;0,SUM(W18:W22)=0),W17,IF(AND(SUM(W17:W18)&gt;0,SUM(W19:W22)=0),AVERAGE(W17:W18),IF(AND(SUM(W17:W19)&gt;0,SUM(W20:W22)=0),AVERAGE(W17:W19),IF(AND(SUM(W17:W20)&gt;0,SUM(W21:W22)=0),AVERAGE(W17:W20),IF(AND(SUM(W17:W21)&gt;0,W22=0),AVERAGE(W17:W21),AVERAGE(W17:W22))))))</f>
        <v>0</v>
      </c>
      <c r="AD17" s="384" t="str">
        <f>IF(AND(AC17&gt;=50,AC17&lt;=99),"MODERADO",IF(AND(AC17=100), "FUERTE",IF(AND(AC17&lt;50), "DEBIL")))</f>
        <v>DEBIL</v>
      </c>
      <c r="AE17" s="390"/>
      <c r="AF17" s="390"/>
      <c r="AG17" s="379" t="str">
        <f>IFERROR(_xlfn.IFS(AND(AD17="MODERADO",AE17="Directamente"),1,AND(AD17="FUERTE",AE17="Directamente"),2),"0")</f>
        <v>0</v>
      </c>
      <c r="AH17" s="379" t="str">
        <f>IFERROR(_xlfn.IFS(AND(AD17="MODERADO",AF17="Directamente"),1,AND(AD17="FUERTE",AF17="Directamente"),2,AND(AD17="FUERTE",AF17="Indirectamente"),1),"0")</f>
        <v>0</v>
      </c>
      <c r="AI17" s="378"/>
      <c r="AJ17" s="378"/>
      <c r="AK17" s="389">
        <f>+(AI17*AJ17)*4</f>
        <v>0</v>
      </c>
      <c r="AL17" s="385"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91"/>
      <c r="AN17" s="155"/>
      <c r="AO17" s="156"/>
      <c r="AP17" s="120"/>
      <c r="AQ17" s="120"/>
      <c r="AR17" s="155"/>
      <c r="AS17" s="120"/>
      <c r="AT17" s="155"/>
      <c r="AU17" s="120"/>
      <c r="AV17" s="155"/>
      <c r="AW17" s="120"/>
      <c r="AX17" s="155"/>
      <c r="AY17" s="156"/>
      <c r="AZ17" s="155"/>
      <c r="BA17" s="155"/>
      <c r="BB17" s="156"/>
      <c r="BC17" s="120"/>
      <c r="BD17" s="120"/>
      <c r="BE17" s="155"/>
      <c r="BF17" s="155"/>
      <c r="BG17" s="156"/>
      <c r="BH17" s="120"/>
      <c r="BI17" s="120"/>
      <c r="BJ17" s="155"/>
      <c r="BK17" s="155"/>
      <c r="BL17" s="156"/>
      <c r="BM17" s="120"/>
      <c r="BN17" s="120"/>
      <c r="BO17" s="155"/>
      <c r="BP17" s="155"/>
      <c r="BQ17" s="156"/>
      <c r="BR17" s="120"/>
      <c r="BS17" s="120"/>
      <c r="BT17" s="120"/>
      <c r="BU17" s="155"/>
      <c r="BV17" s="155"/>
      <c r="BW17" s="155"/>
      <c r="BX17" s="120"/>
      <c r="BY17" s="155"/>
      <c r="BZ17" s="155"/>
      <c r="CA17" s="120"/>
      <c r="CB17" s="155"/>
      <c r="CC17" s="156"/>
      <c r="CD17" s="155"/>
      <c r="CE17" s="163"/>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row>
    <row r="18" spans="1:108" ht="21" customHeight="1" thickTop="1" thickBot="1" x14ac:dyDescent="0.35">
      <c r="A18" s="342"/>
      <c r="B18" s="324"/>
      <c r="C18" s="324"/>
      <c r="D18" s="324"/>
      <c r="E18" s="343"/>
      <c r="F18" s="324"/>
      <c r="G18" s="324"/>
      <c r="H18" s="324"/>
      <c r="I18" s="324"/>
      <c r="J18" s="342"/>
      <c r="K18" s="342"/>
      <c r="L18" s="389"/>
      <c r="M18" s="386"/>
      <c r="N18" s="156">
        <v>2</v>
      </c>
      <c r="O18" s="116"/>
      <c r="P18" s="122"/>
      <c r="Q18" s="122"/>
      <c r="R18" s="122"/>
      <c r="S18" s="122"/>
      <c r="T18" s="122"/>
      <c r="U18" s="122"/>
      <c r="V18" s="122"/>
      <c r="W18" s="125">
        <f t="shared" si="1"/>
        <v>0</v>
      </c>
      <c r="X18" s="126" t="str">
        <f t="shared" si="0"/>
        <v>DEBIL</v>
      </c>
      <c r="Y18" s="124"/>
      <c r="Z18" s="127" t="str">
        <f t="shared" si="2"/>
        <v/>
      </c>
      <c r="AA18" s="125" t="str">
        <f t="shared" si="3"/>
        <v>SI</v>
      </c>
      <c r="AB18" s="122"/>
      <c r="AC18" s="384"/>
      <c r="AD18" s="384"/>
      <c r="AE18" s="390"/>
      <c r="AF18" s="390"/>
      <c r="AG18" s="379"/>
      <c r="AH18" s="379"/>
      <c r="AI18" s="378"/>
      <c r="AJ18" s="378"/>
      <c r="AK18" s="389"/>
      <c r="AL18" s="386"/>
      <c r="AM18" s="392"/>
      <c r="AN18" s="155"/>
      <c r="AO18" s="156"/>
      <c r="AP18" s="120"/>
      <c r="AQ18" s="120"/>
      <c r="AR18" s="155"/>
      <c r="AS18" s="120"/>
      <c r="AT18" s="155"/>
      <c r="AU18" s="120"/>
      <c r="AV18" s="155"/>
      <c r="AW18" s="120"/>
      <c r="AX18" s="155"/>
      <c r="AY18" s="156"/>
      <c r="AZ18" s="155"/>
      <c r="BA18" s="155"/>
      <c r="BB18" s="156"/>
      <c r="BC18" s="120"/>
      <c r="BD18" s="120"/>
      <c r="BE18" s="155"/>
      <c r="BF18" s="155"/>
      <c r="BG18" s="156"/>
      <c r="BH18" s="120"/>
      <c r="BI18" s="120"/>
      <c r="BJ18" s="155"/>
      <c r="BK18" s="155"/>
      <c r="BL18" s="156"/>
      <c r="BM18" s="120"/>
      <c r="BN18" s="120"/>
      <c r="BO18" s="155"/>
      <c r="BP18" s="155"/>
      <c r="BQ18" s="156"/>
      <c r="BR18" s="120"/>
      <c r="BS18" s="120"/>
      <c r="BT18" s="120"/>
      <c r="BU18" s="155"/>
      <c r="BV18" s="155"/>
      <c r="BW18" s="155"/>
      <c r="BX18" s="120"/>
      <c r="BY18" s="155"/>
      <c r="BZ18" s="155"/>
      <c r="CA18" s="120"/>
      <c r="CB18" s="155"/>
      <c r="CC18" s="156"/>
      <c r="CD18" s="155"/>
      <c r="CE18" s="163"/>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row>
    <row r="19" spans="1:108" ht="21" customHeight="1" thickTop="1" thickBot="1" x14ac:dyDescent="0.35">
      <c r="A19" s="342"/>
      <c r="B19" s="324"/>
      <c r="C19" s="324"/>
      <c r="D19" s="324"/>
      <c r="E19" s="343"/>
      <c r="F19" s="324"/>
      <c r="G19" s="324"/>
      <c r="H19" s="324"/>
      <c r="I19" s="324"/>
      <c r="J19" s="342"/>
      <c r="K19" s="342"/>
      <c r="L19" s="389"/>
      <c r="M19" s="386"/>
      <c r="N19" s="156">
        <v>3</v>
      </c>
      <c r="O19" s="121"/>
      <c r="P19" s="122"/>
      <c r="Q19" s="122"/>
      <c r="R19" s="122"/>
      <c r="S19" s="122"/>
      <c r="T19" s="122"/>
      <c r="U19" s="122"/>
      <c r="V19" s="122"/>
      <c r="W19" s="125">
        <f t="shared" si="1"/>
        <v>0</v>
      </c>
      <c r="X19" s="126" t="str">
        <f t="shared" si="0"/>
        <v>DEBIL</v>
      </c>
      <c r="Y19" s="124"/>
      <c r="Z19" s="127" t="str">
        <f t="shared" si="2"/>
        <v/>
      </c>
      <c r="AA19" s="125" t="str">
        <f t="shared" si="3"/>
        <v>SI</v>
      </c>
      <c r="AB19" s="122"/>
      <c r="AC19" s="384"/>
      <c r="AD19" s="384"/>
      <c r="AE19" s="390"/>
      <c r="AF19" s="390"/>
      <c r="AG19" s="379"/>
      <c r="AH19" s="379"/>
      <c r="AI19" s="378"/>
      <c r="AJ19" s="378"/>
      <c r="AK19" s="389"/>
      <c r="AL19" s="386"/>
      <c r="AM19" s="392"/>
      <c r="AN19" s="155"/>
      <c r="AO19" s="156"/>
      <c r="AP19" s="120"/>
      <c r="AQ19" s="120"/>
      <c r="AR19" s="155"/>
      <c r="AS19" s="120"/>
      <c r="AT19" s="155"/>
      <c r="AU19" s="120"/>
      <c r="AV19" s="155"/>
      <c r="AW19" s="120"/>
      <c r="AX19" s="155"/>
      <c r="AY19" s="156"/>
      <c r="AZ19" s="155"/>
      <c r="BA19" s="155"/>
      <c r="BB19" s="156"/>
      <c r="BC19" s="120"/>
      <c r="BD19" s="120"/>
      <c r="BE19" s="155"/>
      <c r="BF19" s="155"/>
      <c r="BG19" s="156"/>
      <c r="BH19" s="120"/>
      <c r="BI19" s="120"/>
      <c r="BJ19" s="155"/>
      <c r="BK19" s="155"/>
      <c r="BL19" s="156"/>
      <c r="BM19" s="120"/>
      <c r="BN19" s="120"/>
      <c r="BO19" s="155"/>
      <c r="BP19" s="155"/>
      <c r="BQ19" s="156"/>
      <c r="BR19" s="120"/>
      <c r="BS19" s="120"/>
      <c r="BT19" s="120"/>
      <c r="BU19" s="155"/>
      <c r="BV19" s="155"/>
      <c r="BW19" s="155"/>
      <c r="BX19" s="120"/>
      <c r="BY19" s="155"/>
      <c r="BZ19" s="155"/>
      <c r="CA19" s="120"/>
      <c r="CB19" s="155"/>
      <c r="CC19" s="156"/>
      <c r="CD19" s="155"/>
      <c r="CE19" s="163"/>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row>
    <row r="20" spans="1:108" ht="21" customHeight="1" thickTop="1" thickBot="1" x14ac:dyDescent="0.35">
      <c r="A20" s="342"/>
      <c r="B20" s="324"/>
      <c r="C20" s="324"/>
      <c r="D20" s="324"/>
      <c r="E20" s="343"/>
      <c r="F20" s="324"/>
      <c r="G20" s="324"/>
      <c r="H20" s="324"/>
      <c r="I20" s="324"/>
      <c r="J20" s="342"/>
      <c r="K20" s="342"/>
      <c r="L20" s="389"/>
      <c r="M20" s="386"/>
      <c r="N20" s="156">
        <v>4</v>
      </c>
      <c r="O20" s="116"/>
      <c r="P20" s="122"/>
      <c r="Q20" s="122"/>
      <c r="R20" s="122"/>
      <c r="S20" s="122"/>
      <c r="T20" s="122"/>
      <c r="U20" s="122"/>
      <c r="V20" s="122"/>
      <c r="W20" s="125">
        <f t="shared" si="1"/>
        <v>0</v>
      </c>
      <c r="X20" s="126" t="str">
        <f t="shared" si="0"/>
        <v>DEBIL</v>
      </c>
      <c r="Y20" s="124"/>
      <c r="Z20" s="127" t="str">
        <f t="shared" si="2"/>
        <v/>
      </c>
      <c r="AA20" s="125" t="str">
        <f t="shared" si="3"/>
        <v>SI</v>
      </c>
      <c r="AB20" s="122"/>
      <c r="AC20" s="384"/>
      <c r="AD20" s="384"/>
      <c r="AE20" s="390"/>
      <c r="AF20" s="390"/>
      <c r="AG20" s="379"/>
      <c r="AH20" s="379"/>
      <c r="AI20" s="378"/>
      <c r="AJ20" s="378"/>
      <c r="AK20" s="389"/>
      <c r="AL20" s="386"/>
      <c r="AM20" s="392"/>
      <c r="AN20" s="155"/>
      <c r="AO20" s="156"/>
      <c r="AP20" s="120"/>
      <c r="AQ20" s="120"/>
      <c r="AR20" s="155"/>
      <c r="AS20" s="120"/>
      <c r="AT20" s="155"/>
      <c r="AU20" s="120"/>
      <c r="AV20" s="155"/>
      <c r="AW20" s="120"/>
      <c r="AX20" s="155"/>
      <c r="AY20" s="156"/>
      <c r="AZ20" s="155"/>
      <c r="BA20" s="155"/>
      <c r="BB20" s="156"/>
      <c r="BC20" s="120"/>
      <c r="BD20" s="120"/>
      <c r="BE20" s="155"/>
      <c r="BF20" s="155"/>
      <c r="BG20" s="156"/>
      <c r="BH20" s="120"/>
      <c r="BI20" s="120"/>
      <c r="BJ20" s="155"/>
      <c r="BK20" s="155"/>
      <c r="BL20" s="156"/>
      <c r="BM20" s="120"/>
      <c r="BN20" s="120"/>
      <c r="BO20" s="155"/>
      <c r="BP20" s="155"/>
      <c r="BQ20" s="156"/>
      <c r="BR20" s="120"/>
      <c r="BS20" s="120"/>
      <c r="BT20" s="120"/>
      <c r="BU20" s="155"/>
      <c r="BV20" s="155"/>
      <c r="BW20" s="155"/>
      <c r="BX20" s="120"/>
      <c r="BY20" s="155"/>
      <c r="BZ20" s="155"/>
      <c r="CA20" s="120"/>
      <c r="CB20" s="155"/>
      <c r="CC20" s="156"/>
      <c r="CD20" s="155"/>
      <c r="CE20" s="163"/>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row>
    <row r="21" spans="1:108" ht="21" customHeight="1" thickTop="1" thickBot="1" x14ac:dyDescent="0.35">
      <c r="A21" s="342"/>
      <c r="B21" s="324"/>
      <c r="C21" s="324"/>
      <c r="D21" s="324"/>
      <c r="E21" s="343"/>
      <c r="F21" s="324"/>
      <c r="G21" s="324"/>
      <c r="H21" s="324"/>
      <c r="I21" s="324"/>
      <c r="J21" s="342"/>
      <c r="K21" s="342"/>
      <c r="L21" s="389"/>
      <c r="M21" s="386"/>
      <c r="N21" s="156">
        <v>5</v>
      </c>
      <c r="O21" s="116"/>
      <c r="P21" s="122"/>
      <c r="Q21" s="122"/>
      <c r="R21" s="122"/>
      <c r="S21" s="122"/>
      <c r="T21" s="122"/>
      <c r="U21" s="122"/>
      <c r="V21" s="122"/>
      <c r="W21" s="125">
        <f t="shared" si="1"/>
        <v>0</v>
      </c>
      <c r="X21" s="126" t="str">
        <f t="shared" si="0"/>
        <v>DEBIL</v>
      </c>
      <c r="Y21" s="124"/>
      <c r="Z21" s="127" t="str">
        <f t="shared" si="2"/>
        <v/>
      </c>
      <c r="AA21" s="125" t="str">
        <f t="shared" si="3"/>
        <v>SI</v>
      </c>
      <c r="AB21" s="122"/>
      <c r="AC21" s="384"/>
      <c r="AD21" s="384"/>
      <c r="AE21" s="390"/>
      <c r="AF21" s="390"/>
      <c r="AG21" s="379"/>
      <c r="AH21" s="379"/>
      <c r="AI21" s="378"/>
      <c r="AJ21" s="378"/>
      <c r="AK21" s="389"/>
      <c r="AL21" s="386"/>
      <c r="AM21" s="392"/>
      <c r="AN21" s="155"/>
      <c r="AO21" s="156"/>
      <c r="AP21" s="120"/>
      <c r="AQ21" s="120"/>
      <c r="AR21" s="155"/>
      <c r="AS21" s="120"/>
      <c r="AT21" s="155"/>
      <c r="AU21" s="120"/>
      <c r="AV21" s="155"/>
      <c r="AW21" s="120"/>
      <c r="AX21" s="155"/>
      <c r="AY21" s="156"/>
      <c r="AZ21" s="155"/>
      <c r="BA21" s="155"/>
      <c r="BB21" s="156"/>
      <c r="BC21" s="120"/>
      <c r="BD21" s="120"/>
      <c r="BE21" s="155"/>
      <c r="BF21" s="155"/>
      <c r="BG21" s="156"/>
      <c r="BH21" s="120"/>
      <c r="BI21" s="120"/>
      <c r="BJ21" s="155"/>
      <c r="BK21" s="155"/>
      <c r="BL21" s="156"/>
      <c r="BM21" s="120"/>
      <c r="BN21" s="120"/>
      <c r="BO21" s="155"/>
      <c r="BP21" s="155"/>
      <c r="BQ21" s="156"/>
      <c r="BR21" s="120"/>
      <c r="BS21" s="120"/>
      <c r="BT21" s="120"/>
      <c r="BU21" s="155"/>
      <c r="BV21" s="155"/>
      <c r="BW21" s="155"/>
      <c r="BX21" s="120"/>
      <c r="BY21" s="155"/>
      <c r="BZ21" s="155"/>
      <c r="CA21" s="120"/>
      <c r="CB21" s="155"/>
      <c r="CC21" s="156"/>
      <c r="CD21" s="155"/>
      <c r="CE21" s="163"/>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row>
    <row r="22" spans="1:108" ht="21" customHeight="1" thickTop="1" thickBot="1" x14ac:dyDescent="0.35">
      <c r="A22" s="342"/>
      <c r="B22" s="324"/>
      <c r="C22" s="324"/>
      <c r="D22" s="324"/>
      <c r="E22" s="343"/>
      <c r="F22" s="324"/>
      <c r="G22" s="324"/>
      <c r="H22" s="324"/>
      <c r="I22" s="324"/>
      <c r="J22" s="342"/>
      <c r="K22" s="342"/>
      <c r="L22" s="389"/>
      <c r="M22" s="387"/>
      <c r="N22" s="156">
        <v>6</v>
      </c>
      <c r="O22" s="116"/>
      <c r="P22" s="122"/>
      <c r="Q22" s="122"/>
      <c r="R22" s="122"/>
      <c r="S22" s="122"/>
      <c r="T22" s="122"/>
      <c r="U22" s="122"/>
      <c r="V22" s="122"/>
      <c r="W22" s="125">
        <f t="shared" si="1"/>
        <v>0</v>
      </c>
      <c r="X22" s="126" t="str">
        <f t="shared" si="0"/>
        <v>DEBIL</v>
      </c>
      <c r="Y22" s="124"/>
      <c r="Z22" s="127" t="str">
        <f t="shared" si="2"/>
        <v/>
      </c>
      <c r="AA22" s="125" t="str">
        <f t="shared" si="3"/>
        <v>SI</v>
      </c>
      <c r="AB22" s="122"/>
      <c r="AC22" s="384"/>
      <c r="AD22" s="384"/>
      <c r="AE22" s="390"/>
      <c r="AF22" s="390"/>
      <c r="AG22" s="379"/>
      <c r="AH22" s="379"/>
      <c r="AI22" s="378"/>
      <c r="AJ22" s="378"/>
      <c r="AK22" s="389"/>
      <c r="AL22" s="387"/>
      <c r="AM22" s="393"/>
      <c r="AN22" s="155"/>
      <c r="AO22" s="156"/>
      <c r="AP22" s="120"/>
      <c r="AQ22" s="120"/>
      <c r="AR22" s="155"/>
      <c r="AS22" s="120"/>
      <c r="AT22" s="155"/>
      <c r="AU22" s="120"/>
      <c r="AV22" s="155"/>
      <c r="AW22" s="120"/>
      <c r="AX22" s="155"/>
      <c r="AY22" s="156"/>
      <c r="AZ22" s="155"/>
      <c r="BA22" s="155"/>
      <c r="BB22" s="156"/>
      <c r="BC22" s="120"/>
      <c r="BD22" s="120"/>
      <c r="BE22" s="155"/>
      <c r="BF22" s="155"/>
      <c r="BG22" s="156"/>
      <c r="BH22" s="120"/>
      <c r="BI22" s="120"/>
      <c r="BJ22" s="155"/>
      <c r="BK22" s="155"/>
      <c r="BL22" s="156"/>
      <c r="BM22" s="120"/>
      <c r="BN22" s="120"/>
      <c r="BO22" s="155"/>
      <c r="BP22" s="155"/>
      <c r="BQ22" s="156"/>
      <c r="BR22" s="120"/>
      <c r="BS22" s="120"/>
      <c r="BT22" s="120"/>
      <c r="BU22" s="155"/>
      <c r="BV22" s="155"/>
      <c r="BW22" s="155"/>
      <c r="BX22" s="120"/>
      <c r="BY22" s="155"/>
      <c r="BZ22" s="155"/>
      <c r="CA22" s="120"/>
      <c r="CB22" s="155"/>
      <c r="CC22" s="156"/>
      <c r="CD22" s="155"/>
      <c r="CE22" s="163"/>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row>
    <row r="23" spans="1:108" ht="21" customHeight="1" thickTop="1" thickBot="1" x14ac:dyDescent="0.35">
      <c r="A23" s="342">
        <v>4</v>
      </c>
      <c r="B23" s="324"/>
      <c r="C23" s="324"/>
      <c r="D23" s="324"/>
      <c r="E23" s="343"/>
      <c r="F23" s="324"/>
      <c r="G23" s="324"/>
      <c r="H23" s="324"/>
      <c r="I23" s="324"/>
      <c r="J23" s="342"/>
      <c r="K23" s="342"/>
      <c r="L23" s="389">
        <f>+(J23*K23)*4</f>
        <v>0</v>
      </c>
      <c r="M23" s="385" t="b">
        <f>IF(OR(AND(J23=3,K23=4),AND(J23=2,K23=5),AND(J23=2,K23=5),AND(L23=20),AND(L23&gt;=52,L23&lt;=100)),"ZONA RIESGO EXTREMA",IF(OR(AND(J23=5,K23=2),AND(J23=4,K23=3),AND(J23=1,K23=4),AND(L23=16),AND(L23&gt;=28,L23&lt;=48)),"ZONA RIESGO ALTA",IF(OR(AND(J23=1,K23=3),AND(J23=4,K23=1),AND(L23=24)),"ZONA RIESGO MODERADA",IF(AND(L23&gt;=4,L23&lt;=16),"ZONA RIESGO BAJA"))))</f>
        <v>0</v>
      </c>
      <c r="N23" s="156">
        <v>1</v>
      </c>
      <c r="O23" s="116"/>
      <c r="P23" s="122"/>
      <c r="Q23" s="122"/>
      <c r="R23" s="122"/>
      <c r="S23" s="122"/>
      <c r="T23" s="122"/>
      <c r="U23" s="122"/>
      <c r="V23" s="122"/>
      <c r="W23" s="125">
        <f t="shared" si="1"/>
        <v>0</v>
      </c>
      <c r="X23" s="126" t="str">
        <f t="shared" si="0"/>
        <v>DEBIL</v>
      </c>
      <c r="Y23" s="124"/>
      <c r="Z23" s="127" t="str">
        <f t="shared" si="2"/>
        <v/>
      </c>
      <c r="AA23" s="125" t="str">
        <f t="shared" si="3"/>
        <v>SI</v>
      </c>
      <c r="AB23" s="122"/>
      <c r="AC23" s="384">
        <f>IF(AND(W23&gt;0,SUM(W24:W28)=0),W23,IF(AND(SUM(W23:W24)&gt;0,SUM(W25:W28)=0),AVERAGE(W23:W24),IF(AND(SUM(W23:W25)&gt;0,SUM(W26:W28)=0),AVERAGE(W23:W25),IF(AND(SUM(W23:W26)&gt;0,SUM(W27:W28)=0),AVERAGE(W23:W26),IF(AND(SUM(W23:W27)&gt;0,W28=0),AVERAGE(W23:W27),AVERAGE(W23:W28))))))</f>
        <v>0</v>
      </c>
      <c r="AD23" s="384" t="str">
        <f>IF(AND(AC23&gt;=50,AC23&lt;=99),"MODERADO",IF(AND(AC23=100), "FUERTE",IF(AND(AC23&lt;50), "DEBIL")))</f>
        <v>DEBIL</v>
      </c>
      <c r="AE23" s="390"/>
      <c r="AF23" s="390"/>
      <c r="AG23" s="379" t="str">
        <f>IFERROR(_xlfn.IFS(AND(AD23="MODERADO",AE23="Directamente"),1,AND(AD23="FUERTE",AE23="Directamente"),2),"0")</f>
        <v>0</v>
      </c>
      <c r="AH23" s="379" t="str">
        <f>IFERROR(_xlfn.IFS(AND(AD23="MODERADO",AF23="Directamente"),1,AND(AD23="FUERTE",AF23="Directamente"),2,AND(AD23="FUERTE",AF23="Indirectamente"),1),"0")</f>
        <v>0</v>
      </c>
      <c r="AI23" s="378"/>
      <c r="AJ23" s="378"/>
      <c r="AK23" s="389">
        <f>+(AI23*AJ23)*4</f>
        <v>0</v>
      </c>
      <c r="AL23" s="385"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91"/>
      <c r="AN23" s="155"/>
      <c r="AO23" s="156"/>
      <c r="AP23" s="120"/>
      <c r="AQ23" s="120"/>
      <c r="AR23" s="155"/>
      <c r="AS23" s="120"/>
      <c r="AT23" s="155"/>
      <c r="AU23" s="120"/>
      <c r="AV23" s="155"/>
      <c r="AW23" s="120"/>
      <c r="AX23" s="155"/>
      <c r="AY23" s="156"/>
      <c r="AZ23" s="155"/>
      <c r="BA23" s="155"/>
      <c r="BB23" s="156"/>
      <c r="BC23" s="120"/>
      <c r="BD23" s="120"/>
      <c r="BE23" s="155"/>
      <c r="BF23" s="155"/>
      <c r="BG23" s="156"/>
      <c r="BH23" s="120"/>
      <c r="BI23" s="120"/>
      <c r="BJ23" s="155"/>
      <c r="BK23" s="155"/>
      <c r="BL23" s="156"/>
      <c r="BM23" s="120"/>
      <c r="BN23" s="120"/>
      <c r="BO23" s="155"/>
      <c r="BP23" s="155"/>
      <c r="BQ23" s="156"/>
      <c r="BR23" s="120"/>
      <c r="BS23" s="120"/>
      <c r="BT23" s="120"/>
      <c r="BU23" s="155"/>
      <c r="BV23" s="155"/>
      <c r="BW23" s="155"/>
      <c r="BX23" s="120"/>
      <c r="BY23" s="155"/>
      <c r="BZ23" s="155"/>
      <c r="CA23" s="120"/>
      <c r="CB23" s="155"/>
      <c r="CC23" s="156"/>
      <c r="CD23" s="155"/>
      <c r="CE23" s="163"/>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row>
    <row r="24" spans="1:108" ht="21" customHeight="1" thickTop="1" thickBot="1" x14ac:dyDescent="0.35">
      <c r="A24" s="342"/>
      <c r="B24" s="324"/>
      <c r="C24" s="324"/>
      <c r="D24" s="324"/>
      <c r="E24" s="343"/>
      <c r="F24" s="324"/>
      <c r="G24" s="324"/>
      <c r="H24" s="324"/>
      <c r="I24" s="324"/>
      <c r="J24" s="342"/>
      <c r="K24" s="342"/>
      <c r="L24" s="389"/>
      <c r="M24" s="386"/>
      <c r="N24" s="156">
        <v>2</v>
      </c>
      <c r="O24" s="116"/>
      <c r="P24" s="122"/>
      <c r="Q24" s="122"/>
      <c r="R24" s="122"/>
      <c r="S24" s="122"/>
      <c r="T24" s="122"/>
      <c r="U24" s="122"/>
      <c r="V24" s="122"/>
      <c r="W24" s="125">
        <f t="shared" si="1"/>
        <v>0</v>
      </c>
      <c r="X24" s="126" t="str">
        <f t="shared" si="0"/>
        <v>DEBIL</v>
      </c>
      <c r="Y24" s="124"/>
      <c r="Z24" s="127" t="str">
        <f t="shared" si="2"/>
        <v/>
      </c>
      <c r="AA24" s="125" t="str">
        <f t="shared" si="3"/>
        <v>SI</v>
      </c>
      <c r="AB24" s="122"/>
      <c r="AC24" s="384"/>
      <c r="AD24" s="384"/>
      <c r="AE24" s="390"/>
      <c r="AF24" s="390"/>
      <c r="AG24" s="379"/>
      <c r="AH24" s="379"/>
      <c r="AI24" s="378"/>
      <c r="AJ24" s="378"/>
      <c r="AK24" s="389"/>
      <c r="AL24" s="386"/>
      <c r="AM24" s="392"/>
      <c r="AN24" s="155"/>
      <c r="AO24" s="156"/>
      <c r="AP24" s="120"/>
      <c r="AQ24" s="120"/>
      <c r="AR24" s="155"/>
      <c r="AS24" s="120"/>
      <c r="AT24" s="155"/>
      <c r="AU24" s="120"/>
      <c r="AV24" s="155"/>
      <c r="AW24" s="120"/>
      <c r="AX24" s="155"/>
      <c r="AY24" s="156"/>
      <c r="AZ24" s="155"/>
      <c r="BA24" s="155"/>
      <c r="BB24" s="156"/>
      <c r="BC24" s="120"/>
      <c r="BD24" s="120"/>
      <c r="BE24" s="155"/>
      <c r="BF24" s="155"/>
      <c r="BG24" s="156"/>
      <c r="BH24" s="120"/>
      <c r="BI24" s="120"/>
      <c r="BJ24" s="155"/>
      <c r="BK24" s="155"/>
      <c r="BL24" s="156"/>
      <c r="BM24" s="120"/>
      <c r="BN24" s="120"/>
      <c r="BO24" s="155"/>
      <c r="BP24" s="155"/>
      <c r="BQ24" s="156"/>
      <c r="BR24" s="120"/>
      <c r="BS24" s="120"/>
      <c r="BT24" s="120"/>
      <c r="BU24" s="155"/>
      <c r="BV24" s="155"/>
      <c r="BW24" s="155"/>
      <c r="BX24" s="120"/>
      <c r="BY24" s="155"/>
      <c r="BZ24" s="155"/>
      <c r="CA24" s="120"/>
      <c r="CB24" s="155"/>
      <c r="CC24" s="156"/>
      <c r="CD24" s="155"/>
      <c r="CE24" s="163"/>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row>
    <row r="25" spans="1:108" ht="21" customHeight="1" thickTop="1" thickBot="1" x14ac:dyDescent="0.35">
      <c r="A25" s="342"/>
      <c r="B25" s="324"/>
      <c r="C25" s="324"/>
      <c r="D25" s="324"/>
      <c r="E25" s="343"/>
      <c r="F25" s="324"/>
      <c r="G25" s="324"/>
      <c r="H25" s="324"/>
      <c r="I25" s="324"/>
      <c r="J25" s="342"/>
      <c r="K25" s="342"/>
      <c r="L25" s="389"/>
      <c r="M25" s="386"/>
      <c r="N25" s="156">
        <v>3</v>
      </c>
      <c r="O25" s="121"/>
      <c r="P25" s="122"/>
      <c r="Q25" s="122"/>
      <c r="R25" s="122"/>
      <c r="S25" s="122"/>
      <c r="T25" s="122"/>
      <c r="U25" s="122"/>
      <c r="V25" s="122"/>
      <c r="W25" s="125">
        <f t="shared" si="1"/>
        <v>0</v>
      </c>
      <c r="X25" s="126" t="str">
        <f t="shared" si="0"/>
        <v>DEBIL</v>
      </c>
      <c r="Y25" s="124"/>
      <c r="Z25" s="127" t="str">
        <f t="shared" si="2"/>
        <v/>
      </c>
      <c r="AA25" s="125" t="str">
        <f t="shared" si="3"/>
        <v>SI</v>
      </c>
      <c r="AB25" s="122"/>
      <c r="AC25" s="384"/>
      <c r="AD25" s="384"/>
      <c r="AE25" s="390"/>
      <c r="AF25" s="390"/>
      <c r="AG25" s="379"/>
      <c r="AH25" s="379"/>
      <c r="AI25" s="378"/>
      <c r="AJ25" s="378"/>
      <c r="AK25" s="389"/>
      <c r="AL25" s="386"/>
      <c r="AM25" s="392"/>
      <c r="AN25" s="155"/>
      <c r="AO25" s="156"/>
      <c r="AP25" s="120"/>
      <c r="AQ25" s="120"/>
      <c r="AR25" s="155"/>
      <c r="AS25" s="120"/>
      <c r="AT25" s="155"/>
      <c r="AU25" s="120"/>
      <c r="AV25" s="155"/>
      <c r="AW25" s="120"/>
      <c r="AX25" s="155"/>
      <c r="AY25" s="156"/>
      <c r="AZ25" s="155"/>
      <c r="BA25" s="155"/>
      <c r="BB25" s="156"/>
      <c r="BC25" s="120"/>
      <c r="BD25" s="120"/>
      <c r="BE25" s="155"/>
      <c r="BF25" s="155"/>
      <c r="BG25" s="156"/>
      <c r="BH25" s="120"/>
      <c r="BI25" s="120"/>
      <c r="BJ25" s="155"/>
      <c r="BK25" s="155"/>
      <c r="BL25" s="156"/>
      <c r="BM25" s="120"/>
      <c r="BN25" s="120"/>
      <c r="BO25" s="155"/>
      <c r="BP25" s="155"/>
      <c r="BQ25" s="156"/>
      <c r="BR25" s="120"/>
      <c r="BS25" s="120"/>
      <c r="BT25" s="120"/>
      <c r="BU25" s="155"/>
      <c r="BV25" s="155"/>
      <c r="BW25" s="155"/>
      <c r="BX25" s="120"/>
      <c r="BY25" s="155"/>
      <c r="BZ25" s="155"/>
      <c r="CA25" s="120"/>
      <c r="CB25" s="155"/>
      <c r="CC25" s="156"/>
      <c r="CD25" s="155"/>
      <c r="CE25" s="163"/>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row>
    <row r="26" spans="1:108" ht="21" customHeight="1" thickTop="1" thickBot="1" x14ac:dyDescent="0.35">
      <c r="A26" s="342"/>
      <c r="B26" s="324"/>
      <c r="C26" s="324"/>
      <c r="D26" s="324"/>
      <c r="E26" s="343"/>
      <c r="F26" s="324"/>
      <c r="G26" s="324"/>
      <c r="H26" s="324"/>
      <c r="I26" s="324"/>
      <c r="J26" s="342"/>
      <c r="K26" s="342"/>
      <c r="L26" s="389"/>
      <c r="M26" s="386"/>
      <c r="N26" s="156">
        <v>4</v>
      </c>
      <c r="O26" s="116"/>
      <c r="P26" s="122"/>
      <c r="Q26" s="122"/>
      <c r="R26" s="122"/>
      <c r="S26" s="122"/>
      <c r="T26" s="122"/>
      <c r="U26" s="122"/>
      <c r="V26" s="122"/>
      <c r="W26" s="125">
        <f t="shared" si="1"/>
        <v>0</v>
      </c>
      <c r="X26" s="126" t="str">
        <f t="shared" si="0"/>
        <v>DEBIL</v>
      </c>
      <c r="Y26" s="124"/>
      <c r="Z26" s="127" t="str">
        <f t="shared" si="2"/>
        <v/>
      </c>
      <c r="AA26" s="125" t="str">
        <f t="shared" si="3"/>
        <v>SI</v>
      </c>
      <c r="AB26" s="122"/>
      <c r="AC26" s="384"/>
      <c r="AD26" s="384"/>
      <c r="AE26" s="390"/>
      <c r="AF26" s="390"/>
      <c r="AG26" s="379"/>
      <c r="AH26" s="379"/>
      <c r="AI26" s="378"/>
      <c r="AJ26" s="378"/>
      <c r="AK26" s="389"/>
      <c r="AL26" s="386"/>
      <c r="AM26" s="392"/>
      <c r="AN26" s="155"/>
      <c r="AO26" s="156"/>
      <c r="AP26" s="120"/>
      <c r="AQ26" s="120"/>
      <c r="AR26" s="155"/>
      <c r="AS26" s="120"/>
      <c r="AT26" s="155"/>
      <c r="AU26" s="120"/>
      <c r="AV26" s="155"/>
      <c r="AW26" s="120"/>
      <c r="AX26" s="155"/>
      <c r="AY26" s="156"/>
      <c r="AZ26" s="155"/>
      <c r="BA26" s="155"/>
      <c r="BB26" s="156"/>
      <c r="BC26" s="120"/>
      <c r="BD26" s="120"/>
      <c r="BE26" s="155"/>
      <c r="BF26" s="155"/>
      <c r="BG26" s="156"/>
      <c r="BH26" s="120"/>
      <c r="BI26" s="120"/>
      <c r="BJ26" s="155"/>
      <c r="BK26" s="155"/>
      <c r="BL26" s="156"/>
      <c r="BM26" s="120"/>
      <c r="BN26" s="120"/>
      <c r="BO26" s="155"/>
      <c r="BP26" s="155"/>
      <c r="BQ26" s="156"/>
      <c r="BR26" s="120"/>
      <c r="BS26" s="120"/>
      <c r="BT26" s="120"/>
      <c r="BU26" s="155"/>
      <c r="BV26" s="155"/>
      <c r="BW26" s="155"/>
      <c r="BX26" s="120"/>
      <c r="BY26" s="155"/>
      <c r="BZ26" s="155"/>
      <c r="CA26" s="120"/>
      <c r="CB26" s="155"/>
      <c r="CC26" s="156"/>
      <c r="CD26" s="155"/>
      <c r="CE26" s="163"/>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row>
    <row r="27" spans="1:108" ht="21" customHeight="1" thickTop="1" thickBot="1" x14ac:dyDescent="0.35">
      <c r="A27" s="342"/>
      <c r="B27" s="324"/>
      <c r="C27" s="324"/>
      <c r="D27" s="324"/>
      <c r="E27" s="343"/>
      <c r="F27" s="324"/>
      <c r="G27" s="324"/>
      <c r="H27" s="324"/>
      <c r="I27" s="324"/>
      <c r="J27" s="342"/>
      <c r="K27" s="342"/>
      <c r="L27" s="389"/>
      <c r="M27" s="386"/>
      <c r="N27" s="156">
        <v>5</v>
      </c>
      <c r="O27" s="116"/>
      <c r="P27" s="122"/>
      <c r="Q27" s="122"/>
      <c r="R27" s="122"/>
      <c r="S27" s="122"/>
      <c r="T27" s="122"/>
      <c r="U27" s="122"/>
      <c r="V27" s="122"/>
      <c r="W27" s="125">
        <f t="shared" si="1"/>
        <v>0</v>
      </c>
      <c r="X27" s="126" t="str">
        <f t="shared" si="0"/>
        <v>DEBIL</v>
      </c>
      <c r="Y27" s="124"/>
      <c r="Z27" s="127" t="str">
        <f t="shared" si="2"/>
        <v/>
      </c>
      <c r="AA27" s="125" t="str">
        <f t="shared" si="3"/>
        <v>SI</v>
      </c>
      <c r="AB27" s="122"/>
      <c r="AC27" s="384"/>
      <c r="AD27" s="384"/>
      <c r="AE27" s="390"/>
      <c r="AF27" s="390"/>
      <c r="AG27" s="379"/>
      <c r="AH27" s="379"/>
      <c r="AI27" s="378"/>
      <c r="AJ27" s="378"/>
      <c r="AK27" s="389"/>
      <c r="AL27" s="386"/>
      <c r="AM27" s="392"/>
      <c r="AN27" s="155"/>
      <c r="AO27" s="156"/>
      <c r="AP27" s="120"/>
      <c r="AQ27" s="120"/>
      <c r="AR27" s="155"/>
      <c r="AS27" s="120"/>
      <c r="AT27" s="155"/>
      <c r="AU27" s="120"/>
      <c r="AV27" s="155"/>
      <c r="AW27" s="120"/>
      <c r="AX27" s="155"/>
      <c r="AY27" s="156"/>
      <c r="AZ27" s="155"/>
      <c r="BA27" s="155"/>
      <c r="BB27" s="156"/>
      <c r="BC27" s="120"/>
      <c r="BD27" s="120"/>
      <c r="BE27" s="155"/>
      <c r="BF27" s="155"/>
      <c r="BG27" s="156"/>
      <c r="BH27" s="120"/>
      <c r="BI27" s="120"/>
      <c r="BJ27" s="155"/>
      <c r="BK27" s="155"/>
      <c r="BL27" s="156"/>
      <c r="BM27" s="120"/>
      <c r="BN27" s="120"/>
      <c r="BO27" s="155"/>
      <c r="BP27" s="155"/>
      <c r="BQ27" s="156"/>
      <c r="BR27" s="120"/>
      <c r="BS27" s="120"/>
      <c r="BT27" s="120"/>
      <c r="BU27" s="155"/>
      <c r="BV27" s="155"/>
      <c r="BW27" s="155"/>
      <c r="BX27" s="120"/>
      <c r="BY27" s="155"/>
      <c r="BZ27" s="155"/>
      <c r="CA27" s="120"/>
      <c r="CB27" s="155"/>
      <c r="CC27" s="156"/>
      <c r="CD27" s="155"/>
      <c r="CE27" s="163"/>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row>
    <row r="28" spans="1:108" ht="21" customHeight="1" thickTop="1" thickBot="1" x14ac:dyDescent="0.35">
      <c r="A28" s="342"/>
      <c r="B28" s="324"/>
      <c r="C28" s="324"/>
      <c r="D28" s="324"/>
      <c r="E28" s="343"/>
      <c r="F28" s="324"/>
      <c r="G28" s="324"/>
      <c r="H28" s="324"/>
      <c r="I28" s="324"/>
      <c r="J28" s="342"/>
      <c r="K28" s="342"/>
      <c r="L28" s="389"/>
      <c r="M28" s="387"/>
      <c r="N28" s="156">
        <v>6</v>
      </c>
      <c r="O28" s="116"/>
      <c r="P28" s="122"/>
      <c r="Q28" s="122"/>
      <c r="R28" s="122"/>
      <c r="S28" s="122"/>
      <c r="T28" s="122"/>
      <c r="U28" s="122"/>
      <c r="V28" s="122"/>
      <c r="W28" s="125">
        <f t="shared" si="1"/>
        <v>0</v>
      </c>
      <c r="X28" s="126" t="str">
        <f t="shared" si="0"/>
        <v>DEBIL</v>
      </c>
      <c r="Y28" s="124"/>
      <c r="Z28" s="127" t="str">
        <f t="shared" si="2"/>
        <v/>
      </c>
      <c r="AA28" s="125" t="str">
        <f t="shared" si="3"/>
        <v>SI</v>
      </c>
      <c r="AB28" s="122"/>
      <c r="AC28" s="384"/>
      <c r="AD28" s="384"/>
      <c r="AE28" s="390"/>
      <c r="AF28" s="390"/>
      <c r="AG28" s="379"/>
      <c r="AH28" s="379"/>
      <c r="AI28" s="378"/>
      <c r="AJ28" s="378"/>
      <c r="AK28" s="389"/>
      <c r="AL28" s="387"/>
      <c r="AM28" s="393"/>
      <c r="AN28" s="155"/>
      <c r="AO28" s="156"/>
      <c r="AP28" s="120"/>
      <c r="AQ28" s="120"/>
      <c r="AR28" s="155"/>
      <c r="AS28" s="120"/>
      <c r="AT28" s="155"/>
      <c r="AU28" s="120"/>
      <c r="AV28" s="155"/>
      <c r="AW28" s="120"/>
      <c r="AX28" s="155"/>
      <c r="AY28" s="156"/>
      <c r="AZ28" s="155"/>
      <c r="BA28" s="155"/>
      <c r="BB28" s="156"/>
      <c r="BC28" s="120"/>
      <c r="BD28" s="120"/>
      <c r="BE28" s="155"/>
      <c r="BF28" s="155"/>
      <c r="BG28" s="156"/>
      <c r="BH28" s="120"/>
      <c r="BI28" s="120"/>
      <c r="BJ28" s="155"/>
      <c r="BK28" s="155"/>
      <c r="BL28" s="156"/>
      <c r="BM28" s="120"/>
      <c r="BN28" s="120"/>
      <c r="BO28" s="155"/>
      <c r="BP28" s="155"/>
      <c r="BQ28" s="156"/>
      <c r="BR28" s="120"/>
      <c r="BS28" s="120"/>
      <c r="BT28" s="120"/>
      <c r="BU28" s="155"/>
      <c r="BV28" s="155"/>
      <c r="BW28" s="155"/>
      <c r="BX28" s="120"/>
      <c r="BY28" s="155"/>
      <c r="BZ28" s="155"/>
      <c r="CA28" s="120"/>
      <c r="CB28" s="155"/>
      <c r="CC28" s="156"/>
      <c r="CD28" s="155"/>
      <c r="CE28" s="163"/>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row>
    <row r="29" spans="1:108" ht="21" customHeight="1" thickTop="1" thickBot="1" x14ac:dyDescent="0.35">
      <c r="A29" s="342">
        <v>5</v>
      </c>
      <c r="B29" s="324"/>
      <c r="C29" s="324"/>
      <c r="D29" s="324"/>
      <c r="E29" s="343"/>
      <c r="F29" s="324"/>
      <c r="G29" s="324"/>
      <c r="H29" s="324"/>
      <c r="I29" s="324"/>
      <c r="J29" s="342"/>
      <c r="K29" s="342"/>
      <c r="L29" s="389">
        <f>+(J29*K29)*4</f>
        <v>0</v>
      </c>
      <c r="M29" s="385" t="b">
        <f>IF(OR(AND(J29=3,K29=4),AND(J29=2,K29=5),AND(J29=2,K29=5),AND(L29=20),AND(L29&gt;=52,L29&lt;=100)),"ZONA RIESGO EXTREMA",IF(OR(AND(J29=5,K29=2),AND(J29=4,K29=3),AND(J29=1,K29=4),AND(L29=16),AND(L29&gt;=28,L29&lt;=48)),"ZONA RIESGO ALTA",IF(OR(AND(J29=1,K29=3),AND(J29=4,K29=1),AND(L29=24)),"ZONA RIESGO MODERADA",IF(AND(L29&gt;=4,L29&lt;=16),"ZONA RIESGO BAJA"))))</f>
        <v>0</v>
      </c>
      <c r="N29" s="156">
        <v>1</v>
      </c>
      <c r="O29" s="116"/>
      <c r="P29" s="122"/>
      <c r="Q29" s="122"/>
      <c r="R29" s="122"/>
      <c r="S29" s="122"/>
      <c r="T29" s="122"/>
      <c r="U29" s="122"/>
      <c r="V29" s="122"/>
      <c r="W29" s="125">
        <f t="shared" si="1"/>
        <v>0</v>
      </c>
      <c r="X29" s="126" t="str">
        <f t="shared" si="0"/>
        <v>DEBIL</v>
      </c>
      <c r="Y29" s="124"/>
      <c r="Z29" s="127" t="str">
        <f t="shared" si="2"/>
        <v/>
      </c>
      <c r="AA29" s="125" t="str">
        <f t="shared" si="3"/>
        <v>SI</v>
      </c>
      <c r="AB29" s="122"/>
      <c r="AC29" s="384">
        <f>IF(AND(W29&gt;0,SUM(W30:W34)=0),W29,IF(AND(SUM(W29:W30)&gt;0,SUM(W31:W34)=0),AVERAGE(W29:W30),IF(AND(SUM(W29:W31)&gt;0,SUM(W32:W34)=0),AVERAGE(W29:W31),IF(AND(SUM(W29:W32)&gt;0,SUM(W33:W34)=0),AVERAGE(W29:W32),IF(AND(SUM(W29:W33)&gt;0,W34=0),AVERAGE(W29:W33),AVERAGE(W29:W34))))))</f>
        <v>0</v>
      </c>
      <c r="AD29" s="384" t="str">
        <f>IF(AND(AC29&gt;=50,AC29&lt;=99),"MODERADO",IF(AND(AC29=100), "FUERTE",IF(AND(AC29&lt;50), "DEBIL")))</f>
        <v>DEBIL</v>
      </c>
      <c r="AE29" s="390"/>
      <c r="AF29" s="390"/>
      <c r="AG29" s="379" t="str">
        <f>IFERROR(_xlfn.IFS(AND(AD29="MODERADO",AE29="Directamente"),1,AND(AD29="FUERTE",AE29="Directamente"),2),"0")</f>
        <v>0</v>
      </c>
      <c r="AH29" s="379" t="str">
        <f>IFERROR(_xlfn.IFS(AND(AD29="MODERADO",AF29="Directamente"),1,AND(AD29="FUERTE",AF29="Directamente"),2,AND(AD29="FUERTE",AF29="Indirectamente"),1),"0")</f>
        <v>0</v>
      </c>
      <c r="AI29" s="378"/>
      <c r="AJ29" s="378"/>
      <c r="AK29" s="389">
        <f>+(AI29*AJ29)*4</f>
        <v>0</v>
      </c>
      <c r="AL29" s="385"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91"/>
      <c r="AN29" s="155"/>
      <c r="AO29" s="156"/>
      <c r="AP29" s="120"/>
      <c r="AQ29" s="120"/>
      <c r="AR29" s="155"/>
      <c r="AS29" s="120"/>
      <c r="AT29" s="155"/>
      <c r="AU29" s="120"/>
      <c r="AV29" s="155"/>
      <c r="AW29" s="120"/>
      <c r="AX29" s="155"/>
      <c r="AY29" s="156"/>
      <c r="AZ29" s="155"/>
      <c r="BA29" s="155"/>
      <c r="BB29" s="156"/>
      <c r="BC29" s="120"/>
      <c r="BD29" s="120"/>
      <c r="BE29" s="155"/>
      <c r="BF29" s="155"/>
      <c r="BG29" s="156"/>
      <c r="BH29" s="120"/>
      <c r="BI29" s="120"/>
      <c r="BJ29" s="155"/>
      <c r="BK29" s="155"/>
      <c r="BL29" s="156"/>
      <c r="BM29" s="120"/>
      <c r="BN29" s="120"/>
      <c r="BO29" s="155"/>
      <c r="BP29" s="155"/>
      <c r="BQ29" s="156"/>
      <c r="BR29" s="120"/>
      <c r="BS29" s="120"/>
      <c r="BT29" s="120"/>
      <c r="BU29" s="155"/>
      <c r="BV29" s="155"/>
      <c r="BW29" s="155"/>
      <c r="BX29" s="120"/>
      <c r="BY29" s="155"/>
      <c r="BZ29" s="155"/>
      <c r="CA29" s="120"/>
      <c r="CB29" s="155"/>
      <c r="CC29" s="156"/>
      <c r="CD29" s="155"/>
      <c r="CE29" s="163"/>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row>
    <row r="30" spans="1:108" ht="21" customHeight="1" thickTop="1" thickBot="1" x14ac:dyDescent="0.35">
      <c r="A30" s="342"/>
      <c r="B30" s="324"/>
      <c r="C30" s="324"/>
      <c r="D30" s="324"/>
      <c r="E30" s="343"/>
      <c r="F30" s="324"/>
      <c r="G30" s="324"/>
      <c r="H30" s="324"/>
      <c r="I30" s="324"/>
      <c r="J30" s="342"/>
      <c r="K30" s="342"/>
      <c r="L30" s="389"/>
      <c r="M30" s="386"/>
      <c r="N30" s="156">
        <v>2</v>
      </c>
      <c r="O30" s="116"/>
      <c r="P30" s="122"/>
      <c r="Q30" s="122"/>
      <c r="R30" s="122"/>
      <c r="S30" s="122"/>
      <c r="T30" s="122"/>
      <c r="U30" s="122"/>
      <c r="V30" s="122"/>
      <c r="W30" s="125">
        <f t="shared" si="1"/>
        <v>0</v>
      </c>
      <c r="X30" s="126" t="str">
        <f t="shared" si="0"/>
        <v>DEBIL</v>
      </c>
      <c r="Y30" s="124"/>
      <c r="Z30" s="127" t="str">
        <f t="shared" si="2"/>
        <v/>
      </c>
      <c r="AA30" s="125" t="str">
        <f t="shared" si="3"/>
        <v>SI</v>
      </c>
      <c r="AB30" s="122"/>
      <c r="AC30" s="384"/>
      <c r="AD30" s="384"/>
      <c r="AE30" s="390"/>
      <c r="AF30" s="390"/>
      <c r="AG30" s="379"/>
      <c r="AH30" s="379"/>
      <c r="AI30" s="378"/>
      <c r="AJ30" s="378"/>
      <c r="AK30" s="389"/>
      <c r="AL30" s="386"/>
      <c r="AM30" s="392"/>
      <c r="AN30" s="155"/>
      <c r="AO30" s="156"/>
      <c r="AP30" s="120"/>
      <c r="AQ30" s="120"/>
      <c r="AR30" s="155"/>
      <c r="AS30" s="120"/>
      <c r="AT30" s="155"/>
      <c r="AU30" s="120"/>
      <c r="AV30" s="155"/>
      <c r="AW30" s="120"/>
      <c r="AX30" s="155"/>
      <c r="AY30" s="156"/>
      <c r="AZ30" s="155"/>
      <c r="BA30" s="155"/>
      <c r="BB30" s="156"/>
      <c r="BC30" s="120"/>
      <c r="BD30" s="120"/>
      <c r="BE30" s="155"/>
      <c r="BF30" s="155"/>
      <c r="BG30" s="156"/>
      <c r="BH30" s="120"/>
      <c r="BI30" s="120"/>
      <c r="BJ30" s="155"/>
      <c r="BK30" s="155"/>
      <c r="BL30" s="156"/>
      <c r="BM30" s="120"/>
      <c r="BN30" s="120"/>
      <c r="BO30" s="155"/>
      <c r="BP30" s="155"/>
      <c r="BQ30" s="156"/>
      <c r="BR30" s="120"/>
      <c r="BS30" s="120"/>
      <c r="BT30" s="120"/>
      <c r="BU30" s="155"/>
      <c r="BV30" s="155"/>
      <c r="BW30" s="155"/>
      <c r="BX30" s="120"/>
      <c r="BY30" s="155"/>
      <c r="BZ30" s="155"/>
      <c r="CA30" s="120"/>
      <c r="CB30" s="155"/>
      <c r="CC30" s="156"/>
      <c r="CD30" s="155"/>
      <c r="CE30" s="163"/>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row>
    <row r="31" spans="1:108" ht="21" customHeight="1" thickTop="1" thickBot="1" x14ac:dyDescent="0.35">
      <c r="A31" s="342"/>
      <c r="B31" s="324"/>
      <c r="C31" s="324"/>
      <c r="D31" s="324"/>
      <c r="E31" s="343"/>
      <c r="F31" s="324"/>
      <c r="G31" s="324"/>
      <c r="H31" s="324"/>
      <c r="I31" s="324"/>
      <c r="J31" s="342"/>
      <c r="K31" s="342"/>
      <c r="L31" s="389"/>
      <c r="M31" s="386"/>
      <c r="N31" s="156">
        <v>3</v>
      </c>
      <c r="O31" s="121"/>
      <c r="P31" s="122"/>
      <c r="Q31" s="122"/>
      <c r="R31" s="122"/>
      <c r="S31" s="122"/>
      <c r="T31" s="122"/>
      <c r="U31" s="122"/>
      <c r="V31" s="122"/>
      <c r="W31" s="125">
        <f t="shared" si="1"/>
        <v>0</v>
      </c>
      <c r="X31" s="126" t="str">
        <f t="shared" si="0"/>
        <v>DEBIL</v>
      </c>
      <c r="Y31" s="124"/>
      <c r="Z31" s="127" t="str">
        <f t="shared" si="2"/>
        <v/>
      </c>
      <c r="AA31" s="125" t="str">
        <f t="shared" si="3"/>
        <v>SI</v>
      </c>
      <c r="AB31" s="122"/>
      <c r="AC31" s="384"/>
      <c r="AD31" s="384"/>
      <c r="AE31" s="390"/>
      <c r="AF31" s="390"/>
      <c r="AG31" s="379"/>
      <c r="AH31" s="379"/>
      <c r="AI31" s="378"/>
      <c r="AJ31" s="378"/>
      <c r="AK31" s="389"/>
      <c r="AL31" s="386"/>
      <c r="AM31" s="392"/>
      <c r="AN31" s="155"/>
      <c r="AO31" s="156"/>
      <c r="AP31" s="120"/>
      <c r="AQ31" s="120"/>
      <c r="AR31" s="155"/>
      <c r="AS31" s="120"/>
      <c r="AT31" s="155"/>
      <c r="AU31" s="120"/>
      <c r="AV31" s="155"/>
      <c r="AW31" s="120"/>
      <c r="AX31" s="155"/>
      <c r="AY31" s="156"/>
      <c r="AZ31" s="155"/>
      <c r="BA31" s="155"/>
      <c r="BB31" s="156"/>
      <c r="BC31" s="120"/>
      <c r="BD31" s="120"/>
      <c r="BE31" s="155"/>
      <c r="BF31" s="155"/>
      <c r="BG31" s="156"/>
      <c r="BH31" s="120"/>
      <c r="BI31" s="120"/>
      <c r="BJ31" s="155"/>
      <c r="BK31" s="155"/>
      <c r="BL31" s="156"/>
      <c r="BM31" s="120"/>
      <c r="BN31" s="120"/>
      <c r="BO31" s="155"/>
      <c r="BP31" s="155"/>
      <c r="BQ31" s="156"/>
      <c r="BR31" s="120"/>
      <c r="BS31" s="120"/>
      <c r="BT31" s="120"/>
      <c r="BU31" s="155"/>
      <c r="BV31" s="155"/>
      <c r="BW31" s="155"/>
      <c r="BX31" s="120"/>
      <c r="BY31" s="155"/>
      <c r="BZ31" s="155"/>
      <c r="CA31" s="120"/>
      <c r="CB31" s="155"/>
      <c r="CC31" s="156"/>
      <c r="CD31" s="155"/>
      <c r="CE31" s="163"/>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row>
    <row r="32" spans="1:108" ht="21" customHeight="1" thickTop="1" thickBot="1" x14ac:dyDescent="0.35">
      <c r="A32" s="342"/>
      <c r="B32" s="324"/>
      <c r="C32" s="324"/>
      <c r="D32" s="324"/>
      <c r="E32" s="343"/>
      <c r="F32" s="324"/>
      <c r="G32" s="324"/>
      <c r="H32" s="324"/>
      <c r="I32" s="324"/>
      <c r="J32" s="342"/>
      <c r="K32" s="342"/>
      <c r="L32" s="389"/>
      <c r="M32" s="386"/>
      <c r="N32" s="156">
        <v>4</v>
      </c>
      <c r="O32" s="116"/>
      <c r="P32" s="122"/>
      <c r="Q32" s="122"/>
      <c r="R32" s="122"/>
      <c r="S32" s="122"/>
      <c r="T32" s="122"/>
      <c r="U32" s="122"/>
      <c r="V32" s="122"/>
      <c r="W32" s="125">
        <f t="shared" si="1"/>
        <v>0</v>
      </c>
      <c r="X32" s="126" t="str">
        <f t="shared" si="0"/>
        <v>DEBIL</v>
      </c>
      <c r="Y32" s="124"/>
      <c r="Z32" s="127" t="str">
        <f t="shared" si="2"/>
        <v/>
      </c>
      <c r="AA32" s="125" t="str">
        <f t="shared" si="3"/>
        <v>SI</v>
      </c>
      <c r="AB32" s="122"/>
      <c r="AC32" s="384"/>
      <c r="AD32" s="384"/>
      <c r="AE32" s="390"/>
      <c r="AF32" s="390"/>
      <c r="AG32" s="379"/>
      <c r="AH32" s="379"/>
      <c r="AI32" s="378"/>
      <c r="AJ32" s="378"/>
      <c r="AK32" s="389"/>
      <c r="AL32" s="386"/>
      <c r="AM32" s="392"/>
      <c r="AN32" s="155"/>
      <c r="AO32" s="156"/>
      <c r="AP32" s="120"/>
      <c r="AQ32" s="120"/>
      <c r="AR32" s="155"/>
      <c r="AS32" s="120"/>
      <c r="AT32" s="155"/>
      <c r="AU32" s="120"/>
      <c r="AV32" s="155"/>
      <c r="AW32" s="120"/>
      <c r="AX32" s="155"/>
      <c r="AY32" s="156"/>
      <c r="AZ32" s="155"/>
      <c r="BA32" s="155"/>
      <c r="BB32" s="156"/>
      <c r="BC32" s="120"/>
      <c r="BD32" s="120"/>
      <c r="BE32" s="155"/>
      <c r="BF32" s="155"/>
      <c r="BG32" s="156"/>
      <c r="BH32" s="120"/>
      <c r="BI32" s="120"/>
      <c r="BJ32" s="155"/>
      <c r="BK32" s="155"/>
      <c r="BL32" s="156"/>
      <c r="BM32" s="120"/>
      <c r="BN32" s="120"/>
      <c r="BO32" s="155"/>
      <c r="BP32" s="155"/>
      <c r="BQ32" s="156"/>
      <c r="BR32" s="120"/>
      <c r="BS32" s="120"/>
      <c r="BT32" s="120"/>
      <c r="BU32" s="155"/>
      <c r="BV32" s="155"/>
      <c r="BW32" s="155"/>
      <c r="BX32" s="120"/>
      <c r="BY32" s="155"/>
      <c r="BZ32" s="155"/>
      <c r="CA32" s="120"/>
      <c r="CB32" s="155"/>
      <c r="CC32" s="156"/>
      <c r="CD32" s="155"/>
      <c r="CE32" s="163"/>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row>
    <row r="33" spans="1:108" ht="21" customHeight="1" thickTop="1" thickBot="1" x14ac:dyDescent="0.35">
      <c r="A33" s="342"/>
      <c r="B33" s="324"/>
      <c r="C33" s="324"/>
      <c r="D33" s="324"/>
      <c r="E33" s="343"/>
      <c r="F33" s="324"/>
      <c r="G33" s="324"/>
      <c r="H33" s="324"/>
      <c r="I33" s="324"/>
      <c r="J33" s="342"/>
      <c r="K33" s="342"/>
      <c r="L33" s="389"/>
      <c r="M33" s="386"/>
      <c r="N33" s="156">
        <v>5</v>
      </c>
      <c r="O33" s="116"/>
      <c r="P33" s="122"/>
      <c r="Q33" s="122"/>
      <c r="R33" s="122"/>
      <c r="S33" s="122"/>
      <c r="T33" s="122"/>
      <c r="U33" s="122"/>
      <c r="V33" s="122"/>
      <c r="W33" s="125">
        <f t="shared" si="1"/>
        <v>0</v>
      </c>
      <c r="X33" s="126" t="str">
        <f t="shared" si="0"/>
        <v>DEBIL</v>
      </c>
      <c r="Y33" s="124"/>
      <c r="Z33" s="127" t="str">
        <f t="shared" si="2"/>
        <v/>
      </c>
      <c r="AA33" s="125" t="str">
        <f t="shared" si="3"/>
        <v>SI</v>
      </c>
      <c r="AB33" s="122"/>
      <c r="AC33" s="384"/>
      <c r="AD33" s="384"/>
      <c r="AE33" s="390"/>
      <c r="AF33" s="390"/>
      <c r="AG33" s="379"/>
      <c r="AH33" s="379"/>
      <c r="AI33" s="378"/>
      <c r="AJ33" s="378"/>
      <c r="AK33" s="389"/>
      <c r="AL33" s="386"/>
      <c r="AM33" s="392"/>
      <c r="AN33" s="155"/>
      <c r="AO33" s="156"/>
      <c r="AP33" s="120"/>
      <c r="AQ33" s="120"/>
      <c r="AR33" s="155"/>
      <c r="AS33" s="120"/>
      <c r="AT33" s="155"/>
      <c r="AU33" s="120"/>
      <c r="AV33" s="155"/>
      <c r="AW33" s="120"/>
      <c r="AX33" s="155"/>
      <c r="AY33" s="156"/>
      <c r="AZ33" s="155"/>
      <c r="BA33" s="155"/>
      <c r="BB33" s="156"/>
      <c r="BC33" s="120"/>
      <c r="BD33" s="120"/>
      <c r="BE33" s="155"/>
      <c r="BF33" s="155"/>
      <c r="BG33" s="156"/>
      <c r="BH33" s="120"/>
      <c r="BI33" s="120"/>
      <c r="BJ33" s="155"/>
      <c r="BK33" s="155"/>
      <c r="BL33" s="156"/>
      <c r="BM33" s="120"/>
      <c r="BN33" s="120"/>
      <c r="BO33" s="155"/>
      <c r="BP33" s="155"/>
      <c r="BQ33" s="156"/>
      <c r="BR33" s="120"/>
      <c r="BS33" s="120"/>
      <c r="BT33" s="120"/>
      <c r="BU33" s="155"/>
      <c r="BV33" s="155"/>
      <c r="BW33" s="155"/>
      <c r="BX33" s="120"/>
      <c r="BY33" s="155"/>
      <c r="BZ33" s="155"/>
      <c r="CA33" s="120"/>
      <c r="CB33" s="155"/>
      <c r="CC33" s="156"/>
      <c r="CD33" s="155"/>
      <c r="CE33" s="163"/>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row>
    <row r="34" spans="1:108" ht="21" customHeight="1" thickTop="1" thickBot="1" x14ac:dyDescent="0.35">
      <c r="A34" s="342"/>
      <c r="B34" s="324"/>
      <c r="C34" s="324"/>
      <c r="D34" s="324"/>
      <c r="E34" s="343"/>
      <c r="F34" s="324"/>
      <c r="G34" s="324"/>
      <c r="H34" s="324"/>
      <c r="I34" s="324"/>
      <c r="J34" s="342"/>
      <c r="K34" s="342"/>
      <c r="L34" s="389"/>
      <c r="M34" s="387"/>
      <c r="N34" s="156">
        <v>6</v>
      </c>
      <c r="O34" s="116"/>
      <c r="P34" s="122"/>
      <c r="Q34" s="122"/>
      <c r="R34" s="122"/>
      <c r="S34" s="122"/>
      <c r="T34" s="122"/>
      <c r="U34" s="122"/>
      <c r="V34" s="122"/>
      <c r="W34" s="125">
        <f t="shared" si="1"/>
        <v>0</v>
      </c>
      <c r="X34" s="126" t="str">
        <f t="shared" si="0"/>
        <v>DEBIL</v>
      </c>
      <c r="Y34" s="124"/>
      <c r="Z34" s="127" t="str">
        <f t="shared" si="2"/>
        <v/>
      </c>
      <c r="AA34" s="125" t="str">
        <f t="shared" si="3"/>
        <v>SI</v>
      </c>
      <c r="AB34" s="122"/>
      <c r="AC34" s="384"/>
      <c r="AD34" s="384"/>
      <c r="AE34" s="390"/>
      <c r="AF34" s="390"/>
      <c r="AG34" s="379"/>
      <c r="AH34" s="379"/>
      <c r="AI34" s="378"/>
      <c r="AJ34" s="378"/>
      <c r="AK34" s="389"/>
      <c r="AL34" s="387"/>
      <c r="AM34" s="393"/>
      <c r="AN34" s="155"/>
      <c r="AO34" s="156"/>
      <c r="AP34" s="120"/>
      <c r="AQ34" s="120"/>
      <c r="AR34" s="155"/>
      <c r="AS34" s="120"/>
      <c r="AT34" s="155"/>
      <c r="AU34" s="120"/>
      <c r="AV34" s="155"/>
      <c r="AW34" s="120"/>
      <c r="AX34" s="155"/>
      <c r="AY34" s="156"/>
      <c r="AZ34" s="155"/>
      <c r="BA34" s="155"/>
      <c r="BB34" s="156"/>
      <c r="BC34" s="120"/>
      <c r="BD34" s="120"/>
      <c r="BE34" s="155"/>
      <c r="BF34" s="155"/>
      <c r="BG34" s="156"/>
      <c r="BH34" s="120"/>
      <c r="BI34" s="120"/>
      <c r="BJ34" s="155"/>
      <c r="BK34" s="155"/>
      <c r="BL34" s="156"/>
      <c r="BM34" s="120"/>
      <c r="BN34" s="120"/>
      <c r="BO34" s="155"/>
      <c r="BP34" s="155"/>
      <c r="BQ34" s="156"/>
      <c r="BR34" s="120"/>
      <c r="BS34" s="120"/>
      <c r="BT34" s="120"/>
      <c r="BU34" s="155"/>
      <c r="BV34" s="155"/>
      <c r="BW34" s="155"/>
      <c r="BX34" s="120"/>
      <c r="BY34" s="155"/>
      <c r="BZ34" s="155"/>
      <c r="CA34" s="120"/>
      <c r="CB34" s="155"/>
      <c r="CC34" s="156"/>
      <c r="CD34" s="155"/>
      <c r="CE34" s="163"/>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row>
    <row r="35" spans="1:108" ht="21" customHeight="1" thickTop="1" thickBot="1" x14ac:dyDescent="0.35">
      <c r="A35" s="342">
        <v>6</v>
      </c>
      <c r="B35" s="324"/>
      <c r="C35" s="324"/>
      <c r="D35" s="324"/>
      <c r="E35" s="343"/>
      <c r="F35" s="324"/>
      <c r="G35" s="324"/>
      <c r="H35" s="324"/>
      <c r="I35" s="324"/>
      <c r="J35" s="342"/>
      <c r="K35" s="342"/>
      <c r="L35" s="389">
        <f>+(J35*K35)*4</f>
        <v>0</v>
      </c>
      <c r="M35" s="385" t="b">
        <f>IF(OR(AND(J35=3,K35=4),AND(J35=2,K35=5),AND(J35=2,K35=5),AND(L35=20),AND(L35&gt;=52,L35&lt;=100)),"ZONA RIESGO EXTREMA",IF(OR(AND(J35=5,K35=2),AND(J35=4,K35=3),AND(J35=1,K35=4),AND(L35=16),AND(L35&gt;=28,L35&lt;=48)),"ZONA RIESGO ALTA",IF(OR(AND(J35=1,K35=3),AND(J35=4,K35=1),AND(L35=24)),"ZONA RIESGO MODERADA",IF(AND(L35&gt;=4,L35&lt;=16),"ZONA RIESGO BAJA"))))</f>
        <v>0</v>
      </c>
      <c r="N35" s="156">
        <v>1</v>
      </c>
      <c r="O35" s="116"/>
      <c r="P35" s="122"/>
      <c r="Q35" s="122"/>
      <c r="R35" s="122"/>
      <c r="S35" s="122"/>
      <c r="T35" s="122"/>
      <c r="U35" s="122"/>
      <c r="V35" s="122"/>
      <c r="W35" s="125">
        <f t="shared" si="1"/>
        <v>0</v>
      </c>
      <c r="X35" s="126" t="str">
        <f t="shared" si="0"/>
        <v>DEBIL</v>
      </c>
      <c r="Y35" s="124"/>
      <c r="Z35" s="127" t="str">
        <f t="shared" si="2"/>
        <v/>
      </c>
      <c r="AA35" s="125" t="str">
        <f t="shared" si="3"/>
        <v>SI</v>
      </c>
      <c r="AB35" s="122"/>
      <c r="AC35" s="384">
        <f>IF(AND(W35&gt;0,SUM(W36:W40)=0),W35,IF(AND(SUM(W35:W36)&gt;0,SUM(W37:W40)=0),AVERAGE(W35:W36),IF(AND(SUM(W35:W37)&gt;0,SUM(W38:W40)=0),AVERAGE(W35:W37),IF(AND(SUM(W35:W38)&gt;0,SUM(W39:W40)=0),AVERAGE(W35:W38),IF(AND(SUM(W35:W39)&gt;0,W40=0),AVERAGE(W35:W39),AVERAGE(W35:W40))))))</f>
        <v>0</v>
      </c>
      <c r="AD35" s="384" t="str">
        <f>IF(AND(AC35&gt;=50,AC35&lt;=99),"MODERADO",IF(AND(AC35=100), "FUERTE",IF(AND(AC35&lt;50), "DEBIL")))</f>
        <v>DEBIL</v>
      </c>
      <c r="AE35" s="390"/>
      <c r="AF35" s="390"/>
      <c r="AG35" s="379" t="str">
        <f>IFERROR(_xlfn.IFS(AND(AD35="MODERADO",AE35="Directamente"),1,AND(AD35="FUERTE",AE35="Directamente"),2),"0")</f>
        <v>0</v>
      </c>
      <c r="AH35" s="379" t="str">
        <f>IFERROR(_xlfn.IFS(AND(AD35="MODERADO",AF35="Directamente"),1,AND(AD35="FUERTE",AF35="Directamente"),2,AND(AD35="FUERTE",AF35="Indirectamente"),1),"0")</f>
        <v>0</v>
      </c>
      <c r="AI35" s="378"/>
      <c r="AJ35" s="378"/>
      <c r="AK35" s="389">
        <f>+(AI35*AJ35)*4</f>
        <v>0</v>
      </c>
      <c r="AL35" s="385"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91"/>
      <c r="AN35" s="155"/>
      <c r="AO35" s="156"/>
      <c r="AP35" s="120"/>
      <c r="AQ35" s="120"/>
      <c r="AR35" s="155"/>
      <c r="AS35" s="120"/>
      <c r="AT35" s="155"/>
      <c r="AU35" s="120"/>
      <c r="AV35" s="155"/>
      <c r="AW35" s="120"/>
      <c r="AX35" s="155"/>
      <c r="AY35" s="156"/>
      <c r="AZ35" s="155"/>
      <c r="BA35" s="155"/>
      <c r="BB35" s="156"/>
      <c r="BC35" s="120"/>
      <c r="BD35" s="120"/>
      <c r="BE35" s="155"/>
      <c r="BF35" s="155"/>
      <c r="BG35" s="156"/>
      <c r="BH35" s="120"/>
      <c r="BI35" s="120"/>
      <c r="BJ35" s="155"/>
      <c r="BK35" s="155"/>
      <c r="BL35" s="156"/>
      <c r="BM35" s="120"/>
      <c r="BN35" s="120"/>
      <c r="BO35" s="155"/>
      <c r="BP35" s="155"/>
      <c r="BQ35" s="156"/>
      <c r="BR35" s="120"/>
      <c r="BS35" s="120"/>
      <c r="BT35" s="120"/>
      <c r="BU35" s="155"/>
      <c r="BV35" s="155"/>
      <c r="BW35" s="155"/>
      <c r="BX35" s="120"/>
      <c r="BY35" s="155"/>
      <c r="BZ35" s="155"/>
      <c r="CA35" s="120"/>
      <c r="CB35" s="155"/>
      <c r="CC35" s="156"/>
      <c r="CD35" s="155"/>
      <c r="CE35" s="163"/>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row>
    <row r="36" spans="1:108" ht="21" customHeight="1" thickTop="1" thickBot="1" x14ac:dyDescent="0.35">
      <c r="A36" s="342"/>
      <c r="B36" s="324"/>
      <c r="C36" s="324"/>
      <c r="D36" s="324"/>
      <c r="E36" s="343"/>
      <c r="F36" s="324"/>
      <c r="G36" s="324"/>
      <c r="H36" s="324"/>
      <c r="I36" s="324"/>
      <c r="J36" s="342"/>
      <c r="K36" s="342"/>
      <c r="L36" s="389"/>
      <c r="M36" s="386"/>
      <c r="N36" s="156">
        <v>2</v>
      </c>
      <c r="O36" s="116"/>
      <c r="P36" s="122"/>
      <c r="Q36" s="122"/>
      <c r="R36" s="122"/>
      <c r="S36" s="122"/>
      <c r="T36" s="122"/>
      <c r="U36" s="122"/>
      <c r="V36" s="122"/>
      <c r="W36" s="125">
        <f t="shared" si="1"/>
        <v>0</v>
      </c>
      <c r="X36" s="126" t="str">
        <f t="shared" si="0"/>
        <v>DEBIL</v>
      </c>
      <c r="Y36" s="124"/>
      <c r="Z36" s="127" t="str">
        <f t="shared" si="2"/>
        <v/>
      </c>
      <c r="AA36" s="125" t="str">
        <f t="shared" si="3"/>
        <v>SI</v>
      </c>
      <c r="AB36" s="122"/>
      <c r="AC36" s="384"/>
      <c r="AD36" s="384"/>
      <c r="AE36" s="390"/>
      <c r="AF36" s="390"/>
      <c r="AG36" s="379"/>
      <c r="AH36" s="379"/>
      <c r="AI36" s="378"/>
      <c r="AJ36" s="378"/>
      <c r="AK36" s="389"/>
      <c r="AL36" s="386"/>
      <c r="AM36" s="392"/>
      <c r="AN36" s="155"/>
      <c r="AO36" s="156"/>
      <c r="AP36" s="120"/>
      <c r="AQ36" s="120"/>
      <c r="AR36" s="155"/>
      <c r="AS36" s="120"/>
      <c r="AT36" s="155"/>
      <c r="AU36" s="120"/>
      <c r="AV36" s="155"/>
      <c r="AW36" s="120"/>
      <c r="AX36" s="155"/>
      <c r="AY36" s="156"/>
      <c r="AZ36" s="155"/>
      <c r="BA36" s="155"/>
      <c r="BB36" s="156"/>
      <c r="BC36" s="120"/>
      <c r="BD36" s="120"/>
      <c r="BE36" s="155"/>
      <c r="BF36" s="155"/>
      <c r="BG36" s="156"/>
      <c r="BH36" s="120"/>
      <c r="BI36" s="120"/>
      <c r="BJ36" s="155"/>
      <c r="BK36" s="155"/>
      <c r="BL36" s="156"/>
      <c r="BM36" s="120"/>
      <c r="BN36" s="120"/>
      <c r="BO36" s="155"/>
      <c r="BP36" s="155"/>
      <c r="BQ36" s="156"/>
      <c r="BR36" s="120"/>
      <c r="BS36" s="120"/>
      <c r="BT36" s="120"/>
      <c r="BU36" s="155"/>
      <c r="BV36" s="155"/>
      <c r="BW36" s="155"/>
      <c r="BX36" s="120"/>
      <c r="BY36" s="155"/>
      <c r="BZ36" s="155"/>
      <c r="CA36" s="120"/>
      <c r="CB36" s="155"/>
      <c r="CC36" s="156"/>
      <c r="CD36" s="155"/>
      <c r="CE36" s="163"/>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row>
    <row r="37" spans="1:108" ht="21" customHeight="1" thickTop="1" thickBot="1" x14ac:dyDescent="0.35">
      <c r="A37" s="342"/>
      <c r="B37" s="324"/>
      <c r="C37" s="324"/>
      <c r="D37" s="324"/>
      <c r="E37" s="343"/>
      <c r="F37" s="324"/>
      <c r="G37" s="324"/>
      <c r="H37" s="324"/>
      <c r="I37" s="324"/>
      <c r="J37" s="342"/>
      <c r="K37" s="342"/>
      <c r="L37" s="389"/>
      <c r="M37" s="386"/>
      <c r="N37" s="156">
        <v>3</v>
      </c>
      <c r="O37" s="121"/>
      <c r="P37" s="122"/>
      <c r="Q37" s="122"/>
      <c r="R37" s="122"/>
      <c r="S37" s="122"/>
      <c r="T37" s="122"/>
      <c r="U37" s="122"/>
      <c r="V37" s="122"/>
      <c r="W37" s="125">
        <f t="shared" si="1"/>
        <v>0</v>
      </c>
      <c r="X37" s="126" t="str">
        <f t="shared" si="0"/>
        <v>DEBIL</v>
      </c>
      <c r="Y37" s="124"/>
      <c r="Z37" s="127" t="str">
        <f t="shared" si="2"/>
        <v/>
      </c>
      <c r="AA37" s="125" t="str">
        <f t="shared" si="3"/>
        <v>SI</v>
      </c>
      <c r="AB37" s="122"/>
      <c r="AC37" s="384"/>
      <c r="AD37" s="384"/>
      <c r="AE37" s="390"/>
      <c r="AF37" s="390"/>
      <c r="AG37" s="379"/>
      <c r="AH37" s="379"/>
      <c r="AI37" s="378"/>
      <c r="AJ37" s="378"/>
      <c r="AK37" s="389"/>
      <c r="AL37" s="386"/>
      <c r="AM37" s="392"/>
      <c r="AN37" s="155"/>
      <c r="AO37" s="156"/>
      <c r="AP37" s="120"/>
      <c r="AQ37" s="120"/>
      <c r="AR37" s="155"/>
      <c r="AS37" s="120"/>
      <c r="AT37" s="155"/>
      <c r="AU37" s="120"/>
      <c r="AV37" s="155"/>
      <c r="AW37" s="120"/>
      <c r="AX37" s="155"/>
      <c r="AY37" s="156"/>
      <c r="AZ37" s="155"/>
      <c r="BA37" s="155"/>
      <c r="BB37" s="156"/>
      <c r="BC37" s="120"/>
      <c r="BD37" s="120"/>
      <c r="BE37" s="155"/>
      <c r="BF37" s="155"/>
      <c r="BG37" s="156"/>
      <c r="BH37" s="120"/>
      <c r="BI37" s="120"/>
      <c r="BJ37" s="155"/>
      <c r="BK37" s="155"/>
      <c r="BL37" s="156"/>
      <c r="BM37" s="120"/>
      <c r="BN37" s="120"/>
      <c r="BO37" s="155"/>
      <c r="BP37" s="155"/>
      <c r="BQ37" s="156"/>
      <c r="BR37" s="120"/>
      <c r="BS37" s="120"/>
      <c r="BT37" s="120"/>
      <c r="BU37" s="155"/>
      <c r="BV37" s="155"/>
      <c r="BW37" s="155"/>
      <c r="BX37" s="120"/>
      <c r="BY37" s="155"/>
      <c r="BZ37" s="155"/>
      <c r="CA37" s="120"/>
      <c r="CB37" s="155"/>
      <c r="CC37" s="156"/>
      <c r="CD37" s="155"/>
      <c r="CE37" s="163"/>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row>
    <row r="38" spans="1:108" ht="21" customHeight="1" thickTop="1" thickBot="1" x14ac:dyDescent="0.35">
      <c r="A38" s="342"/>
      <c r="B38" s="324"/>
      <c r="C38" s="324"/>
      <c r="D38" s="324"/>
      <c r="E38" s="343"/>
      <c r="F38" s="324"/>
      <c r="G38" s="324"/>
      <c r="H38" s="324"/>
      <c r="I38" s="324"/>
      <c r="J38" s="342"/>
      <c r="K38" s="342"/>
      <c r="L38" s="389"/>
      <c r="M38" s="386"/>
      <c r="N38" s="156">
        <v>4</v>
      </c>
      <c r="O38" s="116"/>
      <c r="P38" s="122"/>
      <c r="Q38" s="122"/>
      <c r="R38" s="122"/>
      <c r="S38" s="122"/>
      <c r="T38" s="122"/>
      <c r="U38" s="122"/>
      <c r="V38" s="122"/>
      <c r="W38" s="125">
        <f t="shared" si="1"/>
        <v>0</v>
      </c>
      <c r="X38" s="126" t="str">
        <f t="shared" si="0"/>
        <v>DEBIL</v>
      </c>
      <c r="Y38" s="124"/>
      <c r="Z38" s="127" t="str">
        <f t="shared" si="2"/>
        <v/>
      </c>
      <c r="AA38" s="125" t="str">
        <f t="shared" si="3"/>
        <v>SI</v>
      </c>
      <c r="AB38" s="122"/>
      <c r="AC38" s="384"/>
      <c r="AD38" s="384"/>
      <c r="AE38" s="390"/>
      <c r="AF38" s="390"/>
      <c r="AG38" s="379"/>
      <c r="AH38" s="379"/>
      <c r="AI38" s="378"/>
      <c r="AJ38" s="378"/>
      <c r="AK38" s="389"/>
      <c r="AL38" s="386"/>
      <c r="AM38" s="392"/>
      <c r="AN38" s="155"/>
      <c r="AO38" s="156"/>
      <c r="AP38" s="120"/>
      <c r="AQ38" s="120"/>
      <c r="AR38" s="155"/>
      <c r="AS38" s="120"/>
      <c r="AT38" s="155"/>
      <c r="AU38" s="120"/>
      <c r="AV38" s="155"/>
      <c r="AW38" s="120"/>
      <c r="AX38" s="155"/>
      <c r="AY38" s="156"/>
      <c r="AZ38" s="155"/>
      <c r="BA38" s="155"/>
      <c r="BB38" s="156"/>
      <c r="BC38" s="120"/>
      <c r="BD38" s="120"/>
      <c r="BE38" s="155"/>
      <c r="BF38" s="155"/>
      <c r="BG38" s="156"/>
      <c r="BH38" s="120"/>
      <c r="BI38" s="120"/>
      <c r="BJ38" s="155"/>
      <c r="BK38" s="155"/>
      <c r="BL38" s="156"/>
      <c r="BM38" s="120"/>
      <c r="BN38" s="120"/>
      <c r="BO38" s="155"/>
      <c r="BP38" s="155"/>
      <c r="BQ38" s="156"/>
      <c r="BR38" s="120"/>
      <c r="BS38" s="120"/>
      <c r="BT38" s="120"/>
      <c r="BU38" s="155"/>
      <c r="BV38" s="155"/>
      <c r="BW38" s="155"/>
      <c r="BX38" s="120"/>
      <c r="BY38" s="155"/>
      <c r="BZ38" s="155"/>
      <c r="CA38" s="120"/>
      <c r="CB38" s="155"/>
      <c r="CC38" s="156"/>
      <c r="CD38" s="155"/>
      <c r="CE38" s="163"/>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c r="DC38" s="163"/>
      <c r="DD38" s="163"/>
    </row>
    <row r="39" spans="1:108" ht="21" customHeight="1" thickTop="1" thickBot="1" x14ac:dyDescent="0.35">
      <c r="A39" s="342"/>
      <c r="B39" s="324"/>
      <c r="C39" s="324"/>
      <c r="D39" s="324"/>
      <c r="E39" s="343"/>
      <c r="F39" s="324"/>
      <c r="G39" s="324"/>
      <c r="H39" s="324"/>
      <c r="I39" s="324"/>
      <c r="J39" s="342"/>
      <c r="K39" s="342"/>
      <c r="L39" s="389"/>
      <c r="M39" s="386"/>
      <c r="N39" s="156">
        <v>5</v>
      </c>
      <c r="O39" s="116"/>
      <c r="P39" s="122"/>
      <c r="Q39" s="122"/>
      <c r="R39" s="122"/>
      <c r="S39" s="122"/>
      <c r="T39" s="122"/>
      <c r="U39" s="122"/>
      <c r="V39" s="122"/>
      <c r="W39" s="125">
        <f t="shared" si="1"/>
        <v>0</v>
      </c>
      <c r="X39" s="126" t="str">
        <f t="shared" si="0"/>
        <v>DEBIL</v>
      </c>
      <c r="Y39" s="124"/>
      <c r="Z39" s="127" t="str">
        <f t="shared" si="2"/>
        <v/>
      </c>
      <c r="AA39" s="125" t="str">
        <f t="shared" si="3"/>
        <v>SI</v>
      </c>
      <c r="AB39" s="122"/>
      <c r="AC39" s="384"/>
      <c r="AD39" s="384"/>
      <c r="AE39" s="390"/>
      <c r="AF39" s="390"/>
      <c r="AG39" s="379"/>
      <c r="AH39" s="379"/>
      <c r="AI39" s="378"/>
      <c r="AJ39" s="378"/>
      <c r="AK39" s="389"/>
      <c r="AL39" s="386"/>
      <c r="AM39" s="392"/>
      <c r="AN39" s="155"/>
      <c r="AO39" s="156"/>
      <c r="AP39" s="120"/>
      <c r="AQ39" s="120"/>
      <c r="AR39" s="155"/>
      <c r="AS39" s="120"/>
      <c r="AT39" s="155"/>
      <c r="AU39" s="120"/>
      <c r="AV39" s="155"/>
      <c r="AW39" s="120"/>
      <c r="AX39" s="155"/>
      <c r="AY39" s="156"/>
      <c r="AZ39" s="155"/>
      <c r="BA39" s="155"/>
      <c r="BB39" s="156"/>
      <c r="BC39" s="120"/>
      <c r="BD39" s="120"/>
      <c r="BE39" s="155"/>
      <c r="BF39" s="155"/>
      <c r="BG39" s="156"/>
      <c r="BH39" s="120"/>
      <c r="BI39" s="120"/>
      <c r="BJ39" s="155"/>
      <c r="BK39" s="155"/>
      <c r="BL39" s="156"/>
      <c r="BM39" s="120"/>
      <c r="BN39" s="120"/>
      <c r="BO39" s="155"/>
      <c r="BP39" s="155"/>
      <c r="BQ39" s="156"/>
      <c r="BR39" s="120"/>
      <c r="BS39" s="120"/>
      <c r="BT39" s="120"/>
      <c r="BU39" s="155"/>
      <c r="BV39" s="155"/>
      <c r="BW39" s="155"/>
      <c r="BX39" s="120"/>
      <c r="BY39" s="155"/>
      <c r="BZ39" s="155"/>
      <c r="CA39" s="120"/>
      <c r="CB39" s="155"/>
      <c r="CC39" s="156"/>
      <c r="CD39" s="155"/>
      <c r="CE39" s="163"/>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row>
    <row r="40" spans="1:108" ht="21" customHeight="1" thickTop="1" thickBot="1" x14ac:dyDescent="0.35">
      <c r="A40" s="342"/>
      <c r="B40" s="324"/>
      <c r="C40" s="324"/>
      <c r="D40" s="324"/>
      <c r="E40" s="343"/>
      <c r="F40" s="324"/>
      <c r="G40" s="324"/>
      <c r="H40" s="324"/>
      <c r="I40" s="324"/>
      <c r="J40" s="342"/>
      <c r="K40" s="342"/>
      <c r="L40" s="389"/>
      <c r="M40" s="387"/>
      <c r="N40" s="156">
        <v>6</v>
      </c>
      <c r="O40" s="116"/>
      <c r="P40" s="122"/>
      <c r="Q40" s="122"/>
      <c r="R40" s="122"/>
      <c r="S40" s="122"/>
      <c r="T40" s="122"/>
      <c r="U40" s="122"/>
      <c r="V40" s="122"/>
      <c r="W40" s="125">
        <f t="shared" si="1"/>
        <v>0</v>
      </c>
      <c r="X40" s="126" t="str">
        <f t="shared" si="0"/>
        <v>DEBIL</v>
      </c>
      <c r="Y40" s="124"/>
      <c r="Z40" s="127" t="str">
        <f t="shared" si="2"/>
        <v/>
      </c>
      <c r="AA40" s="125" t="str">
        <f t="shared" si="3"/>
        <v>SI</v>
      </c>
      <c r="AB40" s="122"/>
      <c r="AC40" s="384"/>
      <c r="AD40" s="384"/>
      <c r="AE40" s="390"/>
      <c r="AF40" s="390"/>
      <c r="AG40" s="379"/>
      <c r="AH40" s="379"/>
      <c r="AI40" s="378"/>
      <c r="AJ40" s="378"/>
      <c r="AK40" s="389"/>
      <c r="AL40" s="387"/>
      <c r="AM40" s="393"/>
      <c r="AN40" s="155"/>
      <c r="AO40" s="156"/>
      <c r="AP40" s="120"/>
      <c r="AQ40" s="120"/>
      <c r="AR40" s="155"/>
      <c r="AS40" s="120"/>
      <c r="AT40" s="155"/>
      <c r="AU40" s="120"/>
      <c r="AV40" s="155"/>
      <c r="AW40" s="120"/>
      <c r="AX40" s="155"/>
      <c r="AY40" s="156"/>
      <c r="AZ40" s="155"/>
      <c r="BA40" s="155"/>
      <c r="BB40" s="156"/>
      <c r="BC40" s="120"/>
      <c r="BD40" s="120"/>
      <c r="BE40" s="155"/>
      <c r="BF40" s="155"/>
      <c r="BG40" s="156"/>
      <c r="BH40" s="120"/>
      <c r="BI40" s="120"/>
      <c r="BJ40" s="155"/>
      <c r="BK40" s="155"/>
      <c r="BL40" s="156"/>
      <c r="BM40" s="120"/>
      <c r="BN40" s="120"/>
      <c r="BO40" s="155"/>
      <c r="BP40" s="155"/>
      <c r="BQ40" s="156"/>
      <c r="BR40" s="120"/>
      <c r="BS40" s="120"/>
      <c r="BT40" s="120"/>
      <c r="BU40" s="155"/>
      <c r="BV40" s="155"/>
      <c r="BW40" s="155"/>
      <c r="BX40" s="120"/>
      <c r="BY40" s="155"/>
      <c r="BZ40" s="155"/>
      <c r="CA40" s="120"/>
      <c r="CB40" s="155"/>
      <c r="CC40" s="156"/>
      <c r="CD40" s="155"/>
      <c r="CE40" s="163"/>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c r="DC40" s="163"/>
      <c r="DD40" s="163"/>
    </row>
    <row r="41" spans="1:108" ht="21" customHeight="1" thickTop="1" thickBot="1" x14ac:dyDescent="0.35">
      <c r="A41" s="342">
        <v>7</v>
      </c>
      <c r="B41" s="324"/>
      <c r="C41" s="324"/>
      <c r="D41" s="324"/>
      <c r="E41" s="343"/>
      <c r="F41" s="324"/>
      <c r="G41" s="324"/>
      <c r="H41" s="324"/>
      <c r="I41" s="324"/>
      <c r="J41" s="342"/>
      <c r="K41" s="342"/>
      <c r="L41" s="389">
        <f>+(J41*K41)*4</f>
        <v>0</v>
      </c>
      <c r="M41" s="385" t="b">
        <f>IF(OR(AND(J41=3,K41=4),AND(J41=2,K41=5),AND(J41=2,K41=5),AND(L41=20),AND(L41&gt;=52,L41&lt;=100)),"ZONA RIESGO EXTREMA",IF(OR(AND(J41=5,K41=2),AND(J41=4,K41=3),AND(J41=1,K41=4),AND(L41=16),AND(L41&gt;=28,L41&lt;=48)),"ZONA RIESGO ALTA",IF(OR(AND(J41=1,K41=3),AND(J41=4,K41=1),AND(L41=24)),"ZONA RIESGO MODERADA",IF(AND(L41&gt;=4,L41&lt;=16),"ZONA RIESGO BAJA"))))</f>
        <v>0</v>
      </c>
      <c r="N41" s="156">
        <v>1</v>
      </c>
      <c r="O41" s="116"/>
      <c r="P41" s="122"/>
      <c r="Q41" s="122"/>
      <c r="R41" s="122"/>
      <c r="S41" s="122"/>
      <c r="T41" s="122"/>
      <c r="U41" s="122"/>
      <c r="V41" s="122"/>
      <c r="W41" s="125">
        <f t="shared" si="1"/>
        <v>0</v>
      </c>
      <c r="X41" s="126" t="str">
        <f t="shared" si="0"/>
        <v>DEBIL</v>
      </c>
      <c r="Y41" s="124"/>
      <c r="Z41" s="127" t="str">
        <f t="shared" si="2"/>
        <v/>
      </c>
      <c r="AA41" s="125" t="str">
        <f t="shared" si="3"/>
        <v>SI</v>
      </c>
      <c r="AB41" s="122"/>
      <c r="AC41" s="384">
        <f>IF(AND(W41&gt;0,SUM(W42:W46)=0),W41,IF(AND(SUM(W41:W42)&gt;0,SUM(W43:W46)=0),AVERAGE(W41:W42),IF(AND(SUM(W41:W43)&gt;0,SUM(W44:W46)=0),AVERAGE(W41:W43),IF(AND(SUM(W41:W44)&gt;0,SUM(W45:W46)=0),AVERAGE(W41:W44),IF(AND(SUM(W41:W45)&gt;0,W46=0),AVERAGE(W41:W45),AVERAGE(W41:W46))))))</f>
        <v>0</v>
      </c>
      <c r="AD41" s="384" t="str">
        <f>IF(AND(AC41&gt;=50,AC41&lt;=99),"MODERADO",IF(AND(AC41=100), "FUERTE",IF(AND(AC41&lt;50), "DEBIL")))</f>
        <v>DEBIL</v>
      </c>
      <c r="AE41" s="390"/>
      <c r="AF41" s="390"/>
      <c r="AG41" s="379" t="str">
        <f>IFERROR(_xlfn.IFS(AND(AD41="MODERADO",AE41="Directamente"),1,AND(AD41="FUERTE",AE41="Directamente"),2),"0")</f>
        <v>0</v>
      </c>
      <c r="AH41" s="379" t="str">
        <f>IFERROR(_xlfn.IFS(AND(AD41="MODERADO",AF41="Directamente"),1,AND(AD41="FUERTE",AF41="Directamente"),2,AND(AD41="FUERTE",AF41="Indirectamente"),1),"0")</f>
        <v>0</v>
      </c>
      <c r="AI41" s="378"/>
      <c r="AJ41" s="378"/>
      <c r="AK41" s="389">
        <f>+(AI41*AJ41)*4</f>
        <v>0</v>
      </c>
      <c r="AL41" s="385"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91"/>
      <c r="AN41" s="155"/>
      <c r="AO41" s="156"/>
      <c r="AP41" s="120"/>
      <c r="AQ41" s="120"/>
      <c r="AR41" s="155"/>
      <c r="AS41" s="120"/>
      <c r="AT41" s="155"/>
      <c r="AU41" s="120"/>
      <c r="AV41" s="155"/>
      <c r="AW41" s="120"/>
      <c r="AX41" s="155"/>
      <c r="AY41" s="156"/>
      <c r="AZ41" s="155"/>
      <c r="BA41" s="155"/>
      <c r="BB41" s="156"/>
      <c r="BC41" s="120"/>
      <c r="BD41" s="120"/>
      <c r="BE41" s="155"/>
      <c r="BF41" s="155"/>
      <c r="BG41" s="156"/>
      <c r="BH41" s="120"/>
      <c r="BI41" s="120"/>
      <c r="BJ41" s="155"/>
      <c r="BK41" s="155"/>
      <c r="BL41" s="156"/>
      <c r="BM41" s="120"/>
      <c r="BN41" s="120"/>
      <c r="BO41" s="155"/>
      <c r="BP41" s="155"/>
      <c r="BQ41" s="156"/>
      <c r="BR41" s="120"/>
      <c r="BS41" s="120"/>
      <c r="BT41" s="120"/>
      <c r="BU41" s="155"/>
      <c r="BV41" s="155"/>
      <c r="BW41" s="155"/>
      <c r="BX41" s="120"/>
      <c r="BY41" s="155"/>
      <c r="BZ41" s="155"/>
      <c r="CA41" s="120"/>
      <c r="CB41" s="155"/>
      <c r="CC41" s="156"/>
      <c r="CD41" s="155"/>
      <c r="CE41" s="163"/>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row>
    <row r="42" spans="1:108" ht="21" customHeight="1" thickTop="1" thickBot="1" x14ac:dyDescent="0.35">
      <c r="A42" s="342"/>
      <c r="B42" s="324"/>
      <c r="C42" s="324"/>
      <c r="D42" s="324"/>
      <c r="E42" s="343"/>
      <c r="F42" s="324"/>
      <c r="G42" s="324"/>
      <c r="H42" s="324"/>
      <c r="I42" s="324"/>
      <c r="J42" s="342"/>
      <c r="K42" s="342"/>
      <c r="L42" s="389"/>
      <c r="M42" s="386"/>
      <c r="N42" s="156">
        <v>2</v>
      </c>
      <c r="O42" s="116"/>
      <c r="P42" s="122"/>
      <c r="Q42" s="122"/>
      <c r="R42" s="122"/>
      <c r="S42" s="122"/>
      <c r="T42" s="122"/>
      <c r="U42" s="122"/>
      <c r="V42" s="122"/>
      <c r="W42" s="125">
        <f t="shared" si="1"/>
        <v>0</v>
      </c>
      <c r="X42" s="126" t="str">
        <f t="shared" si="0"/>
        <v>DEBIL</v>
      </c>
      <c r="Y42" s="124"/>
      <c r="Z42" s="127" t="str">
        <f t="shared" si="2"/>
        <v/>
      </c>
      <c r="AA42" s="125" t="str">
        <f t="shared" si="3"/>
        <v>SI</v>
      </c>
      <c r="AB42" s="122"/>
      <c r="AC42" s="384"/>
      <c r="AD42" s="384"/>
      <c r="AE42" s="390"/>
      <c r="AF42" s="390"/>
      <c r="AG42" s="379"/>
      <c r="AH42" s="379"/>
      <c r="AI42" s="378"/>
      <c r="AJ42" s="378"/>
      <c r="AK42" s="389"/>
      <c r="AL42" s="386"/>
      <c r="AM42" s="392"/>
      <c r="AN42" s="155"/>
      <c r="AO42" s="156"/>
      <c r="AP42" s="120"/>
      <c r="AQ42" s="120"/>
      <c r="AR42" s="155"/>
      <c r="AS42" s="120"/>
      <c r="AT42" s="155"/>
      <c r="AU42" s="120"/>
      <c r="AV42" s="155"/>
      <c r="AW42" s="120"/>
      <c r="AX42" s="155"/>
      <c r="AY42" s="156"/>
      <c r="AZ42" s="155"/>
      <c r="BA42" s="155"/>
      <c r="BB42" s="156"/>
      <c r="BC42" s="120"/>
      <c r="BD42" s="120"/>
      <c r="BE42" s="155"/>
      <c r="BF42" s="155"/>
      <c r="BG42" s="156"/>
      <c r="BH42" s="120"/>
      <c r="BI42" s="120"/>
      <c r="BJ42" s="155"/>
      <c r="BK42" s="155"/>
      <c r="BL42" s="156"/>
      <c r="BM42" s="120"/>
      <c r="BN42" s="120"/>
      <c r="BO42" s="155"/>
      <c r="BP42" s="155"/>
      <c r="BQ42" s="156"/>
      <c r="BR42" s="120"/>
      <c r="BS42" s="120"/>
      <c r="BT42" s="120"/>
      <c r="BU42" s="155"/>
      <c r="BV42" s="155"/>
      <c r="BW42" s="155"/>
      <c r="BX42" s="120"/>
      <c r="BY42" s="155"/>
      <c r="BZ42" s="155"/>
      <c r="CA42" s="120"/>
      <c r="CB42" s="155"/>
      <c r="CC42" s="156"/>
      <c r="CD42" s="155"/>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row>
    <row r="43" spans="1:108" ht="21" customHeight="1" thickTop="1" thickBot="1" x14ac:dyDescent="0.35">
      <c r="A43" s="342"/>
      <c r="B43" s="324"/>
      <c r="C43" s="324"/>
      <c r="D43" s="324"/>
      <c r="E43" s="343"/>
      <c r="F43" s="324"/>
      <c r="G43" s="324"/>
      <c r="H43" s="324"/>
      <c r="I43" s="324"/>
      <c r="J43" s="342"/>
      <c r="K43" s="342"/>
      <c r="L43" s="389"/>
      <c r="M43" s="386"/>
      <c r="N43" s="156">
        <v>3</v>
      </c>
      <c r="O43" s="121"/>
      <c r="P43" s="122"/>
      <c r="Q43" s="122"/>
      <c r="R43" s="122"/>
      <c r="S43" s="122"/>
      <c r="T43" s="122"/>
      <c r="U43" s="122"/>
      <c r="V43" s="122"/>
      <c r="W43" s="125">
        <f t="shared" si="1"/>
        <v>0</v>
      </c>
      <c r="X43" s="126" t="str">
        <f t="shared" si="0"/>
        <v>DEBIL</v>
      </c>
      <c r="Y43" s="124"/>
      <c r="Z43" s="127" t="str">
        <f t="shared" si="2"/>
        <v/>
      </c>
      <c r="AA43" s="125" t="str">
        <f t="shared" si="3"/>
        <v>SI</v>
      </c>
      <c r="AB43" s="122"/>
      <c r="AC43" s="384"/>
      <c r="AD43" s="384"/>
      <c r="AE43" s="390"/>
      <c r="AF43" s="390"/>
      <c r="AG43" s="379"/>
      <c r="AH43" s="379"/>
      <c r="AI43" s="378"/>
      <c r="AJ43" s="378"/>
      <c r="AK43" s="389"/>
      <c r="AL43" s="386"/>
      <c r="AM43" s="392"/>
      <c r="AN43" s="155"/>
      <c r="AO43" s="156"/>
      <c r="AP43" s="120"/>
      <c r="AQ43" s="120"/>
      <c r="AR43" s="155"/>
      <c r="AS43" s="120"/>
      <c r="AT43" s="155"/>
      <c r="AU43" s="120"/>
      <c r="AV43" s="155"/>
      <c r="AW43" s="120"/>
      <c r="AX43" s="155"/>
      <c r="AY43" s="156"/>
      <c r="AZ43" s="155"/>
      <c r="BA43" s="155"/>
      <c r="BB43" s="156"/>
      <c r="BC43" s="120"/>
      <c r="BD43" s="120"/>
      <c r="BE43" s="155"/>
      <c r="BF43" s="155"/>
      <c r="BG43" s="156"/>
      <c r="BH43" s="120"/>
      <c r="BI43" s="120"/>
      <c r="BJ43" s="155"/>
      <c r="BK43" s="155"/>
      <c r="BL43" s="156"/>
      <c r="BM43" s="120"/>
      <c r="BN43" s="120"/>
      <c r="BO43" s="155"/>
      <c r="BP43" s="155"/>
      <c r="BQ43" s="156"/>
      <c r="BR43" s="120"/>
      <c r="BS43" s="120"/>
      <c r="BT43" s="120"/>
      <c r="BU43" s="155"/>
      <c r="BV43" s="155"/>
      <c r="BW43" s="155"/>
      <c r="BX43" s="120"/>
      <c r="BY43" s="155"/>
      <c r="BZ43" s="155"/>
      <c r="CA43" s="120"/>
      <c r="CB43" s="155"/>
      <c r="CC43" s="156"/>
      <c r="CD43" s="155"/>
      <c r="CE43" s="163"/>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c r="DC43" s="163"/>
      <c r="DD43" s="163"/>
    </row>
    <row r="44" spans="1:108" ht="21" customHeight="1" thickTop="1" thickBot="1" x14ac:dyDescent="0.35">
      <c r="A44" s="342"/>
      <c r="B44" s="324"/>
      <c r="C44" s="324"/>
      <c r="D44" s="324"/>
      <c r="E44" s="343"/>
      <c r="F44" s="324"/>
      <c r="G44" s="324"/>
      <c r="H44" s="324"/>
      <c r="I44" s="324"/>
      <c r="J44" s="342"/>
      <c r="K44" s="342"/>
      <c r="L44" s="389"/>
      <c r="M44" s="386"/>
      <c r="N44" s="156">
        <v>4</v>
      </c>
      <c r="O44" s="116"/>
      <c r="P44" s="122"/>
      <c r="Q44" s="122"/>
      <c r="R44" s="122"/>
      <c r="S44" s="122"/>
      <c r="T44" s="122"/>
      <c r="U44" s="122"/>
      <c r="V44" s="122"/>
      <c r="W44" s="125">
        <f t="shared" si="1"/>
        <v>0</v>
      </c>
      <c r="X44" s="126" t="str">
        <f t="shared" si="0"/>
        <v>DEBIL</v>
      </c>
      <c r="Y44" s="124"/>
      <c r="Z44" s="127" t="str">
        <f t="shared" si="2"/>
        <v/>
      </c>
      <c r="AA44" s="125" t="str">
        <f t="shared" si="3"/>
        <v>SI</v>
      </c>
      <c r="AB44" s="122"/>
      <c r="AC44" s="384"/>
      <c r="AD44" s="384"/>
      <c r="AE44" s="390"/>
      <c r="AF44" s="390"/>
      <c r="AG44" s="379"/>
      <c r="AH44" s="379"/>
      <c r="AI44" s="378"/>
      <c r="AJ44" s="378"/>
      <c r="AK44" s="389"/>
      <c r="AL44" s="386"/>
      <c r="AM44" s="392"/>
      <c r="AN44" s="155"/>
      <c r="AO44" s="156"/>
      <c r="AP44" s="120"/>
      <c r="AQ44" s="120"/>
      <c r="AR44" s="155"/>
      <c r="AS44" s="120"/>
      <c r="AT44" s="155"/>
      <c r="AU44" s="120"/>
      <c r="AV44" s="155"/>
      <c r="AW44" s="120"/>
      <c r="AX44" s="155"/>
      <c r="AY44" s="156"/>
      <c r="AZ44" s="155"/>
      <c r="BA44" s="155"/>
      <c r="BB44" s="156"/>
      <c r="BC44" s="120"/>
      <c r="BD44" s="120"/>
      <c r="BE44" s="155"/>
      <c r="BF44" s="155"/>
      <c r="BG44" s="156"/>
      <c r="BH44" s="120"/>
      <c r="BI44" s="120"/>
      <c r="BJ44" s="155"/>
      <c r="BK44" s="155"/>
      <c r="BL44" s="156"/>
      <c r="BM44" s="120"/>
      <c r="BN44" s="120"/>
      <c r="BO44" s="155"/>
      <c r="BP44" s="155"/>
      <c r="BQ44" s="156"/>
      <c r="BR44" s="120"/>
      <c r="BS44" s="120"/>
      <c r="BT44" s="120"/>
      <c r="BU44" s="155"/>
      <c r="BV44" s="155"/>
      <c r="BW44" s="155"/>
      <c r="BX44" s="120"/>
      <c r="BY44" s="155"/>
      <c r="BZ44" s="155"/>
      <c r="CA44" s="120"/>
      <c r="CB44" s="155"/>
      <c r="CC44" s="156"/>
      <c r="CD44" s="155"/>
      <c r="CE44" s="163"/>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63"/>
    </row>
    <row r="45" spans="1:108" ht="21" customHeight="1" thickTop="1" thickBot="1" x14ac:dyDescent="0.35">
      <c r="A45" s="342"/>
      <c r="B45" s="324"/>
      <c r="C45" s="324"/>
      <c r="D45" s="324"/>
      <c r="E45" s="343"/>
      <c r="F45" s="324"/>
      <c r="G45" s="324"/>
      <c r="H45" s="324"/>
      <c r="I45" s="324"/>
      <c r="J45" s="342"/>
      <c r="K45" s="342"/>
      <c r="L45" s="389"/>
      <c r="M45" s="386"/>
      <c r="N45" s="156">
        <v>5</v>
      </c>
      <c r="O45" s="116"/>
      <c r="P45" s="122"/>
      <c r="Q45" s="122"/>
      <c r="R45" s="122"/>
      <c r="S45" s="122"/>
      <c r="T45" s="122"/>
      <c r="U45" s="122"/>
      <c r="V45" s="122"/>
      <c r="W45" s="125">
        <f t="shared" si="1"/>
        <v>0</v>
      </c>
      <c r="X45" s="126" t="str">
        <f t="shared" si="0"/>
        <v>DEBIL</v>
      </c>
      <c r="Y45" s="124"/>
      <c r="Z45" s="127" t="str">
        <f t="shared" si="2"/>
        <v/>
      </c>
      <c r="AA45" s="125" t="str">
        <f t="shared" si="3"/>
        <v>SI</v>
      </c>
      <c r="AB45" s="122"/>
      <c r="AC45" s="384"/>
      <c r="AD45" s="384"/>
      <c r="AE45" s="390"/>
      <c r="AF45" s="390"/>
      <c r="AG45" s="379"/>
      <c r="AH45" s="379"/>
      <c r="AI45" s="378"/>
      <c r="AJ45" s="378"/>
      <c r="AK45" s="389"/>
      <c r="AL45" s="386"/>
      <c r="AM45" s="392"/>
      <c r="AN45" s="155"/>
      <c r="AO45" s="156"/>
      <c r="AP45" s="120"/>
      <c r="AQ45" s="120"/>
      <c r="AR45" s="155"/>
      <c r="AS45" s="120"/>
      <c r="AT45" s="155"/>
      <c r="AU45" s="120"/>
      <c r="AV45" s="155"/>
      <c r="AW45" s="120"/>
      <c r="AX45" s="155"/>
      <c r="AY45" s="156"/>
      <c r="AZ45" s="155"/>
      <c r="BA45" s="155"/>
      <c r="BB45" s="156"/>
      <c r="BC45" s="120"/>
      <c r="BD45" s="120"/>
      <c r="BE45" s="155"/>
      <c r="BF45" s="155"/>
      <c r="BG45" s="156"/>
      <c r="BH45" s="120"/>
      <c r="BI45" s="120"/>
      <c r="BJ45" s="155"/>
      <c r="BK45" s="155"/>
      <c r="BL45" s="156"/>
      <c r="BM45" s="120"/>
      <c r="BN45" s="120"/>
      <c r="BO45" s="155"/>
      <c r="BP45" s="155"/>
      <c r="BQ45" s="156"/>
      <c r="BR45" s="120"/>
      <c r="BS45" s="120"/>
      <c r="BT45" s="120"/>
      <c r="BU45" s="155"/>
      <c r="BV45" s="155"/>
      <c r="BW45" s="155"/>
      <c r="BX45" s="120"/>
      <c r="BY45" s="155"/>
      <c r="BZ45" s="155"/>
      <c r="CA45" s="120"/>
      <c r="CB45" s="155"/>
      <c r="CC45" s="156"/>
      <c r="CD45" s="155"/>
      <c r="CE45" s="163"/>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row>
    <row r="46" spans="1:108" ht="21" customHeight="1" thickTop="1" thickBot="1" x14ac:dyDescent="0.35">
      <c r="A46" s="342"/>
      <c r="B46" s="324"/>
      <c r="C46" s="324"/>
      <c r="D46" s="324"/>
      <c r="E46" s="343"/>
      <c r="F46" s="324"/>
      <c r="G46" s="324"/>
      <c r="H46" s="324"/>
      <c r="I46" s="324"/>
      <c r="J46" s="342"/>
      <c r="K46" s="342"/>
      <c r="L46" s="389"/>
      <c r="M46" s="387"/>
      <c r="N46" s="156">
        <v>6</v>
      </c>
      <c r="O46" s="116"/>
      <c r="P46" s="122"/>
      <c r="Q46" s="122"/>
      <c r="R46" s="122"/>
      <c r="S46" s="122"/>
      <c r="T46" s="122"/>
      <c r="U46" s="122"/>
      <c r="V46" s="122"/>
      <c r="W46" s="125">
        <f t="shared" si="1"/>
        <v>0</v>
      </c>
      <c r="X46" s="126" t="str">
        <f t="shared" si="0"/>
        <v>DEBIL</v>
      </c>
      <c r="Y46" s="124"/>
      <c r="Z46" s="127" t="str">
        <f t="shared" si="2"/>
        <v/>
      </c>
      <c r="AA46" s="125" t="str">
        <f t="shared" si="3"/>
        <v>SI</v>
      </c>
      <c r="AB46" s="122"/>
      <c r="AC46" s="384"/>
      <c r="AD46" s="384"/>
      <c r="AE46" s="390"/>
      <c r="AF46" s="390"/>
      <c r="AG46" s="379"/>
      <c r="AH46" s="379"/>
      <c r="AI46" s="378"/>
      <c r="AJ46" s="378"/>
      <c r="AK46" s="389"/>
      <c r="AL46" s="387"/>
      <c r="AM46" s="393"/>
      <c r="AN46" s="155"/>
      <c r="AO46" s="156"/>
      <c r="AP46" s="120"/>
      <c r="AQ46" s="120"/>
      <c r="AR46" s="155"/>
      <c r="AS46" s="120"/>
      <c r="AT46" s="155"/>
      <c r="AU46" s="120"/>
      <c r="AV46" s="155"/>
      <c r="AW46" s="120"/>
      <c r="AX46" s="155"/>
      <c r="AY46" s="156"/>
      <c r="AZ46" s="155"/>
      <c r="BA46" s="155"/>
      <c r="BB46" s="156"/>
      <c r="BC46" s="120"/>
      <c r="BD46" s="120"/>
      <c r="BE46" s="155"/>
      <c r="BF46" s="155"/>
      <c r="BG46" s="156"/>
      <c r="BH46" s="120"/>
      <c r="BI46" s="120"/>
      <c r="BJ46" s="155"/>
      <c r="BK46" s="155"/>
      <c r="BL46" s="156"/>
      <c r="BM46" s="120"/>
      <c r="BN46" s="120"/>
      <c r="BO46" s="155"/>
      <c r="BP46" s="155"/>
      <c r="BQ46" s="156"/>
      <c r="BR46" s="120"/>
      <c r="BS46" s="120"/>
      <c r="BT46" s="120"/>
      <c r="BU46" s="155"/>
      <c r="BV46" s="155"/>
      <c r="BW46" s="155"/>
      <c r="BX46" s="120"/>
      <c r="BY46" s="155"/>
      <c r="BZ46" s="155"/>
      <c r="CA46" s="120"/>
      <c r="CB46" s="155"/>
      <c r="CC46" s="156"/>
      <c r="CD46" s="155"/>
      <c r="CE46" s="163"/>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row>
    <row r="47" spans="1:108" ht="21" customHeight="1" thickTop="1" thickBot="1" x14ac:dyDescent="0.35">
      <c r="A47" s="342">
        <v>8</v>
      </c>
      <c r="B47" s="324"/>
      <c r="C47" s="324"/>
      <c r="D47" s="324"/>
      <c r="E47" s="343"/>
      <c r="F47" s="324"/>
      <c r="G47" s="324"/>
      <c r="H47" s="324"/>
      <c r="I47" s="324"/>
      <c r="J47" s="342"/>
      <c r="K47" s="342"/>
      <c r="L47" s="389">
        <f>+(J47*K47)*4</f>
        <v>0</v>
      </c>
      <c r="M47" s="385" t="b">
        <f>IF(OR(AND(J47=3,K47=4),AND(J47=2,K47=5),AND(J47=2,K47=5),AND(L47=20),AND(L47&gt;=52,L47&lt;=100)),"ZONA RIESGO EXTREMA",IF(OR(AND(J47=5,K47=2),AND(J47=4,K47=3),AND(J47=1,K47=4),AND(L47=16),AND(L47&gt;=28,L47&lt;=48)),"ZONA RIESGO ALTA",IF(OR(AND(J47=1,K47=3),AND(J47=4,K47=1),AND(L47=24)),"ZONA RIESGO MODERADA",IF(AND(L47&gt;=4,L47&lt;=16),"ZONA RIESGO BAJA"))))</f>
        <v>0</v>
      </c>
      <c r="N47" s="156">
        <v>1</v>
      </c>
      <c r="O47" s="116"/>
      <c r="P47" s="122"/>
      <c r="Q47" s="122"/>
      <c r="R47" s="122"/>
      <c r="S47" s="122"/>
      <c r="T47" s="122"/>
      <c r="U47" s="122"/>
      <c r="V47" s="122"/>
      <c r="W47" s="125">
        <f t="shared" si="1"/>
        <v>0</v>
      </c>
      <c r="X47" s="126" t="str">
        <f t="shared" si="0"/>
        <v>DEBIL</v>
      </c>
      <c r="Y47" s="124"/>
      <c r="Z47" s="127" t="str">
        <f t="shared" si="2"/>
        <v/>
      </c>
      <c r="AA47" s="125" t="str">
        <f t="shared" si="3"/>
        <v>SI</v>
      </c>
      <c r="AB47" s="122"/>
      <c r="AC47" s="384">
        <f>IF(AND(W47&gt;0,SUM(W48:W52)=0),W47,IF(AND(SUM(W47:W48)&gt;0,SUM(W49:W52)=0),AVERAGE(W47:W48),IF(AND(SUM(W47:W49)&gt;0,SUM(W50:W52)=0),AVERAGE(W47:W49),IF(AND(SUM(W47:W50)&gt;0,SUM(W51:W52)=0),AVERAGE(W47:W50),IF(AND(SUM(W47:W51)&gt;0,W52=0),AVERAGE(W47:W51),AVERAGE(W47:W52))))))</f>
        <v>0</v>
      </c>
      <c r="AD47" s="384" t="str">
        <f>IF(AND(AC47&gt;=50,AC47&lt;=99),"MODERADO",IF(AND(AC47=100), "FUERTE",IF(AND(AC47&lt;50), "DEBIL")))</f>
        <v>DEBIL</v>
      </c>
      <c r="AE47" s="390"/>
      <c r="AF47" s="390"/>
      <c r="AG47" s="379" t="str">
        <f>IFERROR(_xlfn.IFS(AND(AD47="MODERADO",AE47="Directamente"),1,AND(AD47="FUERTE",AE47="Directamente"),2),"0")</f>
        <v>0</v>
      </c>
      <c r="AH47" s="379" t="str">
        <f>IFERROR(_xlfn.IFS(AND(AD47="MODERADO",AF47="Directamente"),1,AND(AD47="FUERTE",AF47="Directamente"),2,AND(AD47="FUERTE",AF47="Indirectamente"),1),"0")</f>
        <v>0</v>
      </c>
      <c r="AI47" s="378"/>
      <c r="AJ47" s="378"/>
      <c r="AK47" s="389">
        <f>+(AI47*AJ47)*4</f>
        <v>0</v>
      </c>
      <c r="AL47" s="385"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91"/>
      <c r="AN47" s="155"/>
      <c r="AO47" s="156"/>
      <c r="AP47" s="120"/>
      <c r="AQ47" s="120"/>
      <c r="AR47" s="155"/>
      <c r="AS47" s="120"/>
      <c r="AT47" s="155"/>
      <c r="AU47" s="120"/>
      <c r="AV47" s="155"/>
      <c r="AW47" s="120"/>
      <c r="AX47" s="155"/>
      <c r="AY47" s="156"/>
      <c r="AZ47" s="155"/>
      <c r="BA47" s="155"/>
      <c r="BB47" s="156"/>
      <c r="BC47" s="120"/>
      <c r="BD47" s="120"/>
      <c r="BE47" s="155"/>
      <c r="BF47" s="155"/>
      <c r="BG47" s="156"/>
      <c r="BH47" s="120"/>
      <c r="BI47" s="120"/>
      <c r="BJ47" s="155"/>
      <c r="BK47" s="155"/>
      <c r="BL47" s="156"/>
      <c r="BM47" s="120"/>
      <c r="BN47" s="120"/>
      <c r="BO47" s="155"/>
      <c r="BP47" s="155"/>
      <c r="BQ47" s="156"/>
      <c r="BR47" s="120"/>
      <c r="BS47" s="120"/>
      <c r="BT47" s="120"/>
      <c r="BU47" s="155"/>
      <c r="BV47" s="155"/>
      <c r="BW47" s="155"/>
      <c r="BX47" s="120"/>
      <c r="BY47" s="155"/>
      <c r="BZ47" s="155"/>
      <c r="CA47" s="120"/>
      <c r="CB47" s="155"/>
      <c r="CC47" s="156"/>
      <c r="CD47" s="155"/>
      <c r="CE47" s="163"/>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row>
    <row r="48" spans="1:108" ht="21" customHeight="1" thickTop="1" thickBot="1" x14ac:dyDescent="0.35">
      <c r="A48" s="342"/>
      <c r="B48" s="324"/>
      <c r="C48" s="324"/>
      <c r="D48" s="324"/>
      <c r="E48" s="343"/>
      <c r="F48" s="324"/>
      <c r="G48" s="324"/>
      <c r="H48" s="324"/>
      <c r="I48" s="324"/>
      <c r="J48" s="342"/>
      <c r="K48" s="342"/>
      <c r="L48" s="389"/>
      <c r="M48" s="386"/>
      <c r="N48" s="156">
        <v>2</v>
      </c>
      <c r="O48" s="116"/>
      <c r="P48" s="122"/>
      <c r="Q48" s="122"/>
      <c r="R48" s="122"/>
      <c r="S48" s="122"/>
      <c r="T48" s="122"/>
      <c r="U48" s="122"/>
      <c r="V48" s="122"/>
      <c r="W48" s="125">
        <f t="shared" si="1"/>
        <v>0</v>
      </c>
      <c r="X48" s="126" t="str">
        <f t="shared" si="0"/>
        <v>DEBIL</v>
      </c>
      <c r="Y48" s="124"/>
      <c r="Z48" s="127" t="str">
        <f t="shared" si="2"/>
        <v/>
      </c>
      <c r="AA48" s="125" t="str">
        <f t="shared" si="3"/>
        <v>SI</v>
      </c>
      <c r="AB48" s="122"/>
      <c r="AC48" s="384"/>
      <c r="AD48" s="384"/>
      <c r="AE48" s="390"/>
      <c r="AF48" s="390"/>
      <c r="AG48" s="379"/>
      <c r="AH48" s="379"/>
      <c r="AI48" s="378"/>
      <c r="AJ48" s="378"/>
      <c r="AK48" s="389"/>
      <c r="AL48" s="386"/>
      <c r="AM48" s="392"/>
      <c r="AN48" s="155"/>
      <c r="AO48" s="156"/>
      <c r="AP48" s="120"/>
      <c r="AQ48" s="120"/>
      <c r="AR48" s="155"/>
      <c r="AS48" s="120"/>
      <c r="AT48" s="155"/>
      <c r="AU48" s="120"/>
      <c r="AV48" s="155"/>
      <c r="AW48" s="120"/>
      <c r="AX48" s="155"/>
      <c r="AY48" s="156"/>
      <c r="AZ48" s="155"/>
      <c r="BA48" s="155"/>
      <c r="BB48" s="156"/>
      <c r="BC48" s="120"/>
      <c r="BD48" s="120"/>
      <c r="BE48" s="155"/>
      <c r="BF48" s="155"/>
      <c r="BG48" s="156"/>
      <c r="BH48" s="120"/>
      <c r="BI48" s="120"/>
      <c r="BJ48" s="155"/>
      <c r="BK48" s="155"/>
      <c r="BL48" s="156"/>
      <c r="BM48" s="120"/>
      <c r="BN48" s="120"/>
      <c r="BO48" s="155"/>
      <c r="BP48" s="155"/>
      <c r="BQ48" s="156"/>
      <c r="BR48" s="120"/>
      <c r="BS48" s="120"/>
      <c r="BT48" s="120"/>
      <c r="BU48" s="155"/>
      <c r="BV48" s="155"/>
      <c r="BW48" s="155"/>
      <c r="BX48" s="120"/>
      <c r="BY48" s="155"/>
      <c r="BZ48" s="155"/>
      <c r="CA48" s="120"/>
      <c r="CB48" s="155"/>
      <c r="CC48" s="156"/>
      <c r="CD48" s="155"/>
      <c r="CE48" s="163"/>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row>
    <row r="49" spans="1:108" ht="21" customHeight="1" thickTop="1" thickBot="1" x14ac:dyDescent="0.35">
      <c r="A49" s="342"/>
      <c r="B49" s="324"/>
      <c r="C49" s="324"/>
      <c r="D49" s="324"/>
      <c r="E49" s="343"/>
      <c r="F49" s="324"/>
      <c r="G49" s="324"/>
      <c r="H49" s="324"/>
      <c r="I49" s="324"/>
      <c r="J49" s="342"/>
      <c r="K49" s="342"/>
      <c r="L49" s="389"/>
      <c r="M49" s="386"/>
      <c r="N49" s="156">
        <v>3</v>
      </c>
      <c r="O49" s="121"/>
      <c r="P49" s="122"/>
      <c r="Q49" s="122"/>
      <c r="R49" s="122"/>
      <c r="S49" s="122"/>
      <c r="T49" s="122"/>
      <c r="U49" s="122"/>
      <c r="V49" s="122"/>
      <c r="W49" s="125">
        <f t="shared" si="1"/>
        <v>0</v>
      </c>
      <c r="X49" s="126" t="str">
        <f t="shared" si="0"/>
        <v>DEBIL</v>
      </c>
      <c r="Y49" s="124"/>
      <c r="Z49" s="127" t="str">
        <f t="shared" si="2"/>
        <v/>
      </c>
      <c r="AA49" s="125" t="str">
        <f t="shared" si="3"/>
        <v>SI</v>
      </c>
      <c r="AB49" s="122"/>
      <c r="AC49" s="384"/>
      <c r="AD49" s="384"/>
      <c r="AE49" s="390"/>
      <c r="AF49" s="390"/>
      <c r="AG49" s="379"/>
      <c r="AH49" s="379"/>
      <c r="AI49" s="378"/>
      <c r="AJ49" s="378"/>
      <c r="AK49" s="389"/>
      <c r="AL49" s="386"/>
      <c r="AM49" s="392"/>
      <c r="AN49" s="155"/>
      <c r="AO49" s="156"/>
      <c r="AP49" s="120"/>
      <c r="AQ49" s="120"/>
      <c r="AR49" s="155"/>
      <c r="AS49" s="120"/>
      <c r="AT49" s="155"/>
      <c r="AU49" s="120"/>
      <c r="AV49" s="155"/>
      <c r="AW49" s="120"/>
      <c r="AX49" s="155"/>
      <c r="AY49" s="156"/>
      <c r="AZ49" s="155"/>
      <c r="BA49" s="155"/>
      <c r="BB49" s="156"/>
      <c r="BC49" s="120"/>
      <c r="BD49" s="120"/>
      <c r="BE49" s="155"/>
      <c r="BF49" s="155"/>
      <c r="BG49" s="156"/>
      <c r="BH49" s="120"/>
      <c r="BI49" s="120"/>
      <c r="BJ49" s="155"/>
      <c r="BK49" s="155"/>
      <c r="BL49" s="156"/>
      <c r="BM49" s="120"/>
      <c r="BN49" s="120"/>
      <c r="BO49" s="155"/>
      <c r="BP49" s="155"/>
      <c r="BQ49" s="156"/>
      <c r="BR49" s="120"/>
      <c r="BS49" s="120"/>
      <c r="BT49" s="120"/>
      <c r="BU49" s="155"/>
      <c r="BV49" s="155"/>
      <c r="BW49" s="155"/>
      <c r="BX49" s="120"/>
      <c r="BY49" s="155"/>
      <c r="BZ49" s="155"/>
      <c r="CA49" s="120"/>
      <c r="CB49" s="155"/>
      <c r="CC49" s="156"/>
      <c r="CD49" s="155"/>
      <c r="CE49" s="163"/>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3"/>
    </row>
    <row r="50" spans="1:108" ht="21" customHeight="1" thickTop="1" thickBot="1" x14ac:dyDescent="0.35">
      <c r="A50" s="342"/>
      <c r="B50" s="324"/>
      <c r="C50" s="324"/>
      <c r="D50" s="324"/>
      <c r="E50" s="343"/>
      <c r="F50" s="324"/>
      <c r="G50" s="324"/>
      <c r="H50" s="324"/>
      <c r="I50" s="324"/>
      <c r="J50" s="342"/>
      <c r="K50" s="342"/>
      <c r="L50" s="389"/>
      <c r="M50" s="386"/>
      <c r="N50" s="156">
        <v>4</v>
      </c>
      <c r="O50" s="116"/>
      <c r="P50" s="122"/>
      <c r="Q50" s="122"/>
      <c r="R50" s="122"/>
      <c r="S50" s="122"/>
      <c r="T50" s="122"/>
      <c r="U50" s="122"/>
      <c r="V50" s="122"/>
      <c r="W50" s="125">
        <f t="shared" si="1"/>
        <v>0</v>
      </c>
      <c r="X50" s="126" t="str">
        <f t="shared" si="0"/>
        <v>DEBIL</v>
      </c>
      <c r="Y50" s="124"/>
      <c r="Z50" s="127" t="str">
        <f t="shared" si="2"/>
        <v/>
      </c>
      <c r="AA50" s="125" t="str">
        <f t="shared" si="3"/>
        <v>SI</v>
      </c>
      <c r="AB50" s="122"/>
      <c r="AC50" s="384"/>
      <c r="AD50" s="384"/>
      <c r="AE50" s="390"/>
      <c r="AF50" s="390"/>
      <c r="AG50" s="379"/>
      <c r="AH50" s="379"/>
      <c r="AI50" s="378"/>
      <c r="AJ50" s="378"/>
      <c r="AK50" s="389"/>
      <c r="AL50" s="386"/>
      <c r="AM50" s="392"/>
      <c r="AN50" s="155"/>
      <c r="AO50" s="156"/>
      <c r="AP50" s="120"/>
      <c r="AQ50" s="120"/>
      <c r="AR50" s="155"/>
      <c r="AS50" s="120"/>
      <c r="AT50" s="155"/>
      <c r="AU50" s="120"/>
      <c r="AV50" s="155"/>
      <c r="AW50" s="120"/>
      <c r="AX50" s="155"/>
      <c r="AY50" s="156"/>
      <c r="AZ50" s="155"/>
      <c r="BA50" s="155"/>
      <c r="BB50" s="156"/>
      <c r="BC50" s="120"/>
      <c r="BD50" s="120"/>
      <c r="BE50" s="155"/>
      <c r="BF50" s="155"/>
      <c r="BG50" s="156"/>
      <c r="BH50" s="120"/>
      <c r="BI50" s="120"/>
      <c r="BJ50" s="155"/>
      <c r="BK50" s="155"/>
      <c r="BL50" s="156"/>
      <c r="BM50" s="120"/>
      <c r="BN50" s="120"/>
      <c r="BO50" s="155"/>
      <c r="BP50" s="155"/>
      <c r="BQ50" s="156"/>
      <c r="BR50" s="120"/>
      <c r="BS50" s="120"/>
      <c r="BT50" s="120"/>
      <c r="BU50" s="155"/>
      <c r="BV50" s="155"/>
      <c r="BW50" s="155"/>
      <c r="BX50" s="120"/>
      <c r="BY50" s="155"/>
      <c r="BZ50" s="155"/>
      <c r="CA50" s="120"/>
      <c r="CB50" s="155"/>
      <c r="CC50" s="156"/>
      <c r="CD50" s="155"/>
      <c r="CE50" s="163"/>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row>
    <row r="51" spans="1:108" ht="21" customHeight="1" thickTop="1" thickBot="1" x14ac:dyDescent="0.35">
      <c r="A51" s="342"/>
      <c r="B51" s="324"/>
      <c r="C51" s="324"/>
      <c r="D51" s="324"/>
      <c r="E51" s="343"/>
      <c r="F51" s="324"/>
      <c r="G51" s="324"/>
      <c r="H51" s="324"/>
      <c r="I51" s="324"/>
      <c r="J51" s="342"/>
      <c r="K51" s="342"/>
      <c r="L51" s="389"/>
      <c r="M51" s="386"/>
      <c r="N51" s="156">
        <v>5</v>
      </c>
      <c r="O51" s="116"/>
      <c r="P51" s="122"/>
      <c r="Q51" s="122"/>
      <c r="R51" s="122"/>
      <c r="S51" s="122"/>
      <c r="T51" s="122"/>
      <c r="U51" s="122"/>
      <c r="V51" s="122"/>
      <c r="W51" s="125">
        <f t="shared" si="1"/>
        <v>0</v>
      </c>
      <c r="X51" s="126" t="str">
        <f t="shared" si="0"/>
        <v>DEBIL</v>
      </c>
      <c r="Y51" s="124"/>
      <c r="Z51" s="127" t="str">
        <f t="shared" si="2"/>
        <v/>
      </c>
      <c r="AA51" s="125" t="str">
        <f t="shared" si="3"/>
        <v>SI</v>
      </c>
      <c r="AB51" s="122"/>
      <c r="AC51" s="384"/>
      <c r="AD51" s="384"/>
      <c r="AE51" s="390"/>
      <c r="AF51" s="390"/>
      <c r="AG51" s="379"/>
      <c r="AH51" s="379"/>
      <c r="AI51" s="378"/>
      <c r="AJ51" s="378"/>
      <c r="AK51" s="389"/>
      <c r="AL51" s="386"/>
      <c r="AM51" s="392"/>
      <c r="AN51" s="155"/>
      <c r="AO51" s="156"/>
      <c r="AP51" s="120"/>
      <c r="AQ51" s="120"/>
      <c r="AR51" s="155"/>
      <c r="AS51" s="120"/>
      <c r="AT51" s="155"/>
      <c r="AU51" s="120"/>
      <c r="AV51" s="155"/>
      <c r="AW51" s="120"/>
      <c r="AX51" s="155"/>
      <c r="AY51" s="156"/>
      <c r="AZ51" s="155"/>
      <c r="BA51" s="155"/>
      <c r="BB51" s="156"/>
      <c r="BC51" s="120"/>
      <c r="BD51" s="120"/>
      <c r="BE51" s="155"/>
      <c r="BF51" s="155"/>
      <c r="BG51" s="156"/>
      <c r="BH51" s="120"/>
      <c r="BI51" s="120"/>
      <c r="BJ51" s="155"/>
      <c r="BK51" s="155"/>
      <c r="BL51" s="156"/>
      <c r="BM51" s="120"/>
      <c r="BN51" s="120"/>
      <c r="BO51" s="155"/>
      <c r="BP51" s="155"/>
      <c r="BQ51" s="156"/>
      <c r="BR51" s="120"/>
      <c r="BS51" s="120"/>
      <c r="BT51" s="120"/>
      <c r="BU51" s="155"/>
      <c r="BV51" s="155"/>
      <c r="BW51" s="155"/>
      <c r="BX51" s="120"/>
      <c r="BY51" s="155"/>
      <c r="BZ51" s="155"/>
      <c r="CA51" s="120"/>
      <c r="CB51" s="155"/>
      <c r="CC51" s="156"/>
      <c r="CD51" s="155"/>
      <c r="CE51" s="163"/>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row>
    <row r="52" spans="1:108" ht="21" customHeight="1" thickTop="1" thickBot="1" x14ac:dyDescent="0.35">
      <c r="A52" s="342"/>
      <c r="B52" s="324"/>
      <c r="C52" s="324"/>
      <c r="D52" s="324"/>
      <c r="E52" s="343"/>
      <c r="F52" s="324"/>
      <c r="G52" s="324"/>
      <c r="H52" s="324"/>
      <c r="I52" s="324"/>
      <c r="J52" s="342"/>
      <c r="K52" s="342"/>
      <c r="L52" s="389"/>
      <c r="M52" s="387"/>
      <c r="N52" s="156">
        <v>6</v>
      </c>
      <c r="O52" s="116"/>
      <c r="P52" s="122"/>
      <c r="Q52" s="122"/>
      <c r="R52" s="122"/>
      <c r="S52" s="122"/>
      <c r="T52" s="122"/>
      <c r="U52" s="122"/>
      <c r="V52" s="122"/>
      <c r="W52" s="125">
        <f t="shared" si="1"/>
        <v>0</v>
      </c>
      <c r="X52" s="126" t="str">
        <f t="shared" si="0"/>
        <v>DEBIL</v>
      </c>
      <c r="Y52" s="124"/>
      <c r="Z52" s="127" t="str">
        <f t="shared" si="2"/>
        <v/>
      </c>
      <c r="AA52" s="125" t="str">
        <f t="shared" si="3"/>
        <v>SI</v>
      </c>
      <c r="AB52" s="122"/>
      <c r="AC52" s="384"/>
      <c r="AD52" s="384"/>
      <c r="AE52" s="390"/>
      <c r="AF52" s="390"/>
      <c r="AG52" s="379"/>
      <c r="AH52" s="379"/>
      <c r="AI52" s="378"/>
      <c r="AJ52" s="378"/>
      <c r="AK52" s="389"/>
      <c r="AL52" s="387"/>
      <c r="AM52" s="393"/>
      <c r="AN52" s="155"/>
      <c r="AO52" s="156"/>
      <c r="AP52" s="120"/>
      <c r="AQ52" s="120"/>
      <c r="AR52" s="155"/>
      <c r="AS52" s="120"/>
      <c r="AT52" s="155"/>
      <c r="AU52" s="120"/>
      <c r="AV52" s="155"/>
      <c r="AW52" s="120"/>
      <c r="AX52" s="155"/>
      <c r="AY52" s="156"/>
      <c r="AZ52" s="155"/>
      <c r="BA52" s="155"/>
      <c r="BB52" s="156"/>
      <c r="BC52" s="120"/>
      <c r="BD52" s="120"/>
      <c r="BE52" s="155"/>
      <c r="BF52" s="155"/>
      <c r="BG52" s="156"/>
      <c r="BH52" s="120"/>
      <c r="BI52" s="120"/>
      <c r="BJ52" s="155"/>
      <c r="BK52" s="155"/>
      <c r="BL52" s="156"/>
      <c r="BM52" s="120"/>
      <c r="BN52" s="120"/>
      <c r="BO52" s="155"/>
      <c r="BP52" s="155"/>
      <c r="BQ52" s="156"/>
      <c r="BR52" s="120"/>
      <c r="BS52" s="120"/>
      <c r="BT52" s="120"/>
      <c r="BU52" s="155"/>
      <c r="BV52" s="155"/>
      <c r="BW52" s="155"/>
      <c r="BX52" s="120"/>
      <c r="BY52" s="155"/>
      <c r="BZ52" s="155"/>
      <c r="CA52" s="120"/>
      <c r="CB52" s="155"/>
      <c r="CC52" s="156"/>
      <c r="CD52" s="155"/>
      <c r="CE52" s="163"/>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row>
    <row r="53" spans="1:108" ht="21" customHeight="1" thickTop="1" thickBot="1" x14ac:dyDescent="0.35">
      <c r="A53" s="342">
        <v>9</v>
      </c>
      <c r="B53" s="324"/>
      <c r="C53" s="324"/>
      <c r="D53" s="324"/>
      <c r="E53" s="343"/>
      <c r="F53" s="324"/>
      <c r="G53" s="324"/>
      <c r="H53" s="324"/>
      <c r="I53" s="324"/>
      <c r="J53" s="342"/>
      <c r="K53" s="342"/>
      <c r="L53" s="389">
        <f>+(J53*K53)*4</f>
        <v>0</v>
      </c>
      <c r="M53" s="385" t="b">
        <f>IF(OR(AND(J53=3,K53=4),AND(J53=2,K53=5),AND(J53=2,K53=5),AND(L53=20),AND(L53&gt;=52,L53&lt;=100)),"ZONA RIESGO EXTREMA",IF(OR(AND(J53=5,K53=2),AND(J53=4,K53=3),AND(J53=1,K53=4),AND(L53=16),AND(L53&gt;=28,L53&lt;=48)),"ZONA RIESGO ALTA",IF(OR(AND(J53=1,K53=3),AND(J53=4,K53=1),AND(L53=24)),"ZONA RIESGO MODERADA",IF(AND(L53&gt;=4,L53&lt;=16),"ZONA RIESGO BAJA"))))</f>
        <v>0</v>
      </c>
      <c r="N53" s="156">
        <v>1</v>
      </c>
      <c r="O53" s="116"/>
      <c r="P53" s="122"/>
      <c r="Q53" s="122"/>
      <c r="R53" s="122"/>
      <c r="S53" s="122"/>
      <c r="T53" s="122"/>
      <c r="U53" s="122"/>
      <c r="V53" s="122"/>
      <c r="W53" s="125">
        <f t="shared" si="1"/>
        <v>0</v>
      </c>
      <c r="X53" s="126" t="str">
        <f t="shared" si="0"/>
        <v>DEBIL</v>
      </c>
      <c r="Y53" s="124"/>
      <c r="Z53" s="127" t="str">
        <f t="shared" si="2"/>
        <v/>
      </c>
      <c r="AA53" s="125" t="str">
        <f t="shared" si="3"/>
        <v>SI</v>
      </c>
      <c r="AB53" s="122"/>
      <c r="AC53" s="384">
        <f>IF(AND(W53&gt;0,SUM(W54:W58)=0),W53,IF(AND(SUM(W53:W54)&gt;0,SUM(W55:W58)=0),AVERAGE(W53:W54),IF(AND(SUM(W53:W55)&gt;0,SUM(W56:W58)=0),AVERAGE(W53:W55),IF(AND(SUM(W53:W56)&gt;0,SUM(W57:W58)=0),AVERAGE(W53:W56),IF(AND(SUM(W53:W57)&gt;0,W58=0),AVERAGE(W53:W57),AVERAGE(W53:W58))))))</f>
        <v>0</v>
      </c>
      <c r="AD53" s="384" t="str">
        <f>IF(AND(AC53&gt;=50,AC53&lt;=99),"MODERADO",IF(AND(AC53=100), "FUERTE",IF(AND(AC53&lt;50), "DEBIL")))</f>
        <v>DEBIL</v>
      </c>
      <c r="AE53" s="390"/>
      <c r="AF53" s="390"/>
      <c r="AG53" s="379" t="str">
        <f>IFERROR(_xlfn.IFS(AND(AD53="MODERADO",AE53="Directamente"),1,AND(AD53="FUERTE",AE53="Directamente"),2),"0")</f>
        <v>0</v>
      </c>
      <c r="AH53" s="379" t="str">
        <f>IFERROR(_xlfn.IFS(AND(AD53="MODERADO",AF53="Directamente"),1,AND(AD53="FUERTE",AF53="Directamente"),2,AND(AD53="FUERTE",AF53="Indirectamente"),1),"0")</f>
        <v>0</v>
      </c>
      <c r="AI53" s="378"/>
      <c r="AJ53" s="378"/>
      <c r="AK53" s="389">
        <f>+(AI53*AJ53)*4</f>
        <v>0</v>
      </c>
      <c r="AL53" s="385"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91"/>
      <c r="AN53" s="155"/>
      <c r="AO53" s="156"/>
      <c r="AP53" s="120"/>
      <c r="AQ53" s="120"/>
      <c r="AR53" s="155"/>
      <c r="AS53" s="120"/>
      <c r="AT53" s="155"/>
      <c r="AU53" s="120"/>
      <c r="AV53" s="155"/>
      <c r="AW53" s="120"/>
      <c r="AX53" s="155"/>
      <c r="AY53" s="156"/>
      <c r="AZ53" s="155"/>
      <c r="BA53" s="155"/>
      <c r="BB53" s="156"/>
      <c r="BC53" s="120"/>
      <c r="BD53" s="120"/>
      <c r="BE53" s="155"/>
      <c r="BF53" s="155"/>
      <c r="BG53" s="156"/>
      <c r="BH53" s="120"/>
      <c r="BI53" s="120"/>
      <c r="BJ53" s="155"/>
      <c r="BK53" s="155"/>
      <c r="BL53" s="156"/>
      <c r="BM53" s="120"/>
      <c r="BN53" s="120"/>
      <c r="BO53" s="155"/>
      <c r="BP53" s="155"/>
      <c r="BQ53" s="156"/>
      <c r="BR53" s="120"/>
      <c r="BS53" s="120"/>
      <c r="BT53" s="120"/>
      <c r="BU53" s="155"/>
      <c r="BV53" s="155"/>
      <c r="BW53" s="155"/>
      <c r="BX53" s="120"/>
      <c r="BY53" s="155"/>
      <c r="BZ53" s="155"/>
      <c r="CA53" s="120"/>
      <c r="CB53" s="155"/>
      <c r="CC53" s="156"/>
      <c r="CD53" s="155"/>
      <c r="CE53" s="163"/>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c r="DC53" s="163"/>
      <c r="DD53" s="163"/>
    </row>
    <row r="54" spans="1:108" ht="21" customHeight="1" thickTop="1" thickBot="1" x14ac:dyDescent="0.35">
      <c r="A54" s="342"/>
      <c r="B54" s="324"/>
      <c r="C54" s="324"/>
      <c r="D54" s="324"/>
      <c r="E54" s="343"/>
      <c r="F54" s="324"/>
      <c r="G54" s="324"/>
      <c r="H54" s="324"/>
      <c r="I54" s="324"/>
      <c r="J54" s="342"/>
      <c r="K54" s="342"/>
      <c r="L54" s="389"/>
      <c r="M54" s="386"/>
      <c r="N54" s="156">
        <v>2</v>
      </c>
      <c r="O54" s="116"/>
      <c r="P54" s="122"/>
      <c r="Q54" s="122"/>
      <c r="R54" s="122"/>
      <c r="S54" s="122"/>
      <c r="T54" s="122"/>
      <c r="U54" s="122"/>
      <c r="V54" s="122"/>
      <c r="W54" s="125">
        <f t="shared" si="1"/>
        <v>0</v>
      </c>
      <c r="X54" s="126" t="str">
        <f t="shared" si="0"/>
        <v>DEBIL</v>
      </c>
      <c r="Y54" s="124"/>
      <c r="Z54" s="127" t="str">
        <f t="shared" si="2"/>
        <v/>
      </c>
      <c r="AA54" s="125" t="str">
        <f t="shared" si="3"/>
        <v>SI</v>
      </c>
      <c r="AB54" s="122"/>
      <c r="AC54" s="384"/>
      <c r="AD54" s="384"/>
      <c r="AE54" s="390"/>
      <c r="AF54" s="390"/>
      <c r="AG54" s="379"/>
      <c r="AH54" s="379"/>
      <c r="AI54" s="378"/>
      <c r="AJ54" s="378"/>
      <c r="AK54" s="389"/>
      <c r="AL54" s="386"/>
      <c r="AM54" s="392"/>
      <c r="AN54" s="155"/>
      <c r="AO54" s="156"/>
      <c r="AP54" s="120"/>
      <c r="AQ54" s="120"/>
      <c r="AR54" s="155"/>
      <c r="AS54" s="120"/>
      <c r="AT54" s="155"/>
      <c r="AU54" s="120"/>
      <c r="AV54" s="155"/>
      <c r="AW54" s="120"/>
      <c r="AX54" s="155"/>
      <c r="AY54" s="156"/>
      <c r="AZ54" s="155"/>
      <c r="BA54" s="155"/>
      <c r="BB54" s="156"/>
      <c r="BC54" s="120"/>
      <c r="BD54" s="120"/>
      <c r="BE54" s="155"/>
      <c r="BF54" s="155"/>
      <c r="BG54" s="156"/>
      <c r="BH54" s="120"/>
      <c r="BI54" s="120"/>
      <c r="BJ54" s="155"/>
      <c r="BK54" s="155"/>
      <c r="BL54" s="156"/>
      <c r="BM54" s="120"/>
      <c r="BN54" s="120"/>
      <c r="BO54" s="155"/>
      <c r="BP54" s="155"/>
      <c r="BQ54" s="156"/>
      <c r="BR54" s="120"/>
      <c r="BS54" s="120"/>
      <c r="BT54" s="120"/>
      <c r="BU54" s="155"/>
      <c r="BV54" s="155"/>
      <c r="BW54" s="155"/>
      <c r="BX54" s="120"/>
      <c r="BY54" s="155"/>
      <c r="BZ54" s="155"/>
      <c r="CA54" s="120"/>
      <c r="CB54" s="155"/>
      <c r="CC54" s="156"/>
      <c r="CD54" s="155"/>
      <c r="CE54" s="163"/>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c r="DC54" s="163"/>
      <c r="DD54" s="163"/>
    </row>
    <row r="55" spans="1:108" ht="21" customHeight="1" thickTop="1" thickBot="1" x14ac:dyDescent="0.35">
      <c r="A55" s="342"/>
      <c r="B55" s="324"/>
      <c r="C55" s="324"/>
      <c r="D55" s="324"/>
      <c r="E55" s="343"/>
      <c r="F55" s="324"/>
      <c r="G55" s="324"/>
      <c r="H55" s="324"/>
      <c r="I55" s="324"/>
      <c r="J55" s="342"/>
      <c r="K55" s="342"/>
      <c r="L55" s="389"/>
      <c r="M55" s="386"/>
      <c r="N55" s="156">
        <v>3</v>
      </c>
      <c r="O55" s="121"/>
      <c r="P55" s="122"/>
      <c r="Q55" s="122"/>
      <c r="R55" s="122"/>
      <c r="S55" s="122"/>
      <c r="T55" s="122"/>
      <c r="U55" s="122"/>
      <c r="V55" s="122"/>
      <c r="W55" s="125">
        <f t="shared" si="1"/>
        <v>0</v>
      </c>
      <c r="X55" s="126" t="str">
        <f t="shared" si="0"/>
        <v>DEBIL</v>
      </c>
      <c r="Y55" s="124"/>
      <c r="Z55" s="127" t="str">
        <f t="shared" si="2"/>
        <v/>
      </c>
      <c r="AA55" s="125" t="str">
        <f t="shared" si="3"/>
        <v>SI</v>
      </c>
      <c r="AB55" s="122"/>
      <c r="AC55" s="384"/>
      <c r="AD55" s="384"/>
      <c r="AE55" s="390"/>
      <c r="AF55" s="390"/>
      <c r="AG55" s="379"/>
      <c r="AH55" s="379"/>
      <c r="AI55" s="378"/>
      <c r="AJ55" s="378"/>
      <c r="AK55" s="389"/>
      <c r="AL55" s="386"/>
      <c r="AM55" s="392"/>
      <c r="AN55" s="155"/>
      <c r="AO55" s="156"/>
      <c r="AP55" s="120"/>
      <c r="AQ55" s="120"/>
      <c r="AR55" s="155"/>
      <c r="AS55" s="120"/>
      <c r="AT55" s="155"/>
      <c r="AU55" s="120"/>
      <c r="AV55" s="155"/>
      <c r="AW55" s="120"/>
      <c r="AX55" s="155"/>
      <c r="AY55" s="156"/>
      <c r="AZ55" s="155"/>
      <c r="BA55" s="155"/>
      <c r="BB55" s="156"/>
      <c r="BC55" s="120"/>
      <c r="BD55" s="120"/>
      <c r="BE55" s="155"/>
      <c r="BF55" s="155"/>
      <c r="BG55" s="156"/>
      <c r="BH55" s="120"/>
      <c r="BI55" s="120"/>
      <c r="BJ55" s="155"/>
      <c r="BK55" s="155"/>
      <c r="BL55" s="156"/>
      <c r="BM55" s="120"/>
      <c r="BN55" s="120"/>
      <c r="BO55" s="155"/>
      <c r="BP55" s="155"/>
      <c r="BQ55" s="156"/>
      <c r="BR55" s="120"/>
      <c r="BS55" s="120"/>
      <c r="BT55" s="120"/>
      <c r="BU55" s="155"/>
      <c r="BV55" s="155"/>
      <c r="BW55" s="155"/>
      <c r="BX55" s="120"/>
      <c r="BY55" s="155"/>
      <c r="BZ55" s="155"/>
      <c r="CA55" s="120"/>
      <c r="CB55" s="155"/>
      <c r="CC55" s="156"/>
      <c r="CD55" s="155"/>
      <c r="CE55" s="163"/>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c r="DC55" s="163"/>
      <c r="DD55" s="163"/>
    </row>
    <row r="56" spans="1:108" ht="21" customHeight="1" thickTop="1" thickBot="1" x14ac:dyDescent="0.35">
      <c r="A56" s="342"/>
      <c r="B56" s="324"/>
      <c r="C56" s="324"/>
      <c r="D56" s="324"/>
      <c r="E56" s="343"/>
      <c r="F56" s="324"/>
      <c r="G56" s="324"/>
      <c r="H56" s="324"/>
      <c r="I56" s="324"/>
      <c r="J56" s="342"/>
      <c r="K56" s="342"/>
      <c r="L56" s="389"/>
      <c r="M56" s="386"/>
      <c r="N56" s="156">
        <v>4</v>
      </c>
      <c r="O56" s="116"/>
      <c r="P56" s="122"/>
      <c r="Q56" s="122"/>
      <c r="R56" s="122"/>
      <c r="S56" s="122"/>
      <c r="T56" s="122"/>
      <c r="U56" s="122"/>
      <c r="V56" s="122"/>
      <c r="W56" s="125">
        <f t="shared" si="1"/>
        <v>0</v>
      </c>
      <c r="X56" s="126" t="str">
        <f t="shared" si="0"/>
        <v>DEBIL</v>
      </c>
      <c r="Y56" s="124"/>
      <c r="Z56" s="127" t="str">
        <f t="shared" si="2"/>
        <v/>
      </c>
      <c r="AA56" s="125" t="str">
        <f t="shared" si="3"/>
        <v>SI</v>
      </c>
      <c r="AB56" s="122"/>
      <c r="AC56" s="384"/>
      <c r="AD56" s="384"/>
      <c r="AE56" s="390"/>
      <c r="AF56" s="390"/>
      <c r="AG56" s="379"/>
      <c r="AH56" s="379"/>
      <c r="AI56" s="378"/>
      <c r="AJ56" s="378"/>
      <c r="AK56" s="389"/>
      <c r="AL56" s="386"/>
      <c r="AM56" s="392"/>
      <c r="AN56" s="155"/>
      <c r="AO56" s="156"/>
      <c r="AP56" s="120"/>
      <c r="AQ56" s="120"/>
      <c r="AR56" s="155"/>
      <c r="AS56" s="120"/>
      <c r="AT56" s="155"/>
      <c r="AU56" s="120"/>
      <c r="AV56" s="155"/>
      <c r="AW56" s="120"/>
      <c r="AX56" s="155"/>
      <c r="AY56" s="156"/>
      <c r="AZ56" s="155"/>
      <c r="BA56" s="155"/>
      <c r="BB56" s="156"/>
      <c r="BC56" s="120"/>
      <c r="BD56" s="120"/>
      <c r="BE56" s="155"/>
      <c r="BF56" s="155"/>
      <c r="BG56" s="156"/>
      <c r="BH56" s="120"/>
      <c r="BI56" s="120"/>
      <c r="BJ56" s="155"/>
      <c r="BK56" s="155"/>
      <c r="BL56" s="156"/>
      <c r="BM56" s="120"/>
      <c r="BN56" s="120"/>
      <c r="BO56" s="155"/>
      <c r="BP56" s="155"/>
      <c r="BQ56" s="156"/>
      <c r="BR56" s="120"/>
      <c r="BS56" s="120"/>
      <c r="BT56" s="120"/>
      <c r="BU56" s="155"/>
      <c r="BV56" s="155"/>
      <c r="BW56" s="155"/>
      <c r="BX56" s="120"/>
      <c r="BY56" s="155"/>
      <c r="BZ56" s="155"/>
      <c r="CA56" s="120"/>
      <c r="CB56" s="155"/>
      <c r="CC56" s="156"/>
      <c r="CD56" s="155"/>
      <c r="CE56" s="163"/>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c r="DC56" s="163"/>
      <c r="DD56" s="163"/>
    </row>
    <row r="57" spans="1:108" ht="21" customHeight="1" thickTop="1" thickBot="1" x14ac:dyDescent="0.35">
      <c r="A57" s="342"/>
      <c r="B57" s="324"/>
      <c r="C57" s="324"/>
      <c r="D57" s="324"/>
      <c r="E57" s="343"/>
      <c r="F57" s="324"/>
      <c r="G57" s="324"/>
      <c r="H57" s="324"/>
      <c r="I57" s="324"/>
      <c r="J57" s="342"/>
      <c r="K57" s="342"/>
      <c r="L57" s="389"/>
      <c r="M57" s="386"/>
      <c r="N57" s="156">
        <v>5</v>
      </c>
      <c r="O57" s="116"/>
      <c r="P57" s="122"/>
      <c r="Q57" s="122"/>
      <c r="R57" s="122"/>
      <c r="S57" s="122"/>
      <c r="T57" s="122"/>
      <c r="U57" s="122"/>
      <c r="V57" s="122"/>
      <c r="W57" s="125">
        <f t="shared" si="1"/>
        <v>0</v>
      </c>
      <c r="X57" s="126" t="str">
        <f t="shared" si="0"/>
        <v>DEBIL</v>
      </c>
      <c r="Y57" s="124"/>
      <c r="Z57" s="127" t="str">
        <f t="shared" si="2"/>
        <v/>
      </c>
      <c r="AA57" s="125" t="str">
        <f t="shared" si="3"/>
        <v>SI</v>
      </c>
      <c r="AB57" s="122"/>
      <c r="AC57" s="384"/>
      <c r="AD57" s="384"/>
      <c r="AE57" s="390"/>
      <c r="AF57" s="390"/>
      <c r="AG57" s="379"/>
      <c r="AH57" s="379"/>
      <c r="AI57" s="378"/>
      <c r="AJ57" s="378"/>
      <c r="AK57" s="389"/>
      <c r="AL57" s="386"/>
      <c r="AM57" s="392"/>
      <c r="AN57" s="155"/>
      <c r="AO57" s="156"/>
      <c r="AP57" s="120"/>
      <c r="AQ57" s="120"/>
      <c r="AR57" s="155"/>
      <c r="AS57" s="120"/>
      <c r="AT57" s="155"/>
      <c r="AU57" s="120"/>
      <c r="AV57" s="155"/>
      <c r="AW57" s="120"/>
      <c r="AX57" s="155"/>
      <c r="AY57" s="156"/>
      <c r="AZ57" s="155"/>
      <c r="BA57" s="155"/>
      <c r="BB57" s="156"/>
      <c r="BC57" s="120"/>
      <c r="BD57" s="120"/>
      <c r="BE57" s="155"/>
      <c r="BF57" s="155"/>
      <c r="BG57" s="156"/>
      <c r="BH57" s="120"/>
      <c r="BI57" s="120"/>
      <c r="BJ57" s="155"/>
      <c r="BK57" s="155"/>
      <c r="BL57" s="156"/>
      <c r="BM57" s="120"/>
      <c r="BN57" s="120"/>
      <c r="BO57" s="155"/>
      <c r="BP57" s="155"/>
      <c r="BQ57" s="156"/>
      <c r="BR57" s="120"/>
      <c r="BS57" s="120"/>
      <c r="BT57" s="120"/>
      <c r="BU57" s="155"/>
      <c r="BV57" s="155"/>
      <c r="BW57" s="155"/>
      <c r="BX57" s="120"/>
      <c r="BY57" s="155"/>
      <c r="BZ57" s="155"/>
      <c r="CA57" s="120"/>
      <c r="CB57" s="155"/>
      <c r="CC57" s="156"/>
      <c r="CD57" s="155"/>
      <c r="CE57" s="163"/>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c r="DC57" s="163"/>
      <c r="DD57" s="163"/>
    </row>
    <row r="58" spans="1:108" ht="21" customHeight="1" thickTop="1" thickBot="1" x14ac:dyDescent="0.35">
      <c r="A58" s="342"/>
      <c r="B58" s="324"/>
      <c r="C58" s="324"/>
      <c r="D58" s="324"/>
      <c r="E58" s="343"/>
      <c r="F58" s="324"/>
      <c r="G58" s="324"/>
      <c r="H58" s="324"/>
      <c r="I58" s="324"/>
      <c r="J58" s="342"/>
      <c r="K58" s="342"/>
      <c r="L58" s="389"/>
      <c r="M58" s="387"/>
      <c r="N58" s="156">
        <v>6</v>
      </c>
      <c r="O58" s="116"/>
      <c r="P58" s="122"/>
      <c r="Q58" s="122"/>
      <c r="R58" s="122"/>
      <c r="S58" s="122"/>
      <c r="T58" s="122"/>
      <c r="U58" s="122"/>
      <c r="V58" s="122"/>
      <c r="W58" s="125">
        <f t="shared" si="1"/>
        <v>0</v>
      </c>
      <c r="X58" s="126" t="str">
        <f t="shared" si="0"/>
        <v>DEBIL</v>
      </c>
      <c r="Y58" s="124"/>
      <c r="Z58" s="127" t="str">
        <f t="shared" si="2"/>
        <v/>
      </c>
      <c r="AA58" s="125" t="str">
        <f t="shared" si="3"/>
        <v>SI</v>
      </c>
      <c r="AB58" s="122"/>
      <c r="AC58" s="384"/>
      <c r="AD58" s="384"/>
      <c r="AE58" s="390"/>
      <c r="AF58" s="390"/>
      <c r="AG58" s="379"/>
      <c r="AH58" s="379"/>
      <c r="AI58" s="378"/>
      <c r="AJ58" s="378"/>
      <c r="AK58" s="389"/>
      <c r="AL58" s="387"/>
      <c r="AM58" s="393"/>
      <c r="AN58" s="155"/>
      <c r="AO58" s="156"/>
      <c r="AP58" s="120"/>
      <c r="AQ58" s="120"/>
      <c r="AR58" s="155"/>
      <c r="AS58" s="120"/>
      <c r="AT58" s="155"/>
      <c r="AU58" s="120"/>
      <c r="AV58" s="155"/>
      <c r="AW58" s="120"/>
      <c r="AX58" s="155"/>
      <c r="AY58" s="156"/>
      <c r="AZ58" s="155"/>
      <c r="BA58" s="155"/>
      <c r="BB58" s="156"/>
      <c r="BC58" s="120"/>
      <c r="BD58" s="120"/>
      <c r="BE58" s="155"/>
      <c r="BF58" s="155"/>
      <c r="BG58" s="156"/>
      <c r="BH58" s="120"/>
      <c r="BI58" s="120"/>
      <c r="BJ58" s="155"/>
      <c r="BK58" s="155"/>
      <c r="BL58" s="156"/>
      <c r="BM58" s="120"/>
      <c r="BN58" s="120"/>
      <c r="BO58" s="155"/>
      <c r="BP58" s="155"/>
      <c r="BQ58" s="156"/>
      <c r="BR58" s="120"/>
      <c r="BS58" s="120"/>
      <c r="BT58" s="120"/>
      <c r="BU58" s="155"/>
      <c r="BV58" s="155"/>
      <c r="BW58" s="155"/>
      <c r="BX58" s="120"/>
      <c r="BY58" s="155"/>
      <c r="BZ58" s="155"/>
      <c r="CA58" s="120"/>
      <c r="CB58" s="155"/>
      <c r="CC58" s="156"/>
      <c r="CD58" s="155"/>
      <c r="CE58" s="163"/>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c r="DC58" s="163"/>
      <c r="DD58" s="163"/>
    </row>
    <row r="59" spans="1:108" ht="21" customHeight="1" thickTop="1" thickBot="1" x14ac:dyDescent="0.35">
      <c r="A59" s="342">
        <v>10</v>
      </c>
      <c r="B59" s="324"/>
      <c r="C59" s="324"/>
      <c r="D59" s="324"/>
      <c r="E59" s="343"/>
      <c r="F59" s="324"/>
      <c r="G59" s="324"/>
      <c r="H59" s="324"/>
      <c r="I59" s="324"/>
      <c r="J59" s="342"/>
      <c r="K59" s="342"/>
      <c r="L59" s="389">
        <f>+(J59*K59)*4</f>
        <v>0</v>
      </c>
      <c r="M59" s="385" t="b">
        <f>IF(OR(AND(J59=3,K59=4),AND(J59=2,K59=5),AND(J59=2,K59=5),AND(L59=20),AND(L59&gt;=52,L59&lt;=100)),"ZONA RIESGO EXTREMA",IF(OR(AND(J59=5,K59=2),AND(J59=4,K59=3),AND(J59=1,K59=4),AND(L59=16),AND(L59&gt;=28,L59&lt;=48)),"ZONA RIESGO ALTA",IF(OR(AND(J59=1,K59=3),AND(J59=4,K59=1),AND(L59=24)),"ZONA RIESGO MODERADA",IF(AND(L59&gt;=4,L59&lt;=16),"ZONA RIESGO BAJA"))))</f>
        <v>0</v>
      </c>
      <c r="N59" s="156">
        <v>1</v>
      </c>
      <c r="O59" s="116"/>
      <c r="P59" s="122"/>
      <c r="Q59" s="122"/>
      <c r="R59" s="122"/>
      <c r="S59" s="122"/>
      <c r="T59" s="122"/>
      <c r="U59" s="122"/>
      <c r="V59" s="122"/>
      <c r="W59" s="125">
        <f t="shared" si="1"/>
        <v>0</v>
      </c>
      <c r="X59" s="126" t="str">
        <f t="shared" si="0"/>
        <v>DEBIL</v>
      </c>
      <c r="Y59" s="124"/>
      <c r="Z59" s="127" t="str">
        <f t="shared" si="2"/>
        <v/>
      </c>
      <c r="AA59" s="125" t="str">
        <f t="shared" si="3"/>
        <v>SI</v>
      </c>
      <c r="AB59" s="122"/>
      <c r="AC59" s="384">
        <f>IF(AND(W59&gt;0,SUM(W60:W64)=0),W59,IF(AND(SUM(W59:W60)&gt;0,SUM(W61:W64)=0),AVERAGE(W59:W60),IF(AND(SUM(W59:W61)&gt;0,SUM(W62:W64)=0),AVERAGE(W59:W61),IF(AND(SUM(W59:W62)&gt;0,SUM(W63:W64)=0),AVERAGE(W59:W62),IF(AND(SUM(W59:W63)&gt;0,W64=0),AVERAGE(W59:W63),AVERAGE(W59:W64))))))</f>
        <v>0</v>
      </c>
      <c r="AD59" s="384" t="str">
        <f>IF(AND(AC59&gt;=50,AC59&lt;=99),"MODERADO",IF(AND(AC59=100), "FUERTE",IF(AND(AC59&lt;50), "DEBIL")))</f>
        <v>DEBIL</v>
      </c>
      <c r="AE59" s="390"/>
      <c r="AF59" s="390"/>
      <c r="AG59" s="379" t="str">
        <f>IFERROR(_xlfn.IFS(AND(AD59="MODERADO",AE59="Directamente"),1,AND(AD59="FUERTE",AE59="Directamente"),2),"0")</f>
        <v>0</v>
      </c>
      <c r="AH59" s="379" t="str">
        <f>IFERROR(_xlfn.IFS(AND(AD59="MODERADO",AF59="Directamente"),1,AND(AD59="FUERTE",AF59="Directamente"),2,AND(AD59="FUERTE",AF59="Indirectamente"),1),"0")</f>
        <v>0</v>
      </c>
      <c r="AI59" s="378"/>
      <c r="AJ59" s="378"/>
      <c r="AK59" s="389">
        <f>+(AI59*AJ59)*4</f>
        <v>0</v>
      </c>
      <c r="AL59" s="385"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91"/>
      <c r="AN59" s="155"/>
      <c r="AO59" s="156"/>
      <c r="AP59" s="120"/>
      <c r="AQ59" s="120"/>
      <c r="AR59" s="155"/>
      <c r="AS59" s="120"/>
      <c r="AT59" s="155"/>
      <c r="AU59" s="120"/>
      <c r="AV59" s="155"/>
      <c r="AW59" s="120"/>
      <c r="AX59" s="155"/>
      <c r="AY59" s="156"/>
      <c r="AZ59" s="155"/>
      <c r="BA59" s="155"/>
      <c r="BB59" s="156"/>
      <c r="BC59" s="120"/>
      <c r="BD59" s="120"/>
      <c r="BE59" s="155"/>
      <c r="BF59" s="155"/>
      <c r="BG59" s="156"/>
      <c r="BH59" s="120"/>
      <c r="BI59" s="120"/>
      <c r="BJ59" s="155"/>
      <c r="BK59" s="155"/>
      <c r="BL59" s="156"/>
      <c r="BM59" s="120"/>
      <c r="BN59" s="120"/>
      <c r="BO59" s="155"/>
      <c r="BP59" s="155"/>
      <c r="BQ59" s="156"/>
      <c r="BR59" s="120"/>
      <c r="BS59" s="120"/>
      <c r="BT59" s="120"/>
      <c r="BU59" s="155"/>
      <c r="BV59" s="155"/>
      <c r="BW59" s="155"/>
      <c r="BX59" s="120"/>
      <c r="BY59" s="155"/>
      <c r="BZ59" s="155"/>
      <c r="CA59" s="120"/>
      <c r="CB59" s="155"/>
      <c r="CC59" s="156"/>
      <c r="CD59" s="155"/>
      <c r="CE59" s="163"/>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row>
    <row r="60" spans="1:108" ht="21" customHeight="1" thickTop="1" thickBot="1" x14ac:dyDescent="0.35">
      <c r="A60" s="342"/>
      <c r="B60" s="324"/>
      <c r="C60" s="324"/>
      <c r="D60" s="324"/>
      <c r="E60" s="343"/>
      <c r="F60" s="324"/>
      <c r="G60" s="324"/>
      <c r="H60" s="324"/>
      <c r="I60" s="324"/>
      <c r="J60" s="342"/>
      <c r="K60" s="342"/>
      <c r="L60" s="389"/>
      <c r="M60" s="386"/>
      <c r="N60" s="156">
        <v>2</v>
      </c>
      <c r="O60" s="116"/>
      <c r="P60" s="122"/>
      <c r="Q60" s="122"/>
      <c r="R60" s="122"/>
      <c r="S60" s="122"/>
      <c r="T60" s="122"/>
      <c r="U60" s="122"/>
      <c r="V60" s="122"/>
      <c r="W60" s="125">
        <f t="shared" si="1"/>
        <v>0</v>
      </c>
      <c r="X60" s="126" t="str">
        <f t="shared" si="0"/>
        <v>DEBIL</v>
      </c>
      <c r="Y60" s="124"/>
      <c r="Z60" s="127" t="str">
        <f t="shared" si="2"/>
        <v/>
      </c>
      <c r="AA60" s="125" t="str">
        <f t="shared" si="3"/>
        <v>SI</v>
      </c>
      <c r="AB60" s="122"/>
      <c r="AC60" s="384"/>
      <c r="AD60" s="384"/>
      <c r="AE60" s="390"/>
      <c r="AF60" s="390"/>
      <c r="AG60" s="379"/>
      <c r="AH60" s="379"/>
      <c r="AI60" s="378"/>
      <c r="AJ60" s="378"/>
      <c r="AK60" s="389"/>
      <c r="AL60" s="386"/>
      <c r="AM60" s="392"/>
      <c r="AN60" s="155"/>
      <c r="AO60" s="156"/>
      <c r="AP60" s="120"/>
      <c r="AQ60" s="120"/>
      <c r="AR60" s="155"/>
      <c r="AS60" s="120"/>
      <c r="AT60" s="155"/>
      <c r="AU60" s="120"/>
      <c r="AV60" s="155"/>
      <c r="AW60" s="120"/>
      <c r="AX60" s="155"/>
      <c r="AY60" s="156"/>
      <c r="AZ60" s="155"/>
      <c r="BA60" s="155"/>
      <c r="BB60" s="156"/>
      <c r="BC60" s="120"/>
      <c r="BD60" s="120"/>
      <c r="BE60" s="155"/>
      <c r="BF60" s="155"/>
      <c r="BG60" s="156"/>
      <c r="BH60" s="120"/>
      <c r="BI60" s="120"/>
      <c r="BJ60" s="155"/>
      <c r="BK60" s="155"/>
      <c r="BL60" s="156"/>
      <c r="BM60" s="120"/>
      <c r="BN60" s="120"/>
      <c r="BO60" s="155"/>
      <c r="BP60" s="155"/>
      <c r="BQ60" s="156"/>
      <c r="BR60" s="120"/>
      <c r="BS60" s="120"/>
      <c r="BT60" s="120"/>
      <c r="BU60" s="155"/>
      <c r="BV60" s="155"/>
      <c r="BW60" s="155"/>
      <c r="BX60" s="120"/>
      <c r="BY60" s="155"/>
      <c r="BZ60" s="155"/>
      <c r="CA60" s="120"/>
      <c r="CB60" s="155"/>
      <c r="CC60" s="156"/>
      <c r="CD60" s="155"/>
    </row>
    <row r="61" spans="1:108" ht="21" customHeight="1" thickTop="1" thickBot="1" x14ac:dyDescent="0.35">
      <c r="A61" s="342"/>
      <c r="B61" s="324"/>
      <c r="C61" s="324"/>
      <c r="D61" s="324"/>
      <c r="E61" s="343"/>
      <c r="F61" s="324"/>
      <c r="G61" s="324"/>
      <c r="H61" s="324"/>
      <c r="I61" s="324"/>
      <c r="J61" s="342"/>
      <c r="K61" s="342"/>
      <c r="L61" s="389"/>
      <c r="M61" s="386"/>
      <c r="N61" s="156">
        <v>3</v>
      </c>
      <c r="O61" s="121"/>
      <c r="P61" s="122"/>
      <c r="Q61" s="122"/>
      <c r="R61" s="122"/>
      <c r="S61" s="122"/>
      <c r="T61" s="122"/>
      <c r="U61" s="122"/>
      <c r="V61" s="122"/>
      <c r="W61" s="125">
        <f t="shared" si="1"/>
        <v>0</v>
      </c>
      <c r="X61" s="126" t="str">
        <f t="shared" si="0"/>
        <v>DEBIL</v>
      </c>
      <c r="Y61" s="124"/>
      <c r="Z61" s="127" t="str">
        <f t="shared" si="2"/>
        <v/>
      </c>
      <c r="AA61" s="125" t="str">
        <f t="shared" si="3"/>
        <v>SI</v>
      </c>
      <c r="AB61" s="122"/>
      <c r="AC61" s="384"/>
      <c r="AD61" s="384"/>
      <c r="AE61" s="390"/>
      <c r="AF61" s="390"/>
      <c r="AG61" s="379"/>
      <c r="AH61" s="379"/>
      <c r="AI61" s="378"/>
      <c r="AJ61" s="378"/>
      <c r="AK61" s="389"/>
      <c r="AL61" s="386"/>
      <c r="AM61" s="392"/>
      <c r="AN61" s="155"/>
      <c r="AO61" s="156"/>
      <c r="AP61" s="120"/>
      <c r="AQ61" s="120"/>
      <c r="AR61" s="155"/>
      <c r="AS61" s="120"/>
      <c r="AT61" s="155"/>
      <c r="AU61" s="120"/>
      <c r="AV61" s="155"/>
      <c r="AW61" s="120"/>
      <c r="AX61" s="155"/>
      <c r="AY61" s="156"/>
      <c r="AZ61" s="155"/>
      <c r="BA61" s="155"/>
      <c r="BB61" s="156"/>
      <c r="BC61" s="120"/>
      <c r="BD61" s="120"/>
      <c r="BE61" s="155"/>
      <c r="BF61" s="155"/>
      <c r="BG61" s="156"/>
      <c r="BH61" s="120"/>
      <c r="BI61" s="120"/>
      <c r="BJ61" s="155"/>
      <c r="BK61" s="155"/>
      <c r="BL61" s="156"/>
      <c r="BM61" s="120"/>
      <c r="BN61" s="120"/>
      <c r="BO61" s="155"/>
      <c r="BP61" s="155"/>
      <c r="BQ61" s="156"/>
      <c r="BR61" s="120"/>
      <c r="BS61" s="120"/>
      <c r="BT61" s="120"/>
      <c r="BU61" s="155"/>
      <c r="BV61" s="155"/>
      <c r="BW61" s="155"/>
      <c r="BX61" s="120"/>
      <c r="BY61" s="155"/>
      <c r="BZ61" s="155"/>
      <c r="CA61" s="120"/>
      <c r="CB61" s="155"/>
      <c r="CC61" s="156"/>
      <c r="CD61" s="155"/>
    </row>
    <row r="62" spans="1:108" ht="21" customHeight="1" thickTop="1" thickBot="1" x14ac:dyDescent="0.35">
      <c r="A62" s="342"/>
      <c r="B62" s="324"/>
      <c r="C62" s="324"/>
      <c r="D62" s="324"/>
      <c r="E62" s="343"/>
      <c r="F62" s="324"/>
      <c r="G62" s="324"/>
      <c r="H62" s="324"/>
      <c r="I62" s="324"/>
      <c r="J62" s="342"/>
      <c r="K62" s="342"/>
      <c r="L62" s="389"/>
      <c r="M62" s="386"/>
      <c r="N62" s="156">
        <v>4</v>
      </c>
      <c r="O62" s="116"/>
      <c r="P62" s="122"/>
      <c r="Q62" s="122"/>
      <c r="R62" s="122"/>
      <c r="S62" s="122"/>
      <c r="T62" s="122"/>
      <c r="U62" s="122"/>
      <c r="V62" s="122"/>
      <c r="W62" s="125">
        <f t="shared" si="1"/>
        <v>0</v>
      </c>
      <c r="X62" s="126" t="str">
        <f t="shared" si="0"/>
        <v>DEBIL</v>
      </c>
      <c r="Y62" s="124"/>
      <c r="Z62" s="127" t="str">
        <f t="shared" si="2"/>
        <v/>
      </c>
      <c r="AA62" s="125" t="str">
        <f t="shared" si="3"/>
        <v>SI</v>
      </c>
      <c r="AB62" s="122"/>
      <c r="AC62" s="384"/>
      <c r="AD62" s="384"/>
      <c r="AE62" s="390"/>
      <c r="AF62" s="390"/>
      <c r="AG62" s="379"/>
      <c r="AH62" s="379"/>
      <c r="AI62" s="378"/>
      <c r="AJ62" s="378"/>
      <c r="AK62" s="389"/>
      <c r="AL62" s="386"/>
      <c r="AM62" s="392"/>
      <c r="AN62" s="155"/>
      <c r="AO62" s="156"/>
      <c r="AP62" s="120"/>
      <c r="AQ62" s="120"/>
      <c r="AR62" s="155"/>
      <c r="AS62" s="120"/>
      <c r="AT62" s="155"/>
      <c r="AU62" s="120"/>
      <c r="AV62" s="155"/>
      <c r="AW62" s="120"/>
      <c r="AX62" s="155"/>
      <c r="AY62" s="156"/>
      <c r="AZ62" s="155"/>
      <c r="BA62" s="155"/>
      <c r="BB62" s="156"/>
      <c r="BC62" s="120"/>
      <c r="BD62" s="120"/>
      <c r="BE62" s="155"/>
      <c r="BF62" s="155"/>
      <c r="BG62" s="156"/>
      <c r="BH62" s="120"/>
      <c r="BI62" s="120"/>
      <c r="BJ62" s="155"/>
      <c r="BK62" s="155"/>
      <c r="BL62" s="156"/>
      <c r="BM62" s="120"/>
      <c r="BN62" s="120"/>
      <c r="BO62" s="155"/>
      <c r="BP62" s="155"/>
      <c r="BQ62" s="156"/>
      <c r="BR62" s="120"/>
      <c r="BS62" s="120"/>
      <c r="BT62" s="120"/>
      <c r="BU62" s="155"/>
      <c r="BV62" s="155"/>
      <c r="BW62" s="155"/>
      <c r="BX62" s="120"/>
      <c r="BY62" s="155"/>
      <c r="BZ62" s="155"/>
      <c r="CA62" s="120"/>
      <c r="CB62" s="155"/>
      <c r="CC62" s="156"/>
      <c r="CD62" s="155"/>
    </row>
    <row r="63" spans="1:108" ht="21" customHeight="1" thickTop="1" thickBot="1" x14ac:dyDescent="0.35">
      <c r="A63" s="342"/>
      <c r="B63" s="324"/>
      <c r="C63" s="324"/>
      <c r="D63" s="324"/>
      <c r="E63" s="343"/>
      <c r="F63" s="324"/>
      <c r="G63" s="324"/>
      <c r="H63" s="324"/>
      <c r="I63" s="324"/>
      <c r="J63" s="342"/>
      <c r="K63" s="342"/>
      <c r="L63" s="389"/>
      <c r="M63" s="386"/>
      <c r="N63" s="156">
        <v>5</v>
      </c>
      <c r="O63" s="116"/>
      <c r="P63" s="122"/>
      <c r="Q63" s="122"/>
      <c r="R63" s="122"/>
      <c r="S63" s="122"/>
      <c r="T63" s="122"/>
      <c r="U63" s="122"/>
      <c r="V63" s="122"/>
      <c r="W63" s="125">
        <f t="shared" si="1"/>
        <v>0</v>
      </c>
      <c r="X63" s="126" t="str">
        <f t="shared" si="0"/>
        <v>DEBIL</v>
      </c>
      <c r="Y63" s="124"/>
      <c r="Z63" s="127" t="str">
        <f t="shared" si="2"/>
        <v/>
      </c>
      <c r="AA63" s="125" t="str">
        <f t="shared" si="3"/>
        <v>SI</v>
      </c>
      <c r="AB63" s="122"/>
      <c r="AC63" s="384"/>
      <c r="AD63" s="384"/>
      <c r="AE63" s="390"/>
      <c r="AF63" s="390"/>
      <c r="AG63" s="379"/>
      <c r="AH63" s="379"/>
      <c r="AI63" s="378"/>
      <c r="AJ63" s="378"/>
      <c r="AK63" s="389"/>
      <c r="AL63" s="386"/>
      <c r="AM63" s="392"/>
      <c r="AN63" s="155"/>
      <c r="AO63" s="156"/>
      <c r="AP63" s="120"/>
      <c r="AQ63" s="120"/>
      <c r="AR63" s="155"/>
      <c r="AS63" s="120"/>
      <c r="AT63" s="155"/>
      <c r="AU63" s="120"/>
      <c r="AV63" s="155"/>
      <c r="AW63" s="120"/>
      <c r="AX63" s="155"/>
      <c r="AY63" s="156"/>
      <c r="AZ63" s="155"/>
      <c r="BA63" s="155"/>
      <c r="BB63" s="156"/>
      <c r="BC63" s="120"/>
      <c r="BD63" s="120"/>
      <c r="BE63" s="155"/>
      <c r="BF63" s="155"/>
      <c r="BG63" s="156"/>
      <c r="BH63" s="120"/>
      <c r="BI63" s="120"/>
      <c r="BJ63" s="155"/>
      <c r="BK63" s="155"/>
      <c r="BL63" s="156"/>
      <c r="BM63" s="120"/>
      <c r="BN63" s="120"/>
      <c r="BO63" s="155"/>
      <c r="BP63" s="155"/>
      <c r="BQ63" s="156"/>
      <c r="BR63" s="120"/>
      <c r="BS63" s="120"/>
      <c r="BT63" s="120"/>
      <c r="BU63" s="155"/>
      <c r="BV63" s="155"/>
      <c r="BW63" s="155"/>
      <c r="BX63" s="120"/>
      <c r="BY63" s="155"/>
      <c r="BZ63" s="155"/>
      <c r="CA63" s="120"/>
      <c r="CB63" s="155"/>
      <c r="CC63" s="156"/>
      <c r="CD63" s="155"/>
    </row>
    <row r="64" spans="1:108" ht="21" customHeight="1" thickTop="1" thickBot="1" x14ac:dyDescent="0.35">
      <c r="A64" s="342"/>
      <c r="B64" s="324"/>
      <c r="C64" s="324"/>
      <c r="D64" s="324"/>
      <c r="E64" s="343"/>
      <c r="F64" s="324"/>
      <c r="G64" s="324"/>
      <c r="H64" s="324"/>
      <c r="I64" s="324"/>
      <c r="J64" s="342"/>
      <c r="K64" s="342"/>
      <c r="L64" s="389"/>
      <c r="M64" s="387"/>
      <c r="N64" s="156">
        <v>6</v>
      </c>
      <c r="O64" s="116"/>
      <c r="P64" s="122"/>
      <c r="Q64" s="122"/>
      <c r="R64" s="122"/>
      <c r="S64" s="122"/>
      <c r="T64" s="122"/>
      <c r="U64" s="122"/>
      <c r="V64" s="122"/>
      <c r="W64" s="125">
        <f t="shared" si="1"/>
        <v>0</v>
      </c>
      <c r="X64" s="126" t="str">
        <f t="shared" si="0"/>
        <v>DEBIL</v>
      </c>
      <c r="Y64" s="124"/>
      <c r="Z64" s="127" t="str">
        <f t="shared" si="2"/>
        <v/>
      </c>
      <c r="AA64" s="125" t="str">
        <f t="shared" si="3"/>
        <v>SI</v>
      </c>
      <c r="AB64" s="122"/>
      <c r="AC64" s="384"/>
      <c r="AD64" s="384"/>
      <c r="AE64" s="390"/>
      <c r="AF64" s="390"/>
      <c r="AG64" s="379"/>
      <c r="AH64" s="379"/>
      <c r="AI64" s="378"/>
      <c r="AJ64" s="378"/>
      <c r="AK64" s="389"/>
      <c r="AL64" s="387"/>
      <c r="AM64" s="393"/>
      <c r="AN64" s="155"/>
      <c r="AO64" s="156"/>
      <c r="AP64" s="120"/>
      <c r="AQ64" s="120"/>
      <c r="AR64" s="155"/>
      <c r="AS64" s="120"/>
      <c r="AT64" s="155"/>
      <c r="AU64" s="120"/>
      <c r="AV64" s="155"/>
      <c r="AW64" s="120"/>
      <c r="AX64" s="155"/>
      <c r="AY64" s="156"/>
      <c r="AZ64" s="155"/>
      <c r="BA64" s="155"/>
      <c r="BB64" s="156"/>
      <c r="BC64" s="120"/>
      <c r="BD64" s="120"/>
      <c r="BE64" s="155"/>
      <c r="BF64" s="155"/>
      <c r="BG64" s="156"/>
      <c r="BH64" s="120"/>
      <c r="BI64" s="120"/>
      <c r="BJ64" s="155"/>
      <c r="BK64" s="155"/>
      <c r="BL64" s="156"/>
      <c r="BM64" s="120"/>
      <c r="BN64" s="120"/>
      <c r="BO64" s="155"/>
      <c r="BP64" s="155"/>
      <c r="BQ64" s="156"/>
      <c r="BR64" s="120"/>
      <c r="BS64" s="120"/>
      <c r="BT64" s="120"/>
      <c r="BU64" s="155"/>
      <c r="BV64" s="155"/>
      <c r="BW64" s="155"/>
      <c r="BX64" s="120"/>
      <c r="BY64" s="155"/>
      <c r="BZ64" s="155"/>
      <c r="CA64" s="120"/>
      <c r="CB64" s="155"/>
      <c r="CC64" s="156"/>
      <c r="CD64" s="155"/>
    </row>
    <row r="65" ht="21" customHeight="1" thickTop="1" x14ac:dyDescent="0.3"/>
  </sheetData>
  <sheetProtection algorithmName="SHA-512" hashValue="+99yu5JaSv7q6jnptXl6VBR/QLLWJKwQ5yUV4k4tCnPm2tSZhAuk1a8U5slDBUX+IWOYqZe/pzU/zKkM0MCggA==" saltValue="Cso2hXel7jIqk8+xm2O6pA==" spinCount="100000" sheet="1" objects="1" scenarios="1" formatCells="0" formatColumns="0" formatRows="0"/>
  <mergeCells count="333">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K53:AK58"/>
    <mergeCell ref="AL53:AL58"/>
    <mergeCell ref="AL3:AL4"/>
    <mergeCell ref="AK5:AK10"/>
    <mergeCell ref="AL5:AL10"/>
    <mergeCell ref="AK11:AK16"/>
    <mergeCell ref="AL11:AL16"/>
    <mergeCell ref="AK17:AK22"/>
    <mergeCell ref="AL17:AL22"/>
    <mergeCell ref="AK23:AK28"/>
    <mergeCell ref="AL23:AL28"/>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J17:J22"/>
    <mergeCell ref="K17:K22"/>
    <mergeCell ref="A17:A22"/>
    <mergeCell ref="B17:B22"/>
    <mergeCell ref="C17:C22"/>
    <mergeCell ref="D17:D22"/>
    <mergeCell ref="F17:F22"/>
    <mergeCell ref="G17:G22"/>
    <mergeCell ref="L17:L22"/>
    <mergeCell ref="H17:H22"/>
    <mergeCell ref="E17:E22"/>
    <mergeCell ref="I17:I22"/>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s>
  <conditionalFormatting sqref="M5 M11 M17 M23 M29 M35 M41 M47 M53 M59">
    <cfRule type="cellIs" dxfId="289" priority="32" stopIfTrue="1" operator="equal">
      <formula>"Muy Alta"</formula>
    </cfRule>
    <cfRule type="containsText" dxfId="288" priority="33" operator="containsText" text="ZONA RIESGO ALTA">
      <formula>NOT(ISERROR(SEARCH("ZONA RIESGO ALTA",M5)))</formula>
    </cfRule>
    <cfRule type="containsText" dxfId="287" priority="34" operator="containsText" text="ZONA RIESGO MODERADA">
      <formula>NOT(ISERROR(SEARCH("ZONA RIESGO MODERADA",M5)))</formula>
    </cfRule>
    <cfRule type="containsText" dxfId="286" priority="35" operator="containsText" text="ZONA RIESGO BAJA">
      <formula>NOT(ISERROR(SEARCH("ZONA RIESGO BAJA",M5)))</formula>
    </cfRule>
    <cfRule type="cellIs" dxfId="285" priority="36" operator="equal">
      <formula>"Muy Baja"</formula>
    </cfRule>
  </conditionalFormatting>
  <conditionalFormatting sqref="M5:M64">
    <cfRule type="containsText" dxfId="284" priority="31" operator="containsText" text="ZONA RIESGO EXTREMA">
      <formula>NOT(ISERROR(SEARCH("ZONA RIESGO EXTREMA",M5)))</formula>
    </cfRule>
  </conditionalFormatting>
  <conditionalFormatting sqref="X5:X64">
    <cfRule type="containsText" dxfId="283" priority="28" operator="containsText" text="DEBIL">
      <formula>NOT(ISERROR(SEARCH("DEBIL",X5)))</formula>
    </cfRule>
    <cfRule type="containsText" dxfId="282" priority="29" operator="containsText" text="MODERADO">
      <formula>NOT(ISERROR(SEARCH("MODERADO",X5)))</formula>
    </cfRule>
    <cfRule type="containsText" dxfId="281" priority="30" operator="containsText" text="FUERTE">
      <formula>NOT(ISERROR(SEARCH("FUERTE",X5)))</formula>
    </cfRule>
  </conditionalFormatting>
  <conditionalFormatting sqref="AC5 AC11 AC17 AC23 AC41 AC59 AC29 AC47 AC35 AC53">
    <cfRule type="containsText" dxfId="280" priority="25" operator="containsText" text="DEBIL">
      <formula>NOT(ISERROR(SEARCH("DEBIL",AC5)))</formula>
    </cfRule>
    <cfRule type="containsText" dxfId="279" priority="26" operator="containsText" text="MODERADO">
      <formula>NOT(ISERROR(SEARCH("MODERADO",AC5)))</formula>
    </cfRule>
    <cfRule type="containsText" dxfId="278" priority="27" operator="containsText" text="FUERTE">
      <formula>NOT(ISERROR(SEARCH("FUERTE",AC5)))</formula>
    </cfRule>
  </conditionalFormatting>
  <conditionalFormatting sqref="AI5 AI11 AI17 AI23 AI29 AI35 AI41 AI47 AI53 AI59">
    <cfRule type="containsText" dxfId="277" priority="20" operator="containsText" text="casi seguro">
      <formula>NOT(ISERROR(SEARCH("casi seguro",AI5)))</formula>
    </cfRule>
    <cfRule type="containsText" dxfId="276" priority="21" operator="containsText" text="PROBABLE">
      <formula>NOT(ISERROR(SEARCH("PROBABLE",AI5)))</formula>
    </cfRule>
    <cfRule type="containsText" dxfId="275" priority="22" operator="containsText" text="posible">
      <formula>NOT(ISERROR(SEARCH("posible",AI5)))</formula>
    </cfRule>
    <cfRule type="containsText" dxfId="274" priority="23" operator="containsText" text="Improbable">
      <formula>NOT(ISERROR(SEARCH("Improbable",AI5)))</formula>
    </cfRule>
    <cfRule type="containsText" dxfId="273" priority="24" operator="containsText" text="Rara vez">
      <formula>NOT(ISERROR(SEARCH("Rara vez",AI5)))</formula>
    </cfRule>
  </conditionalFormatting>
  <conditionalFormatting sqref="AD5 AD11 AD17 AD23 AD41 AD59 AD29 AD47 AD35 AD53">
    <cfRule type="containsText" dxfId="272" priority="17" operator="containsText" text="DEBIL">
      <formula>NOT(ISERROR(SEARCH("DEBIL",AD5)))</formula>
    </cfRule>
    <cfRule type="containsText" dxfId="271" priority="18" operator="containsText" text="MODERADO">
      <formula>NOT(ISERROR(SEARCH("MODERADO",AD5)))</formula>
    </cfRule>
    <cfRule type="containsText" dxfId="270" priority="19" operator="containsText" text="FUERTE">
      <formula>NOT(ISERROR(SEARCH("FUERTE",AD5)))</formula>
    </cfRule>
  </conditionalFormatting>
  <conditionalFormatting sqref="AL5 AL11 AL17 AL23 AL29 AL35 AL41 AL47 AL53 AL59">
    <cfRule type="cellIs" dxfId="269" priority="12" stopIfTrue="1" operator="equal">
      <formula>"Muy Alta"</formula>
    </cfRule>
    <cfRule type="containsText" dxfId="268" priority="13" operator="containsText" text="ZONA RIESGO ALTA">
      <formula>NOT(ISERROR(SEARCH("ZONA RIESGO ALTA",AL5)))</formula>
    </cfRule>
    <cfRule type="containsText" dxfId="267" priority="14" operator="containsText" text="ZONA RIESGO MODERADA">
      <formula>NOT(ISERROR(SEARCH("ZONA RIESGO MODERADA",AL5)))</formula>
    </cfRule>
    <cfRule type="containsText" dxfId="266" priority="15" operator="containsText" text="ZONA RIESGO BAJA">
      <formula>NOT(ISERROR(SEARCH("ZONA RIESGO BAJA",AL5)))</formula>
    </cfRule>
    <cfRule type="cellIs" dxfId="265" priority="16" operator="equal">
      <formula>"Muy Baja"</formula>
    </cfRule>
  </conditionalFormatting>
  <conditionalFormatting sqref="AL5:AL64">
    <cfRule type="containsText" dxfId="264" priority="11" operator="containsText" text="ZONA RIESGO EXTREMA">
      <formula>NOT(ISERROR(SEARCH("ZONA RIESGO EXTREMA",AL5)))</formula>
    </cfRule>
  </conditionalFormatting>
  <conditionalFormatting sqref="AJ5 AJ11 AJ17 AJ23 AJ29 AJ35 AJ41 AJ47 AJ53 AJ59">
    <cfRule type="containsText" dxfId="263" priority="1" operator="containsText" text="casi seguro">
      <formula>NOT(ISERROR(SEARCH("casi seguro",AJ5)))</formula>
    </cfRule>
    <cfRule type="containsText" dxfId="262" priority="2" operator="containsText" text="PROBABLE">
      <formula>NOT(ISERROR(SEARCH("PROBABLE",AJ5)))</formula>
    </cfRule>
    <cfRule type="containsText" dxfId="261" priority="3" operator="containsText" text="posible">
      <formula>NOT(ISERROR(SEARCH("posible",AJ5)))</formula>
    </cfRule>
    <cfRule type="containsText" dxfId="260" priority="4" operator="containsText" text="Improbable">
      <formula>NOT(ISERROR(SEARCH("Improbable",AJ5)))</formula>
    </cfRule>
    <cfRule type="containsText" dxfId="259"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topLeftCell="A2" zoomScale="96" zoomScaleNormal="96" zoomScaleSheetLayoutView="10" zoomScalePageLayoutView="55" workbookViewId="0">
      <selection activeCell="G5" sqref="G5:G10"/>
    </sheetView>
  </sheetViews>
  <sheetFormatPr baseColWidth="10" defaultColWidth="11.42578125" defaultRowHeight="33" customHeight="1" x14ac:dyDescent="0.3"/>
  <cols>
    <col min="1" max="1" width="4" style="172" bestFit="1" customWidth="1"/>
    <col min="2" max="4" width="18.7109375" style="173" customWidth="1"/>
    <col min="5" max="5" width="32.42578125" style="166" customWidth="1"/>
    <col min="6" max="7" width="18.7109375" style="173" customWidth="1"/>
    <col min="8" max="9" width="14.140625" style="172" customWidth="1"/>
    <col min="10" max="10" width="18.85546875" style="172" customWidth="1"/>
    <col min="11" max="11" width="19" style="174" customWidth="1"/>
    <col min="12" max="12" width="32.42578125" style="166" customWidth="1"/>
    <col min="13" max="13" width="17.85546875" style="166" customWidth="1"/>
    <col min="14" max="14" width="18.85546875" style="166" customWidth="1"/>
    <col min="15" max="15" width="6.28515625" style="166" bestFit="1" customWidth="1"/>
    <col min="16" max="16" width="27" style="166" customWidth="1"/>
    <col min="17" max="17" width="16.140625" style="166" customWidth="1"/>
    <col min="18" max="18" width="17.5703125" style="166" customWidth="1"/>
    <col min="19" max="19" width="6.28515625" style="166" bestFit="1" customWidth="1"/>
    <col min="20" max="20" width="16" style="166" customWidth="1"/>
    <col min="21" max="21" width="5.85546875" style="166" customWidth="1"/>
    <col min="22" max="22" width="31" style="166" customWidth="1"/>
    <col min="23" max="23" width="15.140625" style="166" bestFit="1" customWidth="1"/>
    <col min="24" max="24" width="15.140625" style="166" customWidth="1"/>
    <col min="25" max="25" width="21" style="166" customWidth="1"/>
    <col min="26" max="26" width="19.28515625" style="166" customWidth="1"/>
    <col min="27" max="27" width="28.42578125" style="166" customWidth="1"/>
    <col min="28" max="28" width="6.85546875" style="166" customWidth="1"/>
    <col min="29" max="29" width="5" style="166" customWidth="1"/>
    <col min="30" max="30" width="5.5703125" style="166" customWidth="1"/>
    <col min="31" max="31" width="7.140625" style="166" customWidth="1"/>
    <col min="32" max="32" width="6.7109375" style="166" customWidth="1"/>
    <col min="33" max="33" width="7.5703125" style="166" customWidth="1"/>
    <col min="34" max="34" width="8.140625" style="166" customWidth="1"/>
    <col min="35" max="35" width="8.7109375" style="166" customWidth="1"/>
    <col min="36" max="36" width="10.42578125" style="166" customWidth="1"/>
    <col min="37" max="37" width="9.28515625" style="166" customWidth="1"/>
    <col min="38" max="38" width="9.140625" style="166" customWidth="1"/>
    <col min="39" max="39" width="8.42578125" style="166" customWidth="1"/>
    <col min="40" max="40" width="7.28515625" style="166" customWidth="1"/>
    <col min="41" max="41" width="23" style="166" customWidth="1"/>
    <col min="42" max="42" width="18.85546875" style="166" customWidth="1"/>
    <col min="43" max="43" width="22.140625" style="166" customWidth="1"/>
    <col min="44" max="44" width="20.5703125" style="166" customWidth="1"/>
    <col min="45" max="45" width="18.5703125" style="166" customWidth="1"/>
    <col min="46" max="46" width="20.5703125" style="166" customWidth="1"/>
    <col min="47" max="47" width="18.5703125" style="166" customWidth="1"/>
    <col min="48" max="48" width="20.5703125" style="166" customWidth="1"/>
    <col min="49" max="49" width="18.5703125" style="166" customWidth="1"/>
    <col min="50" max="50" width="20.5703125" style="166" customWidth="1"/>
    <col min="51" max="51" width="18.5703125" style="166" customWidth="1"/>
    <col min="52" max="52" width="21" style="166" customWidth="1"/>
    <col min="53" max="54" width="23" style="166" customWidth="1"/>
    <col min="55" max="55" width="18.85546875" style="166" customWidth="1"/>
    <col min="56" max="56" width="16.85546875" style="166" customWidth="1"/>
    <col min="57" max="57" width="19.5703125" style="166" customWidth="1"/>
    <col min="58" max="59" width="23" style="166" customWidth="1"/>
    <col min="60" max="60" width="18.85546875" style="166" customWidth="1"/>
    <col min="61" max="61" width="16.85546875" style="166" customWidth="1"/>
    <col min="62" max="62" width="19.5703125" style="166" customWidth="1"/>
    <col min="63" max="64" width="23" style="166" customWidth="1"/>
    <col min="65" max="65" width="18.85546875" style="166" customWidth="1"/>
    <col min="66" max="66" width="16.85546875" style="166" customWidth="1"/>
    <col min="67" max="67" width="19.5703125" style="166" customWidth="1"/>
    <col min="68" max="69" width="23" style="166" customWidth="1"/>
    <col min="70" max="70" width="18.85546875" style="166" customWidth="1"/>
    <col min="71" max="71" width="16.85546875" style="166" customWidth="1"/>
    <col min="72" max="72" width="19.5703125" style="166" customWidth="1"/>
    <col min="73" max="73" width="20.5703125" style="166" customWidth="1"/>
    <col min="74" max="75" width="23" style="166" customWidth="1"/>
    <col min="76" max="76" width="18.5703125" style="166" customWidth="1"/>
    <col min="77" max="77" width="20.5703125" style="166" customWidth="1"/>
    <col min="78" max="78" width="23" style="166" customWidth="1"/>
    <col min="79" max="79" width="18.5703125" style="166" customWidth="1"/>
    <col min="80" max="80" width="20.5703125" style="166" customWidth="1"/>
    <col min="81" max="81" width="23" style="166" customWidth="1"/>
    <col min="82" max="82" width="18.85546875" style="166" customWidth="1"/>
    <col min="83" max="83" width="18.5703125" style="166" customWidth="1"/>
    <col min="84" max="16384" width="11.42578125" style="166"/>
  </cols>
  <sheetData>
    <row r="1" spans="1:109" ht="33" customHeight="1" x14ac:dyDescent="0.3">
      <c r="A1" s="161"/>
      <c r="B1" s="162"/>
      <c r="C1" s="162"/>
      <c r="D1" s="162"/>
      <c r="E1" s="163"/>
      <c r="F1" s="162"/>
      <c r="G1" s="162"/>
      <c r="H1" s="164"/>
      <c r="I1" s="164"/>
      <c r="J1" s="164"/>
      <c r="K1" s="165"/>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163"/>
      <c r="AL1" s="163"/>
      <c r="AM1" s="163"/>
      <c r="AN1" s="163"/>
      <c r="AO1" s="163"/>
      <c r="AP1" s="163"/>
      <c r="AQ1" s="163"/>
      <c r="AR1" s="163"/>
      <c r="AS1" s="163"/>
      <c r="AT1" s="163"/>
      <c r="AU1" s="163"/>
      <c r="AV1" s="163"/>
      <c r="AW1" s="163"/>
      <c r="AX1" s="163"/>
      <c r="AY1" s="163"/>
      <c r="AZ1" s="163"/>
      <c r="BA1" s="163"/>
      <c r="BB1" s="163"/>
      <c r="BC1" s="163"/>
      <c r="BD1" s="163"/>
      <c r="BE1" s="163"/>
      <c r="BF1" s="163"/>
      <c r="BG1" s="163"/>
      <c r="BH1" s="163"/>
      <c r="BI1" s="163"/>
      <c r="BJ1" s="163"/>
      <c r="BK1" s="163"/>
      <c r="BL1" s="163"/>
      <c r="BM1" s="163"/>
      <c r="BN1" s="163"/>
      <c r="BO1" s="163"/>
      <c r="BP1" s="163"/>
      <c r="BQ1" s="163"/>
      <c r="BR1" s="163"/>
      <c r="BS1" s="163"/>
      <c r="BT1" s="163"/>
      <c r="BU1" s="163"/>
      <c r="BV1" s="163"/>
      <c r="BW1" s="163"/>
      <c r="BX1" s="163"/>
      <c r="BY1" s="163"/>
      <c r="BZ1" s="163"/>
      <c r="CA1" s="163"/>
      <c r="CB1" s="163"/>
      <c r="CC1" s="163"/>
      <c r="CD1" s="163"/>
      <c r="CE1" s="163"/>
      <c r="CF1" s="163"/>
      <c r="CG1" s="163"/>
      <c r="CH1" s="163"/>
      <c r="CI1" s="163"/>
      <c r="CJ1" s="163"/>
      <c r="CK1" s="163"/>
      <c r="CL1" s="163"/>
      <c r="CM1" s="163"/>
      <c r="CN1" s="163"/>
      <c r="CO1" s="163"/>
      <c r="CP1" s="163"/>
      <c r="CQ1" s="163"/>
      <c r="CR1" s="163"/>
      <c r="CS1" s="163"/>
      <c r="CT1" s="163"/>
      <c r="CU1" s="163"/>
      <c r="CV1" s="163"/>
      <c r="CW1" s="163"/>
      <c r="CX1" s="163"/>
      <c r="CY1" s="163"/>
      <c r="CZ1" s="163"/>
      <c r="DA1" s="163"/>
      <c r="DB1" s="163"/>
      <c r="DC1" s="163"/>
      <c r="DD1" s="163"/>
      <c r="DE1" s="163"/>
    </row>
    <row r="2" spans="1:109" ht="33" customHeight="1" x14ac:dyDescent="0.3">
      <c r="A2" s="364" t="s">
        <v>151</v>
      </c>
      <c r="B2" s="365"/>
      <c r="C2" s="365"/>
      <c r="D2" s="365"/>
      <c r="E2" s="365"/>
      <c r="F2" s="365"/>
      <c r="G2" s="365"/>
      <c r="H2" s="365"/>
      <c r="I2" s="365"/>
      <c r="J2" s="365"/>
      <c r="K2" s="365"/>
      <c r="L2" s="366"/>
      <c r="M2" s="364" t="s">
        <v>152</v>
      </c>
      <c r="N2" s="365"/>
      <c r="O2" s="365"/>
      <c r="P2" s="365"/>
      <c r="Q2" s="365"/>
      <c r="R2" s="365"/>
      <c r="S2" s="365"/>
      <c r="T2" s="366"/>
      <c r="U2" s="333" t="s">
        <v>153</v>
      </c>
      <c r="V2" s="333"/>
      <c r="W2" s="333"/>
      <c r="X2" s="333"/>
      <c r="Y2" s="333"/>
      <c r="Z2" s="333"/>
      <c r="AA2" s="333"/>
      <c r="AB2" s="333"/>
      <c r="AC2" s="333"/>
      <c r="AD2" s="333"/>
      <c r="AE2" s="333"/>
      <c r="AF2" s="333"/>
      <c r="AG2" s="333"/>
      <c r="AH2" s="333" t="s">
        <v>154</v>
      </c>
      <c r="AI2" s="333"/>
      <c r="AJ2" s="333"/>
      <c r="AK2" s="333"/>
      <c r="AL2" s="333"/>
      <c r="AM2" s="333"/>
      <c r="AN2" s="333"/>
      <c r="AO2" s="334" t="s">
        <v>155</v>
      </c>
      <c r="AP2" s="334"/>
      <c r="AQ2" s="334"/>
      <c r="AR2" s="334"/>
      <c r="AS2" s="334"/>
      <c r="AT2" s="334"/>
      <c r="AU2" s="334"/>
      <c r="AV2" s="334"/>
      <c r="AW2" s="334"/>
      <c r="AX2" s="334"/>
      <c r="AY2" s="334"/>
      <c r="AZ2" s="334"/>
      <c r="BA2" s="339" t="s">
        <v>156</v>
      </c>
      <c r="BB2" s="339"/>
      <c r="BC2" s="339"/>
      <c r="BD2" s="339"/>
      <c r="BE2" s="339"/>
      <c r="BF2" s="339" t="s">
        <v>157</v>
      </c>
      <c r="BG2" s="339"/>
      <c r="BH2" s="339"/>
      <c r="BI2" s="339"/>
      <c r="BJ2" s="339"/>
      <c r="BK2" s="339" t="s">
        <v>158</v>
      </c>
      <c r="BL2" s="339"/>
      <c r="BM2" s="339"/>
      <c r="BN2" s="339"/>
      <c r="BO2" s="339"/>
      <c r="BP2" s="339" t="s">
        <v>159</v>
      </c>
      <c r="BQ2" s="339"/>
      <c r="BR2" s="339"/>
      <c r="BS2" s="339"/>
      <c r="BT2" s="339"/>
      <c r="BU2" s="331" t="s">
        <v>160</v>
      </c>
      <c r="BV2" s="331"/>
      <c r="BW2" s="331"/>
      <c r="BX2" s="331"/>
      <c r="BY2" s="367" t="s">
        <v>161</v>
      </c>
      <c r="BZ2" s="367"/>
      <c r="CA2" s="367"/>
      <c r="CB2" s="361" t="s">
        <v>162</v>
      </c>
      <c r="CC2" s="362"/>
      <c r="CD2" s="362"/>
      <c r="CE2" s="363"/>
      <c r="CF2" s="163"/>
      <c r="CG2" s="163"/>
      <c r="CH2" s="163"/>
      <c r="CI2" s="163"/>
      <c r="CJ2" s="163"/>
      <c r="CK2" s="163"/>
      <c r="CL2" s="163"/>
      <c r="CM2" s="163"/>
      <c r="CN2" s="163"/>
      <c r="CO2" s="163"/>
      <c r="CP2" s="163"/>
      <c r="CQ2" s="163"/>
      <c r="CR2" s="163"/>
      <c r="CS2" s="163"/>
      <c r="CT2" s="163"/>
      <c r="CU2" s="163"/>
      <c r="CV2" s="163"/>
      <c r="CW2" s="163"/>
      <c r="CX2" s="163"/>
      <c r="CY2" s="163"/>
      <c r="CZ2" s="163"/>
      <c r="DA2" s="163"/>
      <c r="DB2" s="163"/>
      <c r="DC2" s="163"/>
      <c r="DD2" s="163"/>
      <c r="DE2" s="163"/>
    </row>
    <row r="3" spans="1:109" ht="33" customHeight="1" x14ac:dyDescent="0.3">
      <c r="A3" s="350" t="s">
        <v>163</v>
      </c>
      <c r="B3" s="328" t="s">
        <v>7</v>
      </c>
      <c r="C3" s="328" t="s">
        <v>9</v>
      </c>
      <c r="D3" s="328" t="s">
        <v>11</v>
      </c>
      <c r="E3" s="333" t="s">
        <v>21</v>
      </c>
      <c r="F3" s="328" t="s">
        <v>262</v>
      </c>
      <c r="G3" s="328" t="s">
        <v>263</v>
      </c>
      <c r="H3" s="333" t="s">
        <v>15</v>
      </c>
      <c r="I3" s="333" t="s">
        <v>264</v>
      </c>
      <c r="J3" s="333" t="s">
        <v>265</v>
      </c>
      <c r="K3" s="328" t="s">
        <v>23</v>
      </c>
      <c r="L3" s="333" t="s">
        <v>266</v>
      </c>
      <c r="M3" s="328" t="s">
        <v>166</v>
      </c>
      <c r="N3" s="328" t="s">
        <v>167</v>
      </c>
      <c r="O3" s="333" t="s">
        <v>168</v>
      </c>
      <c r="P3" s="328" t="s">
        <v>169</v>
      </c>
      <c r="Q3" s="328" t="s">
        <v>170</v>
      </c>
      <c r="R3" s="328" t="s">
        <v>171</v>
      </c>
      <c r="S3" s="333" t="s">
        <v>168</v>
      </c>
      <c r="T3" s="328" t="s">
        <v>29</v>
      </c>
      <c r="U3" s="327" t="s">
        <v>172</v>
      </c>
      <c r="V3" s="328" t="s">
        <v>31</v>
      </c>
      <c r="W3" s="328" t="s">
        <v>33</v>
      </c>
      <c r="X3" s="351" t="s">
        <v>173</v>
      </c>
      <c r="Y3" s="352"/>
      <c r="Z3" s="352"/>
      <c r="AA3" s="353"/>
      <c r="AB3" s="328" t="s">
        <v>174</v>
      </c>
      <c r="AC3" s="328"/>
      <c r="AD3" s="328"/>
      <c r="AE3" s="328"/>
      <c r="AF3" s="328"/>
      <c r="AG3" s="328"/>
      <c r="AH3" s="327" t="s">
        <v>175</v>
      </c>
      <c r="AI3" s="327" t="s">
        <v>176</v>
      </c>
      <c r="AJ3" s="327" t="s">
        <v>168</v>
      </c>
      <c r="AK3" s="327" t="s">
        <v>177</v>
      </c>
      <c r="AL3" s="327" t="s">
        <v>168</v>
      </c>
      <c r="AM3" s="327" t="s">
        <v>178</v>
      </c>
      <c r="AN3" s="327" t="s">
        <v>49</v>
      </c>
      <c r="AO3" s="329" t="s">
        <v>179</v>
      </c>
      <c r="AP3" s="329" t="s">
        <v>180</v>
      </c>
      <c r="AQ3" s="329" t="s">
        <v>181</v>
      </c>
      <c r="AR3" s="329" t="s">
        <v>182</v>
      </c>
      <c r="AS3" s="329" t="s">
        <v>183</v>
      </c>
      <c r="AT3" s="329" t="s">
        <v>182</v>
      </c>
      <c r="AU3" s="337" t="s">
        <v>184</v>
      </c>
      <c r="AV3" s="329" t="s">
        <v>182</v>
      </c>
      <c r="AW3" s="329" t="s">
        <v>185</v>
      </c>
      <c r="AX3" s="329" t="s">
        <v>182</v>
      </c>
      <c r="AY3" s="337" t="s">
        <v>186</v>
      </c>
      <c r="AZ3" s="329" t="s">
        <v>53</v>
      </c>
      <c r="BA3" s="330" t="s">
        <v>187</v>
      </c>
      <c r="BB3" s="330" t="s">
        <v>188</v>
      </c>
      <c r="BC3" s="330" t="s">
        <v>180</v>
      </c>
      <c r="BD3" s="330" t="s">
        <v>189</v>
      </c>
      <c r="BE3" s="330" t="s">
        <v>190</v>
      </c>
      <c r="BF3" s="330" t="s">
        <v>187</v>
      </c>
      <c r="BG3" s="330" t="s">
        <v>188</v>
      </c>
      <c r="BH3" s="330" t="s">
        <v>180</v>
      </c>
      <c r="BI3" s="330" t="s">
        <v>189</v>
      </c>
      <c r="BJ3" s="330" t="s">
        <v>190</v>
      </c>
      <c r="BK3" s="330" t="s">
        <v>187</v>
      </c>
      <c r="BL3" s="330" t="s">
        <v>188</v>
      </c>
      <c r="BM3" s="330" t="s">
        <v>180</v>
      </c>
      <c r="BN3" s="330" t="s">
        <v>189</v>
      </c>
      <c r="BO3" s="330" t="s">
        <v>190</v>
      </c>
      <c r="BP3" s="330" t="s">
        <v>187</v>
      </c>
      <c r="BQ3" s="330" t="s">
        <v>188</v>
      </c>
      <c r="BR3" s="330" t="s">
        <v>180</v>
      </c>
      <c r="BS3" s="330" t="s">
        <v>189</v>
      </c>
      <c r="BT3" s="330" t="s">
        <v>190</v>
      </c>
      <c r="BU3" s="326" t="s">
        <v>192</v>
      </c>
      <c r="BV3" s="326" t="s">
        <v>252</v>
      </c>
      <c r="BW3" s="326" t="s">
        <v>193</v>
      </c>
      <c r="BX3" s="326" t="s">
        <v>188</v>
      </c>
      <c r="BY3" s="368" t="s">
        <v>182</v>
      </c>
      <c r="BZ3" s="368" t="s">
        <v>194</v>
      </c>
      <c r="CA3" s="368" t="s">
        <v>195</v>
      </c>
      <c r="CB3" s="325" t="s">
        <v>196</v>
      </c>
      <c r="CC3" s="325" t="s">
        <v>197</v>
      </c>
      <c r="CD3" s="325" t="s">
        <v>198</v>
      </c>
      <c r="CE3" s="325" t="s">
        <v>199</v>
      </c>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row>
    <row r="4" spans="1:109" s="168" customFormat="1" ht="99.75" customHeight="1" x14ac:dyDescent="0.25">
      <c r="A4" s="350"/>
      <c r="B4" s="328"/>
      <c r="C4" s="328"/>
      <c r="D4" s="328"/>
      <c r="E4" s="333"/>
      <c r="F4" s="328"/>
      <c r="G4" s="328"/>
      <c r="H4" s="333"/>
      <c r="I4" s="333"/>
      <c r="J4" s="333"/>
      <c r="K4" s="328"/>
      <c r="L4" s="333"/>
      <c r="M4" s="328"/>
      <c r="N4" s="328"/>
      <c r="O4" s="333"/>
      <c r="P4" s="328"/>
      <c r="Q4" s="328"/>
      <c r="R4" s="333"/>
      <c r="S4" s="333"/>
      <c r="T4" s="328"/>
      <c r="U4" s="327"/>
      <c r="V4" s="328"/>
      <c r="W4" s="328"/>
      <c r="X4" s="175" t="s">
        <v>267</v>
      </c>
      <c r="Y4" s="175" t="s">
        <v>201</v>
      </c>
      <c r="Z4" s="175" t="s">
        <v>202</v>
      </c>
      <c r="AA4" s="175" t="s">
        <v>203</v>
      </c>
      <c r="AB4" s="176" t="s">
        <v>70</v>
      </c>
      <c r="AC4" s="176" t="s">
        <v>204</v>
      </c>
      <c r="AD4" s="176" t="s">
        <v>205</v>
      </c>
      <c r="AE4" s="176" t="s">
        <v>206</v>
      </c>
      <c r="AF4" s="176" t="s">
        <v>207</v>
      </c>
      <c r="AG4" s="176" t="s">
        <v>189</v>
      </c>
      <c r="AH4" s="327"/>
      <c r="AI4" s="327"/>
      <c r="AJ4" s="327"/>
      <c r="AK4" s="327"/>
      <c r="AL4" s="327"/>
      <c r="AM4" s="327"/>
      <c r="AN4" s="327"/>
      <c r="AO4" s="329"/>
      <c r="AP4" s="329"/>
      <c r="AQ4" s="329"/>
      <c r="AR4" s="329"/>
      <c r="AS4" s="329"/>
      <c r="AT4" s="329"/>
      <c r="AU4" s="338"/>
      <c r="AV4" s="329"/>
      <c r="AW4" s="329"/>
      <c r="AX4" s="329"/>
      <c r="AY4" s="338"/>
      <c r="AZ4" s="329"/>
      <c r="BA4" s="330"/>
      <c r="BB4" s="330"/>
      <c r="BC4" s="330"/>
      <c r="BD4" s="330"/>
      <c r="BE4" s="330"/>
      <c r="BF4" s="330"/>
      <c r="BG4" s="330"/>
      <c r="BH4" s="330"/>
      <c r="BI4" s="330"/>
      <c r="BJ4" s="330"/>
      <c r="BK4" s="330"/>
      <c r="BL4" s="330"/>
      <c r="BM4" s="330"/>
      <c r="BN4" s="330"/>
      <c r="BO4" s="330"/>
      <c r="BP4" s="330"/>
      <c r="BQ4" s="330"/>
      <c r="BR4" s="330"/>
      <c r="BS4" s="330"/>
      <c r="BT4" s="330"/>
      <c r="BU4" s="326"/>
      <c r="BV4" s="326"/>
      <c r="BW4" s="326"/>
      <c r="BX4" s="326"/>
      <c r="BY4" s="368"/>
      <c r="BZ4" s="368"/>
      <c r="CA4" s="368"/>
      <c r="CB4" s="325"/>
      <c r="CC4" s="325"/>
      <c r="CD4" s="325"/>
      <c r="CE4" s="325"/>
      <c r="CF4" s="167"/>
      <c r="CG4" s="167"/>
      <c r="CH4" s="167"/>
      <c r="CI4" s="167"/>
      <c r="CJ4" s="167"/>
      <c r="CK4" s="167"/>
      <c r="CL4" s="167"/>
      <c r="CM4" s="167"/>
      <c r="CN4" s="167"/>
      <c r="CO4" s="167"/>
      <c r="CP4" s="167"/>
      <c r="CQ4" s="167"/>
      <c r="CR4" s="167"/>
      <c r="CS4" s="167"/>
      <c r="CT4" s="167"/>
      <c r="CU4" s="167"/>
      <c r="CV4" s="167"/>
      <c r="CW4" s="167"/>
      <c r="CX4" s="167"/>
      <c r="CY4" s="167"/>
      <c r="CZ4" s="167"/>
      <c r="DA4" s="167"/>
      <c r="DB4" s="167"/>
      <c r="DC4" s="167"/>
      <c r="DD4" s="167"/>
      <c r="DE4" s="167"/>
    </row>
    <row r="5" spans="1:109" s="171" customFormat="1" ht="63" customHeight="1" x14ac:dyDescent="0.25">
      <c r="A5" s="342">
        <v>1</v>
      </c>
      <c r="B5" s="324" t="s">
        <v>72</v>
      </c>
      <c r="C5" s="324" t="s">
        <v>208</v>
      </c>
      <c r="D5" s="324" t="s">
        <v>572</v>
      </c>
      <c r="E5" s="343" t="s">
        <v>268</v>
      </c>
      <c r="F5" s="324" t="s">
        <v>573</v>
      </c>
      <c r="G5" s="324" t="s">
        <v>389</v>
      </c>
      <c r="H5" s="324" t="s">
        <v>269</v>
      </c>
      <c r="I5" s="155" t="s">
        <v>412</v>
      </c>
      <c r="J5" s="256" t="s">
        <v>468</v>
      </c>
      <c r="K5" s="324" t="s">
        <v>210</v>
      </c>
      <c r="L5" s="343" t="s">
        <v>270</v>
      </c>
      <c r="M5" s="342">
        <v>12</v>
      </c>
      <c r="N5" s="341" t="str">
        <f>IF(M5&lt;=0,"",IF(M5&lt;=2,"Muy Baja",IF(M5&lt;=24,"Baja",IF(M5&lt;=500,"Media",IF(M5&lt;=5000,"Alta","Muy Alta")))))</f>
        <v>Baja</v>
      </c>
      <c r="O5" s="345">
        <f>IF(N5="","",IF(N5="Muy Baja",0.2,IF(N5="Baja",0.4,IF(N5="Media",0.6,IF(N5="Alta",0.8,IF(N5="Muy Alta",1,))))))</f>
        <v>0.4</v>
      </c>
      <c r="P5" s="346" t="s">
        <v>271</v>
      </c>
      <c r="Q5" s="345" t="str">
        <f>IF(NOT(ISERROR(MATCH(P5,'Tabla Impacto'!$B$221:$B$223,0))),'Tabla Impacto'!$F$223&amp;"Por favor no seleccionar los criterios de impacto(Afectación Económica o presupuestal y Pérdida Reputacional)",P5)</f>
        <v xml:space="preserve">     El riesgo afecta la imagen de la entidad internamente, de conocimiento general, nivel interno, de junta dircetiva y accionistas y/o de provedores</v>
      </c>
      <c r="R5" s="341" t="str">
        <f>IF(OR(Q5='Tabla Impacto'!$C$11,Q5='Tabla Impacto'!$D$11),"Leve",IF(OR(Q5='Tabla Impacto'!$C$12,Q5='Tabla Impacto'!$D$12),"Menor",IF(OR(Q5='Tabla Impacto'!$C$13,Q5='Tabla Impacto'!$D$13),"Moderado",IF(OR(Q5='Tabla Impacto'!$C$14,Q5='Tabla Impacto'!$D$14),"Mayor",IF(OR(Q5='Tabla Impacto'!$C$15,Q5='Tabla Impacto'!$D$15),"Catastrófico","")))))</f>
        <v>Menor</v>
      </c>
      <c r="S5" s="345">
        <f>IF(R5="","",IF(R5="Leve",0.2,IF(R5="Menor",0.4,IF(R5="Moderado",0.6,IF(R5="Mayor",0.8,IF(R5="Catastrófico",1,))))))</f>
        <v>0.4</v>
      </c>
      <c r="T5" s="344" t="str">
        <f>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Moderado</v>
      </c>
      <c r="U5" s="156">
        <v>1</v>
      </c>
      <c r="V5" s="213" t="s">
        <v>594</v>
      </c>
      <c r="W5" s="157" t="str">
        <f t="shared" ref="W5:W36" si="0">IF(OR(AB5="Preventivo",AB5="Detectivo"),"Probabilidad",IF(AB5="Correctivo","Impacto",""))</f>
        <v>Probabilidad</v>
      </c>
      <c r="X5" s="169" t="s">
        <v>213</v>
      </c>
      <c r="Y5" s="169" t="s">
        <v>213</v>
      </c>
      <c r="Z5" s="169" t="s">
        <v>213</v>
      </c>
      <c r="AA5" s="169" t="s">
        <v>213</v>
      </c>
      <c r="AB5" s="117" t="s">
        <v>222</v>
      </c>
      <c r="AC5" s="117" t="s">
        <v>215</v>
      </c>
      <c r="AD5" s="118" t="str">
        <f t="shared" ref="AD5" si="1">IF(AND(AB5="Preventivo",AC5="Automático"),"50%",IF(AND(AB5="Preventivo",AC5="Manual"),"40%",IF(AND(AB5="Detectivo",AC5="Automático"),"40%",IF(AND(AB5="Detectivo",AC5="Manual"),"30%",IF(AND(AB5="Correctivo",AC5="Automático"),"35%",IF(AND(AB5="Correctivo",AC5="Manual"),"25%",""))))))</f>
        <v>40%</v>
      </c>
      <c r="AE5" s="117" t="s">
        <v>216</v>
      </c>
      <c r="AF5" s="117" t="s">
        <v>217</v>
      </c>
      <c r="AG5" s="117" t="s">
        <v>218</v>
      </c>
      <c r="AH5" s="185">
        <f>IFERROR(IF(W5="Probabilidad",(O5-(+O5*AD5)),IF(W5="Impacto",O5,"")),"")</f>
        <v>0.24</v>
      </c>
      <c r="AI5" s="154" t="str">
        <f>IFERROR(IF(AH5="","",IF(AH5&lt;=0.2,"Muy Baja",IF(AH5&lt;=0.4,"Baja",IF(AH5&lt;=0.6,"Media",IF(AH5&lt;=0.8,"Alta","Muy Alta"))))),"")</f>
        <v>Baja</v>
      </c>
      <c r="AJ5" s="118">
        <f t="shared" ref="AJ5" si="2">+AH5</f>
        <v>0.24</v>
      </c>
      <c r="AK5" s="154" t="str">
        <f>IFERROR(IF(AL5="","",IF(AL5&lt;=0.2,"Leve",IF(AL5&lt;=0.4,"Menor",IF(AL5&lt;=0.6,"Moderado",IF(AL5&lt;=0.8,"Mayor","Catastrófico"))))),"")</f>
        <v>Menor</v>
      </c>
      <c r="AL5" s="118">
        <f>IFERROR(IF(W5="Impacto",(S5-(+S5*AD5)),IF(W5="Probabilidad",S5,"")),"")</f>
        <v>0.4</v>
      </c>
      <c r="AM5" s="119"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Moderado</v>
      </c>
      <c r="AN5" s="394"/>
      <c r="AO5" s="116" t="s">
        <v>272</v>
      </c>
      <c r="AP5" s="155" t="s">
        <v>220</v>
      </c>
      <c r="AQ5" s="120">
        <v>44926</v>
      </c>
      <c r="AR5" s="120"/>
      <c r="AS5" s="155"/>
      <c r="AT5" s="120"/>
      <c r="AU5" s="155"/>
      <c r="AV5" s="120"/>
      <c r="AW5" s="155"/>
      <c r="AX5" s="120"/>
      <c r="AY5" s="155"/>
      <c r="AZ5" s="156"/>
      <c r="BA5" s="155"/>
      <c r="BB5" s="155"/>
      <c r="BC5" s="156"/>
      <c r="BD5" s="120"/>
      <c r="BE5" s="120"/>
      <c r="BF5" s="155"/>
      <c r="BG5" s="155"/>
      <c r="BH5" s="156"/>
      <c r="BI5" s="120"/>
      <c r="BJ5" s="120"/>
      <c r="BK5" s="155"/>
      <c r="BL5" s="155"/>
      <c r="BM5" s="156"/>
      <c r="BN5" s="120"/>
      <c r="BO5" s="120"/>
      <c r="BP5" s="155"/>
      <c r="BQ5" s="155"/>
      <c r="BR5" s="156"/>
      <c r="BS5" s="120"/>
      <c r="BT5" s="120"/>
      <c r="BU5" s="120"/>
      <c r="BV5" s="155" t="s">
        <v>596</v>
      </c>
      <c r="BW5" s="155"/>
      <c r="BX5" s="155"/>
      <c r="BY5" s="120"/>
      <c r="BZ5" s="155"/>
      <c r="CA5" s="155"/>
      <c r="CB5" s="120"/>
      <c r="CC5" s="155"/>
      <c r="CD5" s="156"/>
      <c r="CE5" s="155"/>
      <c r="CF5" s="170"/>
      <c r="CG5" s="170"/>
      <c r="CH5" s="170"/>
      <c r="CI5" s="170"/>
      <c r="CJ5" s="170"/>
      <c r="CK5" s="170"/>
      <c r="CL5" s="170"/>
      <c r="CM5" s="170"/>
      <c r="CN5" s="170"/>
      <c r="CO5" s="170"/>
      <c r="CP5" s="170"/>
      <c r="CQ5" s="170"/>
      <c r="CR5" s="170"/>
      <c r="CS5" s="170"/>
      <c r="CT5" s="170"/>
      <c r="CU5" s="170"/>
      <c r="CV5" s="170"/>
      <c r="CW5" s="170"/>
      <c r="CX5" s="170"/>
      <c r="CY5" s="170"/>
      <c r="CZ5" s="170"/>
      <c r="DA5" s="170"/>
      <c r="DB5" s="170"/>
      <c r="DC5" s="170"/>
      <c r="DD5" s="170"/>
      <c r="DE5" s="170"/>
    </row>
    <row r="6" spans="1:109" ht="63" x14ac:dyDescent="0.3">
      <c r="A6" s="342"/>
      <c r="B6" s="324"/>
      <c r="C6" s="324"/>
      <c r="D6" s="324"/>
      <c r="E6" s="343"/>
      <c r="F6" s="324"/>
      <c r="G6" s="324"/>
      <c r="H6" s="324"/>
      <c r="I6" s="155" t="s">
        <v>439</v>
      </c>
      <c r="J6" s="256" t="s">
        <v>476</v>
      </c>
      <c r="K6" s="324"/>
      <c r="L6" s="343"/>
      <c r="M6" s="342"/>
      <c r="N6" s="341"/>
      <c r="O6" s="345"/>
      <c r="P6" s="346"/>
      <c r="Q6" s="345">
        <f>IF(NOT(ISERROR(MATCH(P6,_xlfn.ANCHORARRAY(E17),0))),O19&amp;"Por favor no seleccionar los criterios de impacto",P6)</f>
        <v>0</v>
      </c>
      <c r="R6" s="341"/>
      <c r="S6" s="345"/>
      <c r="T6" s="344"/>
      <c r="U6" s="156">
        <v>2</v>
      </c>
      <c r="V6" s="116" t="s">
        <v>595</v>
      </c>
      <c r="W6" s="157" t="str">
        <f t="shared" si="0"/>
        <v>Probabilidad</v>
      </c>
      <c r="X6" s="169" t="s">
        <v>213</v>
      </c>
      <c r="Y6" s="169" t="s">
        <v>213</v>
      </c>
      <c r="Z6" s="169" t="s">
        <v>213</v>
      </c>
      <c r="AA6" s="169" t="s">
        <v>213</v>
      </c>
      <c r="AB6" s="117" t="s">
        <v>222</v>
      </c>
      <c r="AC6" s="117" t="s">
        <v>215</v>
      </c>
      <c r="AD6" s="118" t="str">
        <f t="shared" ref="AD6:AD64" si="4">IF(AND(AB6="Preventivo",AC6="Automático"),"50%",IF(AND(AB6="Preventivo",AC6="Manual"),"40%",IF(AND(AB6="Detectivo",AC6="Automático"),"40%",IF(AND(AB6="Detectivo",AC6="Manual"),"30%",IF(AND(AB6="Correctivo",AC6="Automático"),"35%",IF(AND(AB6="Correctivo",AC6="Manual"),"25%",""))))))</f>
        <v>40%</v>
      </c>
      <c r="AE6" s="117" t="s">
        <v>216</v>
      </c>
      <c r="AF6" s="117" t="s">
        <v>229</v>
      </c>
      <c r="AG6" s="117" t="s">
        <v>218</v>
      </c>
      <c r="AH6" s="185">
        <f>IFERROR(IF(AND(W5="Probabilidad",W6="Probabilidad"),(AJ5-(+AJ5*AD6)),IF(W6="Probabilidad",(O5-(+O5*AD6)),IF(W6="Impacto",AJ5,""))),"")</f>
        <v>0.14399999999999999</v>
      </c>
      <c r="AI6" s="154" t="str">
        <f t="shared" ref="AI6:AI64" si="5">IFERROR(IF(AH6="","",IF(AH6&lt;=0.2,"Muy Baja",IF(AH6&lt;=0.4,"Baja",IF(AH6&lt;=0.6,"Media",IF(AH6&lt;=0.8,"Alta","Muy Alta"))))),"")</f>
        <v>Muy Baja</v>
      </c>
      <c r="AJ6" s="118">
        <f t="shared" ref="AJ6:AJ36" si="6">+AH6</f>
        <v>0.14399999999999999</v>
      </c>
      <c r="AK6" s="154" t="str">
        <f t="shared" ref="AK6:AK64" si="7">IFERROR(IF(AL6="","",IF(AL6&lt;=0.2,"Leve",IF(AL6&lt;=0.4,"Menor",IF(AL6&lt;=0.6,"Moderado",IF(AL6&lt;=0.8,"Mayor","Catastrófico"))))),"")</f>
        <v>Menor</v>
      </c>
      <c r="AL6" s="118">
        <f>IFERROR(IF(AND(W5="Impacto",W6="Impacto"),(AL5-(+AL5*AD6)),IF(W6="Impacto",($S$5-(+$S$5*AD6)),IF(W6="Probabilidad",AL5,""))),"")</f>
        <v>0.4</v>
      </c>
      <c r="AM6" s="119"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Bajo</v>
      </c>
      <c r="AN6" s="395"/>
      <c r="AO6" s="116" t="s">
        <v>273</v>
      </c>
      <c r="AP6" s="155" t="s">
        <v>274</v>
      </c>
      <c r="AQ6" s="120">
        <v>44926</v>
      </c>
      <c r="AR6" s="120"/>
      <c r="AS6" s="155"/>
      <c r="AT6" s="120"/>
      <c r="AU6" s="155"/>
      <c r="AV6" s="120"/>
      <c r="AW6" s="155"/>
      <c r="AX6" s="120"/>
      <c r="AY6" s="155"/>
      <c r="AZ6" s="156"/>
      <c r="BA6" s="155"/>
      <c r="BB6" s="155"/>
      <c r="BC6" s="156"/>
      <c r="BD6" s="120"/>
      <c r="BE6" s="120"/>
      <c r="BF6" s="155"/>
      <c r="BG6" s="155"/>
      <c r="BH6" s="156"/>
      <c r="BI6" s="120"/>
      <c r="BJ6" s="120"/>
      <c r="BK6" s="155"/>
      <c r="BL6" s="155"/>
      <c r="BM6" s="156"/>
      <c r="BN6" s="120"/>
      <c r="BO6" s="120"/>
      <c r="BP6" s="155"/>
      <c r="BQ6" s="155"/>
      <c r="BR6" s="156"/>
      <c r="BS6" s="120"/>
      <c r="BT6" s="120"/>
      <c r="BU6" s="120"/>
      <c r="BV6" s="155"/>
      <c r="BW6" s="155"/>
      <c r="BX6" s="155"/>
      <c r="BY6" s="120"/>
      <c r="BZ6" s="155"/>
      <c r="CA6" s="155"/>
      <c r="CB6" s="120"/>
      <c r="CC6" s="155"/>
      <c r="CD6" s="156"/>
      <c r="CE6" s="155"/>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row>
    <row r="7" spans="1:109" ht="51" x14ac:dyDescent="0.3">
      <c r="A7" s="342"/>
      <c r="B7" s="324"/>
      <c r="C7" s="324"/>
      <c r="D7" s="324"/>
      <c r="E7" s="343"/>
      <c r="F7" s="324"/>
      <c r="G7" s="324"/>
      <c r="H7" s="324"/>
      <c r="I7" s="155" t="s">
        <v>433</v>
      </c>
      <c r="J7" s="256" t="s">
        <v>515</v>
      </c>
      <c r="K7" s="324"/>
      <c r="L7" s="343"/>
      <c r="M7" s="342"/>
      <c r="N7" s="341"/>
      <c r="O7" s="345"/>
      <c r="P7" s="346"/>
      <c r="Q7" s="345">
        <f>IF(NOT(ISERROR(MATCH(P7,_xlfn.ANCHORARRAY(E18),0))),O20&amp;"Por favor no seleccionar los criterios de impacto",P7)</f>
        <v>0</v>
      </c>
      <c r="R7" s="341"/>
      <c r="S7" s="345"/>
      <c r="T7" s="344"/>
      <c r="U7" s="156">
        <v>3</v>
      </c>
      <c r="V7" s="116"/>
      <c r="W7" s="157" t="str">
        <f t="shared" si="0"/>
        <v/>
      </c>
      <c r="X7" s="169"/>
      <c r="Y7" s="169"/>
      <c r="Z7" s="169"/>
      <c r="AA7" s="169"/>
      <c r="AB7" s="117"/>
      <c r="AC7" s="117"/>
      <c r="AD7" s="118" t="str">
        <f t="shared" si="4"/>
        <v/>
      </c>
      <c r="AE7" s="117"/>
      <c r="AF7" s="117"/>
      <c r="AG7" s="117"/>
      <c r="AH7" s="185" t="str">
        <f>IFERROR(IF(AND(W6="Probabilidad",W7="Probabilidad"),(AJ6-(+AJ6*AD7)),IF(AND(W6="Impacto",W7="Probabilidad"),(AJ5-(+AJ5*AD7)),IF(W7="Impacto",AJ6,""))),"")</f>
        <v/>
      </c>
      <c r="AI7" s="154" t="str">
        <f t="shared" si="5"/>
        <v/>
      </c>
      <c r="AJ7" s="118" t="str">
        <f t="shared" si="6"/>
        <v/>
      </c>
      <c r="AK7" s="154" t="str">
        <f t="shared" si="7"/>
        <v/>
      </c>
      <c r="AL7" s="118" t="str">
        <f>IFERROR(IF(AND(W6="Impacto",W7="Impacto"),(AL6-(+AL6*AD7)),IF(AND(W6="Probabilidad",W7="Impacto"),(AL5-(+AL5*AD7)),IF(W7="Probabilidad",AL6,""))),"")</f>
        <v/>
      </c>
      <c r="AM7" s="119" t="str">
        <f t="shared" si="8"/>
        <v/>
      </c>
      <c r="AN7" s="395"/>
      <c r="AO7" s="116" t="s">
        <v>276</v>
      </c>
      <c r="AP7" s="256" t="s">
        <v>274</v>
      </c>
      <c r="AQ7" s="159" t="s">
        <v>275</v>
      </c>
      <c r="AR7" s="120"/>
      <c r="AS7" s="155"/>
      <c r="AT7" s="120"/>
      <c r="AU7" s="155"/>
      <c r="AV7" s="120"/>
      <c r="AW7" s="155"/>
      <c r="AX7" s="120"/>
      <c r="AY7" s="155"/>
      <c r="AZ7" s="156"/>
      <c r="BA7" s="155"/>
      <c r="BB7" s="155"/>
      <c r="BC7" s="156"/>
      <c r="BD7" s="120"/>
      <c r="BE7" s="120"/>
      <c r="BF7" s="155"/>
      <c r="BG7" s="155"/>
      <c r="BH7" s="156"/>
      <c r="BI7" s="120"/>
      <c r="BJ7" s="120"/>
      <c r="BK7" s="155"/>
      <c r="BL7" s="155"/>
      <c r="BM7" s="156"/>
      <c r="BN7" s="120"/>
      <c r="BO7" s="120"/>
      <c r="BP7" s="155"/>
      <c r="BQ7" s="155"/>
      <c r="BR7" s="156"/>
      <c r="BS7" s="120"/>
      <c r="BT7" s="120"/>
      <c r="BU7" s="120"/>
      <c r="BV7" s="155"/>
      <c r="BW7" s="155"/>
      <c r="BX7" s="155"/>
      <c r="BY7" s="120"/>
      <c r="BZ7" s="155"/>
      <c r="CA7" s="155"/>
      <c r="CB7" s="120"/>
      <c r="CC7" s="155"/>
      <c r="CD7" s="156"/>
      <c r="CE7" s="155"/>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row>
    <row r="8" spans="1:109" ht="49.5" x14ac:dyDescent="0.3">
      <c r="A8" s="342"/>
      <c r="B8" s="324"/>
      <c r="C8" s="324"/>
      <c r="D8" s="324"/>
      <c r="E8" s="343"/>
      <c r="F8" s="324"/>
      <c r="G8" s="324"/>
      <c r="H8" s="324"/>
      <c r="I8" s="155" t="s">
        <v>434</v>
      </c>
      <c r="J8" s="256" t="s">
        <v>515</v>
      </c>
      <c r="K8" s="324"/>
      <c r="L8" s="343"/>
      <c r="M8" s="342"/>
      <c r="N8" s="341"/>
      <c r="O8" s="345"/>
      <c r="P8" s="346"/>
      <c r="Q8" s="345">
        <f>IF(NOT(ISERROR(MATCH(P8,_xlfn.ANCHORARRAY(E19),0))),O21&amp;"Por favor no seleccionar los criterios de impacto",P8)</f>
        <v>0</v>
      </c>
      <c r="R8" s="341"/>
      <c r="S8" s="345"/>
      <c r="T8" s="344"/>
      <c r="U8" s="156">
        <v>4</v>
      </c>
      <c r="V8" s="116"/>
      <c r="W8" s="157" t="str">
        <f t="shared" si="0"/>
        <v/>
      </c>
      <c r="X8" s="169"/>
      <c r="Y8" s="169"/>
      <c r="Z8" s="169"/>
      <c r="AA8" s="169"/>
      <c r="AB8" s="117"/>
      <c r="AC8" s="117"/>
      <c r="AD8" s="118" t="str">
        <f t="shared" si="4"/>
        <v/>
      </c>
      <c r="AE8" s="117"/>
      <c r="AF8" s="117"/>
      <c r="AG8" s="117"/>
      <c r="AH8" s="185" t="str">
        <f>IFERROR(IF(AND(W7="Probabilidad",W8="Probabilidad"),(AJ7-(+AJ7*AD8)),IF(AND(W7="Impacto",W8="Probabilidad"),(AJ6-(+AJ6*AD8)),IF(W8="Impacto",AJ7,""))),"")</f>
        <v/>
      </c>
      <c r="AI8" s="154" t="str">
        <f t="shared" si="5"/>
        <v/>
      </c>
      <c r="AJ8" s="118" t="str">
        <f t="shared" si="6"/>
        <v/>
      </c>
      <c r="AK8" s="154" t="str">
        <f t="shared" si="7"/>
        <v/>
      </c>
      <c r="AL8" s="118" t="str">
        <f>IFERROR(IF(AND(W7="Impacto",W8="Impacto"),(AL7-(+AL7*AD8)),IF(AND(W7="Probabilidad",W8="Impacto"),(AL6-(+AL6*AD8)),IF(W8="Probabilidad",AL7,""))),"")</f>
        <v/>
      </c>
      <c r="AM8" s="119" t="str">
        <f t="shared" si="8"/>
        <v/>
      </c>
      <c r="AN8" s="395"/>
      <c r="AO8" s="116"/>
      <c r="AP8" s="155"/>
      <c r="AQ8" s="159"/>
      <c r="AR8" s="120"/>
      <c r="AS8" s="155"/>
      <c r="AT8" s="120"/>
      <c r="AU8" s="155"/>
      <c r="AV8" s="120"/>
      <c r="AW8" s="155"/>
      <c r="AX8" s="120"/>
      <c r="AY8" s="155"/>
      <c r="AZ8" s="156"/>
      <c r="BA8" s="155"/>
      <c r="BB8" s="155"/>
      <c r="BC8" s="156"/>
      <c r="BD8" s="120"/>
      <c r="BE8" s="120"/>
      <c r="BF8" s="155"/>
      <c r="BG8" s="155"/>
      <c r="BH8" s="156"/>
      <c r="BI8" s="120"/>
      <c r="BJ8" s="120"/>
      <c r="BK8" s="155"/>
      <c r="BL8" s="155"/>
      <c r="BM8" s="156"/>
      <c r="BN8" s="120"/>
      <c r="BO8" s="120"/>
      <c r="BP8" s="155"/>
      <c r="BQ8" s="155"/>
      <c r="BR8" s="156"/>
      <c r="BS8" s="120"/>
      <c r="BT8" s="120"/>
      <c r="BU8" s="120"/>
      <c r="BV8" s="155"/>
      <c r="BW8" s="155"/>
      <c r="BX8" s="155"/>
      <c r="BY8" s="120"/>
      <c r="BZ8" s="155"/>
      <c r="CA8" s="155"/>
      <c r="CB8" s="120"/>
      <c r="CC8" s="155"/>
      <c r="CD8" s="156"/>
      <c r="CE8" s="155"/>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row>
    <row r="9" spans="1:109" ht="15.75" customHeight="1" x14ac:dyDescent="0.3">
      <c r="A9" s="342"/>
      <c r="B9" s="324"/>
      <c r="C9" s="324"/>
      <c r="D9" s="324"/>
      <c r="E9" s="343"/>
      <c r="F9" s="324"/>
      <c r="G9" s="324"/>
      <c r="H9" s="324"/>
      <c r="I9" s="155"/>
      <c r="J9" s="155"/>
      <c r="K9" s="324"/>
      <c r="L9" s="343"/>
      <c r="M9" s="342"/>
      <c r="N9" s="341"/>
      <c r="O9" s="345"/>
      <c r="P9" s="346"/>
      <c r="Q9" s="345">
        <f>IF(NOT(ISERROR(MATCH(P9,_xlfn.ANCHORARRAY(E20),0))),O22&amp;"Por favor no seleccionar los criterios de impacto",P9)</f>
        <v>0</v>
      </c>
      <c r="R9" s="341"/>
      <c r="S9" s="345"/>
      <c r="T9" s="344"/>
      <c r="U9" s="156">
        <v>5</v>
      </c>
      <c r="V9" s="116"/>
      <c r="W9" s="157" t="str">
        <f t="shared" si="0"/>
        <v/>
      </c>
      <c r="X9" s="169"/>
      <c r="Y9" s="169"/>
      <c r="Z9" s="169"/>
      <c r="AA9" s="169"/>
      <c r="AB9" s="117"/>
      <c r="AC9" s="117"/>
      <c r="AD9" s="118" t="str">
        <f t="shared" si="4"/>
        <v/>
      </c>
      <c r="AE9" s="117"/>
      <c r="AF9" s="117"/>
      <c r="AG9" s="117"/>
      <c r="AH9" s="185" t="str">
        <f>IFERROR(IF(AND(W8="Probabilidad",W9="Probabilidad"),(AJ8-(+AJ8*AD9)),IF(AND(W8="Impacto",W9="Probabilidad"),(AJ7-(+AJ7*AD9)),IF(W9="Impacto",AJ8,""))),"")</f>
        <v/>
      </c>
      <c r="AI9" s="154" t="str">
        <f t="shared" si="5"/>
        <v/>
      </c>
      <c r="AJ9" s="118" t="str">
        <f t="shared" si="6"/>
        <v/>
      </c>
      <c r="AK9" s="154" t="str">
        <f t="shared" si="7"/>
        <v/>
      </c>
      <c r="AL9" s="118" t="str">
        <f>IFERROR(IF(AND(W8="Impacto",W9="Impacto"),(AL8-(+AL8*AD9)),IF(AND(W8="Probabilidad",W9="Impacto"),(AL7-(+AL7*AD9)),IF(W9="Probabilidad",AL8,""))),"")</f>
        <v/>
      </c>
      <c r="AM9" s="119" t="str">
        <f t="shared" si="8"/>
        <v/>
      </c>
      <c r="AN9" s="395"/>
      <c r="AO9" s="155"/>
      <c r="AP9" s="156"/>
      <c r="AQ9" s="120"/>
      <c r="AR9" s="120"/>
      <c r="AS9" s="155"/>
      <c r="AT9" s="120"/>
      <c r="AU9" s="155"/>
      <c r="AV9" s="120"/>
      <c r="AW9" s="155"/>
      <c r="AX9" s="120"/>
      <c r="AY9" s="155"/>
      <c r="AZ9" s="156"/>
      <c r="BA9" s="155"/>
      <c r="BB9" s="155"/>
      <c r="BC9" s="156"/>
      <c r="BD9" s="120"/>
      <c r="BE9" s="120"/>
      <c r="BF9" s="155"/>
      <c r="BG9" s="155"/>
      <c r="BH9" s="156"/>
      <c r="BI9" s="120"/>
      <c r="BJ9" s="120"/>
      <c r="BK9" s="155"/>
      <c r="BL9" s="155"/>
      <c r="BM9" s="156"/>
      <c r="BN9" s="120"/>
      <c r="BO9" s="120"/>
      <c r="BP9" s="155"/>
      <c r="BQ9" s="155"/>
      <c r="BR9" s="156"/>
      <c r="BS9" s="120"/>
      <c r="BT9" s="120"/>
      <c r="BU9" s="120"/>
      <c r="BV9" s="155"/>
      <c r="BW9" s="155"/>
      <c r="BX9" s="155"/>
      <c r="BY9" s="120"/>
      <c r="BZ9" s="155"/>
      <c r="CA9" s="155"/>
      <c r="CB9" s="120"/>
      <c r="CC9" s="155"/>
      <c r="CD9" s="156"/>
      <c r="CE9" s="155"/>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row>
    <row r="10" spans="1:109" ht="15.75" customHeight="1" x14ac:dyDescent="0.3">
      <c r="A10" s="342"/>
      <c r="B10" s="324"/>
      <c r="C10" s="324"/>
      <c r="D10" s="324"/>
      <c r="E10" s="343"/>
      <c r="F10" s="324"/>
      <c r="G10" s="324"/>
      <c r="H10" s="324"/>
      <c r="I10" s="155"/>
      <c r="J10" s="155"/>
      <c r="K10" s="324"/>
      <c r="L10" s="343"/>
      <c r="M10" s="342"/>
      <c r="N10" s="341"/>
      <c r="O10" s="345"/>
      <c r="P10" s="346"/>
      <c r="Q10" s="345">
        <f>IF(NOT(ISERROR(MATCH(P10,_xlfn.ANCHORARRAY(E21),0))),O23&amp;"Por favor no seleccionar los criterios de impacto",P10)</f>
        <v>0</v>
      </c>
      <c r="R10" s="341"/>
      <c r="S10" s="345"/>
      <c r="T10" s="344"/>
      <c r="U10" s="156">
        <v>6</v>
      </c>
      <c r="V10" s="116"/>
      <c r="W10" s="157" t="str">
        <f t="shared" si="0"/>
        <v/>
      </c>
      <c r="X10" s="169"/>
      <c r="Y10" s="169"/>
      <c r="Z10" s="169"/>
      <c r="AA10" s="169"/>
      <c r="AB10" s="117"/>
      <c r="AC10" s="117"/>
      <c r="AD10" s="118" t="str">
        <f t="shared" si="4"/>
        <v/>
      </c>
      <c r="AE10" s="117"/>
      <c r="AF10" s="117"/>
      <c r="AG10" s="117"/>
      <c r="AH10" s="185" t="str">
        <f>IFERROR(IF(AND(W9="Probabilidad",W10="Probabilidad"),(AJ9-(+AJ9*AD10)),IF(AND(W9="Impacto",W10="Probabilidad"),(AJ8-(+AJ8*AD10)),IF(W10="Impacto",AJ9,""))),"")</f>
        <v/>
      </c>
      <c r="AI10" s="154" t="str">
        <f t="shared" si="5"/>
        <v/>
      </c>
      <c r="AJ10" s="118" t="str">
        <f t="shared" si="6"/>
        <v/>
      </c>
      <c r="AK10" s="154" t="str">
        <f t="shared" si="7"/>
        <v/>
      </c>
      <c r="AL10" s="118" t="str">
        <f>IFERROR(IF(AND(W9="Impacto",W10="Impacto"),(AL9-(+AL9*AD10)),IF(AND(W9="Probabilidad",W10="Impacto"),(AL8-(+AL8*AD10)),IF(W10="Probabilidad",AL9,""))),"")</f>
        <v/>
      </c>
      <c r="AM10" s="119" t="str">
        <f t="shared" si="8"/>
        <v/>
      </c>
      <c r="AN10" s="396"/>
      <c r="AO10" s="155"/>
      <c r="AP10" s="156"/>
      <c r="AQ10" s="120"/>
      <c r="AR10" s="120"/>
      <c r="AS10" s="155"/>
      <c r="AT10" s="120"/>
      <c r="AU10" s="155"/>
      <c r="AV10" s="120"/>
      <c r="AW10" s="155"/>
      <c r="AX10" s="120"/>
      <c r="AY10" s="155"/>
      <c r="AZ10" s="156"/>
      <c r="BA10" s="155"/>
      <c r="BB10" s="155"/>
      <c r="BC10" s="156"/>
      <c r="BD10" s="120"/>
      <c r="BE10" s="120"/>
      <c r="BF10" s="155"/>
      <c r="BG10" s="155"/>
      <c r="BH10" s="156"/>
      <c r="BI10" s="120"/>
      <c r="BJ10" s="120"/>
      <c r="BK10" s="155"/>
      <c r="BL10" s="155"/>
      <c r="BM10" s="156"/>
      <c r="BN10" s="120"/>
      <c r="BO10" s="120"/>
      <c r="BP10" s="155"/>
      <c r="BQ10" s="155"/>
      <c r="BR10" s="156"/>
      <c r="BS10" s="120"/>
      <c r="BT10" s="120"/>
      <c r="BU10" s="120"/>
      <c r="BV10" s="155"/>
      <c r="BW10" s="155"/>
      <c r="BX10" s="155"/>
      <c r="BY10" s="120"/>
      <c r="BZ10" s="155"/>
      <c r="CA10" s="155"/>
      <c r="CB10" s="120"/>
      <c r="CC10" s="155"/>
      <c r="CD10" s="156"/>
      <c r="CE10" s="155"/>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row>
    <row r="11" spans="1:109" ht="15.75" customHeight="1" x14ac:dyDescent="0.3">
      <c r="A11" s="342">
        <v>2</v>
      </c>
      <c r="B11" s="324"/>
      <c r="C11" s="324"/>
      <c r="D11" s="324"/>
      <c r="E11" s="343"/>
      <c r="F11" s="324"/>
      <c r="G11" s="324"/>
      <c r="H11" s="324"/>
      <c r="I11" s="155"/>
      <c r="J11" s="155"/>
      <c r="K11" s="324"/>
      <c r="L11" s="343"/>
      <c r="M11" s="342"/>
      <c r="N11" s="341" t="str">
        <f>IF(M11&lt;=0,"",IF(M11&lt;=2,"Muy Baja",IF(M11&lt;=24,"Baja",IF(M11&lt;=500,"Media",IF(M11&lt;=5000,"Alta","Muy Alta")))))</f>
        <v/>
      </c>
      <c r="O11" s="345" t="str">
        <f>IF(N11="","",IF(N11="Muy Baja",0.2,IF(N11="Baja",0.4,IF(N11="Media",0.6,IF(N11="Alta",0.8,IF(N11="Muy Alta",1,))))))</f>
        <v/>
      </c>
      <c r="P11" s="346"/>
      <c r="Q11" s="345">
        <f>IF(NOT(ISERROR(MATCH(P11,'Tabla Impacto'!$B$221:$B$223,0))),'Tabla Impacto'!$F$223&amp;"Por favor no seleccionar los criterios de impacto(Afectación Económica o presupuestal y Pérdida Reputacional)",P11)</f>
        <v>0</v>
      </c>
      <c r="R11" s="341" t="str">
        <f>IF(OR(Q11='Tabla Impacto'!$C$11,Q11='Tabla Impacto'!$D$11),"Leve",IF(OR(Q11='Tabla Impacto'!$C$12,Q11='Tabla Impacto'!$D$12),"Menor",IF(OR(Q11='Tabla Impacto'!$C$13,Q11='Tabla Impacto'!$D$13),"Moderado",IF(OR(Q11='Tabla Impacto'!$C$14,Q11='Tabla Impacto'!$D$14),"Mayor",IF(OR(Q11='Tabla Impacto'!$C$15,Q11='Tabla Impacto'!$D$15),"Catastrófico","")))))</f>
        <v/>
      </c>
      <c r="S11" s="345" t="str">
        <f>IF(R11="","",IF(R11="Leve",0.2,IF(R11="Menor",0.4,IF(R11="Moderado",0.6,IF(R11="Mayor",0.8,IF(R11="Catastrófico",1,))))))</f>
        <v/>
      </c>
      <c r="T11" s="344" t="str">
        <f>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56">
        <v>1</v>
      </c>
      <c r="V11" s="116"/>
      <c r="W11" s="157" t="str">
        <f t="shared" si="0"/>
        <v/>
      </c>
      <c r="X11" s="169"/>
      <c r="Y11" s="169"/>
      <c r="Z11" s="169"/>
      <c r="AA11" s="169"/>
      <c r="AB11" s="117"/>
      <c r="AC11" s="117"/>
      <c r="AD11" s="118" t="str">
        <f t="shared" si="4"/>
        <v/>
      </c>
      <c r="AE11" s="117"/>
      <c r="AF11" s="117"/>
      <c r="AG11" s="117"/>
      <c r="AH11" s="186" t="str">
        <f>IFERROR(IF(W11="Probabilidad",(O11-(+O11*AD11)),IF(W11="Impacto",O11,"")),"")</f>
        <v/>
      </c>
      <c r="AI11" s="154" t="str">
        <f>IFERROR(IF(AH11="","",IF(AH11&lt;=0.2,"Muy Baja",IF(AH11&lt;=0.4,"Baja",IF(AH11&lt;=0.6,"Media",IF(AH11&lt;=0.8,"Alta","Muy Alta"))))),"")</f>
        <v/>
      </c>
      <c r="AJ11" s="118" t="str">
        <f t="shared" si="6"/>
        <v/>
      </c>
      <c r="AK11" s="154" t="str">
        <f>IFERROR(IF(AL11="","",IF(AL11&lt;=0.2,"Leve",IF(AL11&lt;=0.4,"Menor",IF(AL11&lt;=0.6,"Moderado",IF(AL11&lt;=0.8,"Mayor","Catastrófico"))))),"")</f>
        <v/>
      </c>
      <c r="AL11" s="118" t="str">
        <f>IFERROR(IF(W11="Impacto",(S11-(+S11*AD11)),IF(W11="Probabilidad",S11,"")),"")</f>
        <v/>
      </c>
      <c r="AM11" s="119" t="str">
        <f t="shared" si="8"/>
        <v/>
      </c>
      <c r="AN11" s="394"/>
      <c r="AO11" s="155"/>
      <c r="AP11" s="156"/>
      <c r="AQ11" s="120"/>
      <c r="AR11" s="120"/>
      <c r="AS11" s="155"/>
      <c r="AT11" s="120"/>
      <c r="AU11" s="155"/>
      <c r="AV11" s="120"/>
      <c r="AW11" s="155"/>
      <c r="AX11" s="120"/>
      <c r="AY11" s="155"/>
      <c r="AZ11" s="156"/>
      <c r="BA11" s="155"/>
      <c r="BB11" s="155"/>
      <c r="BC11" s="156"/>
      <c r="BD11" s="120"/>
      <c r="BE11" s="120"/>
      <c r="BF11" s="155"/>
      <c r="BG11" s="155"/>
      <c r="BH11" s="156"/>
      <c r="BI11" s="120"/>
      <c r="BJ11" s="120"/>
      <c r="BK11" s="155"/>
      <c r="BL11" s="155"/>
      <c r="BM11" s="156"/>
      <c r="BN11" s="120"/>
      <c r="BO11" s="120"/>
      <c r="BP11" s="155"/>
      <c r="BQ11" s="155"/>
      <c r="BR11" s="156"/>
      <c r="BS11" s="120"/>
      <c r="BT11" s="120"/>
      <c r="BU11" s="120"/>
      <c r="BV11" s="155"/>
      <c r="BW11" s="155"/>
      <c r="BX11" s="155"/>
      <c r="BY11" s="120"/>
      <c r="BZ11" s="155"/>
      <c r="CA11" s="155"/>
      <c r="CB11" s="120"/>
      <c r="CC11" s="155"/>
      <c r="CD11" s="156"/>
      <c r="CE11" s="155"/>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row>
    <row r="12" spans="1:109" ht="15.75" customHeight="1" x14ac:dyDescent="0.3">
      <c r="A12" s="342"/>
      <c r="B12" s="324"/>
      <c r="C12" s="324"/>
      <c r="D12" s="324"/>
      <c r="E12" s="343"/>
      <c r="F12" s="324"/>
      <c r="G12" s="324"/>
      <c r="H12" s="324"/>
      <c r="I12" s="155"/>
      <c r="J12" s="155"/>
      <c r="K12" s="324"/>
      <c r="L12" s="343"/>
      <c r="M12" s="342"/>
      <c r="N12" s="341"/>
      <c r="O12" s="345"/>
      <c r="P12" s="346"/>
      <c r="Q12" s="345">
        <f t="shared" ref="Q12:Q16" si="9">IF(NOT(ISERROR(MATCH(P12,_xlfn.ANCHORARRAY(E23),0))),O25&amp;"Por favor no seleccionar los criterios de impacto",P12)</f>
        <v>0</v>
      </c>
      <c r="R12" s="341"/>
      <c r="S12" s="345"/>
      <c r="T12" s="344"/>
      <c r="U12" s="156">
        <v>2</v>
      </c>
      <c r="V12" s="116"/>
      <c r="W12" s="157" t="str">
        <f t="shared" si="0"/>
        <v/>
      </c>
      <c r="X12" s="169"/>
      <c r="Y12" s="169"/>
      <c r="Z12" s="169"/>
      <c r="AA12" s="169"/>
      <c r="AB12" s="117"/>
      <c r="AC12" s="117"/>
      <c r="AD12" s="118" t="str">
        <f t="shared" si="4"/>
        <v/>
      </c>
      <c r="AE12" s="117"/>
      <c r="AF12" s="117"/>
      <c r="AG12" s="117"/>
      <c r="AH12" s="186" t="str">
        <f>IFERROR(IF(AND(W11="Probabilidad",W12="Probabilidad"),(AJ11-(+AJ11*AD12)),IF(W12="Probabilidad",(O11-(+O11*AD12)),IF(W12="Impacto",AJ11,""))),"")</f>
        <v/>
      </c>
      <c r="AI12" s="154" t="str">
        <f t="shared" si="5"/>
        <v/>
      </c>
      <c r="AJ12" s="118" t="str">
        <f t="shared" si="6"/>
        <v/>
      </c>
      <c r="AK12" s="154" t="str">
        <f t="shared" si="7"/>
        <v/>
      </c>
      <c r="AL12" s="118" t="str">
        <f>IFERROR(IF(AND(W11="Impacto",W12="Impacto"),(AL5-(+AL5*AD12)),IF(W12="Impacto",($S$11-(+$S$11*AD12)),IF(W12="Probabilidad",AL5,""))),"")</f>
        <v/>
      </c>
      <c r="AM12" s="119" t="str">
        <f t="shared" si="8"/>
        <v/>
      </c>
      <c r="AN12" s="395"/>
      <c r="AO12" s="155"/>
      <c r="AP12" s="156"/>
      <c r="AQ12" s="120"/>
      <c r="AR12" s="120"/>
      <c r="AS12" s="155"/>
      <c r="AT12" s="120"/>
      <c r="AU12" s="155"/>
      <c r="AV12" s="120"/>
      <c r="AW12" s="155"/>
      <c r="AX12" s="120"/>
      <c r="AY12" s="155"/>
      <c r="AZ12" s="156"/>
      <c r="BA12" s="155"/>
      <c r="BB12" s="155"/>
      <c r="BC12" s="156"/>
      <c r="BD12" s="120"/>
      <c r="BE12" s="120"/>
      <c r="BF12" s="155"/>
      <c r="BG12" s="155"/>
      <c r="BH12" s="156"/>
      <c r="BI12" s="120"/>
      <c r="BJ12" s="120"/>
      <c r="BK12" s="155"/>
      <c r="BL12" s="155"/>
      <c r="BM12" s="156"/>
      <c r="BN12" s="120"/>
      <c r="BO12" s="120"/>
      <c r="BP12" s="155"/>
      <c r="BQ12" s="155"/>
      <c r="BR12" s="156"/>
      <c r="BS12" s="120"/>
      <c r="BT12" s="120"/>
      <c r="BU12" s="120"/>
      <c r="BV12" s="155"/>
      <c r="BW12" s="155"/>
      <c r="BX12" s="155"/>
      <c r="BY12" s="120"/>
      <c r="BZ12" s="155"/>
      <c r="CA12" s="155"/>
      <c r="CB12" s="120"/>
      <c r="CC12" s="155"/>
      <c r="CD12" s="156"/>
      <c r="CE12" s="155"/>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row>
    <row r="13" spans="1:109" ht="15.75" customHeight="1" x14ac:dyDescent="0.3">
      <c r="A13" s="342"/>
      <c r="B13" s="324"/>
      <c r="C13" s="324"/>
      <c r="D13" s="324"/>
      <c r="E13" s="343"/>
      <c r="F13" s="324"/>
      <c r="G13" s="324"/>
      <c r="H13" s="324"/>
      <c r="I13" s="155"/>
      <c r="J13" s="155"/>
      <c r="K13" s="324"/>
      <c r="L13" s="343"/>
      <c r="M13" s="342"/>
      <c r="N13" s="341"/>
      <c r="O13" s="345"/>
      <c r="P13" s="346"/>
      <c r="Q13" s="345">
        <f t="shared" si="9"/>
        <v>0</v>
      </c>
      <c r="R13" s="341"/>
      <c r="S13" s="345"/>
      <c r="T13" s="344"/>
      <c r="U13" s="156">
        <v>3</v>
      </c>
      <c r="V13" s="121"/>
      <c r="W13" s="157" t="str">
        <f t="shared" si="0"/>
        <v/>
      </c>
      <c r="X13" s="169"/>
      <c r="Y13" s="169"/>
      <c r="Z13" s="169"/>
      <c r="AA13" s="169"/>
      <c r="AB13" s="117"/>
      <c r="AC13" s="117"/>
      <c r="AD13" s="118" t="str">
        <f t="shared" si="4"/>
        <v/>
      </c>
      <c r="AE13" s="117"/>
      <c r="AF13" s="117"/>
      <c r="AG13" s="117"/>
      <c r="AH13" s="186" t="str">
        <f>IFERROR(IF(AND(W12="Probabilidad",W13="Probabilidad"),(AJ12-(+AJ12*AD13)),IF(AND(W12="Impacto",W13="Probabilidad"),(AJ11-(+AJ11*AD13)),IF(W13="Impacto",AJ12,""))),"")</f>
        <v/>
      </c>
      <c r="AI13" s="154" t="str">
        <f t="shared" si="5"/>
        <v/>
      </c>
      <c r="AJ13" s="118" t="str">
        <f t="shared" si="6"/>
        <v/>
      </c>
      <c r="AK13" s="154" t="str">
        <f t="shared" si="7"/>
        <v/>
      </c>
      <c r="AL13" s="118" t="str">
        <f>IFERROR(IF(AND(W12="Impacto",W13="Impacto"),(AL12-(+AL12*AD13)),IF(AND(W12="Probabilidad",W13="Impacto"),(AL11-(+AL11*AD13)),IF(W13="Probabilidad",AL12,""))),"")</f>
        <v/>
      </c>
      <c r="AM13" s="119" t="str">
        <f t="shared" si="8"/>
        <v/>
      </c>
      <c r="AN13" s="395"/>
      <c r="AO13" s="155"/>
      <c r="AP13" s="156"/>
      <c r="AQ13" s="120"/>
      <c r="AR13" s="120"/>
      <c r="AS13" s="155"/>
      <c r="AT13" s="120"/>
      <c r="AU13" s="155"/>
      <c r="AV13" s="120"/>
      <c r="AW13" s="155"/>
      <c r="AX13" s="120"/>
      <c r="AY13" s="155"/>
      <c r="AZ13" s="156"/>
      <c r="BA13" s="155"/>
      <c r="BB13" s="155"/>
      <c r="BC13" s="156"/>
      <c r="BD13" s="120"/>
      <c r="BE13" s="120"/>
      <c r="BF13" s="155"/>
      <c r="BG13" s="155"/>
      <c r="BH13" s="156"/>
      <c r="BI13" s="120"/>
      <c r="BJ13" s="120"/>
      <c r="BK13" s="155"/>
      <c r="BL13" s="155"/>
      <c r="BM13" s="156"/>
      <c r="BN13" s="120"/>
      <c r="BO13" s="120"/>
      <c r="BP13" s="155"/>
      <c r="BQ13" s="155"/>
      <c r="BR13" s="156"/>
      <c r="BS13" s="120"/>
      <c r="BT13" s="120"/>
      <c r="BU13" s="120"/>
      <c r="BV13" s="155"/>
      <c r="BW13" s="155"/>
      <c r="BX13" s="155"/>
      <c r="BY13" s="120"/>
      <c r="BZ13" s="155"/>
      <c r="CA13" s="155"/>
      <c r="CB13" s="120"/>
      <c r="CC13" s="155"/>
      <c r="CD13" s="156"/>
      <c r="CE13" s="155"/>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row>
    <row r="14" spans="1:109" ht="15.75" customHeight="1" x14ac:dyDescent="0.3">
      <c r="A14" s="342"/>
      <c r="B14" s="324"/>
      <c r="C14" s="324"/>
      <c r="D14" s="324"/>
      <c r="E14" s="343"/>
      <c r="F14" s="324"/>
      <c r="G14" s="324"/>
      <c r="H14" s="324"/>
      <c r="I14" s="155"/>
      <c r="J14" s="155"/>
      <c r="K14" s="324"/>
      <c r="L14" s="343"/>
      <c r="M14" s="342"/>
      <c r="N14" s="341"/>
      <c r="O14" s="345"/>
      <c r="P14" s="346"/>
      <c r="Q14" s="345">
        <f t="shared" si="9"/>
        <v>0</v>
      </c>
      <c r="R14" s="341"/>
      <c r="S14" s="345"/>
      <c r="T14" s="344"/>
      <c r="U14" s="156">
        <v>4</v>
      </c>
      <c r="V14" s="116"/>
      <c r="W14" s="157" t="str">
        <f t="shared" si="0"/>
        <v/>
      </c>
      <c r="X14" s="169"/>
      <c r="Y14" s="169"/>
      <c r="Z14" s="169"/>
      <c r="AA14" s="169"/>
      <c r="AB14" s="117"/>
      <c r="AC14" s="117"/>
      <c r="AD14" s="118" t="str">
        <f t="shared" si="4"/>
        <v/>
      </c>
      <c r="AE14" s="117"/>
      <c r="AF14" s="117"/>
      <c r="AG14" s="117"/>
      <c r="AH14" s="186" t="str">
        <f>IFERROR(IF(AND(W13="Probabilidad",W14="Probabilidad"),(AJ13-(+AJ13*AD14)),IF(AND(W13="Impacto",W14="Probabilidad"),(AJ12-(+AJ12*AD14)),IF(W14="Impacto",AJ13,""))),"")</f>
        <v/>
      </c>
      <c r="AI14" s="154" t="str">
        <f t="shared" si="5"/>
        <v/>
      </c>
      <c r="AJ14" s="118" t="str">
        <f t="shared" si="6"/>
        <v/>
      </c>
      <c r="AK14" s="154" t="str">
        <f t="shared" si="7"/>
        <v/>
      </c>
      <c r="AL14" s="118" t="str">
        <f>IFERROR(IF(AND(W13="Impacto",W14="Impacto"),(AL13-(+AL13*AD14)),IF(AND(W13="Probabilidad",W14="Impacto"),(AL12-(+AL12*AD14)),IF(W14="Probabilidad",AL13,""))),"")</f>
        <v/>
      </c>
      <c r="AM14" s="119" t="str">
        <f t="shared" si="8"/>
        <v/>
      </c>
      <c r="AN14" s="395"/>
      <c r="AO14" s="155"/>
      <c r="AP14" s="156"/>
      <c r="AQ14" s="120"/>
      <c r="AR14" s="120"/>
      <c r="AS14" s="155"/>
      <c r="AT14" s="120"/>
      <c r="AU14" s="155"/>
      <c r="AV14" s="120"/>
      <c r="AW14" s="155"/>
      <c r="AX14" s="120"/>
      <c r="AY14" s="155"/>
      <c r="AZ14" s="156"/>
      <c r="BA14" s="155"/>
      <c r="BB14" s="155"/>
      <c r="BC14" s="156"/>
      <c r="BD14" s="120"/>
      <c r="BE14" s="120"/>
      <c r="BF14" s="155"/>
      <c r="BG14" s="155"/>
      <c r="BH14" s="156"/>
      <c r="BI14" s="120"/>
      <c r="BJ14" s="120"/>
      <c r="BK14" s="155"/>
      <c r="BL14" s="155"/>
      <c r="BM14" s="156"/>
      <c r="BN14" s="120"/>
      <c r="BO14" s="120"/>
      <c r="BP14" s="155"/>
      <c r="BQ14" s="155"/>
      <c r="BR14" s="156"/>
      <c r="BS14" s="120"/>
      <c r="BT14" s="120"/>
      <c r="BU14" s="120"/>
      <c r="BV14" s="155"/>
      <c r="BW14" s="155"/>
      <c r="BX14" s="155"/>
      <c r="BY14" s="120"/>
      <c r="BZ14" s="155"/>
      <c r="CA14" s="155"/>
      <c r="CB14" s="120"/>
      <c r="CC14" s="155"/>
      <c r="CD14" s="156"/>
      <c r="CE14" s="155"/>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row>
    <row r="15" spans="1:109" ht="15.75" customHeight="1" x14ac:dyDescent="0.3">
      <c r="A15" s="342"/>
      <c r="B15" s="324"/>
      <c r="C15" s="324"/>
      <c r="D15" s="324"/>
      <c r="E15" s="343"/>
      <c r="F15" s="324"/>
      <c r="G15" s="324"/>
      <c r="H15" s="324"/>
      <c r="I15" s="155"/>
      <c r="J15" s="155"/>
      <c r="K15" s="324"/>
      <c r="L15" s="343"/>
      <c r="M15" s="342"/>
      <c r="N15" s="341"/>
      <c r="O15" s="345"/>
      <c r="P15" s="346"/>
      <c r="Q15" s="345">
        <f t="shared" si="9"/>
        <v>0</v>
      </c>
      <c r="R15" s="341"/>
      <c r="S15" s="345"/>
      <c r="T15" s="344"/>
      <c r="U15" s="156">
        <v>5</v>
      </c>
      <c r="V15" s="116"/>
      <c r="W15" s="157" t="str">
        <f t="shared" si="0"/>
        <v/>
      </c>
      <c r="X15" s="169"/>
      <c r="Y15" s="169"/>
      <c r="Z15" s="169"/>
      <c r="AA15" s="169"/>
      <c r="AB15" s="117"/>
      <c r="AC15" s="117"/>
      <c r="AD15" s="118" t="str">
        <f t="shared" si="4"/>
        <v/>
      </c>
      <c r="AE15" s="117"/>
      <c r="AF15" s="117"/>
      <c r="AG15" s="117"/>
      <c r="AH15" s="186" t="str">
        <f>IFERROR(IF(AND(W14="Probabilidad",W15="Probabilidad"),(AJ14-(+AJ14*AD15)),IF(AND(W14="Impacto",W15="Probabilidad"),(AJ13-(+AJ13*AD15)),IF(W15="Impacto",AJ14,""))),"")</f>
        <v/>
      </c>
      <c r="AI15" s="154" t="str">
        <f t="shared" si="5"/>
        <v/>
      </c>
      <c r="AJ15" s="118" t="str">
        <f t="shared" si="6"/>
        <v/>
      </c>
      <c r="AK15" s="154" t="str">
        <f t="shared" si="7"/>
        <v/>
      </c>
      <c r="AL15" s="118" t="str">
        <f>IFERROR(IF(AND(W14="Impacto",W15="Impacto"),(AL14-(+AL14*AD15)),IF(AND(W14="Probabilidad",W15="Impacto"),(AL13-(+AL13*AD15)),IF(W15="Probabilidad",AL14,""))),"")</f>
        <v/>
      </c>
      <c r="AM15" s="119" t="str">
        <f t="shared" si="8"/>
        <v/>
      </c>
      <c r="AN15" s="395"/>
      <c r="AO15" s="155"/>
      <c r="AP15" s="156"/>
      <c r="AQ15" s="120"/>
      <c r="AR15" s="120"/>
      <c r="AS15" s="155"/>
      <c r="AT15" s="120"/>
      <c r="AU15" s="155"/>
      <c r="AV15" s="120"/>
      <c r="AW15" s="155"/>
      <c r="AX15" s="120"/>
      <c r="AY15" s="155"/>
      <c r="AZ15" s="156"/>
      <c r="BA15" s="155"/>
      <c r="BB15" s="155"/>
      <c r="BC15" s="156"/>
      <c r="BD15" s="120"/>
      <c r="BE15" s="120"/>
      <c r="BF15" s="155"/>
      <c r="BG15" s="155"/>
      <c r="BH15" s="156"/>
      <c r="BI15" s="120"/>
      <c r="BJ15" s="120"/>
      <c r="BK15" s="155"/>
      <c r="BL15" s="155"/>
      <c r="BM15" s="156"/>
      <c r="BN15" s="120"/>
      <c r="BO15" s="120"/>
      <c r="BP15" s="155"/>
      <c r="BQ15" s="155"/>
      <c r="BR15" s="156"/>
      <c r="BS15" s="120"/>
      <c r="BT15" s="120"/>
      <c r="BU15" s="120"/>
      <c r="BV15" s="155"/>
      <c r="BW15" s="155"/>
      <c r="BX15" s="155"/>
      <c r="BY15" s="120"/>
      <c r="BZ15" s="155"/>
      <c r="CA15" s="155"/>
      <c r="CB15" s="120"/>
      <c r="CC15" s="155"/>
      <c r="CD15" s="156"/>
      <c r="CE15" s="155"/>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row>
    <row r="16" spans="1:109" ht="15.75" customHeight="1" x14ac:dyDescent="0.3">
      <c r="A16" s="342"/>
      <c r="B16" s="324"/>
      <c r="C16" s="324"/>
      <c r="D16" s="324"/>
      <c r="E16" s="343"/>
      <c r="F16" s="324"/>
      <c r="G16" s="324"/>
      <c r="H16" s="324"/>
      <c r="I16" s="155"/>
      <c r="J16" s="155"/>
      <c r="K16" s="324"/>
      <c r="L16" s="343"/>
      <c r="M16" s="342"/>
      <c r="N16" s="341"/>
      <c r="O16" s="345"/>
      <c r="P16" s="346"/>
      <c r="Q16" s="345">
        <f t="shared" si="9"/>
        <v>0</v>
      </c>
      <c r="R16" s="341"/>
      <c r="S16" s="345"/>
      <c r="T16" s="344"/>
      <c r="U16" s="156">
        <v>6</v>
      </c>
      <c r="V16" s="116"/>
      <c r="W16" s="157" t="str">
        <f t="shared" si="0"/>
        <v/>
      </c>
      <c r="X16" s="169"/>
      <c r="Y16" s="169"/>
      <c r="Z16" s="169"/>
      <c r="AA16" s="169"/>
      <c r="AB16" s="117"/>
      <c r="AC16" s="117"/>
      <c r="AD16" s="118" t="str">
        <f t="shared" si="4"/>
        <v/>
      </c>
      <c r="AE16" s="117"/>
      <c r="AF16" s="117"/>
      <c r="AG16" s="117"/>
      <c r="AH16" s="186" t="str">
        <f>IFERROR(IF(AND(W15="Probabilidad",W16="Probabilidad"),(AJ15-(+AJ15*AD16)),IF(AND(W15="Impacto",W16="Probabilidad"),(AJ14-(+AJ14*AD16)),IF(W16="Impacto",AJ15,""))),"")</f>
        <v/>
      </c>
      <c r="AI16" s="154" t="str">
        <f t="shared" si="5"/>
        <v/>
      </c>
      <c r="AJ16" s="118" t="str">
        <f t="shared" si="6"/>
        <v/>
      </c>
      <c r="AK16" s="154" t="str">
        <f t="shared" si="7"/>
        <v/>
      </c>
      <c r="AL16" s="118" t="str">
        <f>IFERROR(IF(AND(W15="Impacto",W16="Impacto"),(AL15-(+AL15*AD16)),IF(AND(W15="Probabilidad",W16="Impacto"),(AL14-(+AL14*AD16)),IF(W16="Probabilidad",AL15,""))),"")</f>
        <v/>
      </c>
      <c r="AM16" s="119" t="str">
        <f t="shared" si="8"/>
        <v/>
      </c>
      <c r="AN16" s="396"/>
      <c r="AO16" s="155"/>
      <c r="AP16" s="156"/>
      <c r="AQ16" s="120"/>
      <c r="AR16" s="120"/>
      <c r="AS16" s="155"/>
      <c r="AT16" s="120"/>
      <c r="AU16" s="155"/>
      <c r="AV16" s="120"/>
      <c r="AW16" s="155"/>
      <c r="AX16" s="120"/>
      <c r="AY16" s="155"/>
      <c r="AZ16" s="156"/>
      <c r="BA16" s="155"/>
      <c r="BB16" s="155"/>
      <c r="BC16" s="156"/>
      <c r="BD16" s="120"/>
      <c r="BE16" s="120"/>
      <c r="BF16" s="155"/>
      <c r="BG16" s="155"/>
      <c r="BH16" s="156"/>
      <c r="BI16" s="120"/>
      <c r="BJ16" s="120"/>
      <c r="BK16" s="155"/>
      <c r="BL16" s="155"/>
      <c r="BM16" s="156"/>
      <c r="BN16" s="120"/>
      <c r="BO16" s="120"/>
      <c r="BP16" s="155"/>
      <c r="BQ16" s="155"/>
      <c r="BR16" s="156"/>
      <c r="BS16" s="120"/>
      <c r="BT16" s="120"/>
      <c r="BU16" s="120"/>
      <c r="BV16" s="155"/>
      <c r="BW16" s="155"/>
      <c r="BX16" s="155"/>
      <c r="BY16" s="120"/>
      <c r="BZ16" s="155"/>
      <c r="CA16" s="155"/>
      <c r="CB16" s="120"/>
      <c r="CC16" s="155"/>
      <c r="CD16" s="156"/>
      <c r="CE16" s="155"/>
      <c r="CF16" s="163"/>
      <c r="CG16" s="163"/>
      <c r="CH16" s="163"/>
      <c r="CI16" s="163"/>
      <c r="CJ16" s="163"/>
      <c r="CK16" s="163"/>
      <c r="CL16" s="163"/>
      <c r="CM16" s="163"/>
      <c r="CN16" s="163"/>
      <c r="CO16" s="163"/>
      <c r="CP16" s="163"/>
      <c r="CQ16" s="163"/>
      <c r="CR16" s="163"/>
      <c r="CS16" s="163"/>
      <c r="CT16" s="163"/>
      <c r="CU16" s="163"/>
      <c r="CV16" s="163"/>
      <c r="CW16" s="163"/>
      <c r="CX16" s="163"/>
      <c r="CY16" s="163"/>
      <c r="CZ16" s="163"/>
      <c r="DA16" s="163"/>
      <c r="DB16" s="163"/>
      <c r="DC16" s="163"/>
      <c r="DD16" s="163"/>
      <c r="DE16" s="163"/>
    </row>
    <row r="17" spans="1:109" ht="15.75" customHeight="1" x14ac:dyDescent="0.3">
      <c r="A17" s="342">
        <v>3</v>
      </c>
      <c r="B17" s="324"/>
      <c r="C17" s="324"/>
      <c r="D17" s="324"/>
      <c r="E17" s="343"/>
      <c r="F17" s="324"/>
      <c r="G17" s="324"/>
      <c r="H17" s="324"/>
      <c r="I17" s="155"/>
      <c r="J17" s="155"/>
      <c r="K17" s="324"/>
      <c r="L17" s="343"/>
      <c r="M17" s="342"/>
      <c r="N17" s="341" t="str">
        <f>IF(M17&lt;=0,"",IF(M17&lt;=2,"Muy Baja",IF(M17&lt;=24,"Baja",IF(M17&lt;=500,"Media",IF(M17&lt;=5000,"Alta","Muy Alta")))))</f>
        <v/>
      </c>
      <c r="O17" s="345" t="str">
        <f>IF(N17="","",IF(N17="Muy Baja",0.2,IF(N17="Baja",0.4,IF(N17="Media",0.6,IF(N17="Alta",0.8,IF(N17="Muy Alta",1,))))))</f>
        <v/>
      </c>
      <c r="P17" s="346"/>
      <c r="Q17" s="345">
        <f>IF(NOT(ISERROR(MATCH(P17,'Tabla Impacto'!$B$221:$B$223,0))),'Tabla Impacto'!$F$223&amp;"Por favor no seleccionar los criterios de impacto(Afectación Económica o presupuestal y Pérdida Reputacional)",P17)</f>
        <v>0</v>
      </c>
      <c r="R17" s="341" t="str">
        <f>IF(OR(Q17='Tabla Impacto'!$C$11,Q17='Tabla Impacto'!$D$11),"Leve",IF(OR(Q17='Tabla Impacto'!$C$12,Q17='Tabla Impacto'!$D$12),"Menor",IF(OR(Q17='Tabla Impacto'!$C$13,Q17='Tabla Impacto'!$D$13),"Moderado",IF(OR(Q17='Tabla Impacto'!$C$14,Q17='Tabla Impacto'!$D$14),"Mayor",IF(OR(Q17='Tabla Impacto'!$C$15,Q17='Tabla Impacto'!$D$15),"Catastrófico","")))))</f>
        <v/>
      </c>
      <c r="S17" s="345" t="str">
        <f>IF(R17="","",IF(R17="Leve",0.2,IF(R17="Menor",0.4,IF(R17="Moderado",0.6,IF(R17="Mayor",0.8,IF(R17="Catastrófico",1,))))))</f>
        <v/>
      </c>
      <c r="T17" s="344" t="str">
        <f>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56">
        <v>1</v>
      </c>
      <c r="V17" s="116"/>
      <c r="W17" s="157" t="str">
        <f t="shared" si="0"/>
        <v/>
      </c>
      <c r="X17" s="169"/>
      <c r="Y17" s="169"/>
      <c r="Z17" s="169"/>
      <c r="AA17" s="169"/>
      <c r="AB17" s="117"/>
      <c r="AC17" s="117"/>
      <c r="AD17" s="118" t="str">
        <f t="shared" si="4"/>
        <v/>
      </c>
      <c r="AE17" s="117"/>
      <c r="AF17" s="117"/>
      <c r="AG17" s="117"/>
      <c r="AH17" s="186" t="str">
        <f>IFERROR(IF(W17="Probabilidad",(O17-(+O17*AD17)),IF(W17="Impacto",O17,"")),"")</f>
        <v/>
      </c>
      <c r="AI17" s="154" t="str">
        <f>IFERROR(IF(AH17="","",IF(AH17&lt;=0.2,"Muy Baja",IF(AH17&lt;=0.4,"Baja",IF(AH17&lt;=0.6,"Media",IF(AH17&lt;=0.8,"Alta","Muy Alta"))))),"")</f>
        <v/>
      </c>
      <c r="AJ17" s="118" t="str">
        <f t="shared" si="6"/>
        <v/>
      </c>
      <c r="AK17" s="154" t="str">
        <f>IFERROR(IF(AL17="","",IF(AL17&lt;=0.2,"Leve",IF(AL17&lt;=0.4,"Menor",IF(AL17&lt;=0.6,"Moderado",IF(AL17&lt;=0.8,"Mayor","Catastrófico"))))),"")</f>
        <v/>
      </c>
      <c r="AL17" s="118" t="str">
        <f>IFERROR(IF(W17="Impacto",(S17-(+S17*AD17)),IF(W17="Probabilidad",S17,"")),"")</f>
        <v/>
      </c>
      <c r="AM17" s="119" t="str">
        <f t="shared" si="8"/>
        <v/>
      </c>
      <c r="AN17" s="394"/>
      <c r="AO17" s="155"/>
      <c r="AP17" s="156"/>
      <c r="AQ17" s="120"/>
      <c r="AR17" s="120"/>
      <c r="AS17" s="155"/>
      <c r="AT17" s="120"/>
      <c r="AU17" s="155"/>
      <c r="AV17" s="120"/>
      <c r="AW17" s="155"/>
      <c r="AX17" s="120"/>
      <c r="AY17" s="155"/>
      <c r="AZ17" s="156"/>
      <c r="BA17" s="155"/>
      <c r="BB17" s="155"/>
      <c r="BC17" s="156"/>
      <c r="BD17" s="120"/>
      <c r="BE17" s="120"/>
      <c r="BF17" s="155"/>
      <c r="BG17" s="155"/>
      <c r="BH17" s="156"/>
      <c r="BI17" s="120"/>
      <c r="BJ17" s="120"/>
      <c r="BK17" s="155"/>
      <c r="BL17" s="155"/>
      <c r="BM17" s="156"/>
      <c r="BN17" s="120"/>
      <c r="BO17" s="120"/>
      <c r="BP17" s="155"/>
      <c r="BQ17" s="155"/>
      <c r="BR17" s="156"/>
      <c r="BS17" s="120"/>
      <c r="BT17" s="120"/>
      <c r="BU17" s="120"/>
      <c r="BV17" s="155"/>
      <c r="BW17" s="155"/>
      <c r="BX17" s="155"/>
      <c r="BY17" s="120"/>
      <c r="BZ17" s="155"/>
      <c r="CA17" s="155"/>
      <c r="CB17" s="120"/>
      <c r="CC17" s="155"/>
      <c r="CD17" s="156"/>
      <c r="CE17" s="155"/>
      <c r="CF17" s="163"/>
      <c r="CG17" s="163"/>
      <c r="CH17" s="163"/>
      <c r="CI17" s="163"/>
      <c r="CJ17" s="163"/>
      <c r="CK17" s="163"/>
      <c r="CL17" s="163"/>
      <c r="CM17" s="163"/>
      <c r="CN17" s="163"/>
      <c r="CO17" s="163"/>
      <c r="CP17" s="163"/>
      <c r="CQ17" s="163"/>
      <c r="CR17" s="163"/>
      <c r="CS17" s="163"/>
      <c r="CT17" s="163"/>
      <c r="CU17" s="163"/>
      <c r="CV17" s="163"/>
      <c r="CW17" s="163"/>
      <c r="CX17" s="163"/>
      <c r="CY17" s="163"/>
      <c r="CZ17" s="163"/>
      <c r="DA17" s="163"/>
      <c r="DB17" s="163"/>
      <c r="DC17" s="163"/>
      <c r="DD17" s="163"/>
      <c r="DE17" s="163"/>
    </row>
    <row r="18" spans="1:109" ht="15.75" customHeight="1" x14ac:dyDescent="0.3">
      <c r="A18" s="342"/>
      <c r="B18" s="324"/>
      <c r="C18" s="324"/>
      <c r="D18" s="324"/>
      <c r="E18" s="343"/>
      <c r="F18" s="324"/>
      <c r="G18" s="324"/>
      <c r="H18" s="324"/>
      <c r="I18" s="155"/>
      <c r="J18" s="155"/>
      <c r="K18" s="324"/>
      <c r="L18" s="343"/>
      <c r="M18" s="342"/>
      <c r="N18" s="341"/>
      <c r="O18" s="345"/>
      <c r="P18" s="346"/>
      <c r="Q18" s="345">
        <f t="shared" ref="Q18:Q22" si="10">IF(NOT(ISERROR(MATCH(P18,_xlfn.ANCHORARRAY(E29),0))),O31&amp;"Por favor no seleccionar los criterios de impacto",P18)</f>
        <v>0</v>
      </c>
      <c r="R18" s="341"/>
      <c r="S18" s="345"/>
      <c r="T18" s="344"/>
      <c r="U18" s="156">
        <v>2</v>
      </c>
      <c r="V18" s="116"/>
      <c r="W18" s="157" t="str">
        <f t="shared" si="0"/>
        <v/>
      </c>
      <c r="X18" s="169"/>
      <c r="Y18" s="169"/>
      <c r="Z18" s="169"/>
      <c r="AA18" s="169"/>
      <c r="AB18" s="117"/>
      <c r="AC18" s="117"/>
      <c r="AD18" s="118" t="str">
        <f t="shared" si="4"/>
        <v/>
      </c>
      <c r="AE18" s="117"/>
      <c r="AF18" s="117"/>
      <c r="AG18" s="117"/>
      <c r="AH18" s="186" t="str">
        <f>IFERROR(IF(AND(W17="Probabilidad",W18="Probabilidad"),(AJ17-(+AJ17*AD18)),IF(W18="Probabilidad",(O17-(+O17*AD18)),IF(W18="Impacto",AJ17,""))),"")</f>
        <v/>
      </c>
      <c r="AI18" s="154" t="str">
        <f t="shared" si="5"/>
        <v/>
      </c>
      <c r="AJ18" s="118" t="str">
        <f t="shared" si="6"/>
        <v/>
      </c>
      <c r="AK18" s="154" t="str">
        <f t="shared" si="7"/>
        <v/>
      </c>
      <c r="AL18" s="118" t="str">
        <f>IFERROR(IF(AND(W17="Impacto",W18="Impacto"),(AL11-(+AL11*AD18)),IF(W18="Impacto",($S$17-(+$S$17*AD18)),IF(W18="Probabilidad",AL11,""))),"")</f>
        <v/>
      </c>
      <c r="AM18" s="119" t="str">
        <f t="shared" si="8"/>
        <v/>
      </c>
      <c r="AN18" s="395"/>
      <c r="AO18" s="155"/>
      <c r="AP18" s="156"/>
      <c r="AQ18" s="120"/>
      <c r="AR18" s="120"/>
      <c r="AS18" s="155"/>
      <c r="AT18" s="120"/>
      <c r="AU18" s="155"/>
      <c r="AV18" s="120"/>
      <c r="AW18" s="155"/>
      <c r="AX18" s="120"/>
      <c r="AY18" s="155"/>
      <c r="AZ18" s="156"/>
      <c r="BA18" s="155"/>
      <c r="BB18" s="155"/>
      <c r="BC18" s="156"/>
      <c r="BD18" s="120"/>
      <c r="BE18" s="120"/>
      <c r="BF18" s="155"/>
      <c r="BG18" s="155"/>
      <c r="BH18" s="156"/>
      <c r="BI18" s="120"/>
      <c r="BJ18" s="120"/>
      <c r="BK18" s="155"/>
      <c r="BL18" s="155"/>
      <c r="BM18" s="156"/>
      <c r="BN18" s="120"/>
      <c r="BO18" s="120"/>
      <c r="BP18" s="155"/>
      <c r="BQ18" s="155"/>
      <c r="BR18" s="156"/>
      <c r="BS18" s="120"/>
      <c r="BT18" s="120"/>
      <c r="BU18" s="120"/>
      <c r="BV18" s="155"/>
      <c r="BW18" s="155"/>
      <c r="BX18" s="155"/>
      <c r="BY18" s="120"/>
      <c r="BZ18" s="155"/>
      <c r="CA18" s="155"/>
      <c r="CB18" s="120"/>
      <c r="CC18" s="155"/>
      <c r="CD18" s="156"/>
      <c r="CE18" s="155"/>
      <c r="CF18" s="163"/>
      <c r="CG18" s="163"/>
      <c r="CH18" s="163"/>
      <c r="CI18" s="163"/>
      <c r="CJ18" s="163"/>
      <c r="CK18" s="163"/>
      <c r="CL18" s="163"/>
      <c r="CM18" s="163"/>
      <c r="CN18" s="163"/>
      <c r="CO18" s="163"/>
      <c r="CP18" s="163"/>
      <c r="CQ18" s="163"/>
      <c r="CR18" s="163"/>
      <c r="CS18" s="163"/>
      <c r="CT18" s="163"/>
      <c r="CU18" s="163"/>
      <c r="CV18" s="163"/>
      <c r="CW18" s="163"/>
      <c r="CX18" s="163"/>
      <c r="CY18" s="163"/>
      <c r="CZ18" s="163"/>
      <c r="DA18" s="163"/>
      <c r="DB18" s="163"/>
      <c r="DC18" s="163"/>
      <c r="DD18" s="163"/>
      <c r="DE18" s="163"/>
    </row>
    <row r="19" spans="1:109" ht="15.75" customHeight="1" x14ac:dyDescent="0.3">
      <c r="A19" s="342"/>
      <c r="B19" s="324"/>
      <c r="C19" s="324"/>
      <c r="D19" s="324"/>
      <c r="E19" s="343"/>
      <c r="F19" s="324"/>
      <c r="G19" s="324"/>
      <c r="H19" s="324"/>
      <c r="I19" s="155"/>
      <c r="J19" s="155"/>
      <c r="K19" s="324"/>
      <c r="L19" s="343"/>
      <c r="M19" s="342"/>
      <c r="N19" s="341"/>
      <c r="O19" s="345"/>
      <c r="P19" s="346"/>
      <c r="Q19" s="345">
        <f t="shared" si="10"/>
        <v>0</v>
      </c>
      <c r="R19" s="341"/>
      <c r="S19" s="345"/>
      <c r="T19" s="344"/>
      <c r="U19" s="156">
        <v>3</v>
      </c>
      <c r="V19" s="121"/>
      <c r="W19" s="157" t="str">
        <f t="shared" si="0"/>
        <v/>
      </c>
      <c r="X19" s="169"/>
      <c r="Y19" s="169"/>
      <c r="Z19" s="169"/>
      <c r="AA19" s="169"/>
      <c r="AB19" s="117"/>
      <c r="AC19" s="117"/>
      <c r="AD19" s="118" t="str">
        <f t="shared" si="4"/>
        <v/>
      </c>
      <c r="AE19" s="117"/>
      <c r="AF19" s="117"/>
      <c r="AG19" s="117"/>
      <c r="AH19" s="186" t="str">
        <f>IFERROR(IF(AND(W18="Probabilidad",W19="Probabilidad"),(AJ18-(+AJ18*AD19)),IF(AND(W18="Impacto",W19="Probabilidad"),(AJ17-(+AJ17*AD19)),IF(W19="Impacto",AJ18,""))),"")</f>
        <v/>
      </c>
      <c r="AI19" s="154" t="str">
        <f t="shared" si="5"/>
        <v/>
      </c>
      <c r="AJ19" s="118" t="str">
        <f t="shared" si="6"/>
        <v/>
      </c>
      <c r="AK19" s="154" t="str">
        <f t="shared" si="7"/>
        <v/>
      </c>
      <c r="AL19" s="118" t="str">
        <f>IFERROR(IF(AND(W18="Impacto",W19="Impacto"),(AL18-(+AL18*AD19)),IF(AND(W18="Probabilidad",W19="Impacto"),(AL17-(+AL17*AD19)),IF(W19="Probabilidad",AL18,""))),"")</f>
        <v/>
      </c>
      <c r="AM19" s="119" t="str">
        <f t="shared" si="8"/>
        <v/>
      </c>
      <c r="AN19" s="395"/>
      <c r="AO19" s="155"/>
      <c r="AP19" s="156"/>
      <c r="AQ19" s="120"/>
      <c r="AR19" s="120"/>
      <c r="AS19" s="155"/>
      <c r="AT19" s="120"/>
      <c r="AU19" s="155"/>
      <c r="AV19" s="120"/>
      <c r="AW19" s="155"/>
      <c r="AX19" s="120"/>
      <c r="AY19" s="155"/>
      <c r="AZ19" s="156"/>
      <c r="BA19" s="155"/>
      <c r="BB19" s="155"/>
      <c r="BC19" s="156"/>
      <c r="BD19" s="120"/>
      <c r="BE19" s="120"/>
      <c r="BF19" s="155"/>
      <c r="BG19" s="155"/>
      <c r="BH19" s="156"/>
      <c r="BI19" s="120"/>
      <c r="BJ19" s="120"/>
      <c r="BK19" s="155"/>
      <c r="BL19" s="155"/>
      <c r="BM19" s="156"/>
      <c r="BN19" s="120"/>
      <c r="BO19" s="120"/>
      <c r="BP19" s="155"/>
      <c r="BQ19" s="155"/>
      <c r="BR19" s="156"/>
      <c r="BS19" s="120"/>
      <c r="BT19" s="120"/>
      <c r="BU19" s="120"/>
      <c r="BV19" s="155"/>
      <c r="BW19" s="155"/>
      <c r="BX19" s="155"/>
      <c r="BY19" s="120"/>
      <c r="BZ19" s="155"/>
      <c r="CA19" s="155"/>
      <c r="CB19" s="120"/>
      <c r="CC19" s="155"/>
      <c r="CD19" s="156"/>
      <c r="CE19" s="155"/>
      <c r="CF19" s="163"/>
      <c r="CG19" s="163"/>
      <c r="CH19" s="163"/>
      <c r="CI19" s="163"/>
      <c r="CJ19" s="163"/>
      <c r="CK19" s="163"/>
      <c r="CL19" s="163"/>
      <c r="CM19" s="163"/>
      <c r="CN19" s="163"/>
      <c r="CO19" s="163"/>
      <c r="CP19" s="163"/>
      <c r="CQ19" s="163"/>
      <c r="CR19" s="163"/>
      <c r="CS19" s="163"/>
      <c r="CT19" s="163"/>
      <c r="CU19" s="163"/>
      <c r="CV19" s="163"/>
      <c r="CW19" s="163"/>
      <c r="CX19" s="163"/>
      <c r="CY19" s="163"/>
      <c r="CZ19" s="163"/>
      <c r="DA19" s="163"/>
      <c r="DB19" s="163"/>
      <c r="DC19" s="163"/>
      <c r="DD19" s="163"/>
      <c r="DE19" s="163"/>
    </row>
    <row r="20" spans="1:109" ht="15.75" customHeight="1" x14ac:dyDescent="0.3">
      <c r="A20" s="342"/>
      <c r="B20" s="324"/>
      <c r="C20" s="324"/>
      <c r="D20" s="324"/>
      <c r="E20" s="343"/>
      <c r="F20" s="324"/>
      <c r="G20" s="324"/>
      <c r="H20" s="324"/>
      <c r="I20" s="155"/>
      <c r="J20" s="155"/>
      <c r="K20" s="324"/>
      <c r="L20" s="343"/>
      <c r="M20" s="342"/>
      <c r="N20" s="341"/>
      <c r="O20" s="345"/>
      <c r="P20" s="346"/>
      <c r="Q20" s="345">
        <f t="shared" si="10"/>
        <v>0</v>
      </c>
      <c r="R20" s="341"/>
      <c r="S20" s="345"/>
      <c r="T20" s="344"/>
      <c r="U20" s="156">
        <v>4</v>
      </c>
      <c r="V20" s="116"/>
      <c r="W20" s="157" t="str">
        <f t="shared" si="0"/>
        <v/>
      </c>
      <c r="X20" s="169"/>
      <c r="Y20" s="169"/>
      <c r="Z20" s="169"/>
      <c r="AA20" s="169"/>
      <c r="AB20" s="117"/>
      <c r="AC20" s="117"/>
      <c r="AD20" s="118" t="str">
        <f t="shared" si="4"/>
        <v/>
      </c>
      <c r="AE20" s="117"/>
      <c r="AF20" s="117"/>
      <c r="AG20" s="117"/>
      <c r="AH20" s="186" t="str">
        <f>IFERROR(IF(AND(W19="Probabilidad",W20="Probabilidad"),(AJ19-(+AJ19*AD20)),IF(AND(W19="Impacto",W20="Probabilidad"),(AJ18-(+AJ18*AD20)),IF(W20="Impacto",AJ19,""))),"")</f>
        <v/>
      </c>
      <c r="AI20" s="154" t="str">
        <f t="shared" si="5"/>
        <v/>
      </c>
      <c r="AJ20" s="118" t="str">
        <f t="shared" si="6"/>
        <v/>
      </c>
      <c r="AK20" s="154" t="str">
        <f t="shared" si="7"/>
        <v/>
      </c>
      <c r="AL20" s="118" t="str">
        <f>IFERROR(IF(AND(W19="Impacto",W20="Impacto"),(AL19-(+AL19*AD20)),IF(AND(W19="Probabilidad",W20="Impacto"),(AL18-(+AL18*AD20)),IF(W20="Probabilidad",AL19,""))),"")</f>
        <v/>
      </c>
      <c r="AM20" s="119" t="str">
        <f t="shared" si="8"/>
        <v/>
      </c>
      <c r="AN20" s="395"/>
      <c r="AO20" s="155"/>
      <c r="AP20" s="156"/>
      <c r="AQ20" s="120"/>
      <c r="AR20" s="120"/>
      <c r="AS20" s="155"/>
      <c r="AT20" s="120"/>
      <c r="AU20" s="155"/>
      <c r="AV20" s="120"/>
      <c r="AW20" s="155"/>
      <c r="AX20" s="120"/>
      <c r="AY20" s="155"/>
      <c r="AZ20" s="156"/>
      <c r="BA20" s="155"/>
      <c r="BB20" s="155"/>
      <c r="BC20" s="156"/>
      <c r="BD20" s="120"/>
      <c r="BE20" s="120"/>
      <c r="BF20" s="155"/>
      <c r="BG20" s="155"/>
      <c r="BH20" s="156"/>
      <c r="BI20" s="120"/>
      <c r="BJ20" s="120"/>
      <c r="BK20" s="155"/>
      <c r="BL20" s="155"/>
      <c r="BM20" s="156"/>
      <c r="BN20" s="120"/>
      <c r="BO20" s="120"/>
      <c r="BP20" s="155"/>
      <c r="BQ20" s="155"/>
      <c r="BR20" s="156"/>
      <c r="BS20" s="120"/>
      <c r="BT20" s="120"/>
      <c r="BU20" s="120"/>
      <c r="BV20" s="155"/>
      <c r="BW20" s="155"/>
      <c r="BX20" s="155"/>
      <c r="BY20" s="120"/>
      <c r="BZ20" s="155"/>
      <c r="CA20" s="155"/>
      <c r="CB20" s="120"/>
      <c r="CC20" s="155"/>
      <c r="CD20" s="156"/>
      <c r="CE20" s="155"/>
      <c r="CF20" s="163"/>
      <c r="CG20" s="163"/>
      <c r="CH20" s="163"/>
      <c r="CI20" s="163"/>
      <c r="CJ20" s="163"/>
      <c r="CK20" s="163"/>
      <c r="CL20" s="163"/>
      <c r="CM20" s="163"/>
      <c r="CN20" s="163"/>
      <c r="CO20" s="163"/>
      <c r="CP20" s="163"/>
      <c r="CQ20" s="163"/>
      <c r="CR20" s="163"/>
      <c r="CS20" s="163"/>
      <c r="CT20" s="163"/>
      <c r="CU20" s="163"/>
      <c r="CV20" s="163"/>
      <c r="CW20" s="163"/>
      <c r="CX20" s="163"/>
      <c r="CY20" s="163"/>
      <c r="CZ20" s="163"/>
      <c r="DA20" s="163"/>
      <c r="DB20" s="163"/>
      <c r="DC20" s="163"/>
      <c r="DD20" s="163"/>
      <c r="DE20" s="163"/>
    </row>
    <row r="21" spans="1:109" ht="15.75" customHeight="1" x14ac:dyDescent="0.3">
      <c r="A21" s="342"/>
      <c r="B21" s="324"/>
      <c r="C21" s="324"/>
      <c r="D21" s="324"/>
      <c r="E21" s="343"/>
      <c r="F21" s="324"/>
      <c r="G21" s="324"/>
      <c r="H21" s="324"/>
      <c r="I21" s="155"/>
      <c r="J21" s="155"/>
      <c r="K21" s="324"/>
      <c r="L21" s="343"/>
      <c r="M21" s="342"/>
      <c r="N21" s="341"/>
      <c r="O21" s="345"/>
      <c r="P21" s="346"/>
      <c r="Q21" s="345">
        <f t="shared" si="10"/>
        <v>0</v>
      </c>
      <c r="R21" s="341"/>
      <c r="S21" s="345"/>
      <c r="T21" s="344"/>
      <c r="U21" s="156">
        <v>5</v>
      </c>
      <c r="V21" s="116"/>
      <c r="W21" s="157" t="str">
        <f t="shared" si="0"/>
        <v/>
      </c>
      <c r="X21" s="169"/>
      <c r="Y21" s="169"/>
      <c r="Z21" s="169"/>
      <c r="AA21" s="169"/>
      <c r="AB21" s="117"/>
      <c r="AC21" s="117"/>
      <c r="AD21" s="118" t="str">
        <f t="shared" si="4"/>
        <v/>
      </c>
      <c r="AE21" s="117"/>
      <c r="AF21" s="117"/>
      <c r="AG21" s="117"/>
      <c r="AH21" s="186" t="str">
        <f>IFERROR(IF(AND(W20="Probabilidad",W21="Probabilidad"),(AJ20-(+AJ20*AD21)),IF(AND(W20="Impacto",W21="Probabilidad"),(AJ19-(+AJ19*AD21)),IF(W21="Impacto",AJ20,""))),"")</f>
        <v/>
      </c>
      <c r="AI21" s="154" t="str">
        <f t="shared" si="5"/>
        <v/>
      </c>
      <c r="AJ21" s="118" t="str">
        <f t="shared" si="6"/>
        <v/>
      </c>
      <c r="AK21" s="154" t="str">
        <f t="shared" si="7"/>
        <v/>
      </c>
      <c r="AL21" s="118" t="str">
        <f>IFERROR(IF(AND(W20="Impacto",W21="Impacto"),(AL20-(+AL20*AD21)),IF(AND(W20="Probabilidad",W21="Impacto"),(AL19-(+AL19*AD21)),IF(W21="Probabilidad",AL20,""))),"")</f>
        <v/>
      </c>
      <c r="AM21" s="119" t="str">
        <f t="shared" si="8"/>
        <v/>
      </c>
      <c r="AN21" s="395"/>
      <c r="AO21" s="155"/>
      <c r="AP21" s="156"/>
      <c r="AQ21" s="120"/>
      <c r="AR21" s="120"/>
      <c r="AS21" s="155"/>
      <c r="AT21" s="120"/>
      <c r="AU21" s="155"/>
      <c r="AV21" s="120"/>
      <c r="AW21" s="155"/>
      <c r="AX21" s="120"/>
      <c r="AY21" s="155"/>
      <c r="AZ21" s="156"/>
      <c r="BA21" s="155"/>
      <c r="BB21" s="155"/>
      <c r="BC21" s="156"/>
      <c r="BD21" s="120"/>
      <c r="BE21" s="120"/>
      <c r="BF21" s="155"/>
      <c r="BG21" s="155"/>
      <c r="BH21" s="156"/>
      <c r="BI21" s="120"/>
      <c r="BJ21" s="120"/>
      <c r="BK21" s="155"/>
      <c r="BL21" s="155"/>
      <c r="BM21" s="156"/>
      <c r="BN21" s="120"/>
      <c r="BO21" s="120"/>
      <c r="BP21" s="155"/>
      <c r="BQ21" s="155"/>
      <c r="BR21" s="156"/>
      <c r="BS21" s="120"/>
      <c r="BT21" s="120"/>
      <c r="BU21" s="120"/>
      <c r="BV21" s="155"/>
      <c r="BW21" s="155"/>
      <c r="BX21" s="155"/>
      <c r="BY21" s="120"/>
      <c r="BZ21" s="155"/>
      <c r="CA21" s="155"/>
      <c r="CB21" s="120"/>
      <c r="CC21" s="155"/>
      <c r="CD21" s="156"/>
      <c r="CE21" s="155"/>
      <c r="CF21" s="163"/>
      <c r="CG21" s="163"/>
      <c r="CH21" s="163"/>
      <c r="CI21" s="163"/>
      <c r="CJ21" s="163"/>
      <c r="CK21" s="163"/>
      <c r="CL21" s="163"/>
      <c r="CM21" s="163"/>
      <c r="CN21" s="163"/>
      <c r="CO21" s="163"/>
      <c r="CP21" s="163"/>
      <c r="CQ21" s="163"/>
      <c r="CR21" s="163"/>
      <c r="CS21" s="163"/>
      <c r="CT21" s="163"/>
      <c r="CU21" s="163"/>
      <c r="CV21" s="163"/>
      <c r="CW21" s="163"/>
      <c r="CX21" s="163"/>
      <c r="CY21" s="163"/>
      <c r="CZ21" s="163"/>
      <c r="DA21" s="163"/>
      <c r="DB21" s="163"/>
      <c r="DC21" s="163"/>
      <c r="DD21" s="163"/>
      <c r="DE21" s="163"/>
    </row>
    <row r="22" spans="1:109" ht="15.75" customHeight="1" x14ac:dyDescent="0.3">
      <c r="A22" s="342"/>
      <c r="B22" s="324"/>
      <c r="C22" s="324"/>
      <c r="D22" s="324"/>
      <c r="E22" s="343"/>
      <c r="F22" s="324"/>
      <c r="G22" s="324"/>
      <c r="H22" s="324"/>
      <c r="I22" s="155"/>
      <c r="J22" s="155"/>
      <c r="K22" s="324"/>
      <c r="L22" s="343"/>
      <c r="M22" s="342"/>
      <c r="N22" s="341"/>
      <c r="O22" s="345"/>
      <c r="P22" s="346"/>
      <c r="Q22" s="345">
        <f t="shared" si="10"/>
        <v>0</v>
      </c>
      <c r="R22" s="341"/>
      <c r="S22" s="345"/>
      <c r="T22" s="344"/>
      <c r="U22" s="156">
        <v>6</v>
      </c>
      <c r="V22" s="116"/>
      <c r="W22" s="157" t="str">
        <f t="shared" si="0"/>
        <v/>
      </c>
      <c r="X22" s="169"/>
      <c r="Y22" s="169"/>
      <c r="Z22" s="169"/>
      <c r="AA22" s="169"/>
      <c r="AB22" s="117"/>
      <c r="AC22" s="117"/>
      <c r="AD22" s="118" t="str">
        <f t="shared" si="4"/>
        <v/>
      </c>
      <c r="AE22" s="117"/>
      <c r="AF22" s="117"/>
      <c r="AG22" s="117"/>
      <c r="AH22" s="186" t="str">
        <f>IFERROR(IF(AND(W21="Probabilidad",W22="Probabilidad"),(AJ21-(+AJ21*AD22)),IF(AND(W21="Impacto",W22="Probabilidad"),(AJ20-(+AJ20*AD22)),IF(W22="Impacto",AJ21,""))),"")</f>
        <v/>
      </c>
      <c r="AI22" s="154" t="str">
        <f t="shared" si="5"/>
        <v/>
      </c>
      <c r="AJ22" s="118" t="str">
        <f t="shared" si="6"/>
        <v/>
      </c>
      <c r="AK22" s="154" t="str">
        <f t="shared" si="7"/>
        <v/>
      </c>
      <c r="AL22" s="118" t="str">
        <f>IFERROR(IF(AND(W21="Impacto",W22="Impacto"),(AL21-(+AL21*AD22)),IF(AND(W21="Probabilidad",W22="Impacto"),(AL20-(+AL20*AD22)),IF(W22="Probabilidad",AL21,""))),"")</f>
        <v/>
      </c>
      <c r="AM22" s="119" t="str">
        <f t="shared" si="8"/>
        <v/>
      </c>
      <c r="AN22" s="396"/>
      <c r="AO22" s="155"/>
      <c r="AP22" s="156"/>
      <c r="AQ22" s="120"/>
      <c r="AR22" s="120"/>
      <c r="AS22" s="155"/>
      <c r="AT22" s="120"/>
      <c r="AU22" s="155"/>
      <c r="AV22" s="120"/>
      <c r="AW22" s="155"/>
      <c r="AX22" s="120"/>
      <c r="AY22" s="155"/>
      <c r="AZ22" s="156"/>
      <c r="BA22" s="155"/>
      <c r="BB22" s="155"/>
      <c r="BC22" s="156"/>
      <c r="BD22" s="120"/>
      <c r="BE22" s="120"/>
      <c r="BF22" s="155"/>
      <c r="BG22" s="155"/>
      <c r="BH22" s="156"/>
      <c r="BI22" s="120"/>
      <c r="BJ22" s="120"/>
      <c r="BK22" s="155"/>
      <c r="BL22" s="155"/>
      <c r="BM22" s="156"/>
      <c r="BN22" s="120"/>
      <c r="BO22" s="120"/>
      <c r="BP22" s="155"/>
      <c r="BQ22" s="155"/>
      <c r="BR22" s="156"/>
      <c r="BS22" s="120"/>
      <c r="BT22" s="120"/>
      <c r="BU22" s="120"/>
      <c r="BV22" s="155"/>
      <c r="BW22" s="155"/>
      <c r="BX22" s="155"/>
      <c r="BY22" s="120"/>
      <c r="BZ22" s="155"/>
      <c r="CA22" s="155"/>
      <c r="CB22" s="120"/>
      <c r="CC22" s="155"/>
      <c r="CD22" s="156"/>
      <c r="CE22" s="155"/>
      <c r="CF22" s="163"/>
      <c r="CG22" s="163"/>
      <c r="CH22" s="163"/>
      <c r="CI22" s="163"/>
      <c r="CJ22" s="163"/>
      <c r="CK22" s="163"/>
      <c r="CL22" s="163"/>
      <c r="CM22" s="163"/>
      <c r="CN22" s="163"/>
      <c r="CO22" s="163"/>
      <c r="CP22" s="163"/>
      <c r="CQ22" s="163"/>
      <c r="CR22" s="163"/>
      <c r="CS22" s="163"/>
      <c r="CT22" s="163"/>
      <c r="CU22" s="163"/>
      <c r="CV22" s="163"/>
      <c r="CW22" s="163"/>
      <c r="CX22" s="163"/>
      <c r="CY22" s="163"/>
      <c r="CZ22" s="163"/>
      <c r="DA22" s="163"/>
      <c r="DB22" s="163"/>
      <c r="DC22" s="163"/>
      <c r="DD22" s="163"/>
      <c r="DE22" s="163"/>
    </row>
    <row r="23" spans="1:109" ht="15.75" customHeight="1" x14ac:dyDescent="0.3">
      <c r="A23" s="342">
        <v>4</v>
      </c>
      <c r="B23" s="324"/>
      <c r="C23" s="324"/>
      <c r="D23" s="324"/>
      <c r="E23" s="343"/>
      <c r="F23" s="324"/>
      <c r="G23" s="324"/>
      <c r="H23" s="324"/>
      <c r="I23" s="155"/>
      <c r="J23" s="155"/>
      <c r="K23" s="324"/>
      <c r="L23" s="343"/>
      <c r="M23" s="342"/>
      <c r="N23" s="341" t="str">
        <f>IF(M23&lt;=0,"",IF(M23&lt;=2,"Muy Baja",IF(M23&lt;=24,"Baja",IF(M23&lt;=500,"Media",IF(M23&lt;=5000,"Alta","Muy Alta")))))</f>
        <v/>
      </c>
      <c r="O23" s="345" t="str">
        <f>IF(N23="","",IF(N23="Muy Baja",0.2,IF(N23="Baja",0.4,IF(N23="Media",0.6,IF(N23="Alta",0.8,IF(N23="Muy Alta",1,))))))</f>
        <v/>
      </c>
      <c r="P23" s="346"/>
      <c r="Q23" s="345">
        <f>IF(NOT(ISERROR(MATCH(P23,'Tabla Impacto'!$B$221:$B$223,0))),'Tabla Impacto'!$F$223&amp;"Por favor no seleccionar los criterios de impacto(Afectación Económica o presupuestal y Pérdida Reputacional)",P23)</f>
        <v>0</v>
      </c>
      <c r="R23" s="341" t="str">
        <f>IF(OR(Q23='Tabla Impacto'!$C$11,Q23='Tabla Impacto'!$D$11),"Leve",IF(OR(Q23='Tabla Impacto'!$C$12,Q23='Tabla Impacto'!$D$12),"Menor",IF(OR(Q23='Tabla Impacto'!$C$13,Q23='Tabla Impacto'!$D$13),"Moderado",IF(OR(Q23='Tabla Impacto'!$C$14,Q23='Tabla Impacto'!$D$14),"Mayor",IF(OR(Q23='Tabla Impacto'!$C$15,Q23='Tabla Impacto'!$D$15),"Catastrófico","")))))</f>
        <v/>
      </c>
      <c r="S23" s="345" t="str">
        <f>IF(R23="","",IF(R23="Leve",0.2,IF(R23="Menor",0.4,IF(R23="Moderado",0.6,IF(R23="Mayor",0.8,IF(R23="Catastrófico",1,))))))</f>
        <v/>
      </c>
      <c r="T23" s="344" t="str">
        <f>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56">
        <v>1</v>
      </c>
      <c r="V23" s="116"/>
      <c r="W23" s="157" t="str">
        <f t="shared" si="0"/>
        <v/>
      </c>
      <c r="X23" s="169"/>
      <c r="Y23" s="169"/>
      <c r="Z23" s="169"/>
      <c r="AA23" s="169"/>
      <c r="AB23" s="117"/>
      <c r="AC23" s="117"/>
      <c r="AD23" s="118" t="str">
        <f t="shared" si="4"/>
        <v/>
      </c>
      <c r="AE23" s="117"/>
      <c r="AF23" s="117"/>
      <c r="AG23" s="117"/>
      <c r="AH23" s="186" t="str">
        <f>IFERROR(IF(W23="Probabilidad",(O23-(+O23*AD23)),IF(W23="Impacto",O23,"")),"")</f>
        <v/>
      </c>
      <c r="AI23" s="154" t="str">
        <f>IFERROR(IF(AH23="","",IF(AH23&lt;=0.2,"Muy Baja",IF(AH23&lt;=0.4,"Baja",IF(AH23&lt;=0.6,"Media",IF(AH23&lt;=0.8,"Alta","Muy Alta"))))),"")</f>
        <v/>
      </c>
      <c r="AJ23" s="118" t="str">
        <f t="shared" si="6"/>
        <v/>
      </c>
      <c r="AK23" s="154" t="str">
        <f>IFERROR(IF(AL23="","",IF(AL23&lt;=0.2,"Leve",IF(AL23&lt;=0.4,"Menor",IF(AL23&lt;=0.6,"Moderado",IF(AL23&lt;=0.8,"Mayor","Catastrófico"))))),"")</f>
        <v/>
      </c>
      <c r="AL23" s="118" t="str">
        <f>IFERROR(IF(W23="Impacto",(S23-(+S23*AD23)),IF(W23="Probabilidad",S23,"")),"")</f>
        <v/>
      </c>
      <c r="AM23" s="119" t="str">
        <f t="shared" si="8"/>
        <v/>
      </c>
      <c r="AN23" s="394"/>
      <c r="AO23" s="155"/>
      <c r="AP23" s="156"/>
      <c r="AQ23" s="120"/>
      <c r="AR23" s="120"/>
      <c r="AS23" s="155"/>
      <c r="AT23" s="120"/>
      <c r="AU23" s="155"/>
      <c r="AV23" s="120"/>
      <c r="AW23" s="155"/>
      <c r="AX23" s="120"/>
      <c r="AY23" s="155"/>
      <c r="AZ23" s="156"/>
      <c r="BA23" s="155"/>
      <c r="BB23" s="155"/>
      <c r="BC23" s="156"/>
      <c r="BD23" s="120"/>
      <c r="BE23" s="120"/>
      <c r="BF23" s="155"/>
      <c r="BG23" s="155"/>
      <c r="BH23" s="156"/>
      <c r="BI23" s="120"/>
      <c r="BJ23" s="120"/>
      <c r="BK23" s="155"/>
      <c r="BL23" s="155"/>
      <c r="BM23" s="156"/>
      <c r="BN23" s="120"/>
      <c r="BO23" s="120"/>
      <c r="BP23" s="155"/>
      <c r="BQ23" s="155"/>
      <c r="BR23" s="156"/>
      <c r="BS23" s="120"/>
      <c r="BT23" s="120"/>
      <c r="BU23" s="120"/>
      <c r="BV23" s="155"/>
      <c r="BW23" s="155"/>
      <c r="BX23" s="155"/>
      <c r="BY23" s="120"/>
      <c r="BZ23" s="155"/>
      <c r="CA23" s="155"/>
      <c r="CB23" s="120"/>
      <c r="CC23" s="155"/>
      <c r="CD23" s="156"/>
      <c r="CE23" s="155"/>
      <c r="CF23" s="163"/>
      <c r="CG23" s="163"/>
      <c r="CH23" s="163"/>
      <c r="CI23" s="163"/>
      <c r="CJ23" s="163"/>
      <c r="CK23" s="163"/>
      <c r="CL23" s="163"/>
      <c r="CM23" s="163"/>
      <c r="CN23" s="163"/>
      <c r="CO23" s="163"/>
      <c r="CP23" s="163"/>
      <c r="CQ23" s="163"/>
      <c r="CR23" s="163"/>
      <c r="CS23" s="163"/>
      <c r="CT23" s="163"/>
      <c r="CU23" s="163"/>
      <c r="CV23" s="163"/>
      <c r="CW23" s="163"/>
      <c r="CX23" s="163"/>
      <c r="CY23" s="163"/>
      <c r="CZ23" s="163"/>
      <c r="DA23" s="163"/>
      <c r="DB23" s="163"/>
      <c r="DC23" s="163"/>
      <c r="DD23" s="163"/>
      <c r="DE23" s="163"/>
    </row>
    <row r="24" spans="1:109" ht="15.75" customHeight="1" x14ac:dyDescent="0.3">
      <c r="A24" s="342"/>
      <c r="B24" s="324"/>
      <c r="C24" s="324"/>
      <c r="D24" s="324"/>
      <c r="E24" s="343"/>
      <c r="F24" s="324"/>
      <c r="G24" s="324"/>
      <c r="H24" s="324"/>
      <c r="I24" s="155"/>
      <c r="J24" s="155"/>
      <c r="K24" s="324"/>
      <c r="L24" s="343"/>
      <c r="M24" s="342"/>
      <c r="N24" s="341"/>
      <c r="O24" s="345"/>
      <c r="P24" s="346"/>
      <c r="Q24" s="345">
        <f t="shared" ref="Q24:Q28" si="11">IF(NOT(ISERROR(MATCH(P24,_xlfn.ANCHORARRAY(E35),0))),O37&amp;"Por favor no seleccionar los criterios de impacto",P24)</f>
        <v>0</v>
      </c>
      <c r="R24" s="341"/>
      <c r="S24" s="345"/>
      <c r="T24" s="344"/>
      <c r="U24" s="156">
        <v>2</v>
      </c>
      <c r="V24" s="116"/>
      <c r="W24" s="157" t="str">
        <f t="shared" si="0"/>
        <v/>
      </c>
      <c r="X24" s="169"/>
      <c r="Y24" s="169"/>
      <c r="Z24" s="169"/>
      <c r="AA24" s="169"/>
      <c r="AB24" s="117"/>
      <c r="AC24" s="117"/>
      <c r="AD24" s="118" t="str">
        <f t="shared" si="4"/>
        <v/>
      </c>
      <c r="AE24" s="117"/>
      <c r="AF24" s="117"/>
      <c r="AG24" s="117"/>
      <c r="AH24" s="186" t="str">
        <f>IFERROR(IF(AND(W23="Probabilidad",W24="Probabilidad"),(AJ23-(+AJ23*AD24)),IF(W24="Probabilidad",(O23-(+O23*AD24)),IF(W24="Impacto",AJ23,""))),"")</f>
        <v/>
      </c>
      <c r="AI24" s="154" t="str">
        <f t="shared" si="5"/>
        <v/>
      </c>
      <c r="AJ24" s="118" t="str">
        <f t="shared" si="6"/>
        <v/>
      </c>
      <c r="AK24" s="154" t="str">
        <f t="shared" si="7"/>
        <v/>
      </c>
      <c r="AL24" s="118" t="str">
        <f>IFERROR(IF(AND(W23="Impacto",W24="Impacto"),(AL17-(+AL17*AD24)),IF(W24="Impacto",($S$23-(+$S$23*AD24)),IF(W24="Probabilidad",AL17,""))),"")</f>
        <v/>
      </c>
      <c r="AM24" s="119" t="str">
        <f t="shared" si="8"/>
        <v/>
      </c>
      <c r="AN24" s="395"/>
      <c r="AO24" s="155"/>
      <c r="AP24" s="156"/>
      <c r="AQ24" s="120"/>
      <c r="AR24" s="120"/>
      <c r="AS24" s="155"/>
      <c r="AT24" s="120"/>
      <c r="AU24" s="155"/>
      <c r="AV24" s="120"/>
      <c r="AW24" s="155"/>
      <c r="AX24" s="120"/>
      <c r="AY24" s="155"/>
      <c r="AZ24" s="156"/>
      <c r="BA24" s="155"/>
      <c r="BB24" s="155"/>
      <c r="BC24" s="156"/>
      <c r="BD24" s="120"/>
      <c r="BE24" s="120"/>
      <c r="BF24" s="155"/>
      <c r="BG24" s="155"/>
      <c r="BH24" s="156"/>
      <c r="BI24" s="120"/>
      <c r="BJ24" s="120"/>
      <c r="BK24" s="155"/>
      <c r="BL24" s="155"/>
      <c r="BM24" s="156"/>
      <c r="BN24" s="120"/>
      <c r="BO24" s="120"/>
      <c r="BP24" s="155"/>
      <c r="BQ24" s="155"/>
      <c r="BR24" s="156"/>
      <c r="BS24" s="120"/>
      <c r="BT24" s="120"/>
      <c r="BU24" s="120"/>
      <c r="BV24" s="155"/>
      <c r="BW24" s="155"/>
      <c r="BX24" s="155"/>
      <c r="BY24" s="120"/>
      <c r="BZ24" s="155"/>
      <c r="CA24" s="155"/>
      <c r="CB24" s="120"/>
      <c r="CC24" s="155"/>
      <c r="CD24" s="156"/>
      <c r="CE24" s="155"/>
      <c r="CF24" s="163"/>
      <c r="CG24" s="163"/>
      <c r="CH24" s="163"/>
      <c r="CI24" s="163"/>
      <c r="CJ24" s="163"/>
      <c r="CK24" s="163"/>
      <c r="CL24" s="163"/>
      <c r="CM24" s="163"/>
      <c r="CN24" s="163"/>
      <c r="CO24" s="163"/>
      <c r="CP24" s="163"/>
      <c r="CQ24" s="163"/>
      <c r="CR24" s="163"/>
      <c r="CS24" s="163"/>
      <c r="CT24" s="163"/>
      <c r="CU24" s="163"/>
      <c r="CV24" s="163"/>
      <c r="CW24" s="163"/>
      <c r="CX24" s="163"/>
      <c r="CY24" s="163"/>
      <c r="CZ24" s="163"/>
      <c r="DA24" s="163"/>
      <c r="DB24" s="163"/>
      <c r="DC24" s="163"/>
      <c r="DD24" s="163"/>
      <c r="DE24" s="163"/>
    </row>
    <row r="25" spans="1:109" ht="15.75" customHeight="1" x14ac:dyDescent="0.3">
      <c r="A25" s="342"/>
      <c r="B25" s="324"/>
      <c r="C25" s="324"/>
      <c r="D25" s="324"/>
      <c r="E25" s="343"/>
      <c r="F25" s="324"/>
      <c r="G25" s="324"/>
      <c r="H25" s="324"/>
      <c r="I25" s="155"/>
      <c r="J25" s="155"/>
      <c r="K25" s="324"/>
      <c r="L25" s="343"/>
      <c r="M25" s="342"/>
      <c r="N25" s="341"/>
      <c r="O25" s="345"/>
      <c r="P25" s="346"/>
      <c r="Q25" s="345">
        <f t="shared" si="11"/>
        <v>0</v>
      </c>
      <c r="R25" s="341"/>
      <c r="S25" s="345"/>
      <c r="T25" s="344"/>
      <c r="U25" s="156">
        <v>3</v>
      </c>
      <c r="V25" s="121"/>
      <c r="W25" s="157" t="str">
        <f t="shared" si="0"/>
        <v/>
      </c>
      <c r="X25" s="169"/>
      <c r="Y25" s="169"/>
      <c r="Z25" s="169"/>
      <c r="AA25" s="169"/>
      <c r="AB25" s="117"/>
      <c r="AC25" s="117"/>
      <c r="AD25" s="118" t="str">
        <f t="shared" si="4"/>
        <v/>
      </c>
      <c r="AE25" s="117"/>
      <c r="AF25" s="117"/>
      <c r="AG25" s="117"/>
      <c r="AH25" s="186" t="str">
        <f>IFERROR(IF(AND(W24="Probabilidad",W25="Probabilidad"),(AJ24-(+AJ24*AD25)),IF(AND(W24="Impacto",W25="Probabilidad"),(AJ23-(+AJ23*AD25)),IF(W25="Impacto",AJ24,""))),"")</f>
        <v/>
      </c>
      <c r="AI25" s="154" t="str">
        <f t="shared" si="5"/>
        <v/>
      </c>
      <c r="AJ25" s="118" t="str">
        <f t="shared" si="6"/>
        <v/>
      </c>
      <c r="AK25" s="154" t="str">
        <f t="shared" si="7"/>
        <v/>
      </c>
      <c r="AL25" s="118" t="str">
        <f>IFERROR(IF(AND(W24="Impacto",W25="Impacto"),(AL24-(+AL24*AD25)),IF(AND(W24="Probabilidad",W25="Impacto"),(AL23-(+AL23*AD25)),IF(W25="Probabilidad",AL24,""))),"")</f>
        <v/>
      </c>
      <c r="AM25" s="119" t="str">
        <f t="shared" si="8"/>
        <v/>
      </c>
      <c r="AN25" s="395"/>
      <c r="AO25" s="155"/>
      <c r="AP25" s="156"/>
      <c r="AQ25" s="120"/>
      <c r="AR25" s="120"/>
      <c r="AS25" s="155"/>
      <c r="AT25" s="120"/>
      <c r="AU25" s="155"/>
      <c r="AV25" s="120"/>
      <c r="AW25" s="155"/>
      <c r="AX25" s="120"/>
      <c r="AY25" s="155"/>
      <c r="AZ25" s="156"/>
      <c r="BA25" s="155"/>
      <c r="BB25" s="155"/>
      <c r="BC25" s="156"/>
      <c r="BD25" s="120"/>
      <c r="BE25" s="120"/>
      <c r="BF25" s="155"/>
      <c r="BG25" s="155"/>
      <c r="BH25" s="156"/>
      <c r="BI25" s="120"/>
      <c r="BJ25" s="120"/>
      <c r="BK25" s="155"/>
      <c r="BL25" s="155"/>
      <c r="BM25" s="156"/>
      <c r="BN25" s="120"/>
      <c r="BO25" s="120"/>
      <c r="BP25" s="155"/>
      <c r="BQ25" s="155"/>
      <c r="BR25" s="156"/>
      <c r="BS25" s="120"/>
      <c r="BT25" s="120"/>
      <c r="BU25" s="120"/>
      <c r="BV25" s="155"/>
      <c r="BW25" s="155"/>
      <c r="BX25" s="155"/>
      <c r="BY25" s="120"/>
      <c r="BZ25" s="155"/>
      <c r="CA25" s="155"/>
      <c r="CB25" s="120"/>
      <c r="CC25" s="155"/>
      <c r="CD25" s="156"/>
      <c r="CE25" s="155"/>
      <c r="CF25" s="163"/>
      <c r="CG25" s="163"/>
      <c r="CH25" s="163"/>
      <c r="CI25" s="163"/>
      <c r="CJ25" s="163"/>
      <c r="CK25" s="163"/>
      <c r="CL25" s="163"/>
      <c r="CM25" s="163"/>
      <c r="CN25" s="163"/>
      <c r="CO25" s="163"/>
      <c r="CP25" s="163"/>
      <c r="CQ25" s="163"/>
      <c r="CR25" s="163"/>
      <c r="CS25" s="163"/>
      <c r="CT25" s="163"/>
      <c r="CU25" s="163"/>
      <c r="CV25" s="163"/>
      <c r="CW25" s="163"/>
      <c r="CX25" s="163"/>
      <c r="CY25" s="163"/>
      <c r="CZ25" s="163"/>
      <c r="DA25" s="163"/>
      <c r="DB25" s="163"/>
      <c r="DC25" s="163"/>
      <c r="DD25" s="163"/>
      <c r="DE25" s="163"/>
    </row>
    <row r="26" spans="1:109" ht="15.75" customHeight="1" x14ac:dyDescent="0.3">
      <c r="A26" s="342"/>
      <c r="B26" s="324"/>
      <c r="C26" s="324"/>
      <c r="D26" s="324"/>
      <c r="E26" s="343"/>
      <c r="F26" s="324"/>
      <c r="G26" s="324"/>
      <c r="H26" s="324"/>
      <c r="I26" s="155"/>
      <c r="J26" s="155"/>
      <c r="K26" s="324"/>
      <c r="L26" s="343"/>
      <c r="M26" s="342"/>
      <c r="N26" s="341"/>
      <c r="O26" s="345"/>
      <c r="P26" s="346"/>
      <c r="Q26" s="345">
        <f t="shared" si="11"/>
        <v>0</v>
      </c>
      <c r="R26" s="341"/>
      <c r="S26" s="345"/>
      <c r="T26" s="344"/>
      <c r="U26" s="156">
        <v>4</v>
      </c>
      <c r="V26" s="116"/>
      <c r="W26" s="157" t="str">
        <f t="shared" si="0"/>
        <v/>
      </c>
      <c r="X26" s="169"/>
      <c r="Y26" s="169"/>
      <c r="Z26" s="169"/>
      <c r="AA26" s="169"/>
      <c r="AB26" s="117"/>
      <c r="AC26" s="117"/>
      <c r="AD26" s="118" t="str">
        <f t="shared" si="4"/>
        <v/>
      </c>
      <c r="AE26" s="117"/>
      <c r="AF26" s="117"/>
      <c r="AG26" s="117"/>
      <c r="AH26" s="186" t="str">
        <f>IFERROR(IF(AND(W25="Probabilidad",W26="Probabilidad"),(AJ25-(+AJ25*AD26)),IF(AND(W25="Impacto",W26="Probabilidad"),(AJ24-(+AJ24*AD26)),IF(W26="Impacto",AJ25,""))),"")</f>
        <v/>
      </c>
      <c r="AI26" s="154" t="str">
        <f t="shared" si="5"/>
        <v/>
      </c>
      <c r="AJ26" s="118" t="str">
        <f t="shared" si="6"/>
        <v/>
      </c>
      <c r="AK26" s="154" t="str">
        <f t="shared" si="7"/>
        <v/>
      </c>
      <c r="AL26" s="118" t="str">
        <f>IFERROR(IF(AND(W25="Impacto",W26="Impacto"),(AL25-(+AL25*AD26)),IF(AND(W25="Probabilidad",W26="Impacto"),(AL24-(+AL24*AD26)),IF(W26="Probabilidad",AL25,""))),"")</f>
        <v/>
      </c>
      <c r="AM26" s="119" t="str">
        <f t="shared" si="8"/>
        <v/>
      </c>
      <c r="AN26" s="395"/>
      <c r="AO26" s="155"/>
      <c r="AP26" s="156"/>
      <c r="AQ26" s="120"/>
      <c r="AR26" s="120"/>
      <c r="AS26" s="155"/>
      <c r="AT26" s="120"/>
      <c r="AU26" s="155"/>
      <c r="AV26" s="120"/>
      <c r="AW26" s="155"/>
      <c r="AX26" s="120"/>
      <c r="AY26" s="155"/>
      <c r="AZ26" s="156"/>
      <c r="BA26" s="155"/>
      <c r="BB26" s="155"/>
      <c r="BC26" s="156"/>
      <c r="BD26" s="120"/>
      <c r="BE26" s="120"/>
      <c r="BF26" s="155"/>
      <c r="BG26" s="155"/>
      <c r="BH26" s="156"/>
      <c r="BI26" s="120"/>
      <c r="BJ26" s="120"/>
      <c r="BK26" s="155"/>
      <c r="BL26" s="155"/>
      <c r="BM26" s="156"/>
      <c r="BN26" s="120"/>
      <c r="BO26" s="120"/>
      <c r="BP26" s="155"/>
      <c r="BQ26" s="155"/>
      <c r="BR26" s="156"/>
      <c r="BS26" s="120"/>
      <c r="BT26" s="120"/>
      <c r="BU26" s="120"/>
      <c r="BV26" s="155"/>
      <c r="BW26" s="155"/>
      <c r="BX26" s="155"/>
      <c r="BY26" s="120"/>
      <c r="BZ26" s="155"/>
      <c r="CA26" s="155"/>
      <c r="CB26" s="120"/>
      <c r="CC26" s="155"/>
      <c r="CD26" s="156"/>
      <c r="CE26" s="155"/>
      <c r="CF26" s="163"/>
      <c r="CG26" s="163"/>
      <c r="CH26" s="163"/>
      <c r="CI26" s="163"/>
      <c r="CJ26" s="163"/>
      <c r="CK26" s="163"/>
      <c r="CL26" s="163"/>
      <c r="CM26" s="163"/>
      <c r="CN26" s="163"/>
      <c r="CO26" s="163"/>
      <c r="CP26" s="163"/>
      <c r="CQ26" s="163"/>
      <c r="CR26" s="163"/>
      <c r="CS26" s="163"/>
      <c r="CT26" s="163"/>
      <c r="CU26" s="163"/>
      <c r="CV26" s="163"/>
      <c r="CW26" s="163"/>
      <c r="CX26" s="163"/>
      <c r="CY26" s="163"/>
      <c r="CZ26" s="163"/>
      <c r="DA26" s="163"/>
      <c r="DB26" s="163"/>
      <c r="DC26" s="163"/>
      <c r="DD26" s="163"/>
      <c r="DE26" s="163"/>
    </row>
    <row r="27" spans="1:109" ht="15.75" customHeight="1" x14ac:dyDescent="0.3">
      <c r="A27" s="342"/>
      <c r="B27" s="324"/>
      <c r="C27" s="324"/>
      <c r="D27" s="324"/>
      <c r="E27" s="343"/>
      <c r="F27" s="324"/>
      <c r="G27" s="324"/>
      <c r="H27" s="324"/>
      <c r="I27" s="155"/>
      <c r="J27" s="155"/>
      <c r="K27" s="324"/>
      <c r="L27" s="343"/>
      <c r="M27" s="342"/>
      <c r="N27" s="341"/>
      <c r="O27" s="345"/>
      <c r="P27" s="346"/>
      <c r="Q27" s="345">
        <f t="shared" si="11"/>
        <v>0</v>
      </c>
      <c r="R27" s="341"/>
      <c r="S27" s="345"/>
      <c r="T27" s="344"/>
      <c r="U27" s="156">
        <v>5</v>
      </c>
      <c r="V27" s="116"/>
      <c r="W27" s="157" t="str">
        <f t="shared" si="0"/>
        <v/>
      </c>
      <c r="X27" s="169"/>
      <c r="Y27" s="169"/>
      <c r="Z27" s="169"/>
      <c r="AA27" s="169"/>
      <c r="AB27" s="117"/>
      <c r="AC27" s="117"/>
      <c r="AD27" s="118" t="str">
        <f t="shared" si="4"/>
        <v/>
      </c>
      <c r="AE27" s="117"/>
      <c r="AF27" s="117"/>
      <c r="AG27" s="117"/>
      <c r="AH27" s="185" t="str">
        <f>IFERROR(IF(AND(W26="Probabilidad",W27="Probabilidad"),(AJ26-(+AJ26*AD27)),IF(AND(W26="Impacto",W27="Probabilidad"),(AJ25-(+AJ25*AD27)),IF(W27="Impacto",AJ26,""))),"")</f>
        <v/>
      </c>
      <c r="AI27" s="154" t="str">
        <f>IFERROR(IF(AH27="","",IF(AH27&lt;=0.2,"Muy Baja",IF(AH27&lt;=0.4,"Baja",IF(AH27&lt;=0.6,"Media",IF(AH27&lt;=0.8,"Alta","Muy Alta"))))),"")</f>
        <v/>
      </c>
      <c r="AJ27" s="118" t="str">
        <f t="shared" si="6"/>
        <v/>
      </c>
      <c r="AK27" s="154" t="str">
        <f t="shared" si="7"/>
        <v/>
      </c>
      <c r="AL27" s="118" t="str">
        <f>IFERROR(IF(AND(W26="Impacto",W27="Impacto"),(AL26-(+AL26*AD27)),IF(AND(W26="Probabilidad",W27="Impacto"),(AL25-(+AL25*AD27)),IF(W27="Probabilidad",AL26,""))),"")</f>
        <v/>
      </c>
      <c r="AM27" s="119" t="str">
        <f t="shared" si="8"/>
        <v/>
      </c>
      <c r="AN27" s="395"/>
      <c r="AO27" s="155"/>
      <c r="AP27" s="156"/>
      <c r="AQ27" s="120"/>
      <c r="AR27" s="120"/>
      <c r="AS27" s="155"/>
      <c r="AT27" s="120"/>
      <c r="AU27" s="155"/>
      <c r="AV27" s="120"/>
      <c r="AW27" s="155"/>
      <c r="AX27" s="120"/>
      <c r="AY27" s="155"/>
      <c r="AZ27" s="156"/>
      <c r="BA27" s="155"/>
      <c r="BB27" s="155"/>
      <c r="BC27" s="156"/>
      <c r="BD27" s="120"/>
      <c r="BE27" s="120"/>
      <c r="BF27" s="155"/>
      <c r="BG27" s="155"/>
      <c r="BH27" s="156"/>
      <c r="BI27" s="120"/>
      <c r="BJ27" s="120"/>
      <c r="BK27" s="155"/>
      <c r="BL27" s="155"/>
      <c r="BM27" s="156"/>
      <c r="BN27" s="120"/>
      <c r="BO27" s="120"/>
      <c r="BP27" s="155"/>
      <c r="BQ27" s="155"/>
      <c r="BR27" s="156"/>
      <c r="BS27" s="120"/>
      <c r="BT27" s="120"/>
      <c r="BU27" s="120"/>
      <c r="BV27" s="155"/>
      <c r="BW27" s="155"/>
      <c r="BX27" s="155"/>
      <c r="BY27" s="120"/>
      <c r="BZ27" s="155"/>
      <c r="CA27" s="155"/>
      <c r="CB27" s="120"/>
      <c r="CC27" s="155"/>
      <c r="CD27" s="156"/>
      <c r="CE27" s="155"/>
      <c r="CF27" s="163"/>
      <c r="CG27" s="163"/>
      <c r="CH27" s="163"/>
      <c r="CI27" s="163"/>
      <c r="CJ27" s="163"/>
      <c r="CK27" s="163"/>
      <c r="CL27" s="163"/>
      <c r="CM27" s="163"/>
      <c r="CN27" s="163"/>
      <c r="CO27" s="163"/>
      <c r="CP27" s="163"/>
      <c r="CQ27" s="163"/>
      <c r="CR27" s="163"/>
      <c r="CS27" s="163"/>
      <c r="CT27" s="163"/>
      <c r="CU27" s="163"/>
      <c r="CV27" s="163"/>
      <c r="CW27" s="163"/>
      <c r="CX27" s="163"/>
      <c r="CY27" s="163"/>
      <c r="CZ27" s="163"/>
      <c r="DA27" s="163"/>
      <c r="DB27" s="163"/>
      <c r="DC27" s="163"/>
      <c r="DD27" s="163"/>
      <c r="DE27" s="163"/>
    </row>
    <row r="28" spans="1:109" ht="15.75" customHeight="1" x14ac:dyDescent="0.3">
      <c r="A28" s="342"/>
      <c r="B28" s="324"/>
      <c r="C28" s="324"/>
      <c r="D28" s="324"/>
      <c r="E28" s="343"/>
      <c r="F28" s="324"/>
      <c r="G28" s="324"/>
      <c r="H28" s="324"/>
      <c r="I28" s="155"/>
      <c r="J28" s="155"/>
      <c r="K28" s="324"/>
      <c r="L28" s="343"/>
      <c r="M28" s="342"/>
      <c r="N28" s="341"/>
      <c r="O28" s="345"/>
      <c r="P28" s="346"/>
      <c r="Q28" s="345">
        <f t="shared" si="11"/>
        <v>0</v>
      </c>
      <c r="R28" s="341"/>
      <c r="S28" s="345"/>
      <c r="T28" s="344"/>
      <c r="U28" s="156">
        <v>6</v>
      </c>
      <c r="V28" s="116"/>
      <c r="W28" s="157" t="str">
        <f t="shared" si="0"/>
        <v/>
      </c>
      <c r="X28" s="169"/>
      <c r="Y28" s="169"/>
      <c r="Z28" s="169"/>
      <c r="AA28" s="169"/>
      <c r="AB28" s="117"/>
      <c r="AC28" s="117"/>
      <c r="AD28" s="118" t="str">
        <f t="shared" si="4"/>
        <v/>
      </c>
      <c r="AE28" s="117"/>
      <c r="AF28" s="117"/>
      <c r="AG28" s="117"/>
      <c r="AH28" s="186" t="str">
        <f>IFERROR(IF(AND(W27="Probabilidad",W28="Probabilidad"),(AJ27-(+AJ27*AD28)),IF(AND(W27="Impacto",W28="Probabilidad"),(AJ26-(+AJ26*AD28)),IF(W28="Impacto",AJ27,""))),"")</f>
        <v/>
      </c>
      <c r="AI28" s="154" t="str">
        <f t="shared" si="5"/>
        <v/>
      </c>
      <c r="AJ28" s="118" t="str">
        <f t="shared" si="6"/>
        <v/>
      </c>
      <c r="AK28" s="154" t="str">
        <f t="shared" si="7"/>
        <v/>
      </c>
      <c r="AL28" s="118" t="str">
        <f>IFERROR(IF(AND(W27="Impacto",W28="Impacto"),(AL27-(+AL27*AD28)),IF(AND(W27="Probabilidad",W28="Impacto"),(AL26-(+AL26*AD28)),IF(W28="Probabilidad",AL27,""))),"")</f>
        <v/>
      </c>
      <c r="AM28" s="119" t="str">
        <f t="shared" si="8"/>
        <v/>
      </c>
      <c r="AN28" s="396"/>
      <c r="AO28" s="155"/>
      <c r="AP28" s="156"/>
      <c r="AQ28" s="120"/>
      <c r="AR28" s="120"/>
      <c r="AS28" s="155"/>
      <c r="AT28" s="120"/>
      <c r="AU28" s="155"/>
      <c r="AV28" s="120"/>
      <c r="AW28" s="155"/>
      <c r="AX28" s="120"/>
      <c r="AY28" s="155"/>
      <c r="AZ28" s="156"/>
      <c r="BA28" s="155"/>
      <c r="BB28" s="155"/>
      <c r="BC28" s="156"/>
      <c r="BD28" s="120"/>
      <c r="BE28" s="120"/>
      <c r="BF28" s="155"/>
      <c r="BG28" s="155"/>
      <c r="BH28" s="156"/>
      <c r="BI28" s="120"/>
      <c r="BJ28" s="120"/>
      <c r="BK28" s="155"/>
      <c r="BL28" s="155"/>
      <c r="BM28" s="156"/>
      <c r="BN28" s="120"/>
      <c r="BO28" s="120"/>
      <c r="BP28" s="155"/>
      <c r="BQ28" s="155"/>
      <c r="BR28" s="156"/>
      <c r="BS28" s="120"/>
      <c r="BT28" s="120"/>
      <c r="BU28" s="120"/>
      <c r="BV28" s="155"/>
      <c r="BW28" s="155"/>
      <c r="BX28" s="155"/>
      <c r="BY28" s="120"/>
      <c r="BZ28" s="155"/>
      <c r="CA28" s="155"/>
      <c r="CB28" s="120"/>
      <c r="CC28" s="155"/>
      <c r="CD28" s="156"/>
      <c r="CE28" s="155"/>
      <c r="CF28" s="163"/>
      <c r="CG28" s="163"/>
      <c r="CH28" s="163"/>
      <c r="CI28" s="163"/>
      <c r="CJ28" s="163"/>
      <c r="CK28" s="163"/>
      <c r="CL28" s="163"/>
      <c r="CM28" s="163"/>
      <c r="CN28" s="163"/>
      <c r="CO28" s="163"/>
      <c r="CP28" s="163"/>
      <c r="CQ28" s="163"/>
      <c r="CR28" s="163"/>
      <c r="CS28" s="163"/>
      <c r="CT28" s="163"/>
      <c r="CU28" s="163"/>
      <c r="CV28" s="163"/>
      <c r="CW28" s="163"/>
      <c r="CX28" s="163"/>
      <c r="CY28" s="163"/>
      <c r="CZ28" s="163"/>
      <c r="DA28" s="163"/>
      <c r="DB28" s="163"/>
      <c r="DC28" s="163"/>
      <c r="DD28" s="163"/>
      <c r="DE28" s="163"/>
    </row>
    <row r="29" spans="1:109" ht="15.75" customHeight="1" x14ac:dyDescent="0.3">
      <c r="A29" s="342">
        <v>5</v>
      </c>
      <c r="B29" s="324"/>
      <c r="C29" s="324"/>
      <c r="D29" s="324"/>
      <c r="E29" s="343"/>
      <c r="F29" s="324"/>
      <c r="G29" s="324"/>
      <c r="H29" s="324"/>
      <c r="I29" s="155"/>
      <c r="J29" s="155"/>
      <c r="K29" s="324"/>
      <c r="L29" s="343"/>
      <c r="M29" s="342"/>
      <c r="N29" s="341" t="str">
        <f>IF(M29&lt;=0,"",IF(M29&lt;=2,"Muy Baja",IF(M29&lt;=24,"Baja",IF(M29&lt;=500,"Media",IF(M29&lt;=5000,"Alta","Muy Alta")))))</f>
        <v/>
      </c>
      <c r="O29" s="345" t="str">
        <f>IF(N29="","",IF(N29="Muy Baja",0.2,IF(N29="Baja",0.4,IF(N29="Media",0.6,IF(N29="Alta",0.8,IF(N29="Muy Alta",1,))))))</f>
        <v/>
      </c>
      <c r="P29" s="346"/>
      <c r="Q29" s="345">
        <f>IF(NOT(ISERROR(MATCH(P29,'Tabla Impacto'!$B$221:$B$223,0))),'Tabla Impacto'!$F$223&amp;"Por favor no seleccionar los criterios de impacto(Afectación Económica o presupuestal y Pérdida Reputacional)",P29)</f>
        <v>0</v>
      </c>
      <c r="R29" s="341" t="str">
        <f>IF(OR(Q29='Tabla Impacto'!$C$11,Q29='Tabla Impacto'!$D$11),"Leve",IF(OR(Q29='Tabla Impacto'!$C$12,Q29='Tabla Impacto'!$D$12),"Menor",IF(OR(Q29='Tabla Impacto'!$C$13,Q29='Tabla Impacto'!$D$13),"Moderado",IF(OR(Q29='Tabla Impacto'!$C$14,Q29='Tabla Impacto'!$D$14),"Mayor",IF(OR(Q29='Tabla Impacto'!$C$15,Q29='Tabla Impacto'!$D$15),"Catastrófico","")))))</f>
        <v/>
      </c>
      <c r="S29" s="345" t="str">
        <f>IF(R29="","",IF(R29="Leve",0.2,IF(R29="Menor",0.4,IF(R29="Moderado",0.6,IF(R29="Mayor",0.8,IF(R29="Catastrófico",1,))))))</f>
        <v/>
      </c>
      <c r="T29" s="344" t="str">
        <f>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56">
        <v>1</v>
      </c>
      <c r="V29" s="116"/>
      <c r="W29" s="157" t="str">
        <f t="shared" si="0"/>
        <v/>
      </c>
      <c r="X29" s="169"/>
      <c r="Y29" s="169"/>
      <c r="Z29" s="169"/>
      <c r="AA29" s="169"/>
      <c r="AB29" s="117"/>
      <c r="AC29" s="117"/>
      <c r="AD29" s="118" t="str">
        <f t="shared" si="4"/>
        <v/>
      </c>
      <c r="AE29" s="117"/>
      <c r="AF29" s="117"/>
      <c r="AG29" s="117"/>
      <c r="AH29" s="186" t="str">
        <f>IFERROR(IF(W29="Probabilidad",(O29-(+O29*AD29)),IF(W29="Impacto",O29,"")),"")</f>
        <v/>
      </c>
      <c r="AI29" s="154" t="str">
        <f>IFERROR(IF(AH29="","",IF(AH29&lt;=0.2,"Muy Baja",IF(AH29&lt;=0.4,"Baja",IF(AH29&lt;=0.6,"Media",IF(AH29&lt;=0.8,"Alta","Muy Alta"))))),"")</f>
        <v/>
      </c>
      <c r="AJ29" s="118" t="str">
        <f t="shared" si="6"/>
        <v/>
      </c>
      <c r="AK29" s="154" t="str">
        <f>IFERROR(IF(AL29="","",IF(AL29&lt;=0.2,"Leve",IF(AL29&lt;=0.4,"Menor",IF(AL29&lt;=0.6,"Moderado",IF(AL29&lt;=0.8,"Mayor","Catastrófico"))))),"")</f>
        <v/>
      </c>
      <c r="AL29" s="118" t="str">
        <f>IFERROR(IF(W29="Impacto",(S29-(+S29*AD29)),IF(W29="Probabilidad",S29,"")),"")</f>
        <v/>
      </c>
      <c r="AM29" s="119" t="str">
        <f t="shared" si="8"/>
        <v/>
      </c>
      <c r="AN29" s="394"/>
      <c r="AO29" s="155"/>
      <c r="AP29" s="156"/>
      <c r="AQ29" s="120"/>
      <c r="AR29" s="120"/>
      <c r="AS29" s="155"/>
      <c r="AT29" s="120"/>
      <c r="AU29" s="155"/>
      <c r="AV29" s="120"/>
      <c r="AW29" s="155"/>
      <c r="AX29" s="120"/>
      <c r="AY29" s="155"/>
      <c r="AZ29" s="156"/>
      <c r="BA29" s="155"/>
      <c r="BB29" s="155"/>
      <c r="BC29" s="156"/>
      <c r="BD29" s="120"/>
      <c r="BE29" s="120"/>
      <c r="BF29" s="155"/>
      <c r="BG29" s="155"/>
      <c r="BH29" s="156"/>
      <c r="BI29" s="120"/>
      <c r="BJ29" s="120"/>
      <c r="BK29" s="155"/>
      <c r="BL29" s="155"/>
      <c r="BM29" s="156"/>
      <c r="BN29" s="120"/>
      <c r="BO29" s="120"/>
      <c r="BP29" s="155"/>
      <c r="BQ29" s="155"/>
      <c r="BR29" s="156"/>
      <c r="BS29" s="120"/>
      <c r="BT29" s="120"/>
      <c r="BU29" s="120"/>
      <c r="BV29" s="155"/>
      <c r="BW29" s="155"/>
      <c r="BX29" s="155"/>
      <c r="BY29" s="120"/>
      <c r="BZ29" s="155"/>
      <c r="CA29" s="155"/>
      <c r="CB29" s="120"/>
      <c r="CC29" s="155"/>
      <c r="CD29" s="156"/>
      <c r="CE29" s="155"/>
      <c r="CF29" s="163"/>
      <c r="CG29" s="163"/>
      <c r="CH29" s="163"/>
      <c r="CI29" s="163"/>
      <c r="CJ29" s="163"/>
      <c r="CK29" s="163"/>
      <c r="CL29" s="163"/>
      <c r="CM29" s="163"/>
      <c r="CN29" s="163"/>
      <c r="CO29" s="163"/>
      <c r="CP29" s="163"/>
      <c r="CQ29" s="163"/>
      <c r="CR29" s="163"/>
      <c r="CS29" s="163"/>
      <c r="CT29" s="163"/>
      <c r="CU29" s="163"/>
      <c r="CV29" s="163"/>
      <c r="CW29" s="163"/>
      <c r="CX29" s="163"/>
      <c r="CY29" s="163"/>
      <c r="CZ29" s="163"/>
      <c r="DA29" s="163"/>
      <c r="DB29" s="163"/>
      <c r="DC29" s="163"/>
      <c r="DD29" s="163"/>
      <c r="DE29" s="163"/>
    </row>
    <row r="30" spans="1:109" ht="15.75" customHeight="1" x14ac:dyDescent="0.3">
      <c r="A30" s="342"/>
      <c r="B30" s="324"/>
      <c r="C30" s="324"/>
      <c r="D30" s="324"/>
      <c r="E30" s="343"/>
      <c r="F30" s="324"/>
      <c r="G30" s="324"/>
      <c r="H30" s="324"/>
      <c r="I30" s="155"/>
      <c r="J30" s="155"/>
      <c r="K30" s="324"/>
      <c r="L30" s="343"/>
      <c r="M30" s="342"/>
      <c r="N30" s="341"/>
      <c r="O30" s="345"/>
      <c r="P30" s="346"/>
      <c r="Q30" s="345">
        <f t="shared" ref="Q30:Q34" si="12">IF(NOT(ISERROR(MATCH(P30,_xlfn.ANCHORARRAY(E41),0))),O43&amp;"Por favor no seleccionar los criterios de impacto",P30)</f>
        <v>0</v>
      </c>
      <c r="R30" s="341"/>
      <c r="S30" s="345"/>
      <c r="T30" s="344"/>
      <c r="U30" s="156">
        <v>2</v>
      </c>
      <c r="V30" s="116"/>
      <c r="W30" s="157" t="str">
        <f t="shared" si="0"/>
        <v/>
      </c>
      <c r="X30" s="169"/>
      <c r="Y30" s="169"/>
      <c r="Z30" s="169"/>
      <c r="AA30" s="169"/>
      <c r="AB30" s="117"/>
      <c r="AC30" s="117"/>
      <c r="AD30" s="118" t="str">
        <f t="shared" si="4"/>
        <v/>
      </c>
      <c r="AE30" s="117"/>
      <c r="AF30" s="117"/>
      <c r="AG30" s="117"/>
      <c r="AH30" s="186" t="str">
        <f>IFERROR(IF(AND(W29="Probabilidad",W30="Probabilidad"),(AJ29-(+AJ29*AD30)),IF(W30="Probabilidad",(O29-(+O29*AD30)),IF(W30="Impacto",AJ29,""))),"")</f>
        <v/>
      </c>
      <c r="AI30" s="154" t="str">
        <f t="shared" si="5"/>
        <v/>
      </c>
      <c r="AJ30" s="118" t="str">
        <f t="shared" si="6"/>
        <v/>
      </c>
      <c r="AK30" s="154" t="str">
        <f t="shared" si="7"/>
        <v/>
      </c>
      <c r="AL30" s="118" t="str">
        <f>IFERROR(IF(AND(W29="Impacto",W30="Impacto"),(AL23-(+AL23*AD30)),IF(W30="Impacto",($S$29-(+$S$29*AD30)),IF(W30="Probabilidad",AL23,""))),"")</f>
        <v/>
      </c>
      <c r="AM30" s="119" t="str">
        <f t="shared" si="8"/>
        <v/>
      </c>
      <c r="AN30" s="395"/>
      <c r="AO30" s="155"/>
      <c r="AP30" s="156"/>
      <c r="AQ30" s="120"/>
      <c r="AR30" s="120"/>
      <c r="AS30" s="155"/>
      <c r="AT30" s="120"/>
      <c r="AU30" s="155"/>
      <c r="AV30" s="120"/>
      <c r="AW30" s="155"/>
      <c r="AX30" s="120"/>
      <c r="AY30" s="155"/>
      <c r="AZ30" s="156"/>
      <c r="BA30" s="155"/>
      <c r="BB30" s="155"/>
      <c r="BC30" s="156"/>
      <c r="BD30" s="120"/>
      <c r="BE30" s="120"/>
      <c r="BF30" s="155"/>
      <c r="BG30" s="155"/>
      <c r="BH30" s="156"/>
      <c r="BI30" s="120"/>
      <c r="BJ30" s="120"/>
      <c r="BK30" s="155"/>
      <c r="BL30" s="155"/>
      <c r="BM30" s="156"/>
      <c r="BN30" s="120"/>
      <c r="BO30" s="120"/>
      <c r="BP30" s="155"/>
      <c r="BQ30" s="155"/>
      <c r="BR30" s="156"/>
      <c r="BS30" s="120"/>
      <c r="BT30" s="120"/>
      <c r="BU30" s="120"/>
      <c r="BV30" s="155"/>
      <c r="BW30" s="155"/>
      <c r="BX30" s="155"/>
      <c r="BY30" s="120"/>
      <c r="BZ30" s="155"/>
      <c r="CA30" s="155"/>
      <c r="CB30" s="120"/>
      <c r="CC30" s="155"/>
      <c r="CD30" s="156"/>
      <c r="CE30" s="155"/>
      <c r="CF30" s="163"/>
      <c r="CG30" s="163"/>
      <c r="CH30" s="163"/>
      <c r="CI30" s="163"/>
      <c r="CJ30" s="163"/>
      <c r="CK30" s="163"/>
      <c r="CL30" s="163"/>
      <c r="CM30" s="163"/>
      <c r="CN30" s="163"/>
      <c r="CO30" s="163"/>
      <c r="CP30" s="163"/>
      <c r="CQ30" s="163"/>
      <c r="CR30" s="163"/>
      <c r="CS30" s="163"/>
      <c r="CT30" s="163"/>
      <c r="CU30" s="163"/>
      <c r="CV30" s="163"/>
      <c r="CW30" s="163"/>
      <c r="CX30" s="163"/>
      <c r="CY30" s="163"/>
      <c r="CZ30" s="163"/>
      <c r="DA30" s="163"/>
      <c r="DB30" s="163"/>
      <c r="DC30" s="163"/>
      <c r="DD30" s="163"/>
      <c r="DE30" s="163"/>
    </row>
    <row r="31" spans="1:109" ht="15.75" customHeight="1" x14ac:dyDescent="0.3">
      <c r="A31" s="342"/>
      <c r="B31" s="324"/>
      <c r="C31" s="324"/>
      <c r="D31" s="324"/>
      <c r="E31" s="343"/>
      <c r="F31" s="324"/>
      <c r="G31" s="324"/>
      <c r="H31" s="324"/>
      <c r="I31" s="155"/>
      <c r="J31" s="155"/>
      <c r="K31" s="324"/>
      <c r="L31" s="343"/>
      <c r="M31" s="342"/>
      <c r="N31" s="341"/>
      <c r="O31" s="345"/>
      <c r="P31" s="346"/>
      <c r="Q31" s="345">
        <f t="shared" si="12"/>
        <v>0</v>
      </c>
      <c r="R31" s="341"/>
      <c r="S31" s="345"/>
      <c r="T31" s="344"/>
      <c r="U31" s="156">
        <v>3</v>
      </c>
      <c r="V31" s="121"/>
      <c r="W31" s="157" t="str">
        <f t="shared" si="0"/>
        <v/>
      </c>
      <c r="X31" s="169"/>
      <c r="Y31" s="169"/>
      <c r="Z31" s="169"/>
      <c r="AA31" s="169"/>
      <c r="AB31" s="117"/>
      <c r="AC31" s="117"/>
      <c r="AD31" s="118" t="str">
        <f t="shared" si="4"/>
        <v/>
      </c>
      <c r="AE31" s="117"/>
      <c r="AF31" s="117"/>
      <c r="AG31" s="117"/>
      <c r="AH31" s="186" t="str">
        <f>IFERROR(IF(AND(W30="Probabilidad",W31="Probabilidad"),(AJ30-(+AJ30*AD31)),IF(AND(W30="Impacto",W31="Probabilidad"),(AJ29-(+AJ29*AD31)),IF(W31="Impacto",AJ30,""))),"")</f>
        <v/>
      </c>
      <c r="AI31" s="154" t="str">
        <f t="shared" si="5"/>
        <v/>
      </c>
      <c r="AJ31" s="118" t="str">
        <f t="shared" si="6"/>
        <v/>
      </c>
      <c r="AK31" s="154" t="str">
        <f t="shared" si="7"/>
        <v/>
      </c>
      <c r="AL31" s="118" t="str">
        <f>IFERROR(IF(AND(W30="Impacto",W31="Impacto"),(AL30-(+AL30*AD31)),IF(AND(W30="Probabilidad",W31="Impacto"),(AL29-(+AL29*AD31)),IF(W31="Probabilidad",AL30,""))),"")</f>
        <v/>
      </c>
      <c r="AM31" s="119" t="str">
        <f t="shared" si="8"/>
        <v/>
      </c>
      <c r="AN31" s="395"/>
      <c r="AO31" s="155"/>
      <c r="AP31" s="156"/>
      <c r="AQ31" s="120"/>
      <c r="AR31" s="120"/>
      <c r="AS31" s="155"/>
      <c r="AT31" s="120"/>
      <c r="AU31" s="155"/>
      <c r="AV31" s="120"/>
      <c r="AW31" s="155"/>
      <c r="AX31" s="120"/>
      <c r="AY31" s="155"/>
      <c r="AZ31" s="156"/>
      <c r="BA31" s="155"/>
      <c r="BB31" s="155"/>
      <c r="BC31" s="156"/>
      <c r="BD31" s="120"/>
      <c r="BE31" s="120"/>
      <c r="BF31" s="155"/>
      <c r="BG31" s="155"/>
      <c r="BH31" s="156"/>
      <c r="BI31" s="120"/>
      <c r="BJ31" s="120"/>
      <c r="BK31" s="155"/>
      <c r="BL31" s="155"/>
      <c r="BM31" s="156"/>
      <c r="BN31" s="120"/>
      <c r="BO31" s="120"/>
      <c r="BP31" s="155"/>
      <c r="BQ31" s="155"/>
      <c r="BR31" s="156"/>
      <c r="BS31" s="120"/>
      <c r="BT31" s="120"/>
      <c r="BU31" s="120"/>
      <c r="BV31" s="155"/>
      <c r="BW31" s="155"/>
      <c r="BX31" s="155"/>
      <c r="BY31" s="120"/>
      <c r="BZ31" s="155"/>
      <c r="CA31" s="155"/>
      <c r="CB31" s="120"/>
      <c r="CC31" s="155"/>
      <c r="CD31" s="156"/>
      <c r="CE31" s="155"/>
      <c r="CF31" s="163"/>
      <c r="CG31" s="163"/>
      <c r="CH31" s="163"/>
      <c r="CI31" s="163"/>
      <c r="CJ31" s="163"/>
      <c r="CK31" s="163"/>
      <c r="CL31" s="163"/>
      <c r="CM31" s="163"/>
      <c r="CN31" s="163"/>
      <c r="CO31" s="163"/>
      <c r="CP31" s="163"/>
      <c r="CQ31" s="163"/>
      <c r="CR31" s="163"/>
      <c r="CS31" s="163"/>
      <c r="CT31" s="163"/>
      <c r="CU31" s="163"/>
      <c r="CV31" s="163"/>
      <c r="CW31" s="163"/>
      <c r="CX31" s="163"/>
      <c r="CY31" s="163"/>
      <c r="CZ31" s="163"/>
      <c r="DA31" s="163"/>
      <c r="DB31" s="163"/>
      <c r="DC31" s="163"/>
      <c r="DD31" s="163"/>
      <c r="DE31" s="163"/>
    </row>
    <row r="32" spans="1:109" ht="15.75" customHeight="1" x14ac:dyDescent="0.3">
      <c r="A32" s="342"/>
      <c r="B32" s="324"/>
      <c r="C32" s="324"/>
      <c r="D32" s="324"/>
      <c r="E32" s="343"/>
      <c r="F32" s="324"/>
      <c r="G32" s="324"/>
      <c r="H32" s="324"/>
      <c r="I32" s="155"/>
      <c r="J32" s="155"/>
      <c r="K32" s="324"/>
      <c r="L32" s="343"/>
      <c r="M32" s="342"/>
      <c r="N32" s="341"/>
      <c r="O32" s="345"/>
      <c r="P32" s="346"/>
      <c r="Q32" s="345">
        <f t="shared" si="12"/>
        <v>0</v>
      </c>
      <c r="R32" s="341"/>
      <c r="S32" s="345"/>
      <c r="T32" s="344"/>
      <c r="U32" s="156">
        <v>4</v>
      </c>
      <c r="V32" s="116"/>
      <c r="W32" s="157" t="str">
        <f t="shared" si="0"/>
        <v/>
      </c>
      <c r="X32" s="169"/>
      <c r="Y32" s="169"/>
      <c r="Z32" s="169"/>
      <c r="AA32" s="169"/>
      <c r="AB32" s="117"/>
      <c r="AC32" s="117"/>
      <c r="AD32" s="118" t="str">
        <f t="shared" si="4"/>
        <v/>
      </c>
      <c r="AE32" s="117"/>
      <c r="AF32" s="117"/>
      <c r="AG32" s="117"/>
      <c r="AH32" s="186" t="str">
        <f>IFERROR(IF(AND(W31="Probabilidad",W32="Probabilidad"),(AJ31-(+AJ31*AD32)),IF(AND(W31="Impacto",W32="Probabilidad"),(AJ30-(+AJ30*AD32)),IF(W32="Impacto",AJ31,""))),"")</f>
        <v/>
      </c>
      <c r="AI32" s="154" t="str">
        <f t="shared" si="5"/>
        <v/>
      </c>
      <c r="AJ32" s="118" t="str">
        <f t="shared" si="6"/>
        <v/>
      </c>
      <c r="AK32" s="154" t="str">
        <f t="shared" si="7"/>
        <v/>
      </c>
      <c r="AL32" s="118" t="str">
        <f>IFERROR(IF(AND(W31="Impacto",W32="Impacto"),(AL31-(+AL31*AD32)),IF(AND(W31="Probabilidad",W32="Impacto"),(AL30-(+AL30*AD32)),IF(W32="Probabilidad",AL31,""))),"")</f>
        <v/>
      </c>
      <c r="AM32" s="119" t="str">
        <f t="shared" si="8"/>
        <v/>
      </c>
      <c r="AN32" s="395"/>
      <c r="AO32" s="155"/>
      <c r="AP32" s="156"/>
      <c r="AQ32" s="120"/>
      <c r="AR32" s="120"/>
      <c r="AS32" s="155"/>
      <c r="AT32" s="120"/>
      <c r="AU32" s="155"/>
      <c r="AV32" s="120"/>
      <c r="AW32" s="155"/>
      <c r="AX32" s="120"/>
      <c r="AY32" s="155"/>
      <c r="AZ32" s="156"/>
      <c r="BA32" s="155"/>
      <c r="BB32" s="155"/>
      <c r="BC32" s="156"/>
      <c r="BD32" s="120"/>
      <c r="BE32" s="120"/>
      <c r="BF32" s="155"/>
      <c r="BG32" s="155"/>
      <c r="BH32" s="156"/>
      <c r="BI32" s="120"/>
      <c r="BJ32" s="120"/>
      <c r="BK32" s="155"/>
      <c r="BL32" s="155"/>
      <c r="BM32" s="156"/>
      <c r="BN32" s="120"/>
      <c r="BO32" s="120"/>
      <c r="BP32" s="155"/>
      <c r="BQ32" s="155"/>
      <c r="BR32" s="156"/>
      <c r="BS32" s="120"/>
      <c r="BT32" s="120"/>
      <c r="BU32" s="120"/>
      <c r="BV32" s="155"/>
      <c r="BW32" s="155"/>
      <c r="BX32" s="155"/>
      <c r="BY32" s="120"/>
      <c r="BZ32" s="155"/>
      <c r="CA32" s="155"/>
      <c r="CB32" s="120"/>
      <c r="CC32" s="155"/>
      <c r="CD32" s="156"/>
      <c r="CE32" s="155"/>
      <c r="CF32" s="163"/>
      <c r="CG32" s="163"/>
      <c r="CH32" s="163"/>
      <c r="CI32" s="163"/>
      <c r="CJ32" s="163"/>
      <c r="CK32" s="163"/>
      <c r="CL32" s="163"/>
      <c r="CM32" s="163"/>
      <c r="CN32" s="163"/>
      <c r="CO32" s="163"/>
      <c r="CP32" s="163"/>
      <c r="CQ32" s="163"/>
      <c r="CR32" s="163"/>
      <c r="CS32" s="163"/>
      <c r="CT32" s="163"/>
      <c r="CU32" s="163"/>
      <c r="CV32" s="163"/>
      <c r="CW32" s="163"/>
      <c r="CX32" s="163"/>
      <c r="CY32" s="163"/>
      <c r="CZ32" s="163"/>
      <c r="DA32" s="163"/>
      <c r="DB32" s="163"/>
      <c r="DC32" s="163"/>
      <c r="DD32" s="163"/>
      <c r="DE32" s="163"/>
    </row>
    <row r="33" spans="1:109" ht="15.75" customHeight="1" x14ac:dyDescent="0.3">
      <c r="A33" s="342"/>
      <c r="B33" s="324"/>
      <c r="C33" s="324"/>
      <c r="D33" s="324"/>
      <c r="E33" s="343"/>
      <c r="F33" s="324"/>
      <c r="G33" s="324"/>
      <c r="H33" s="324"/>
      <c r="I33" s="155"/>
      <c r="J33" s="155"/>
      <c r="K33" s="324"/>
      <c r="L33" s="343"/>
      <c r="M33" s="342"/>
      <c r="N33" s="341"/>
      <c r="O33" s="345"/>
      <c r="P33" s="346"/>
      <c r="Q33" s="345">
        <f t="shared" si="12"/>
        <v>0</v>
      </c>
      <c r="R33" s="341"/>
      <c r="S33" s="345"/>
      <c r="T33" s="344"/>
      <c r="U33" s="156">
        <v>5</v>
      </c>
      <c r="V33" s="116"/>
      <c r="W33" s="157" t="str">
        <f t="shared" si="0"/>
        <v/>
      </c>
      <c r="X33" s="169"/>
      <c r="Y33" s="169"/>
      <c r="Z33" s="169"/>
      <c r="AA33" s="169"/>
      <c r="AB33" s="117"/>
      <c r="AC33" s="117"/>
      <c r="AD33" s="118" t="str">
        <f t="shared" si="4"/>
        <v/>
      </c>
      <c r="AE33" s="117"/>
      <c r="AF33" s="117"/>
      <c r="AG33" s="117"/>
      <c r="AH33" s="186" t="str">
        <f>IFERROR(IF(AND(W32="Probabilidad",W33="Probabilidad"),(AJ32-(+AJ32*AD33)),IF(AND(W32="Impacto",W33="Probabilidad"),(AJ31-(+AJ31*AD33)),IF(W33="Impacto",AJ32,""))),"")</f>
        <v/>
      </c>
      <c r="AI33" s="154" t="str">
        <f t="shared" si="5"/>
        <v/>
      </c>
      <c r="AJ33" s="118" t="str">
        <f t="shared" si="6"/>
        <v/>
      </c>
      <c r="AK33" s="154" t="str">
        <f t="shared" si="7"/>
        <v/>
      </c>
      <c r="AL33" s="118" t="str">
        <f>IFERROR(IF(AND(W32="Impacto",W33="Impacto"),(AL32-(+AL32*AD33)),IF(AND(W32="Probabilidad",W33="Impacto"),(AL31-(+AL31*AD33)),IF(W33="Probabilidad",AL32,""))),"")</f>
        <v/>
      </c>
      <c r="AM33" s="119" t="str">
        <f t="shared" si="8"/>
        <v/>
      </c>
      <c r="AN33" s="395"/>
      <c r="AO33" s="155"/>
      <c r="AP33" s="156"/>
      <c r="AQ33" s="120"/>
      <c r="AR33" s="120"/>
      <c r="AS33" s="155"/>
      <c r="AT33" s="120"/>
      <c r="AU33" s="155"/>
      <c r="AV33" s="120"/>
      <c r="AW33" s="155"/>
      <c r="AX33" s="120"/>
      <c r="AY33" s="155"/>
      <c r="AZ33" s="156"/>
      <c r="BA33" s="155"/>
      <c r="BB33" s="155"/>
      <c r="BC33" s="156"/>
      <c r="BD33" s="120"/>
      <c r="BE33" s="120"/>
      <c r="BF33" s="155"/>
      <c r="BG33" s="155"/>
      <c r="BH33" s="156"/>
      <c r="BI33" s="120"/>
      <c r="BJ33" s="120"/>
      <c r="BK33" s="155"/>
      <c r="BL33" s="155"/>
      <c r="BM33" s="156"/>
      <c r="BN33" s="120"/>
      <c r="BO33" s="120"/>
      <c r="BP33" s="155"/>
      <c r="BQ33" s="155"/>
      <c r="BR33" s="156"/>
      <c r="BS33" s="120"/>
      <c r="BT33" s="120"/>
      <c r="BU33" s="120"/>
      <c r="BV33" s="155"/>
      <c r="BW33" s="155"/>
      <c r="BX33" s="155"/>
      <c r="BY33" s="120"/>
      <c r="BZ33" s="155"/>
      <c r="CA33" s="155"/>
      <c r="CB33" s="120"/>
      <c r="CC33" s="155"/>
      <c r="CD33" s="156"/>
      <c r="CE33" s="155"/>
      <c r="CF33" s="163"/>
      <c r="CG33" s="163"/>
      <c r="CH33" s="163"/>
      <c r="CI33" s="163"/>
      <c r="CJ33" s="163"/>
      <c r="CK33" s="163"/>
      <c r="CL33" s="163"/>
      <c r="CM33" s="163"/>
      <c r="CN33" s="163"/>
      <c r="CO33" s="163"/>
      <c r="CP33" s="163"/>
      <c r="CQ33" s="163"/>
      <c r="CR33" s="163"/>
      <c r="CS33" s="163"/>
      <c r="CT33" s="163"/>
      <c r="CU33" s="163"/>
      <c r="CV33" s="163"/>
      <c r="CW33" s="163"/>
      <c r="CX33" s="163"/>
      <c r="CY33" s="163"/>
      <c r="CZ33" s="163"/>
      <c r="DA33" s="163"/>
      <c r="DB33" s="163"/>
      <c r="DC33" s="163"/>
      <c r="DD33" s="163"/>
      <c r="DE33" s="163"/>
    </row>
    <row r="34" spans="1:109" ht="15.75" customHeight="1" x14ac:dyDescent="0.3">
      <c r="A34" s="342"/>
      <c r="B34" s="324"/>
      <c r="C34" s="324"/>
      <c r="D34" s="324"/>
      <c r="E34" s="343"/>
      <c r="F34" s="324"/>
      <c r="G34" s="324"/>
      <c r="H34" s="324"/>
      <c r="I34" s="155"/>
      <c r="J34" s="155"/>
      <c r="K34" s="324"/>
      <c r="L34" s="343"/>
      <c r="M34" s="342"/>
      <c r="N34" s="341"/>
      <c r="O34" s="345"/>
      <c r="P34" s="346"/>
      <c r="Q34" s="345">
        <f t="shared" si="12"/>
        <v>0</v>
      </c>
      <c r="R34" s="341"/>
      <c r="S34" s="345"/>
      <c r="T34" s="344"/>
      <c r="U34" s="156">
        <v>6</v>
      </c>
      <c r="V34" s="116"/>
      <c r="W34" s="157" t="str">
        <f t="shared" si="0"/>
        <v/>
      </c>
      <c r="X34" s="169"/>
      <c r="Y34" s="169"/>
      <c r="Z34" s="169"/>
      <c r="AA34" s="169"/>
      <c r="AB34" s="117"/>
      <c r="AC34" s="117"/>
      <c r="AD34" s="118" t="str">
        <f t="shared" si="4"/>
        <v/>
      </c>
      <c r="AE34" s="117"/>
      <c r="AF34" s="117"/>
      <c r="AG34" s="117"/>
      <c r="AH34" s="186" t="str">
        <f>IFERROR(IF(AND(W33="Probabilidad",W34="Probabilidad"),(AJ33-(+AJ33*AD34)),IF(AND(W33="Impacto",W34="Probabilidad"),(AJ32-(+AJ32*AD34)),IF(W34="Impacto",AJ33,""))),"")</f>
        <v/>
      </c>
      <c r="AI34" s="154" t="str">
        <f t="shared" si="5"/>
        <v/>
      </c>
      <c r="AJ34" s="118" t="str">
        <f t="shared" si="6"/>
        <v/>
      </c>
      <c r="AK34" s="154" t="str">
        <f t="shared" si="7"/>
        <v/>
      </c>
      <c r="AL34" s="118" t="str">
        <f>IFERROR(IF(AND(W33="Impacto",W34="Impacto"),(AL33-(+AL33*AD34)),IF(AND(W33="Probabilidad",W34="Impacto"),(AL32-(+AL32*AD34)),IF(W34="Probabilidad",AL33,""))),"")</f>
        <v/>
      </c>
      <c r="AM34" s="119" t="str">
        <f t="shared" si="8"/>
        <v/>
      </c>
      <c r="AN34" s="396"/>
      <c r="AO34" s="155"/>
      <c r="AP34" s="156"/>
      <c r="AQ34" s="120"/>
      <c r="AR34" s="120"/>
      <c r="AS34" s="155"/>
      <c r="AT34" s="120"/>
      <c r="AU34" s="155"/>
      <c r="AV34" s="120"/>
      <c r="AW34" s="155"/>
      <c r="AX34" s="120"/>
      <c r="AY34" s="155"/>
      <c r="AZ34" s="156"/>
      <c r="BA34" s="155"/>
      <c r="BB34" s="155"/>
      <c r="BC34" s="156"/>
      <c r="BD34" s="120"/>
      <c r="BE34" s="120"/>
      <c r="BF34" s="155"/>
      <c r="BG34" s="155"/>
      <c r="BH34" s="156"/>
      <c r="BI34" s="120"/>
      <c r="BJ34" s="120"/>
      <c r="BK34" s="155"/>
      <c r="BL34" s="155"/>
      <c r="BM34" s="156"/>
      <c r="BN34" s="120"/>
      <c r="BO34" s="120"/>
      <c r="BP34" s="155"/>
      <c r="BQ34" s="155"/>
      <c r="BR34" s="156"/>
      <c r="BS34" s="120"/>
      <c r="BT34" s="120"/>
      <c r="BU34" s="120"/>
      <c r="BV34" s="155"/>
      <c r="BW34" s="155"/>
      <c r="BX34" s="155"/>
      <c r="BY34" s="120"/>
      <c r="BZ34" s="155"/>
      <c r="CA34" s="155"/>
      <c r="CB34" s="120"/>
      <c r="CC34" s="155"/>
      <c r="CD34" s="156"/>
      <c r="CE34" s="155"/>
      <c r="CF34" s="163"/>
      <c r="CG34" s="163"/>
      <c r="CH34" s="163"/>
      <c r="CI34" s="163"/>
      <c r="CJ34" s="163"/>
      <c r="CK34" s="163"/>
      <c r="CL34" s="163"/>
      <c r="CM34" s="163"/>
      <c r="CN34" s="163"/>
      <c r="CO34" s="163"/>
      <c r="CP34" s="163"/>
      <c r="CQ34" s="163"/>
      <c r="CR34" s="163"/>
      <c r="CS34" s="163"/>
      <c r="CT34" s="163"/>
      <c r="CU34" s="163"/>
      <c r="CV34" s="163"/>
      <c r="CW34" s="163"/>
      <c r="CX34" s="163"/>
      <c r="CY34" s="163"/>
      <c r="CZ34" s="163"/>
      <c r="DA34" s="163"/>
      <c r="DB34" s="163"/>
      <c r="DC34" s="163"/>
      <c r="DD34" s="163"/>
      <c r="DE34" s="163"/>
    </row>
    <row r="35" spans="1:109" ht="15.75" customHeight="1" x14ac:dyDescent="0.3">
      <c r="A35" s="342">
        <v>6</v>
      </c>
      <c r="B35" s="324"/>
      <c r="C35" s="324"/>
      <c r="D35" s="324"/>
      <c r="E35" s="343"/>
      <c r="F35" s="324"/>
      <c r="G35" s="324"/>
      <c r="H35" s="324"/>
      <c r="I35" s="155"/>
      <c r="J35" s="155"/>
      <c r="K35" s="324"/>
      <c r="L35" s="343"/>
      <c r="M35" s="342"/>
      <c r="N35" s="341" t="str">
        <f>IF(M35&lt;=0,"",IF(M35&lt;=2,"Muy Baja",IF(M35&lt;=24,"Baja",IF(M35&lt;=500,"Media",IF(M35&lt;=5000,"Alta","Muy Alta")))))</f>
        <v/>
      </c>
      <c r="O35" s="345" t="str">
        <f>IF(N35="","",IF(N35="Muy Baja",0.2,IF(N35="Baja",0.4,IF(N35="Media",0.6,IF(N35="Alta",0.8,IF(N35="Muy Alta",1,))))))</f>
        <v/>
      </c>
      <c r="P35" s="346"/>
      <c r="Q35" s="345">
        <f>IF(NOT(ISERROR(MATCH(P35,'Tabla Impacto'!$B$221:$B$223,0))),'Tabla Impacto'!$F$223&amp;"Por favor no seleccionar los criterios de impacto(Afectación Económica o presupuestal y Pérdida Reputacional)",P35)</f>
        <v>0</v>
      </c>
      <c r="R35" s="341" t="str">
        <f>IF(OR(Q35='Tabla Impacto'!$C$11,Q35='Tabla Impacto'!$D$11),"Leve",IF(OR(Q35='Tabla Impacto'!$C$12,Q35='Tabla Impacto'!$D$12),"Menor",IF(OR(Q35='Tabla Impacto'!$C$13,Q35='Tabla Impacto'!$D$13),"Moderado",IF(OR(Q35='Tabla Impacto'!$C$14,Q35='Tabla Impacto'!$D$14),"Mayor",IF(OR(Q35='Tabla Impacto'!$C$15,Q35='Tabla Impacto'!$D$15),"Catastrófico","")))))</f>
        <v/>
      </c>
      <c r="S35" s="345" t="str">
        <f>IF(R35="","",IF(R35="Leve",0.2,IF(R35="Menor",0.4,IF(R35="Moderado",0.6,IF(R35="Mayor",0.8,IF(R35="Catastrófico",1,))))))</f>
        <v/>
      </c>
      <c r="T35" s="344" t="str">
        <f>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56">
        <v>1</v>
      </c>
      <c r="V35" s="116"/>
      <c r="W35" s="157" t="str">
        <f t="shared" si="0"/>
        <v/>
      </c>
      <c r="X35" s="169"/>
      <c r="Y35" s="169"/>
      <c r="Z35" s="169"/>
      <c r="AA35" s="169"/>
      <c r="AB35" s="117"/>
      <c r="AC35" s="117"/>
      <c r="AD35" s="118" t="str">
        <f t="shared" si="4"/>
        <v/>
      </c>
      <c r="AE35" s="117"/>
      <c r="AF35" s="117"/>
      <c r="AG35" s="117"/>
      <c r="AH35" s="186" t="str">
        <f>IFERROR(IF(W35="Probabilidad",(O35-(+O35*AD35)),IF(W35="Impacto",O35,"")),"")</f>
        <v/>
      </c>
      <c r="AI35" s="154" t="str">
        <f>IFERROR(IF(AH35="","",IF(AH35&lt;=0.2,"Muy Baja",IF(AH35&lt;=0.4,"Baja",IF(AH35&lt;=0.6,"Media",IF(AH35&lt;=0.8,"Alta","Muy Alta"))))),"")</f>
        <v/>
      </c>
      <c r="AJ35" s="118" t="str">
        <f t="shared" si="6"/>
        <v/>
      </c>
      <c r="AK35" s="154" t="str">
        <f>IFERROR(IF(AL35="","",IF(AL35&lt;=0.2,"Leve",IF(AL35&lt;=0.4,"Menor",IF(AL35&lt;=0.6,"Moderado",IF(AL35&lt;=0.8,"Mayor","Catastrófico"))))),"")</f>
        <v/>
      </c>
      <c r="AL35" s="118" t="str">
        <f>IFERROR(IF(W35="Impacto",(S35-(+S35*AD35)),IF(W35="Probabilidad",S35,"")),"")</f>
        <v/>
      </c>
      <c r="AM35" s="119" t="str">
        <f t="shared" si="8"/>
        <v/>
      </c>
      <c r="AN35" s="394"/>
      <c r="AO35" s="155"/>
      <c r="AP35" s="156"/>
      <c r="AQ35" s="120"/>
      <c r="AR35" s="120"/>
      <c r="AS35" s="155"/>
      <c r="AT35" s="120"/>
      <c r="AU35" s="155"/>
      <c r="AV35" s="120"/>
      <c r="AW35" s="155"/>
      <c r="AX35" s="120"/>
      <c r="AY35" s="155"/>
      <c r="AZ35" s="156"/>
      <c r="BA35" s="155"/>
      <c r="BB35" s="155"/>
      <c r="BC35" s="156"/>
      <c r="BD35" s="120"/>
      <c r="BE35" s="120"/>
      <c r="BF35" s="155"/>
      <c r="BG35" s="155"/>
      <c r="BH35" s="156"/>
      <c r="BI35" s="120"/>
      <c r="BJ35" s="120"/>
      <c r="BK35" s="155"/>
      <c r="BL35" s="155"/>
      <c r="BM35" s="156"/>
      <c r="BN35" s="120"/>
      <c r="BO35" s="120"/>
      <c r="BP35" s="155"/>
      <c r="BQ35" s="155"/>
      <c r="BR35" s="156"/>
      <c r="BS35" s="120"/>
      <c r="BT35" s="120"/>
      <c r="BU35" s="120"/>
      <c r="BV35" s="155"/>
      <c r="BW35" s="155"/>
      <c r="BX35" s="155"/>
      <c r="BY35" s="120"/>
      <c r="BZ35" s="155"/>
      <c r="CA35" s="155"/>
      <c r="CB35" s="120"/>
      <c r="CC35" s="155"/>
      <c r="CD35" s="156"/>
      <c r="CE35" s="155"/>
      <c r="CF35" s="163"/>
      <c r="CG35" s="163"/>
      <c r="CH35" s="163"/>
      <c r="CI35" s="163"/>
      <c r="CJ35" s="163"/>
      <c r="CK35" s="163"/>
      <c r="CL35" s="163"/>
      <c r="CM35" s="163"/>
      <c r="CN35" s="163"/>
      <c r="CO35" s="163"/>
      <c r="CP35" s="163"/>
      <c r="CQ35" s="163"/>
      <c r="CR35" s="163"/>
      <c r="CS35" s="163"/>
      <c r="CT35" s="163"/>
      <c r="CU35" s="163"/>
      <c r="CV35" s="163"/>
      <c r="CW35" s="163"/>
      <c r="CX35" s="163"/>
      <c r="CY35" s="163"/>
      <c r="CZ35" s="163"/>
      <c r="DA35" s="163"/>
      <c r="DB35" s="163"/>
      <c r="DC35" s="163"/>
      <c r="DD35" s="163"/>
      <c r="DE35" s="163"/>
    </row>
    <row r="36" spans="1:109" ht="15.75" customHeight="1" x14ac:dyDescent="0.3">
      <c r="A36" s="342"/>
      <c r="B36" s="324"/>
      <c r="C36" s="324"/>
      <c r="D36" s="324"/>
      <c r="E36" s="343"/>
      <c r="F36" s="324"/>
      <c r="G36" s="324"/>
      <c r="H36" s="324"/>
      <c r="I36" s="155"/>
      <c r="J36" s="155"/>
      <c r="K36" s="324"/>
      <c r="L36" s="343"/>
      <c r="M36" s="342"/>
      <c r="N36" s="341"/>
      <c r="O36" s="345"/>
      <c r="P36" s="346"/>
      <c r="Q36" s="345">
        <f t="shared" ref="Q36:Q40" si="13">IF(NOT(ISERROR(MATCH(P36,_xlfn.ANCHORARRAY(E47),0))),O49&amp;"Por favor no seleccionar los criterios de impacto",P36)</f>
        <v>0</v>
      </c>
      <c r="R36" s="341"/>
      <c r="S36" s="345"/>
      <c r="T36" s="344"/>
      <c r="U36" s="156">
        <v>2</v>
      </c>
      <c r="V36" s="116"/>
      <c r="W36" s="157" t="str">
        <f t="shared" si="0"/>
        <v/>
      </c>
      <c r="X36" s="169"/>
      <c r="Y36" s="169"/>
      <c r="Z36" s="169"/>
      <c r="AA36" s="169"/>
      <c r="AB36" s="117"/>
      <c r="AC36" s="117"/>
      <c r="AD36" s="118" t="str">
        <f t="shared" si="4"/>
        <v/>
      </c>
      <c r="AE36" s="117"/>
      <c r="AF36" s="117"/>
      <c r="AG36" s="117"/>
      <c r="AH36" s="186" t="str">
        <f>IFERROR(IF(AND(W35="Probabilidad",W36="Probabilidad"),(AJ35-(+AJ35*AD36)),IF(W36="Probabilidad",(O35-(+O35*AD36)),IF(W36="Impacto",AJ35,""))),"")</f>
        <v/>
      </c>
      <c r="AI36" s="154" t="str">
        <f t="shared" si="5"/>
        <v/>
      </c>
      <c r="AJ36" s="118" t="str">
        <f t="shared" si="6"/>
        <v/>
      </c>
      <c r="AK36" s="154" t="str">
        <f t="shared" si="7"/>
        <v/>
      </c>
      <c r="AL36" s="118" t="str">
        <f>IFERROR(IF(AND(W35="Impacto",W36="Impacto"),(AL29-(+AL29*AD36)),IF(W36="Impacto",($S$35-(+$S$35*AD36)),IF(W36="Probabilidad",AL29,""))),"")</f>
        <v/>
      </c>
      <c r="AM36" s="119" t="str">
        <f t="shared" si="8"/>
        <v/>
      </c>
      <c r="AN36" s="395"/>
      <c r="AO36" s="155"/>
      <c r="AP36" s="156"/>
      <c r="AQ36" s="120"/>
      <c r="AR36" s="120"/>
      <c r="AS36" s="155"/>
      <c r="AT36" s="120"/>
      <c r="AU36" s="155"/>
      <c r="AV36" s="120"/>
      <c r="AW36" s="155"/>
      <c r="AX36" s="120"/>
      <c r="AY36" s="155"/>
      <c r="AZ36" s="156"/>
      <c r="BA36" s="155"/>
      <c r="BB36" s="155"/>
      <c r="BC36" s="156"/>
      <c r="BD36" s="120"/>
      <c r="BE36" s="120"/>
      <c r="BF36" s="155"/>
      <c r="BG36" s="155"/>
      <c r="BH36" s="156"/>
      <c r="BI36" s="120"/>
      <c r="BJ36" s="120"/>
      <c r="BK36" s="155"/>
      <c r="BL36" s="155"/>
      <c r="BM36" s="156"/>
      <c r="BN36" s="120"/>
      <c r="BO36" s="120"/>
      <c r="BP36" s="155"/>
      <c r="BQ36" s="155"/>
      <c r="BR36" s="156"/>
      <c r="BS36" s="120"/>
      <c r="BT36" s="120"/>
      <c r="BU36" s="120"/>
      <c r="BV36" s="155"/>
      <c r="BW36" s="155"/>
      <c r="BX36" s="155"/>
      <c r="BY36" s="120"/>
      <c r="BZ36" s="155"/>
      <c r="CA36" s="155"/>
      <c r="CB36" s="120"/>
      <c r="CC36" s="155"/>
      <c r="CD36" s="156"/>
      <c r="CE36" s="155"/>
      <c r="CF36" s="163"/>
      <c r="CG36" s="163"/>
      <c r="CH36" s="163"/>
      <c r="CI36" s="163"/>
      <c r="CJ36" s="163"/>
      <c r="CK36" s="163"/>
      <c r="CL36" s="163"/>
      <c r="CM36" s="163"/>
      <c r="CN36" s="163"/>
      <c r="CO36" s="163"/>
      <c r="CP36" s="163"/>
      <c r="CQ36" s="163"/>
      <c r="CR36" s="163"/>
      <c r="CS36" s="163"/>
      <c r="CT36" s="163"/>
      <c r="CU36" s="163"/>
      <c r="CV36" s="163"/>
      <c r="CW36" s="163"/>
      <c r="CX36" s="163"/>
      <c r="CY36" s="163"/>
      <c r="CZ36" s="163"/>
      <c r="DA36" s="163"/>
      <c r="DB36" s="163"/>
      <c r="DC36" s="163"/>
      <c r="DD36" s="163"/>
      <c r="DE36" s="163"/>
    </row>
    <row r="37" spans="1:109" ht="15.75" customHeight="1" x14ac:dyDescent="0.3">
      <c r="A37" s="342"/>
      <c r="B37" s="324"/>
      <c r="C37" s="324"/>
      <c r="D37" s="324"/>
      <c r="E37" s="343"/>
      <c r="F37" s="324"/>
      <c r="G37" s="324"/>
      <c r="H37" s="324"/>
      <c r="I37" s="155"/>
      <c r="J37" s="155"/>
      <c r="K37" s="324"/>
      <c r="L37" s="343"/>
      <c r="M37" s="342"/>
      <c r="N37" s="341"/>
      <c r="O37" s="345"/>
      <c r="P37" s="346"/>
      <c r="Q37" s="345">
        <f t="shared" si="13"/>
        <v>0</v>
      </c>
      <c r="R37" s="341"/>
      <c r="S37" s="345"/>
      <c r="T37" s="344"/>
      <c r="U37" s="156">
        <v>3</v>
      </c>
      <c r="V37" s="121"/>
      <c r="W37" s="157" t="str">
        <f t="shared" ref="W37:W64" si="14">IF(OR(AB37="Preventivo",AB37="Detectivo"),"Probabilidad",IF(AB37="Correctivo","Impacto",""))</f>
        <v/>
      </c>
      <c r="X37" s="169"/>
      <c r="Y37" s="169"/>
      <c r="Z37" s="169"/>
      <c r="AA37" s="169"/>
      <c r="AB37" s="117"/>
      <c r="AC37" s="117"/>
      <c r="AD37" s="118" t="str">
        <f t="shared" si="4"/>
        <v/>
      </c>
      <c r="AE37" s="117"/>
      <c r="AF37" s="117"/>
      <c r="AG37" s="117"/>
      <c r="AH37" s="186" t="str">
        <f>IFERROR(IF(AND(W36="Probabilidad",W37="Probabilidad"),(AJ36-(+AJ36*AD37)),IF(AND(W36="Impacto",W37="Probabilidad"),(AJ35-(+AJ35*AD37)),IF(W37="Impacto",AJ36,""))),"")</f>
        <v/>
      </c>
      <c r="AI37" s="154" t="str">
        <f t="shared" si="5"/>
        <v/>
      </c>
      <c r="AJ37" s="118" t="str">
        <f t="shared" ref="AJ37:AJ64" si="15">+AH37</f>
        <v/>
      </c>
      <c r="AK37" s="154" t="str">
        <f t="shared" si="7"/>
        <v/>
      </c>
      <c r="AL37" s="118" t="str">
        <f>IFERROR(IF(AND(W36="Impacto",W37="Impacto"),(AL36-(+AL36*AD37)),IF(AND(W36="Probabilidad",W37="Impacto"),(AL35-(+AL35*AD37)),IF(W37="Probabilidad",AL36,""))),"")</f>
        <v/>
      </c>
      <c r="AM37" s="119"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95"/>
      <c r="AO37" s="155"/>
      <c r="AP37" s="156"/>
      <c r="AQ37" s="120"/>
      <c r="AR37" s="120"/>
      <c r="AS37" s="155"/>
      <c r="AT37" s="120"/>
      <c r="AU37" s="155"/>
      <c r="AV37" s="120"/>
      <c r="AW37" s="155"/>
      <c r="AX37" s="120"/>
      <c r="AY37" s="155"/>
      <c r="AZ37" s="156"/>
      <c r="BA37" s="155"/>
      <c r="BB37" s="155"/>
      <c r="BC37" s="156"/>
      <c r="BD37" s="120"/>
      <c r="BE37" s="120"/>
      <c r="BF37" s="155"/>
      <c r="BG37" s="155"/>
      <c r="BH37" s="156"/>
      <c r="BI37" s="120"/>
      <c r="BJ37" s="120"/>
      <c r="BK37" s="155"/>
      <c r="BL37" s="155"/>
      <c r="BM37" s="156"/>
      <c r="BN37" s="120"/>
      <c r="BO37" s="120"/>
      <c r="BP37" s="155"/>
      <c r="BQ37" s="155"/>
      <c r="BR37" s="156"/>
      <c r="BS37" s="120"/>
      <c r="BT37" s="120"/>
      <c r="BU37" s="120"/>
      <c r="BV37" s="155"/>
      <c r="BW37" s="155"/>
      <c r="BX37" s="155"/>
      <c r="BY37" s="120"/>
      <c r="BZ37" s="155"/>
      <c r="CA37" s="155"/>
      <c r="CB37" s="120"/>
      <c r="CC37" s="155"/>
      <c r="CD37" s="156"/>
      <c r="CE37" s="155"/>
      <c r="CF37" s="163"/>
      <c r="CG37" s="163"/>
      <c r="CH37" s="163"/>
      <c r="CI37" s="163"/>
      <c r="CJ37" s="163"/>
      <c r="CK37" s="163"/>
      <c r="CL37" s="163"/>
      <c r="CM37" s="163"/>
      <c r="CN37" s="163"/>
      <c r="CO37" s="163"/>
      <c r="CP37" s="163"/>
      <c r="CQ37" s="163"/>
      <c r="CR37" s="163"/>
      <c r="CS37" s="163"/>
      <c r="CT37" s="163"/>
      <c r="CU37" s="163"/>
      <c r="CV37" s="163"/>
      <c r="CW37" s="163"/>
      <c r="CX37" s="163"/>
      <c r="CY37" s="163"/>
      <c r="CZ37" s="163"/>
      <c r="DA37" s="163"/>
      <c r="DB37" s="163"/>
      <c r="DC37" s="163"/>
      <c r="DD37" s="163"/>
      <c r="DE37" s="163"/>
    </row>
    <row r="38" spans="1:109" ht="15.75" customHeight="1" x14ac:dyDescent="0.3">
      <c r="A38" s="342"/>
      <c r="B38" s="324"/>
      <c r="C38" s="324"/>
      <c r="D38" s="324"/>
      <c r="E38" s="343"/>
      <c r="F38" s="324"/>
      <c r="G38" s="324"/>
      <c r="H38" s="324"/>
      <c r="I38" s="155"/>
      <c r="J38" s="155"/>
      <c r="K38" s="324"/>
      <c r="L38" s="343"/>
      <c r="M38" s="342"/>
      <c r="N38" s="341"/>
      <c r="O38" s="345"/>
      <c r="P38" s="346"/>
      <c r="Q38" s="345">
        <f t="shared" si="13"/>
        <v>0</v>
      </c>
      <c r="R38" s="341"/>
      <c r="S38" s="345"/>
      <c r="T38" s="344"/>
      <c r="U38" s="156">
        <v>4</v>
      </c>
      <c r="V38" s="116"/>
      <c r="W38" s="157" t="str">
        <f t="shared" si="14"/>
        <v/>
      </c>
      <c r="X38" s="169"/>
      <c r="Y38" s="169"/>
      <c r="Z38" s="169"/>
      <c r="AA38" s="169"/>
      <c r="AB38" s="117"/>
      <c r="AC38" s="117"/>
      <c r="AD38" s="118" t="str">
        <f t="shared" si="4"/>
        <v/>
      </c>
      <c r="AE38" s="117"/>
      <c r="AF38" s="117"/>
      <c r="AG38" s="117"/>
      <c r="AH38" s="186" t="str">
        <f>IFERROR(IF(AND(W37="Probabilidad",W38="Probabilidad"),(AJ37-(+AJ37*AD38)),IF(AND(W37="Impacto",W38="Probabilidad"),(AJ36-(+AJ36*AD38)),IF(W38="Impacto",AJ37,""))),"")</f>
        <v/>
      </c>
      <c r="AI38" s="154" t="str">
        <f t="shared" si="5"/>
        <v/>
      </c>
      <c r="AJ38" s="118" t="str">
        <f t="shared" si="15"/>
        <v/>
      </c>
      <c r="AK38" s="154" t="str">
        <f t="shared" si="7"/>
        <v/>
      </c>
      <c r="AL38" s="118" t="str">
        <f>IFERROR(IF(AND(W37="Impacto",W38="Impacto"),(AL37-(+AL37*AD38)),IF(AND(W37="Probabilidad",W38="Impacto"),(AL36-(+AL36*AD38)),IF(W38="Probabilidad",AL37,""))),"")</f>
        <v/>
      </c>
      <c r="AM38" s="119" t="str">
        <f t="shared" si="16"/>
        <v/>
      </c>
      <c r="AN38" s="395"/>
      <c r="AO38" s="155"/>
      <c r="AP38" s="156"/>
      <c r="AQ38" s="120"/>
      <c r="AR38" s="120"/>
      <c r="AS38" s="155"/>
      <c r="AT38" s="120"/>
      <c r="AU38" s="155"/>
      <c r="AV38" s="120"/>
      <c r="AW38" s="155"/>
      <c r="AX38" s="120"/>
      <c r="AY38" s="155"/>
      <c r="AZ38" s="156"/>
      <c r="BA38" s="155"/>
      <c r="BB38" s="155"/>
      <c r="BC38" s="156"/>
      <c r="BD38" s="120"/>
      <c r="BE38" s="120"/>
      <c r="BF38" s="155"/>
      <c r="BG38" s="155"/>
      <c r="BH38" s="156"/>
      <c r="BI38" s="120"/>
      <c r="BJ38" s="120"/>
      <c r="BK38" s="155"/>
      <c r="BL38" s="155"/>
      <c r="BM38" s="156"/>
      <c r="BN38" s="120"/>
      <c r="BO38" s="120"/>
      <c r="BP38" s="155"/>
      <c r="BQ38" s="155"/>
      <c r="BR38" s="156"/>
      <c r="BS38" s="120"/>
      <c r="BT38" s="120"/>
      <c r="BU38" s="120"/>
      <c r="BV38" s="155"/>
      <c r="BW38" s="155"/>
      <c r="BX38" s="155"/>
      <c r="BY38" s="120"/>
      <c r="BZ38" s="155"/>
      <c r="CA38" s="155"/>
      <c r="CB38" s="120"/>
      <c r="CC38" s="155"/>
      <c r="CD38" s="156"/>
      <c r="CE38" s="155"/>
      <c r="CF38" s="163"/>
      <c r="CG38" s="163"/>
      <c r="CH38" s="163"/>
      <c r="CI38" s="163"/>
      <c r="CJ38" s="163"/>
      <c r="CK38" s="163"/>
      <c r="CL38" s="163"/>
      <c r="CM38" s="163"/>
      <c r="CN38" s="163"/>
      <c r="CO38" s="163"/>
      <c r="CP38" s="163"/>
      <c r="CQ38" s="163"/>
      <c r="CR38" s="163"/>
      <c r="CS38" s="163"/>
      <c r="CT38" s="163"/>
      <c r="CU38" s="163"/>
      <c r="CV38" s="163"/>
      <c r="CW38" s="163"/>
      <c r="CX38" s="163"/>
      <c r="CY38" s="163"/>
      <c r="CZ38" s="163"/>
      <c r="DA38" s="163"/>
      <c r="DB38" s="163"/>
      <c r="DC38" s="163"/>
      <c r="DD38" s="163"/>
      <c r="DE38" s="163"/>
    </row>
    <row r="39" spans="1:109" ht="15.75" customHeight="1" x14ac:dyDescent="0.3">
      <c r="A39" s="342"/>
      <c r="B39" s="324"/>
      <c r="C39" s="324"/>
      <c r="D39" s="324"/>
      <c r="E39" s="343"/>
      <c r="F39" s="324"/>
      <c r="G39" s="324"/>
      <c r="H39" s="324"/>
      <c r="I39" s="155"/>
      <c r="J39" s="155"/>
      <c r="K39" s="324"/>
      <c r="L39" s="343"/>
      <c r="M39" s="342"/>
      <c r="N39" s="341"/>
      <c r="O39" s="345"/>
      <c r="P39" s="346"/>
      <c r="Q39" s="345">
        <f t="shared" si="13"/>
        <v>0</v>
      </c>
      <c r="R39" s="341"/>
      <c r="S39" s="345"/>
      <c r="T39" s="344"/>
      <c r="U39" s="156">
        <v>5</v>
      </c>
      <c r="V39" s="116"/>
      <c r="W39" s="157" t="str">
        <f t="shared" si="14"/>
        <v/>
      </c>
      <c r="X39" s="169"/>
      <c r="Y39" s="169"/>
      <c r="Z39" s="169"/>
      <c r="AA39" s="169"/>
      <c r="AB39" s="117"/>
      <c r="AC39" s="117"/>
      <c r="AD39" s="118" t="str">
        <f t="shared" si="4"/>
        <v/>
      </c>
      <c r="AE39" s="117"/>
      <c r="AF39" s="117"/>
      <c r="AG39" s="117"/>
      <c r="AH39" s="186" t="str">
        <f>IFERROR(IF(AND(W38="Probabilidad",W39="Probabilidad"),(AJ38-(+AJ38*AD39)),IF(AND(W38="Impacto",W39="Probabilidad"),(AJ37-(+AJ37*AD39)),IF(W39="Impacto",AJ38,""))),"")</f>
        <v/>
      </c>
      <c r="AI39" s="154" t="str">
        <f t="shared" si="5"/>
        <v/>
      </c>
      <c r="AJ39" s="118" t="str">
        <f t="shared" si="15"/>
        <v/>
      </c>
      <c r="AK39" s="154" t="str">
        <f t="shared" si="7"/>
        <v/>
      </c>
      <c r="AL39" s="118" t="str">
        <f>IFERROR(IF(AND(W38="Impacto",W39="Impacto"),(AL38-(+AL38*AD39)),IF(AND(W38="Probabilidad",W39="Impacto"),(AL37-(+AL37*AD39)),IF(W39="Probabilidad",AL38,""))),"")</f>
        <v/>
      </c>
      <c r="AM39" s="119" t="str">
        <f t="shared" si="16"/>
        <v/>
      </c>
      <c r="AN39" s="395"/>
      <c r="AO39" s="155"/>
      <c r="AP39" s="156"/>
      <c r="AQ39" s="120"/>
      <c r="AR39" s="120"/>
      <c r="AS39" s="155"/>
      <c r="AT39" s="120"/>
      <c r="AU39" s="155"/>
      <c r="AV39" s="120"/>
      <c r="AW39" s="155"/>
      <c r="AX39" s="120"/>
      <c r="AY39" s="155"/>
      <c r="AZ39" s="156"/>
      <c r="BA39" s="155"/>
      <c r="BB39" s="155"/>
      <c r="BC39" s="156"/>
      <c r="BD39" s="120"/>
      <c r="BE39" s="120"/>
      <c r="BF39" s="155"/>
      <c r="BG39" s="155"/>
      <c r="BH39" s="156"/>
      <c r="BI39" s="120"/>
      <c r="BJ39" s="120"/>
      <c r="BK39" s="155"/>
      <c r="BL39" s="155"/>
      <c r="BM39" s="156"/>
      <c r="BN39" s="120"/>
      <c r="BO39" s="120"/>
      <c r="BP39" s="155"/>
      <c r="BQ39" s="155"/>
      <c r="BR39" s="156"/>
      <c r="BS39" s="120"/>
      <c r="BT39" s="120"/>
      <c r="BU39" s="120"/>
      <c r="BV39" s="155"/>
      <c r="BW39" s="155"/>
      <c r="BX39" s="155"/>
      <c r="BY39" s="120"/>
      <c r="BZ39" s="155"/>
      <c r="CA39" s="155"/>
      <c r="CB39" s="120"/>
      <c r="CC39" s="155"/>
      <c r="CD39" s="156"/>
      <c r="CE39" s="155"/>
      <c r="CF39" s="163"/>
      <c r="CG39" s="163"/>
      <c r="CH39" s="163"/>
      <c r="CI39" s="163"/>
      <c r="CJ39" s="163"/>
      <c r="CK39" s="163"/>
      <c r="CL39" s="163"/>
      <c r="CM39" s="163"/>
      <c r="CN39" s="163"/>
      <c r="CO39" s="163"/>
      <c r="CP39" s="163"/>
      <c r="CQ39" s="163"/>
      <c r="CR39" s="163"/>
      <c r="CS39" s="163"/>
      <c r="CT39" s="163"/>
      <c r="CU39" s="163"/>
      <c r="CV39" s="163"/>
      <c r="CW39" s="163"/>
      <c r="CX39" s="163"/>
      <c r="CY39" s="163"/>
      <c r="CZ39" s="163"/>
      <c r="DA39" s="163"/>
      <c r="DB39" s="163"/>
      <c r="DC39" s="163"/>
      <c r="DD39" s="163"/>
      <c r="DE39" s="163"/>
    </row>
    <row r="40" spans="1:109" ht="15.75" customHeight="1" x14ac:dyDescent="0.3">
      <c r="A40" s="342"/>
      <c r="B40" s="324"/>
      <c r="C40" s="324"/>
      <c r="D40" s="324"/>
      <c r="E40" s="343"/>
      <c r="F40" s="324"/>
      <c r="G40" s="324"/>
      <c r="H40" s="324"/>
      <c r="I40" s="155"/>
      <c r="J40" s="155"/>
      <c r="K40" s="324"/>
      <c r="L40" s="343"/>
      <c r="M40" s="342"/>
      <c r="N40" s="341"/>
      <c r="O40" s="345"/>
      <c r="P40" s="346"/>
      <c r="Q40" s="345">
        <f t="shared" si="13"/>
        <v>0</v>
      </c>
      <c r="R40" s="341"/>
      <c r="S40" s="345"/>
      <c r="T40" s="344"/>
      <c r="U40" s="156">
        <v>6</v>
      </c>
      <c r="V40" s="116"/>
      <c r="W40" s="157" t="str">
        <f t="shared" si="14"/>
        <v/>
      </c>
      <c r="X40" s="169"/>
      <c r="Y40" s="169"/>
      <c r="Z40" s="169"/>
      <c r="AA40" s="169"/>
      <c r="AB40" s="117"/>
      <c r="AC40" s="117"/>
      <c r="AD40" s="118" t="str">
        <f t="shared" si="4"/>
        <v/>
      </c>
      <c r="AE40" s="117"/>
      <c r="AF40" s="117"/>
      <c r="AG40" s="117"/>
      <c r="AH40" s="186" t="str">
        <f>IFERROR(IF(AND(W39="Probabilidad",W40="Probabilidad"),(AJ39-(+AJ39*AD40)),IF(AND(W39="Impacto",W40="Probabilidad"),(AJ38-(+AJ38*AD40)),IF(W40="Impacto",AJ39,""))),"")</f>
        <v/>
      </c>
      <c r="AI40" s="154" t="str">
        <f t="shared" si="5"/>
        <v/>
      </c>
      <c r="AJ40" s="118" t="str">
        <f t="shared" si="15"/>
        <v/>
      </c>
      <c r="AK40" s="154" t="str">
        <f>IFERROR(IF(AL40="","",IF(AL40&lt;=0.2,"Leve",IF(AL40&lt;=0.4,"Menor",IF(AL40&lt;=0.6,"Moderado",IF(AL40&lt;=0.8,"Mayor","Catastrófico"))))),"")</f>
        <v/>
      </c>
      <c r="AL40" s="118" t="str">
        <f>IFERROR(IF(AND(W39="Impacto",W40="Impacto"),(AL39-(+AL39*AD40)),IF(AND(W39="Probabilidad",W40="Impacto"),(AL38-(+AL38*AD40)),IF(W40="Probabilidad",AL39,""))),"")</f>
        <v/>
      </c>
      <c r="AM40" s="119" t="str">
        <f t="shared" si="16"/>
        <v/>
      </c>
      <c r="AN40" s="396"/>
      <c r="AO40" s="155"/>
      <c r="AP40" s="156"/>
      <c r="AQ40" s="120"/>
      <c r="AR40" s="120"/>
      <c r="AS40" s="155"/>
      <c r="AT40" s="120"/>
      <c r="AU40" s="155"/>
      <c r="AV40" s="120"/>
      <c r="AW40" s="155"/>
      <c r="AX40" s="120"/>
      <c r="AY40" s="155"/>
      <c r="AZ40" s="156"/>
      <c r="BA40" s="155"/>
      <c r="BB40" s="155"/>
      <c r="BC40" s="156"/>
      <c r="BD40" s="120"/>
      <c r="BE40" s="120"/>
      <c r="BF40" s="155"/>
      <c r="BG40" s="155"/>
      <c r="BH40" s="156"/>
      <c r="BI40" s="120"/>
      <c r="BJ40" s="120"/>
      <c r="BK40" s="155"/>
      <c r="BL40" s="155"/>
      <c r="BM40" s="156"/>
      <c r="BN40" s="120"/>
      <c r="BO40" s="120"/>
      <c r="BP40" s="155"/>
      <c r="BQ40" s="155"/>
      <c r="BR40" s="156"/>
      <c r="BS40" s="120"/>
      <c r="BT40" s="120"/>
      <c r="BU40" s="120"/>
      <c r="BV40" s="155"/>
      <c r="BW40" s="155"/>
      <c r="BX40" s="155"/>
      <c r="BY40" s="120"/>
      <c r="BZ40" s="155"/>
      <c r="CA40" s="155"/>
      <c r="CB40" s="120"/>
      <c r="CC40" s="155"/>
      <c r="CD40" s="156"/>
      <c r="CE40" s="155"/>
      <c r="CF40" s="163"/>
      <c r="CG40" s="163"/>
      <c r="CH40" s="163"/>
      <c r="CI40" s="163"/>
      <c r="CJ40" s="163"/>
      <c r="CK40" s="163"/>
      <c r="CL40" s="163"/>
      <c r="CM40" s="163"/>
      <c r="CN40" s="163"/>
      <c r="CO40" s="163"/>
      <c r="CP40" s="163"/>
      <c r="CQ40" s="163"/>
      <c r="CR40" s="163"/>
      <c r="CS40" s="163"/>
      <c r="CT40" s="163"/>
      <c r="CU40" s="163"/>
      <c r="CV40" s="163"/>
      <c r="CW40" s="163"/>
      <c r="CX40" s="163"/>
      <c r="CY40" s="163"/>
      <c r="CZ40" s="163"/>
      <c r="DA40" s="163"/>
      <c r="DB40" s="163"/>
      <c r="DC40" s="163"/>
      <c r="DD40" s="163"/>
      <c r="DE40" s="163"/>
    </row>
    <row r="41" spans="1:109" ht="15.75" customHeight="1" x14ac:dyDescent="0.3">
      <c r="A41" s="342">
        <v>7</v>
      </c>
      <c r="B41" s="324"/>
      <c r="C41" s="324"/>
      <c r="D41" s="324"/>
      <c r="E41" s="343"/>
      <c r="F41" s="324"/>
      <c r="G41" s="324"/>
      <c r="H41" s="324"/>
      <c r="I41" s="155"/>
      <c r="J41" s="155"/>
      <c r="K41" s="324"/>
      <c r="L41" s="343"/>
      <c r="M41" s="342"/>
      <c r="N41" s="341" t="str">
        <f>IF(M41&lt;=0,"",IF(M41&lt;=2,"Muy Baja",IF(M41&lt;=24,"Baja",IF(M41&lt;=500,"Media",IF(M41&lt;=5000,"Alta","Muy Alta")))))</f>
        <v/>
      </c>
      <c r="O41" s="345" t="str">
        <f>IF(N41="","",IF(N41="Muy Baja",0.2,IF(N41="Baja",0.4,IF(N41="Media",0.6,IF(N41="Alta",0.8,IF(N41="Muy Alta",1,))))))</f>
        <v/>
      </c>
      <c r="P41" s="346"/>
      <c r="Q41" s="345">
        <f>IF(NOT(ISERROR(MATCH(P41,'Tabla Impacto'!$B$221:$B$223,0))),'Tabla Impacto'!$F$223&amp;"Por favor no seleccionar los criterios de impacto(Afectación Económica o presupuestal y Pérdida Reputacional)",P41)</f>
        <v>0</v>
      </c>
      <c r="R41" s="341" t="str">
        <f>IF(OR(Q41='Tabla Impacto'!$C$11,Q41='Tabla Impacto'!$D$11),"Leve",IF(OR(Q41='Tabla Impacto'!$C$12,Q41='Tabla Impacto'!$D$12),"Menor",IF(OR(Q41='Tabla Impacto'!$C$13,Q41='Tabla Impacto'!$D$13),"Moderado",IF(OR(Q41='Tabla Impacto'!$C$14,Q41='Tabla Impacto'!$D$14),"Mayor",IF(OR(Q41='Tabla Impacto'!$C$15,Q41='Tabla Impacto'!$D$15),"Catastrófico","")))))</f>
        <v/>
      </c>
      <c r="S41" s="345" t="str">
        <f>IF(R41="","",IF(R41="Leve",0.2,IF(R41="Menor",0.4,IF(R41="Moderado",0.6,IF(R41="Mayor",0.8,IF(R41="Catastrófico",1,))))))</f>
        <v/>
      </c>
      <c r="T41" s="344" t="str">
        <f>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56">
        <v>1</v>
      </c>
      <c r="V41" s="116"/>
      <c r="W41" s="157" t="str">
        <f t="shared" si="14"/>
        <v/>
      </c>
      <c r="X41" s="169"/>
      <c r="Y41" s="169"/>
      <c r="Z41" s="169"/>
      <c r="AA41" s="169"/>
      <c r="AB41" s="117"/>
      <c r="AC41" s="117"/>
      <c r="AD41" s="118" t="str">
        <f t="shared" si="4"/>
        <v/>
      </c>
      <c r="AE41" s="117"/>
      <c r="AF41" s="117"/>
      <c r="AG41" s="117"/>
      <c r="AH41" s="186" t="str">
        <f>IFERROR(IF(W41="Probabilidad",(O41-(+O41*AD41)),IF(W41="Impacto",O41,"")),"")</f>
        <v/>
      </c>
      <c r="AI41" s="154" t="str">
        <f>IFERROR(IF(AH41="","",IF(AH41&lt;=0.2,"Muy Baja",IF(AH41&lt;=0.4,"Baja",IF(AH41&lt;=0.6,"Media",IF(AH41&lt;=0.8,"Alta","Muy Alta"))))),"")</f>
        <v/>
      </c>
      <c r="AJ41" s="118" t="str">
        <f t="shared" si="15"/>
        <v/>
      </c>
      <c r="AK41" s="154" t="str">
        <f>IFERROR(IF(AL41="","",IF(AL41&lt;=0.2,"Leve",IF(AL41&lt;=0.4,"Menor",IF(AL41&lt;=0.6,"Moderado",IF(AL41&lt;=0.8,"Mayor","Catastrófico"))))),"")</f>
        <v/>
      </c>
      <c r="AL41" s="118" t="str">
        <f>IFERROR(IF(W41="Impacto",(S41-(+S41*AD41)),IF(W41="Probabilidad",S41,"")),"")</f>
        <v/>
      </c>
      <c r="AM41" s="119" t="str">
        <f t="shared" si="16"/>
        <v/>
      </c>
      <c r="AN41" s="394"/>
      <c r="AO41" s="155"/>
      <c r="AP41" s="156"/>
      <c r="AQ41" s="120"/>
      <c r="AR41" s="120"/>
      <c r="AS41" s="155"/>
      <c r="AT41" s="120"/>
      <c r="AU41" s="155"/>
      <c r="AV41" s="120"/>
      <c r="AW41" s="155"/>
      <c r="AX41" s="120"/>
      <c r="AY41" s="155"/>
      <c r="AZ41" s="156"/>
      <c r="BA41" s="155"/>
      <c r="BB41" s="155"/>
      <c r="BC41" s="156"/>
      <c r="BD41" s="120"/>
      <c r="BE41" s="120"/>
      <c r="BF41" s="155"/>
      <c r="BG41" s="155"/>
      <c r="BH41" s="156"/>
      <c r="BI41" s="120"/>
      <c r="BJ41" s="120"/>
      <c r="BK41" s="155"/>
      <c r="BL41" s="155"/>
      <c r="BM41" s="156"/>
      <c r="BN41" s="120"/>
      <c r="BO41" s="120"/>
      <c r="BP41" s="155"/>
      <c r="BQ41" s="155"/>
      <c r="BR41" s="156"/>
      <c r="BS41" s="120"/>
      <c r="BT41" s="120"/>
      <c r="BU41" s="120"/>
      <c r="BV41" s="155"/>
      <c r="BW41" s="155"/>
      <c r="BX41" s="155"/>
      <c r="BY41" s="120"/>
      <c r="BZ41" s="155"/>
      <c r="CA41" s="155"/>
      <c r="CB41" s="120"/>
      <c r="CC41" s="155"/>
      <c r="CD41" s="156"/>
      <c r="CE41" s="155"/>
      <c r="CF41" s="163"/>
      <c r="CG41" s="163"/>
      <c r="CH41" s="163"/>
      <c r="CI41" s="163"/>
      <c r="CJ41" s="163"/>
      <c r="CK41" s="163"/>
      <c r="CL41" s="163"/>
      <c r="CM41" s="163"/>
      <c r="CN41" s="163"/>
      <c r="CO41" s="163"/>
      <c r="CP41" s="163"/>
      <c r="CQ41" s="163"/>
      <c r="CR41" s="163"/>
      <c r="CS41" s="163"/>
      <c r="CT41" s="163"/>
      <c r="CU41" s="163"/>
      <c r="CV41" s="163"/>
      <c r="CW41" s="163"/>
      <c r="CX41" s="163"/>
      <c r="CY41" s="163"/>
      <c r="CZ41" s="163"/>
      <c r="DA41" s="163"/>
      <c r="DB41" s="163"/>
      <c r="DC41" s="163"/>
      <c r="DD41" s="163"/>
      <c r="DE41" s="163"/>
    </row>
    <row r="42" spans="1:109" ht="15.75" customHeight="1" x14ac:dyDescent="0.3">
      <c r="A42" s="342"/>
      <c r="B42" s="324"/>
      <c r="C42" s="324"/>
      <c r="D42" s="324"/>
      <c r="E42" s="343"/>
      <c r="F42" s="324"/>
      <c r="G42" s="324"/>
      <c r="H42" s="324"/>
      <c r="I42" s="155"/>
      <c r="J42" s="155"/>
      <c r="K42" s="324"/>
      <c r="L42" s="343"/>
      <c r="M42" s="342"/>
      <c r="N42" s="341"/>
      <c r="O42" s="345"/>
      <c r="P42" s="346"/>
      <c r="Q42" s="345">
        <f t="shared" ref="Q42:Q46" si="17">IF(NOT(ISERROR(MATCH(P42,_xlfn.ANCHORARRAY(E53),0))),O55&amp;"Por favor no seleccionar los criterios de impacto",P42)</f>
        <v>0</v>
      </c>
      <c r="R42" s="341"/>
      <c r="S42" s="345"/>
      <c r="T42" s="344"/>
      <c r="U42" s="156">
        <v>2</v>
      </c>
      <c r="V42" s="116"/>
      <c r="W42" s="157" t="str">
        <f t="shared" si="14"/>
        <v/>
      </c>
      <c r="X42" s="169"/>
      <c r="Y42" s="169"/>
      <c r="Z42" s="169"/>
      <c r="AA42" s="169"/>
      <c r="AB42" s="117"/>
      <c r="AC42" s="117"/>
      <c r="AD42" s="118" t="str">
        <f t="shared" si="4"/>
        <v/>
      </c>
      <c r="AE42" s="117"/>
      <c r="AF42" s="117"/>
      <c r="AG42" s="117"/>
      <c r="AH42" s="186" t="str">
        <f>IFERROR(IF(AND(W41="Probabilidad",W42="Probabilidad"),(AJ41-(+AJ41*AD42)),IF(W42="Probabilidad",(O41-(+O41*AD42)),IF(W42="Impacto",AJ41,""))),"")</f>
        <v/>
      </c>
      <c r="AI42" s="154" t="str">
        <f t="shared" si="5"/>
        <v/>
      </c>
      <c r="AJ42" s="118" t="str">
        <f t="shared" si="15"/>
        <v/>
      </c>
      <c r="AK42" s="154" t="str">
        <f t="shared" si="7"/>
        <v/>
      </c>
      <c r="AL42" s="118" t="str">
        <f>IFERROR(IF(AND(W41="Impacto",W42="Impacto"),(AL35-(+AL35*AD42)),IF(W42="Impacto",($S$41-(+$S$41*AD42)),IF(W42="Probabilidad",AL35,""))),"")</f>
        <v/>
      </c>
      <c r="AM42" s="119" t="str">
        <f t="shared" si="16"/>
        <v/>
      </c>
      <c r="AN42" s="395"/>
      <c r="AO42" s="155"/>
      <c r="AP42" s="156"/>
      <c r="AQ42" s="120"/>
      <c r="AR42" s="120"/>
      <c r="AS42" s="155"/>
      <c r="AT42" s="120"/>
      <c r="AU42" s="155"/>
      <c r="AV42" s="120"/>
      <c r="AW42" s="155"/>
      <c r="AX42" s="120"/>
      <c r="AY42" s="155"/>
      <c r="AZ42" s="156"/>
      <c r="BA42" s="155"/>
      <c r="BB42" s="155"/>
      <c r="BC42" s="156"/>
      <c r="BD42" s="120"/>
      <c r="BE42" s="120"/>
      <c r="BF42" s="155"/>
      <c r="BG42" s="155"/>
      <c r="BH42" s="156"/>
      <c r="BI42" s="120"/>
      <c r="BJ42" s="120"/>
      <c r="BK42" s="155"/>
      <c r="BL42" s="155"/>
      <c r="BM42" s="156"/>
      <c r="BN42" s="120"/>
      <c r="BO42" s="120"/>
      <c r="BP42" s="155"/>
      <c r="BQ42" s="155"/>
      <c r="BR42" s="156"/>
      <c r="BS42" s="120"/>
      <c r="BT42" s="120"/>
      <c r="BU42" s="120"/>
      <c r="BV42" s="155"/>
      <c r="BW42" s="155"/>
      <c r="BX42" s="155"/>
      <c r="BY42" s="120"/>
      <c r="BZ42" s="155"/>
      <c r="CA42" s="155"/>
      <c r="CB42" s="120"/>
      <c r="CC42" s="155"/>
      <c r="CD42" s="156"/>
      <c r="CE42" s="155"/>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c r="DE42" s="163"/>
    </row>
    <row r="43" spans="1:109" ht="15.75" customHeight="1" x14ac:dyDescent="0.3">
      <c r="A43" s="342"/>
      <c r="B43" s="324"/>
      <c r="C43" s="324"/>
      <c r="D43" s="324"/>
      <c r="E43" s="343"/>
      <c r="F43" s="324"/>
      <c r="G43" s="324"/>
      <c r="H43" s="324"/>
      <c r="I43" s="155"/>
      <c r="J43" s="155"/>
      <c r="K43" s="324"/>
      <c r="L43" s="343"/>
      <c r="M43" s="342"/>
      <c r="N43" s="341"/>
      <c r="O43" s="345"/>
      <c r="P43" s="346"/>
      <c r="Q43" s="345">
        <f t="shared" si="17"/>
        <v>0</v>
      </c>
      <c r="R43" s="341"/>
      <c r="S43" s="345"/>
      <c r="T43" s="344"/>
      <c r="U43" s="156">
        <v>3</v>
      </c>
      <c r="V43" s="121"/>
      <c r="W43" s="157" t="str">
        <f t="shared" si="14"/>
        <v/>
      </c>
      <c r="X43" s="169"/>
      <c r="Y43" s="169"/>
      <c r="Z43" s="169"/>
      <c r="AA43" s="169"/>
      <c r="AB43" s="117"/>
      <c r="AC43" s="117"/>
      <c r="AD43" s="118" t="str">
        <f t="shared" si="4"/>
        <v/>
      </c>
      <c r="AE43" s="117"/>
      <c r="AF43" s="117"/>
      <c r="AG43" s="117"/>
      <c r="AH43" s="186" t="str">
        <f>IFERROR(IF(AND(W42="Probabilidad",W43="Probabilidad"),(AJ42-(+AJ42*AD43)),IF(AND(W42="Impacto",W43="Probabilidad"),(AJ41-(+AJ41*AD43)),IF(W43="Impacto",AJ42,""))),"")</f>
        <v/>
      </c>
      <c r="AI43" s="154" t="str">
        <f t="shared" si="5"/>
        <v/>
      </c>
      <c r="AJ43" s="118" t="str">
        <f t="shared" si="15"/>
        <v/>
      </c>
      <c r="AK43" s="154" t="str">
        <f t="shared" si="7"/>
        <v/>
      </c>
      <c r="AL43" s="118" t="str">
        <f>IFERROR(IF(AND(W42="Impacto",W43="Impacto"),(AL42-(+AL42*AD43)),IF(AND(W42="Probabilidad",W43="Impacto"),(AL41-(+AL41*AD43)),IF(W43="Probabilidad",AL42,""))),"")</f>
        <v/>
      </c>
      <c r="AM43" s="119" t="str">
        <f t="shared" si="16"/>
        <v/>
      </c>
      <c r="AN43" s="395"/>
      <c r="AO43" s="155"/>
      <c r="AP43" s="156"/>
      <c r="AQ43" s="120"/>
      <c r="AR43" s="120"/>
      <c r="AS43" s="155"/>
      <c r="AT43" s="120"/>
      <c r="AU43" s="155"/>
      <c r="AV43" s="120"/>
      <c r="AW43" s="155"/>
      <c r="AX43" s="120"/>
      <c r="AY43" s="155"/>
      <c r="AZ43" s="156"/>
      <c r="BA43" s="155"/>
      <c r="BB43" s="155"/>
      <c r="BC43" s="156"/>
      <c r="BD43" s="120"/>
      <c r="BE43" s="120"/>
      <c r="BF43" s="155"/>
      <c r="BG43" s="155"/>
      <c r="BH43" s="156"/>
      <c r="BI43" s="120"/>
      <c r="BJ43" s="120"/>
      <c r="BK43" s="155"/>
      <c r="BL43" s="155"/>
      <c r="BM43" s="156"/>
      <c r="BN43" s="120"/>
      <c r="BO43" s="120"/>
      <c r="BP43" s="155"/>
      <c r="BQ43" s="155"/>
      <c r="BR43" s="156"/>
      <c r="BS43" s="120"/>
      <c r="BT43" s="120"/>
      <c r="BU43" s="120"/>
      <c r="BV43" s="155"/>
      <c r="BW43" s="155"/>
      <c r="BX43" s="155"/>
      <c r="BY43" s="120"/>
      <c r="BZ43" s="155"/>
      <c r="CA43" s="155"/>
      <c r="CB43" s="120"/>
      <c r="CC43" s="155"/>
      <c r="CD43" s="156"/>
      <c r="CE43" s="155"/>
      <c r="CF43" s="163"/>
      <c r="CG43" s="163"/>
      <c r="CH43" s="163"/>
      <c r="CI43" s="163"/>
      <c r="CJ43" s="163"/>
      <c r="CK43" s="163"/>
      <c r="CL43" s="163"/>
      <c r="CM43" s="163"/>
      <c r="CN43" s="163"/>
      <c r="CO43" s="163"/>
      <c r="CP43" s="163"/>
      <c r="CQ43" s="163"/>
      <c r="CR43" s="163"/>
      <c r="CS43" s="163"/>
      <c r="CT43" s="163"/>
      <c r="CU43" s="163"/>
      <c r="CV43" s="163"/>
      <c r="CW43" s="163"/>
      <c r="CX43" s="163"/>
      <c r="CY43" s="163"/>
      <c r="CZ43" s="163"/>
      <c r="DA43" s="163"/>
      <c r="DB43" s="163"/>
      <c r="DC43" s="163"/>
      <c r="DD43" s="163"/>
      <c r="DE43" s="163"/>
    </row>
    <row r="44" spans="1:109" ht="15.75" customHeight="1" x14ac:dyDescent="0.3">
      <c r="A44" s="342"/>
      <c r="B44" s="324"/>
      <c r="C44" s="324"/>
      <c r="D44" s="324"/>
      <c r="E44" s="343"/>
      <c r="F44" s="324"/>
      <c r="G44" s="324"/>
      <c r="H44" s="324"/>
      <c r="I44" s="155"/>
      <c r="J44" s="155"/>
      <c r="K44" s="324"/>
      <c r="L44" s="343"/>
      <c r="M44" s="342"/>
      <c r="N44" s="341"/>
      <c r="O44" s="345"/>
      <c r="P44" s="346"/>
      <c r="Q44" s="345">
        <f t="shared" si="17"/>
        <v>0</v>
      </c>
      <c r="R44" s="341"/>
      <c r="S44" s="345"/>
      <c r="T44" s="344"/>
      <c r="U44" s="156">
        <v>4</v>
      </c>
      <c r="V44" s="116"/>
      <c r="W44" s="157" t="str">
        <f t="shared" si="14"/>
        <v/>
      </c>
      <c r="X44" s="169"/>
      <c r="Y44" s="169"/>
      <c r="Z44" s="169"/>
      <c r="AA44" s="169"/>
      <c r="AB44" s="117"/>
      <c r="AC44" s="117"/>
      <c r="AD44" s="118" t="str">
        <f t="shared" si="4"/>
        <v/>
      </c>
      <c r="AE44" s="117"/>
      <c r="AF44" s="117"/>
      <c r="AG44" s="117"/>
      <c r="AH44" s="186" t="str">
        <f>IFERROR(IF(AND(W43="Probabilidad",W44="Probabilidad"),(AJ43-(+AJ43*AD44)),IF(AND(W43="Impacto",W44="Probabilidad"),(AJ42-(+AJ42*AD44)),IF(W44="Impacto",AJ43,""))),"")</f>
        <v/>
      </c>
      <c r="AI44" s="154" t="str">
        <f t="shared" si="5"/>
        <v/>
      </c>
      <c r="AJ44" s="118" t="str">
        <f t="shared" si="15"/>
        <v/>
      </c>
      <c r="AK44" s="154" t="str">
        <f t="shared" si="7"/>
        <v/>
      </c>
      <c r="AL44" s="118" t="str">
        <f>IFERROR(IF(AND(W43="Impacto",W44="Impacto"),(AL43-(+AL43*AD44)),IF(AND(W43="Probabilidad",W44="Impacto"),(AL42-(+AL42*AD44)),IF(W44="Probabilidad",AL43,""))),"")</f>
        <v/>
      </c>
      <c r="AM44" s="119" t="str">
        <f t="shared" si="16"/>
        <v/>
      </c>
      <c r="AN44" s="395"/>
      <c r="AO44" s="155"/>
      <c r="AP44" s="156"/>
      <c r="AQ44" s="120"/>
      <c r="AR44" s="120"/>
      <c r="AS44" s="155"/>
      <c r="AT44" s="120"/>
      <c r="AU44" s="155"/>
      <c r="AV44" s="120"/>
      <c r="AW44" s="155"/>
      <c r="AX44" s="120"/>
      <c r="AY44" s="155"/>
      <c r="AZ44" s="156"/>
      <c r="BA44" s="155"/>
      <c r="BB44" s="155"/>
      <c r="BC44" s="156"/>
      <c r="BD44" s="120"/>
      <c r="BE44" s="120"/>
      <c r="BF44" s="155"/>
      <c r="BG44" s="155"/>
      <c r="BH44" s="156"/>
      <c r="BI44" s="120"/>
      <c r="BJ44" s="120"/>
      <c r="BK44" s="155"/>
      <c r="BL44" s="155"/>
      <c r="BM44" s="156"/>
      <c r="BN44" s="120"/>
      <c r="BO44" s="120"/>
      <c r="BP44" s="155"/>
      <c r="BQ44" s="155"/>
      <c r="BR44" s="156"/>
      <c r="BS44" s="120"/>
      <c r="BT44" s="120"/>
      <c r="BU44" s="120"/>
      <c r="BV44" s="155"/>
      <c r="BW44" s="155"/>
      <c r="BX44" s="155"/>
      <c r="BY44" s="120"/>
      <c r="BZ44" s="155"/>
      <c r="CA44" s="155"/>
      <c r="CB44" s="120"/>
      <c r="CC44" s="155"/>
      <c r="CD44" s="156"/>
      <c r="CE44" s="155"/>
      <c r="CF44" s="163"/>
      <c r="CG44" s="163"/>
      <c r="CH44" s="163"/>
      <c r="CI44" s="163"/>
      <c r="CJ44" s="163"/>
      <c r="CK44" s="163"/>
      <c r="CL44" s="163"/>
      <c r="CM44" s="163"/>
      <c r="CN44" s="163"/>
      <c r="CO44" s="163"/>
      <c r="CP44" s="163"/>
      <c r="CQ44" s="163"/>
      <c r="CR44" s="163"/>
      <c r="CS44" s="163"/>
      <c r="CT44" s="163"/>
      <c r="CU44" s="163"/>
      <c r="CV44" s="163"/>
      <c r="CW44" s="163"/>
      <c r="CX44" s="163"/>
      <c r="CY44" s="163"/>
      <c r="CZ44" s="163"/>
      <c r="DA44" s="163"/>
      <c r="DB44" s="163"/>
      <c r="DC44" s="163"/>
      <c r="DD44" s="163"/>
      <c r="DE44" s="163"/>
    </row>
    <row r="45" spans="1:109" ht="15.75" customHeight="1" x14ac:dyDescent="0.3">
      <c r="A45" s="342"/>
      <c r="B45" s="324"/>
      <c r="C45" s="324"/>
      <c r="D45" s="324"/>
      <c r="E45" s="343"/>
      <c r="F45" s="324"/>
      <c r="G45" s="324"/>
      <c r="H45" s="324"/>
      <c r="I45" s="155"/>
      <c r="J45" s="155"/>
      <c r="K45" s="324"/>
      <c r="L45" s="343"/>
      <c r="M45" s="342"/>
      <c r="N45" s="341"/>
      <c r="O45" s="345"/>
      <c r="P45" s="346"/>
      <c r="Q45" s="345">
        <f t="shared" si="17"/>
        <v>0</v>
      </c>
      <c r="R45" s="341"/>
      <c r="S45" s="345"/>
      <c r="T45" s="344"/>
      <c r="U45" s="156">
        <v>5</v>
      </c>
      <c r="V45" s="116"/>
      <c r="W45" s="157" t="str">
        <f t="shared" si="14"/>
        <v/>
      </c>
      <c r="X45" s="169"/>
      <c r="Y45" s="169"/>
      <c r="Z45" s="169"/>
      <c r="AA45" s="169"/>
      <c r="AB45" s="117"/>
      <c r="AC45" s="117"/>
      <c r="AD45" s="118" t="str">
        <f t="shared" si="4"/>
        <v/>
      </c>
      <c r="AE45" s="117"/>
      <c r="AF45" s="117"/>
      <c r="AG45" s="117"/>
      <c r="AH45" s="186" t="str">
        <f>IFERROR(IF(AND(W44="Probabilidad",W45="Probabilidad"),(AJ44-(+AJ44*AD45)),IF(AND(W44="Impacto",W45="Probabilidad"),(AJ43-(+AJ43*AD45)),IF(W45="Impacto",AJ44,""))),"")</f>
        <v/>
      </c>
      <c r="AI45" s="154" t="str">
        <f t="shared" si="5"/>
        <v/>
      </c>
      <c r="AJ45" s="118" t="str">
        <f t="shared" si="15"/>
        <v/>
      </c>
      <c r="AK45" s="154" t="str">
        <f t="shared" si="7"/>
        <v/>
      </c>
      <c r="AL45" s="118" t="str">
        <f>IFERROR(IF(AND(W44="Impacto",W45="Impacto"),(AL44-(+AL44*AD45)),IF(AND(W44="Probabilidad",W45="Impacto"),(AL43-(+AL43*AD45)),IF(W45="Probabilidad",AL44,""))),"")</f>
        <v/>
      </c>
      <c r="AM45" s="119" t="str">
        <f t="shared" si="16"/>
        <v/>
      </c>
      <c r="AN45" s="395"/>
      <c r="AO45" s="155"/>
      <c r="AP45" s="156"/>
      <c r="AQ45" s="120"/>
      <c r="AR45" s="120"/>
      <c r="AS45" s="155"/>
      <c r="AT45" s="120"/>
      <c r="AU45" s="155"/>
      <c r="AV45" s="120"/>
      <c r="AW45" s="155"/>
      <c r="AX45" s="120"/>
      <c r="AY45" s="155"/>
      <c r="AZ45" s="156"/>
      <c r="BA45" s="155"/>
      <c r="BB45" s="155"/>
      <c r="BC45" s="156"/>
      <c r="BD45" s="120"/>
      <c r="BE45" s="120"/>
      <c r="BF45" s="155"/>
      <c r="BG45" s="155"/>
      <c r="BH45" s="156"/>
      <c r="BI45" s="120"/>
      <c r="BJ45" s="120"/>
      <c r="BK45" s="155"/>
      <c r="BL45" s="155"/>
      <c r="BM45" s="156"/>
      <c r="BN45" s="120"/>
      <c r="BO45" s="120"/>
      <c r="BP45" s="155"/>
      <c r="BQ45" s="155"/>
      <c r="BR45" s="156"/>
      <c r="BS45" s="120"/>
      <c r="BT45" s="120"/>
      <c r="BU45" s="120"/>
      <c r="BV45" s="155"/>
      <c r="BW45" s="155"/>
      <c r="BX45" s="155"/>
      <c r="BY45" s="120"/>
      <c r="BZ45" s="155"/>
      <c r="CA45" s="155"/>
      <c r="CB45" s="120"/>
      <c r="CC45" s="155"/>
      <c r="CD45" s="156"/>
      <c r="CE45" s="155"/>
      <c r="CF45" s="163"/>
      <c r="CG45" s="163"/>
      <c r="CH45" s="163"/>
      <c r="CI45" s="163"/>
      <c r="CJ45" s="163"/>
      <c r="CK45" s="163"/>
      <c r="CL45" s="163"/>
      <c r="CM45" s="163"/>
      <c r="CN45" s="163"/>
      <c r="CO45" s="163"/>
      <c r="CP45" s="163"/>
      <c r="CQ45" s="163"/>
      <c r="CR45" s="163"/>
      <c r="CS45" s="163"/>
      <c r="CT45" s="163"/>
      <c r="CU45" s="163"/>
      <c r="CV45" s="163"/>
      <c r="CW45" s="163"/>
      <c r="CX45" s="163"/>
      <c r="CY45" s="163"/>
      <c r="CZ45" s="163"/>
      <c r="DA45" s="163"/>
      <c r="DB45" s="163"/>
      <c r="DC45" s="163"/>
      <c r="DD45" s="163"/>
      <c r="DE45" s="163"/>
    </row>
    <row r="46" spans="1:109" ht="15.75" customHeight="1" x14ac:dyDescent="0.3">
      <c r="A46" s="342"/>
      <c r="B46" s="324"/>
      <c r="C46" s="324"/>
      <c r="D46" s="324"/>
      <c r="E46" s="343"/>
      <c r="F46" s="324"/>
      <c r="G46" s="324"/>
      <c r="H46" s="324"/>
      <c r="I46" s="155"/>
      <c r="J46" s="155"/>
      <c r="K46" s="324"/>
      <c r="L46" s="343"/>
      <c r="M46" s="342"/>
      <c r="N46" s="341"/>
      <c r="O46" s="345"/>
      <c r="P46" s="346"/>
      <c r="Q46" s="345">
        <f t="shared" si="17"/>
        <v>0</v>
      </c>
      <c r="R46" s="341"/>
      <c r="S46" s="345"/>
      <c r="T46" s="344"/>
      <c r="U46" s="156">
        <v>6</v>
      </c>
      <c r="V46" s="116"/>
      <c r="W46" s="157" t="str">
        <f t="shared" si="14"/>
        <v/>
      </c>
      <c r="X46" s="169"/>
      <c r="Y46" s="169"/>
      <c r="Z46" s="169"/>
      <c r="AA46" s="169"/>
      <c r="AB46" s="117"/>
      <c r="AC46" s="117"/>
      <c r="AD46" s="118" t="str">
        <f t="shared" si="4"/>
        <v/>
      </c>
      <c r="AE46" s="117"/>
      <c r="AF46" s="117"/>
      <c r="AG46" s="117"/>
      <c r="AH46" s="186" t="str">
        <f>IFERROR(IF(AND(W45="Probabilidad",W46="Probabilidad"),(AJ45-(+AJ45*AD46)),IF(AND(W45="Impacto",W46="Probabilidad"),(AJ44-(+AJ44*AD46)),IF(W46="Impacto",AJ45,""))),"")</f>
        <v/>
      </c>
      <c r="AI46" s="154" t="str">
        <f t="shared" si="5"/>
        <v/>
      </c>
      <c r="AJ46" s="118" t="str">
        <f t="shared" si="15"/>
        <v/>
      </c>
      <c r="AK46" s="154" t="str">
        <f t="shared" si="7"/>
        <v/>
      </c>
      <c r="AL46" s="118" t="str">
        <f>IFERROR(IF(AND(W45="Impacto",W46="Impacto"),(AL45-(+AL45*AD46)),IF(AND(W45="Probabilidad",W46="Impacto"),(AL44-(+AL44*AD46)),IF(W46="Probabilidad",AL45,""))),"")</f>
        <v/>
      </c>
      <c r="AM46" s="119" t="str">
        <f t="shared" si="16"/>
        <v/>
      </c>
      <c r="AN46" s="396"/>
      <c r="AO46" s="155"/>
      <c r="AP46" s="156"/>
      <c r="AQ46" s="120"/>
      <c r="AR46" s="120"/>
      <c r="AS46" s="155"/>
      <c r="AT46" s="120"/>
      <c r="AU46" s="155"/>
      <c r="AV46" s="120"/>
      <c r="AW46" s="155"/>
      <c r="AX46" s="120"/>
      <c r="AY46" s="155"/>
      <c r="AZ46" s="156"/>
      <c r="BA46" s="155"/>
      <c r="BB46" s="155"/>
      <c r="BC46" s="156"/>
      <c r="BD46" s="120"/>
      <c r="BE46" s="120"/>
      <c r="BF46" s="155"/>
      <c r="BG46" s="155"/>
      <c r="BH46" s="156"/>
      <c r="BI46" s="120"/>
      <c r="BJ46" s="120"/>
      <c r="BK46" s="155"/>
      <c r="BL46" s="155"/>
      <c r="BM46" s="156"/>
      <c r="BN46" s="120"/>
      <c r="BO46" s="120"/>
      <c r="BP46" s="155"/>
      <c r="BQ46" s="155"/>
      <c r="BR46" s="156"/>
      <c r="BS46" s="120"/>
      <c r="BT46" s="120"/>
      <c r="BU46" s="120"/>
      <c r="BV46" s="155"/>
      <c r="BW46" s="155"/>
      <c r="BX46" s="155"/>
      <c r="BY46" s="120"/>
      <c r="BZ46" s="155"/>
      <c r="CA46" s="155"/>
      <c r="CB46" s="120"/>
      <c r="CC46" s="155"/>
      <c r="CD46" s="156"/>
      <c r="CE46" s="155"/>
      <c r="CF46" s="163"/>
      <c r="CG46" s="163"/>
      <c r="CH46" s="163"/>
      <c r="CI46" s="163"/>
      <c r="CJ46" s="163"/>
      <c r="CK46" s="163"/>
      <c r="CL46" s="163"/>
      <c r="CM46" s="163"/>
      <c r="CN46" s="163"/>
      <c r="CO46" s="163"/>
      <c r="CP46" s="163"/>
      <c r="CQ46" s="163"/>
      <c r="CR46" s="163"/>
      <c r="CS46" s="163"/>
      <c r="CT46" s="163"/>
      <c r="CU46" s="163"/>
      <c r="CV46" s="163"/>
      <c r="CW46" s="163"/>
      <c r="CX46" s="163"/>
      <c r="CY46" s="163"/>
      <c r="CZ46" s="163"/>
      <c r="DA46" s="163"/>
      <c r="DB46" s="163"/>
      <c r="DC46" s="163"/>
      <c r="DD46" s="163"/>
      <c r="DE46" s="163"/>
    </row>
    <row r="47" spans="1:109" ht="15.75" customHeight="1" x14ac:dyDescent="0.3">
      <c r="A47" s="342">
        <v>8</v>
      </c>
      <c r="B47" s="324"/>
      <c r="C47" s="324"/>
      <c r="D47" s="324"/>
      <c r="E47" s="343"/>
      <c r="F47" s="324"/>
      <c r="G47" s="324"/>
      <c r="H47" s="324"/>
      <c r="I47" s="155"/>
      <c r="J47" s="155"/>
      <c r="K47" s="324"/>
      <c r="L47" s="343"/>
      <c r="M47" s="342"/>
      <c r="N47" s="341" t="str">
        <f>IF(M47&lt;=0,"",IF(M47&lt;=2,"Muy Baja",IF(M47&lt;=24,"Baja",IF(M47&lt;=500,"Media",IF(M47&lt;=5000,"Alta","Muy Alta")))))</f>
        <v/>
      </c>
      <c r="O47" s="345" t="str">
        <f>IF(N47="","",IF(N47="Muy Baja",0.2,IF(N47="Baja",0.4,IF(N47="Media",0.6,IF(N47="Alta",0.8,IF(N47="Muy Alta",1,))))))</f>
        <v/>
      </c>
      <c r="P47" s="346"/>
      <c r="Q47" s="345">
        <f>IF(NOT(ISERROR(MATCH(P47,'Tabla Impacto'!$B$221:$B$223,0))),'Tabla Impacto'!$F$223&amp;"Por favor no seleccionar los criterios de impacto(Afectación Económica o presupuestal y Pérdida Reputacional)",P47)</f>
        <v>0</v>
      </c>
      <c r="R47" s="341" t="str">
        <f>IF(OR(Q47='Tabla Impacto'!$C$11,Q47='Tabla Impacto'!$D$11),"Leve",IF(OR(Q47='Tabla Impacto'!$C$12,Q47='Tabla Impacto'!$D$12),"Menor",IF(OR(Q47='Tabla Impacto'!$C$13,Q47='Tabla Impacto'!$D$13),"Moderado",IF(OR(Q47='Tabla Impacto'!$C$14,Q47='Tabla Impacto'!$D$14),"Mayor",IF(OR(Q47='Tabla Impacto'!$C$15,Q47='Tabla Impacto'!$D$15),"Catastrófico","")))))</f>
        <v/>
      </c>
      <c r="S47" s="345" t="str">
        <f>IF(R47="","",IF(R47="Leve",0.2,IF(R47="Menor",0.4,IF(R47="Moderado",0.6,IF(R47="Mayor",0.8,IF(R47="Catastrófico",1,))))))</f>
        <v/>
      </c>
      <c r="T47" s="344" t="str">
        <f>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56">
        <v>1</v>
      </c>
      <c r="V47" s="116"/>
      <c r="W47" s="157" t="str">
        <f t="shared" si="14"/>
        <v/>
      </c>
      <c r="X47" s="169"/>
      <c r="Y47" s="169"/>
      <c r="Z47" s="169"/>
      <c r="AA47" s="169"/>
      <c r="AB47" s="117"/>
      <c r="AC47" s="117"/>
      <c r="AD47" s="118" t="str">
        <f t="shared" si="4"/>
        <v/>
      </c>
      <c r="AE47" s="117"/>
      <c r="AF47" s="117"/>
      <c r="AG47" s="117"/>
      <c r="AH47" s="186" t="str">
        <f>IFERROR(IF(W47="Probabilidad",(O47-(+O47*AD47)),IF(W47="Impacto",O47,"")),"")</f>
        <v/>
      </c>
      <c r="AI47" s="154" t="str">
        <f>IFERROR(IF(AH47="","",IF(AH47&lt;=0.2,"Muy Baja",IF(AH47&lt;=0.4,"Baja",IF(AH47&lt;=0.6,"Media",IF(AH47&lt;=0.8,"Alta","Muy Alta"))))),"")</f>
        <v/>
      </c>
      <c r="AJ47" s="118" t="str">
        <f t="shared" si="15"/>
        <v/>
      </c>
      <c r="AK47" s="154" t="str">
        <f>IFERROR(IF(AL47="","",IF(AL47&lt;=0.2,"Leve",IF(AL47&lt;=0.4,"Menor",IF(AL47&lt;=0.6,"Moderado",IF(AL47&lt;=0.8,"Mayor","Catastrófico"))))),"")</f>
        <v/>
      </c>
      <c r="AL47" s="118" t="str">
        <f>IFERROR(IF(W47="Impacto",(S47-(+S47*AD47)),IF(W47="Probabilidad",S47,"")),"")</f>
        <v/>
      </c>
      <c r="AM47" s="119" t="str">
        <f t="shared" si="16"/>
        <v/>
      </c>
      <c r="AN47" s="394"/>
      <c r="AO47" s="155"/>
      <c r="AP47" s="156"/>
      <c r="AQ47" s="120"/>
      <c r="AR47" s="120"/>
      <c r="AS47" s="155"/>
      <c r="AT47" s="120"/>
      <c r="AU47" s="155"/>
      <c r="AV47" s="120"/>
      <c r="AW47" s="155"/>
      <c r="AX47" s="120"/>
      <c r="AY47" s="155"/>
      <c r="AZ47" s="156"/>
      <c r="BA47" s="155"/>
      <c r="BB47" s="155"/>
      <c r="BC47" s="156"/>
      <c r="BD47" s="120"/>
      <c r="BE47" s="120"/>
      <c r="BF47" s="155"/>
      <c r="BG47" s="155"/>
      <c r="BH47" s="156"/>
      <c r="BI47" s="120"/>
      <c r="BJ47" s="120"/>
      <c r="BK47" s="155"/>
      <c r="BL47" s="155"/>
      <c r="BM47" s="156"/>
      <c r="BN47" s="120"/>
      <c r="BO47" s="120"/>
      <c r="BP47" s="155"/>
      <c r="BQ47" s="155"/>
      <c r="BR47" s="156"/>
      <c r="BS47" s="120"/>
      <c r="BT47" s="120"/>
      <c r="BU47" s="120"/>
      <c r="BV47" s="155"/>
      <c r="BW47" s="155"/>
      <c r="BX47" s="155"/>
      <c r="BY47" s="120"/>
      <c r="BZ47" s="155"/>
      <c r="CA47" s="155"/>
      <c r="CB47" s="120"/>
      <c r="CC47" s="155"/>
      <c r="CD47" s="156"/>
      <c r="CE47" s="155"/>
      <c r="CF47" s="163"/>
      <c r="CG47" s="163"/>
      <c r="CH47" s="163"/>
      <c r="CI47" s="163"/>
      <c r="CJ47" s="163"/>
      <c r="CK47" s="163"/>
      <c r="CL47" s="163"/>
      <c r="CM47" s="163"/>
      <c r="CN47" s="163"/>
      <c r="CO47" s="163"/>
      <c r="CP47" s="163"/>
      <c r="CQ47" s="163"/>
      <c r="CR47" s="163"/>
      <c r="CS47" s="163"/>
      <c r="CT47" s="163"/>
      <c r="CU47" s="163"/>
      <c r="CV47" s="163"/>
      <c r="CW47" s="163"/>
      <c r="CX47" s="163"/>
      <c r="CY47" s="163"/>
      <c r="CZ47" s="163"/>
      <c r="DA47" s="163"/>
      <c r="DB47" s="163"/>
      <c r="DC47" s="163"/>
      <c r="DD47" s="163"/>
      <c r="DE47" s="163"/>
    </row>
    <row r="48" spans="1:109" ht="15.75" customHeight="1" x14ac:dyDescent="0.3">
      <c r="A48" s="342"/>
      <c r="B48" s="324"/>
      <c r="C48" s="324"/>
      <c r="D48" s="324"/>
      <c r="E48" s="343"/>
      <c r="F48" s="324"/>
      <c r="G48" s="324"/>
      <c r="H48" s="324"/>
      <c r="I48" s="155"/>
      <c r="J48" s="155"/>
      <c r="K48" s="324"/>
      <c r="L48" s="343"/>
      <c r="M48" s="342"/>
      <c r="N48" s="341"/>
      <c r="O48" s="345"/>
      <c r="P48" s="346"/>
      <c r="Q48" s="345">
        <f t="shared" ref="Q48:Q52" si="18">IF(NOT(ISERROR(MATCH(P48,_xlfn.ANCHORARRAY(E59),0))),O61&amp;"Por favor no seleccionar los criterios de impacto",P48)</f>
        <v>0</v>
      </c>
      <c r="R48" s="341"/>
      <c r="S48" s="345"/>
      <c r="T48" s="344"/>
      <c r="U48" s="156">
        <v>2</v>
      </c>
      <c r="V48" s="116"/>
      <c r="W48" s="157" t="str">
        <f t="shared" si="14"/>
        <v/>
      </c>
      <c r="X48" s="169"/>
      <c r="Y48" s="169"/>
      <c r="Z48" s="169"/>
      <c r="AA48" s="169"/>
      <c r="AB48" s="117"/>
      <c r="AC48" s="117"/>
      <c r="AD48" s="118" t="str">
        <f t="shared" si="4"/>
        <v/>
      </c>
      <c r="AE48" s="117"/>
      <c r="AF48" s="117"/>
      <c r="AG48" s="117"/>
      <c r="AH48" s="186" t="str">
        <f>IFERROR(IF(AND(W47="Probabilidad",W48="Probabilidad"),(AJ47-(+AJ47*AD48)),IF(W48="Probabilidad",(O47-(+O47*AD48)),IF(W48="Impacto",AJ47,""))),"")</f>
        <v/>
      </c>
      <c r="AI48" s="154" t="str">
        <f t="shared" si="5"/>
        <v/>
      </c>
      <c r="AJ48" s="118" t="str">
        <f t="shared" si="15"/>
        <v/>
      </c>
      <c r="AK48" s="154" t="str">
        <f t="shared" si="7"/>
        <v/>
      </c>
      <c r="AL48" s="118" t="str">
        <f>IFERROR(IF(AND(W47="Impacto",W48="Impacto"),(AL41-(+AL41*AD48)),IF(W48="Impacto",($S$47-(+$S$47*AD48)),IF(W48="Probabilidad",AL41,""))),"")</f>
        <v/>
      </c>
      <c r="AM48" s="119" t="str">
        <f t="shared" si="16"/>
        <v/>
      </c>
      <c r="AN48" s="395"/>
      <c r="AO48" s="155"/>
      <c r="AP48" s="156"/>
      <c r="AQ48" s="120"/>
      <c r="AR48" s="120"/>
      <c r="AS48" s="155"/>
      <c r="AT48" s="120"/>
      <c r="AU48" s="155"/>
      <c r="AV48" s="120"/>
      <c r="AW48" s="155"/>
      <c r="AX48" s="120"/>
      <c r="AY48" s="155"/>
      <c r="AZ48" s="156"/>
      <c r="BA48" s="155"/>
      <c r="BB48" s="155"/>
      <c r="BC48" s="156"/>
      <c r="BD48" s="120"/>
      <c r="BE48" s="120"/>
      <c r="BF48" s="155"/>
      <c r="BG48" s="155"/>
      <c r="BH48" s="156"/>
      <c r="BI48" s="120"/>
      <c r="BJ48" s="120"/>
      <c r="BK48" s="155"/>
      <c r="BL48" s="155"/>
      <c r="BM48" s="156"/>
      <c r="BN48" s="120"/>
      <c r="BO48" s="120"/>
      <c r="BP48" s="155"/>
      <c r="BQ48" s="155"/>
      <c r="BR48" s="156"/>
      <c r="BS48" s="120"/>
      <c r="BT48" s="120"/>
      <c r="BU48" s="120"/>
      <c r="BV48" s="155"/>
      <c r="BW48" s="155"/>
      <c r="BX48" s="155"/>
      <c r="BY48" s="120"/>
      <c r="BZ48" s="155"/>
      <c r="CA48" s="155"/>
      <c r="CB48" s="120"/>
      <c r="CC48" s="155"/>
      <c r="CD48" s="156"/>
      <c r="CE48" s="155"/>
      <c r="CF48" s="163"/>
      <c r="CG48" s="163"/>
      <c r="CH48" s="163"/>
      <c r="CI48" s="163"/>
      <c r="CJ48" s="163"/>
      <c r="CK48" s="163"/>
      <c r="CL48" s="163"/>
      <c r="CM48" s="163"/>
      <c r="CN48" s="163"/>
      <c r="CO48" s="163"/>
      <c r="CP48" s="163"/>
      <c r="CQ48" s="163"/>
      <c r="CR48" s="163"/>
      <c r="CS48" s="163"/>
      <c r="CT48" s="163"/>
      <c r="CU48" s="163"/>
      <c r="CV48" s="163"/>
      <c r="CW48" s="163"/>
      <c r="CX48" s="163"/>
      <c r="CY48" s="163"/>
      <c r="CZ48" s="163"/>
      <c r="DA48" s="163"/>
      <c r="DB48" s="163"/>
      <c r="DC48" s="163"/>
      <c r="DD48" s="163"/>
      <c r="DE48" s="163"/>
    </row>
    <row r="49" spans="1:109" ht="15.75" customHeight="1" x14ac:dyDescent="0.3">
      <c r="A49" s="342"/>
      <c r="B49" s="324"/>
      <c r="C49" s="324"/>
      <c r="D49" s="324"/>
      <c r="E49" s="343"/>
      <c r="F49" s="324"/>
      <c r="G49" s="324"/>
      <c r="H49" s="324"/>
      <c r="I49" s="155"/>
      <c r="J49" s="155"/>
      <c r="K49" s="324"/>
      <c r="L49" s="343"/>
      <c r="M49" s="342"/>
      <c r="N49" s="341"/>
      <c r="O49" s="345"/>
      <c r="P49" s="346"/>
      <c r="Q49" s="345">
        <f t="shared" si="18"/>
        <v>0</v>
      </c>
      <c r="R49" s="341"/>
      <c r="S49" s="345"/>
      <c r="T49" s="344"/>
      <c r="U49" s="156">
        <v>3</v>
      </c>
      <c r="V49" s="121"/>
      <c r="W49" s="157" t="str">
        <f t="shared" si="14"/>
        <v/>
      </c>
      <c r="X49" s="169"/>
      <c r="Y49" s="169"/>
      <c r="Z49" s="169"/>
      <c r="AA49" s="169"/>
      <c r="AB49" s="117"/>
      <c r="AC49" s="117"/>
      <c r="AD49" s="118" t="str">
        <f t="shared" si="4"/>
        <v/>
      </c>
      <c r="AE49" s="117"/>
      <c r="AF49" s="117"/>
      <c r="AG49" s="117"/>
      <c r="AH49" s="186" t="str">
        <f>IFERROR(IF(AND(W48="Probabilidad",W49="Probabilidad"),(AJ48-(+AJ48*AD49)),IF(AND(W48="Impacto",W49="Probabilidad"),(AJ47-(+AJ47*AD49)),IF(W49="Impacto",AJ48,""))),"")</f>
        <v/>
      </c>
      <c r="AI49" s="154" t="str">
        <f t="shared" si="5"/>
        <v/>
      </c>
      <c r="AJ49" s="118" t="str">
        <f t="shared" si="15"/>
        <v/>
      </c>
      <c r="AK49" s="154" t="str">
        <f t="shared" si="7"/>
        <v/>
      </c>
      <c r="AL49" s="118" t="str">
        <f>IFERROR(IF(AND(W48="Impacto",W49="Impacto"),(AL48-(+AL48*AD49)),IF(AND(W48="Probabilidad",W49="Impacto"),(AL47-(+AL47*AD49)),IF(W49="Probabilidad",AL48,""))),"")</f>
        <v/>
      </c>
      <c r="AM49" s="119" t="str">
        <f t="shared" si="16"/>
        <v/>
      </c>
      <c r="AN49" s="395"/>
      <c r="AO49" s="155"/>
      <c r="AP49" s="156"/>
      <c r="AQ49" s="120"/>
      <c r="AR49" s="120"/>
      <c r="AS49" s="155"/>
      <c r="AT49" s="120"/>
      <c r="AU49" s="155"/>
      <c r="AV49" s="120"/>
      <c r="AW49" s="155"/>
      <c r="AX49" s="120"/>
      <c r="AY49" s="155"/>
      <c r="AZ49" s="156"/>
      <c r="BA49" s="155"/>
      <c r="BB49" s="155"/>
      <c r="BC49" s="156"/>
      <c r="BD49" s="120"/>
      <c r="BE49" s="120"/>
      <c r="BF49" s="155"/>
      <c r="BG49" s="155"/>
      <c r="BH49" s="156"/>
      <c r="BI49" s="120"/>
      <c r="BJ49" s="120"/>
      <c r="BK49" s="155"/>
      <c r="BL49" s="155"/>
      <c r="BM49" s="156"/>
      <c r="BN49" s="120"/>
      <c r="BO49" s="120"/>
      <c r="BP49" s="155"/>
      <c r="BQ49" s="155"/>
      <c r="BR49" s="156"/>
      <c r="BS49" s="120"/>
      <c r="BT49" s="120"/>
      <c r="BU49" s="120"/>
      <c r="BV49" s="155"/>
      <c r="BW49" s="155"/>
      <c r="BX49" s="155"/>
      <c r="BY49" s="120"/>
      <c r="BZ49" s="155"/>
      <c r="CA49" s="155"/>
      <c r="CB49" s="120"/>
      <c r="CC49" s="155"/>
      <c r="CD49" s="156"/>
      <c r="CE49" s="155"/>
      <c r="CF49" s="163"/>
      <c r="CG49" s="163"/>
      <c r="CH49" s="163"/>
      <c r="CI49" s="163"/>
      <c r="CJ49" s="163"/>
      <c r="CK49" s="163"/>
      <c r="CL49" s="163"/>
      <c r="CM49" s="163"/>
      <c r="CN49" s="163"/>
      <c r="CO49" s="163"/>
      <c r="CP49" s="163"/>
      <c r="CQ49" s="163"/>
      <c r="CR49" s="163"/>
      <c r="CS49" s="163"/>
      <c r="CT49" s="163"/>
      <c r="CU49" s="163"/>
      <c r="CV49" s="163"/>
      <c r="CW49" s="163"/>
      <c r="CX49" s="163"/>
      <c r="CY49" s="163"/>
      <c r="CZ49" s="163"/>
      <c r="DA49" s="163"/>
      <c r="DB49" s="163"/>
      <c r="DC49" s="163"/>
      <c r="DD49" s="163"/>
      <c r="DE49" s="163"/>
    </row>
    <row r="50" spans="1:109" ht="15.75" customHeight="1" x14ac:dyDescent="0.3">
      <c r="A50" s="342"/>
      <c r="B50" s="324"/>
      <c r="C50" s="324"/>
      <c r="D50" s="324"/>
      <c r="E50" s="343"/>
      <c r="F50" s="324"/>
      <c r="G50" s="324"/>
      <c r="H50" s="324"/>
      <c r="I50" s="155"/>
      <c r="J50" s="155"/>
      <c r="K50" s="324"/>
      <c r="L50" s="343"/>
      <c r="M50" s="342"/>
      <c r="N50" s="341"/>
      <c r="O50" s="345"/>
      <c r="P50" s="346"/>
      <c r="Q50" s="345">
        <f t="shared" si="18"/>
        <v>0</v>
      </c>
      <c r="R50" s="341"/>
      <c r="S50" s="345"/>
      <c r="T50" s="344"/>
      <c r="U50" s="156">
        <v>4</v>
      </c>
      <c r="V50" s="116"/>
      <c r="W50" s="157" t="str">
        <f t="shared" si="14"/>
        <v/>
      </c>
      <c r="X50" s="169"/>
      <c r="Y50" s="169"/>
      <c r="Z50" s="169"/>
      <c r="AA50" s="169"/>
      <c r="AB50" s="117"/>
      <c r="AC50" s="117"/>
      <c r="AD50" s="118" t="str">
        <f t="shared" si="4"/>
        <v/>
      </c>
      <c r="AE50" s="117"/>
      <c r="AF50" s="117"/>
      <c r="AG50" s="117"/>
      <c r="AH50" s="186" t="str">
        <f>IFERROR(IF(AND(W49="Probabilidad",W50="Probabilidad"),(AJ49-(+AJ49*AD50)),IF(AND(W49="Impacto",W50="Probabilidad"),(AJ48-(+AJ48*AD50)),IF(W50="Impacto",AJ49,""))),"")</f>
        <v/>
      </c>
      <c r="AI50" s="154" t="str">
        <f t="shared" si="5"/>
        <v/>
      </c>
      <c r="AJ50" s="118" t="str">
        <f t="shared" si="15"/>
        <v/>
      </c>
      <c r="AK50" s="154" t="str">
        <f t="shared" si="7"/>
        <v/>
      </c>
      <c r="AL50" s="118" t="str">
        <f>IFERROR(IF(AND(W49="Impacto",W50="Impacto"),(AL49-(+AL49*AD50)),IF(AND(W49="Probabilidad",W50="Impacto"),(AL48-(+AL48*AD50)),IF(W50="Probabilidad",AL49,""))),"")</f>
        <v/>
      </c>
      <c r="AM50" s="119" t="str">
        <f t="shared" si="16"/>
        <v/>
      </c>
      <c r="AN50" s="395"/>
      <c r="AO50" s="155"/>
      <c r="AP50" s="156"/>
      <c r="AQ50" s="120"/>
      <c r="AR50" s="120"/>
      <c r="AS50" s="155"/>
      <c r="AT50" s="120"/>
      <c r="AU50" s="155"/>
      <c r="AV50" s="120"/>
      <c r="AW50" s="155"/>
      <c r="AX50" s="120"/>
      <c r="AY50" s="155"/>
      <c r="AZ50" s="156"/>
      <c r="BA50" s="155"/>
      <c r="BB50" s="155"/>
      <c r="BC50" s="156"/>
      <c r="BD50" s="120"/>
      <c r="BE50" s="120"/>
      <c r="BF50" s="155"/>
      <c r="BG50" s="155"/>
      <c r="BH50" s="156"/>
      <c r="BI50" s="120"/>
      <c r="BJ50" s="120"/>
      <c r="BK50" s="155"/>
      <c r="BL50" s="155"/>
      <c r="BM50" s="156"/>
      <c r="BN50" s="120"/>
      <c r="BO50" s="120"/>
      <c r="BP50" s="155"/>
      <c r="BQ50" s="155"/>
      <c r="BR50" s="156"/>
      <c r="BS50" s="120"/>
      <c r="BT50" s="120"/>
      <c r="BU50" s="120"/>
      <c r="BV50" s="155"/>
      <c r="BW50" s="155"/>
      <c r="BX50" s="155"/>
      <c r="BY50" s="120"/>
      <c r="BZ50" s="155"/>
      <c r="CA50" s="155"/>
      <c r="CB50" s="120"/>
      <c r="CC50" s="155"/>
      <c r="CD50" s="156"/>
      <c r="CE50" s="155"/>
      <c r="CF50" s="163"/>
      <c r="CG50" s="163"/>
      <c r="CH50" s="163"/>
      <c r="CI50" s="163"/>
      <c r="CJ50" s="163"/>
      <c r="CK50" s="163"/>
      <c r="CL50" s="163"/>
      <c r="CM50" s="163"/>
      <c r="CN50" s="163"/>
      <c r="CO50" s="163"/>
      <c r="CP50" s="163"/>
      <c r="CQ50" s="163"/>
      <c r="CR50" s="163"/>
      <c r="CS50" s="163"/>
      <c r="CT50" s="163"/>
      <c r="CU50" s="163"/>
      <c r="CV50" s="163"/>
      <c r="CW50" s="163"/>
      <c r="CX50" s="163"/>
      <c r="CY50" s="163"/>
      <c r="CZ50" s="163"/>
      <c r="DA50" s="163"/>
      <c r="DB50" s="163"/>
      <c r="DC50" s="163"/>
      <c r="DD50" s="163"/>
      <c r="DE50" s="163"/>
    </row>
    <row r="51" spans="1:109" ht="15.75" customHeight="1" x14ac:dyDescent="0.3">
      <c r="A51" s="342"/>
      <c r="B51" s="324"/>
      <c r="C51" s="324"/>
      <c r="D51" s="324"/>
      <c r="E51" s="343"/>
      <c r="F51" s="324"/>
      <c r="G51" s="324"/>
      <c r="H51" s="324"/>
      <c r="I51" s="155"/>
      <c r="J51" s="155"/>
      <c r="K51" s="324"/>
      <c r="L51" s="343"/>
      <c r="M51" s="342"/>
      <c r="N51" s="341"/>
      <c r="O51" s="345"/>
      <c r="P51" s="346"/>
      <c r="Q51" s="345">
        <f t="shared" si="18"/>
        <v>0</v>
      </c>
      <c r="R51" s="341"/>
      <c r="S51" s="345"/>
      <c r="T51" s="344"/>
      <c r="U51" s="156">
        <v>5</v>
      </c>
      <c r="V51" s="116"/>
      <c r="W51" s="157" t="str">
        <f t="shared" si="14"/>
        <v/>
      </c>
      <c r="X51" s="169"/>
      <c r="Y51" s="169"/>
      <c r="Z51" s="169"/>
      <c r="AA51" s="169"/>
      <c r="AB51" s="117"/>
      <c r="AC51" s="117"/>
      <c r="AD51" s="118" t="str">
        <f t="shared" si="4"/>
        <v/>
      </c>
      <c r="AE51" s="117"/>
      <c r="AF51" s="117"/>
      <c r="AG51" s="117"/>
      <c r="AH51" s="186" t="str">
        <f>IFERROR(IF(AND(W50="Probabilidad",W51="Probabilidad"),(AJ50-(+AJ50*AD51)),IF(AND(W50="Impacto",W51="Probabilidad"),(AJ49-(+AJ49*AD51)),IF(W51="Impacto",AJ50,""))),"")</f>
        <v/>
      </c>
      <c r="AI51" s="154" t="str">
        <f t="shared" si="5"/>
        <v/>
      </c>
      <c r="AJ51" s="118" t="str">
        <f t="shared" si="15"/>
        <v/>
      </c>
      <c r="AK51" s="154" t="str">
        <f t="shared" si="7"/>
        <v/>
      </c>
      <c r="AL51" s="118" t="str">
        <f>IFERROR(IF(AND(W50="Impacto",W51="Impacto"),(AL50-(+AL50*AD51)),IF(AND(W50="Probabilidad",W51="Impacto"),(AL49-(+AL49*AD51)),IF(W51="Probabilidad",AL50,""))),"")</f>
        <v/>
      </c>
      <c r="AM51" s="119" t="str">
        <f t="shared" si="16"/>
        <v/>
      </c>
      <c r="AN51" s="395"/>
      <c r="AO51" s="155"/>
      <c r="AP51" s="156"/>
      <c r="AQ51" s="120"/>
      <c r="AR51" s="120"/>
      <c r="AS51" s="155"/>
      <c r="AT51" s="120"/>
      <c r="AU51" s="155"/>
      <c r="AV51" s="120"/>
      <c r="AW51" s="155"/>
      <c r="AX51" s="120"/>
      <c r="AY51" s="155"/>
      <c r="AZ51" s="156"/>
      <c r="BA51" s="155"/>
      <c r="BB51" s="155"/>
      <c r="BC51" s="156"/>
      <c r="BD51" s="120"/>
      <c r="BE51" s="120"/>
      <c r="BF51" s="155"/>
      <c r="BG51" s="155"/>
      <c r="BH51" s="156"/>
      <c r="BI51" s="120"/>
      <c r="BJ51" s="120"/>
      <c r="BK51" s="155"/>
      <c r="BL51" s="155"/>
      <c r="BM51" s="156"/>
      <c r="BN51" s="120"/>
      <c r="BO51" s="120"/>
      <c r="BP51" s="155"/>
      <c r="BQ51" s="155"/>
      <c r="BR51" s="156"/>
      <c r="BS51" s="120"/>
      <c r="BT51" s="120"/>
      <c r="BU51" s="120"/>
      <c r="BV51" s="155"/>
      <c r="BW51" s="155"/>
      <c r="BX51" s="155"/>
      <c r="BY51" s="120"/>
      <c r="BZ51" s="155"/>
      <c r="CA51" s="155"/>
      <c r="CB51" s="120"/>
      <c r="CC51" s="155"/>
      <c r="CD51" s="156"/>
      <c r="CE51" s="155"/>
      <c r="CF51" s="163"/>
      <c r="CG51" s="163"/>
      <c r="CH51" s="163"/>
      <c r="CI51" s="163"/>
      <c r="CJ51" s="163"/>
      <c r="CK51" s="163"/>
      <c r="CL51" s="163"/>
      <c r="CM51" s="163"/>
      <c r="CN51" s="163"/>
      <c r="CO51" s="163"/>
      <c r="CP51" s="163"/>
      <c r="CQ51" s="163"/>
      <c r="CR51" s="163"/>
      <c r="CS51" s="163"/>
      <c r="CT51" s="163"/>
      <c r="CU51" s="163"/>
      <c r="CV51" s="163"/>
      <c r="CW51" s="163"/>
      <c r="CX51" s="163"/>
      <c r="CY51" s="163"/>
      <c r="CZ51" s="163"/>
      <c r="DA51" s="163"/>
      <c r="DB51" s="163"/>
      <c r="DC51" s="163"/>
      <c r="DD51" s="163"/>
      <c r="DE51" s="163"/>
    </row>
    <row r="52" spans="1:109" ht="15.75" customHeight="1" x14ac:dyDescent="0.3">
      <c r="A52" s="342"/>
      <c r="B52" s="324"/>
      <c r="C52" s="324"/>
      <c r="D52" s="324"/>
      <c r="E52" s="343"/>
      <c r="F52" s="324"/>
      <c r="G52" s="324"/>
      <c r="H52" s="324"/>
      <c r="I52" s="155"/>
      <c r="J52" s="155"/>
      <c r="K52" s="324"/>
      <c r="L52" s="343"/>
      <c r="M52" s="342"/>
      <c r="N52" s="341"/>
      <c r="O52" s="345"/>
      <c r="P52" s="346"/>
      <c r="Q52" s="345">
        <f t="shared" si="18"/>
        <v>0</v>
      </c>
      <c r="R52" s="341"/>
      <c r="S52" s="345"/>
      <c r="T52" s="344"/>
      <c r="U52" s="156">
        <v>6</v>
      </c>
      <c r="V52" s="116"/>
      <c r="W52" s="157" t="str">
        <f t="shared" si="14"/>
        <v/>
      </c>
      <c r="X52" s="169"/>
      <c r="Y52" s="169"/>
      <c r="Z52" s="169"/>
      <c r="AA52" s="169"/>
      <c r="AB52" s="117"/>
      <c r="AC52" s="117"/>
      <c r="AD52" s="118" t="str">
        <f t="shared" si="4"/>
        <v/>
      </c>
      <c r="AE52" s="117"/>
      <c r="AF52" s="117"/>
      <c r="AG52" s="117"/>
      <c r="AH52" s="186" t="str">
        <f>IFERROR(IF(AND(W51="Probabilidad",W52="Probabilidad"),(AJ51-(+AJ51*AD52)),IF(AND(W51="Impacto",W52="Probabilidad"),(AJ50-(+AJ50*AD52)),IF(W52="Impacto",AJ51,""))),"")</f>
        <v/>
      </c>
      <c r="AI52" s="154" t="str">
        <f t="shared" si="5"/>
        <v/>
      </c>
      <c r="AJ52" s="118" t="str">
        <f t="shared" si="15"/>
        <v/>
      </c>
      <c r="AK52" s="154" t="str">
        <f t="shared" si="7"/>
        <v/>
      </c>
      <c r="AL52" s="118" t="str">
        <f>IFERROR(IF(AND(W51="Impacto",W52="Impacto"),(AL51-(+AL51*AD52)),IF(AND(W51="Probabilidad",W52="Impacto"),(AL50-(+AL50*AD52)),IF(W52="Probabilidad",AL51,""))),"")</f>
        <v/>
      </c>
      <c r="AM52" s="119" t="str">
        <f t="shared" si="16"/>
        <v/>
      </c>
      <c r="AN52" s="396"/>
      <c r="AO52" s="155"/>
      <c r="AP52" s="156"/>
      <c r="AQ52" s="120"/>
      <c r="AR52" s="120"/>
      <c r="AS52" s="155"/>
      <c r="AT52" s="120"/>
      <c r="AU52" s="155"/>
      <c r="AV52" s="120"/>
      <c r="AW52" s="155"/>
      <c r="AX52" s="120"/>
      <c r="AY52" s="155"/>
      <c r="AZ52" s="156"/>
      <c r="BA52" s="155"/>
      <c r="BB52" s="155"/>
      <c r="BC52" s="156"/>
      <c r="BD52" s="120"/>
      <c r="BE52" s="120"/>
      <c r="BF52" s="155"/>
      <c r="BG52" s="155"/>
      <c r="BH52" s="156"/>
      <c r="BI52" s="120"/>
      <c r="BJ52" s="120"/>
      <c r="BK52" s="155"/>
      <c r="BL52" s="155"/>
      <c r="BM52" s="156"/>
      <c r="BN52" s="120"/>
      <c r="BO52" s="120"/>
      <c r="BP52" s="155"/>
      <c r="BQ52" s="155"/>
      <c r="BR52" s="156"/>
      <c r="BS52" s="120"/>
      <c r="BT52" s="120"/>
      <c r="BU52" s="120"/>
      <c r="BV52" s="155"/>
      <c r="BW52" s="155"/>
      <c r="BX52" s="155"/>
      <c r="BY52" s="120"/>
      <c r="BZ52" s="155"/>
      <c r="CA52" s="155"/>
      <c r="CB52" s="120"/>
      <c r="CC52" s="155"/>
      <c r="CD52" s="156"/>
      <c r="CE52" s="155"/>
      <c r="CF52" s="163"/>
      <c r="CG52" s="163"/>
      <c r="CH52" s="163"/>
      <c r="CI52" s="163"/>
      <c r="CJ52" s="163"/>
      <c r="CK52" s="163"/>
      <c r="CL52" s="163"/>
      <c r="CM52" s="163"/>
      <c r="CN52" s="163"/>
      <c r="CO52" s="163"/>
      <c r="CP52" s="163"/>
      <c r="CQ52" s="163"/>
      <c r="CR52" s="163"/>
      <c r="CS52" s="163"/>
      <c r="CT52" s="163"/>
      <c r="CU52" s="163"/>
      <c r="CV52" s="163"/>
      <c r="CW52" s="163"/>
      <c r="CX52" s="163"/>
      <c r="CY52" s="163"/>
      <c r="CZ52" s="163"/>
      <c r="DA52" s="163"/>
      <c r="DB52" s="163"/>
      <c r="DC52" s="163"/>
      <c r="DD52" s="163"/>
      <c r="DE52" s="163"/>
    </row>
    <row r="53" spans="1:109" ht="15.75" customHeight="1" x14ac:dyDescent="0.3">
      <c r="A53" s="342">
        <v>9</v>
      </c>
      <c r="B53" s="324"/>
      <c r="C53" s="324"/>
      <c r="D53" s="324"/>
      <c r="E53" s="343"/>
      <c r="F53" s="324"/>
      <c r="G53" s="324"/>
      <c r="H53" s="324"/>
      <c r="I53" s="155"/>
      <c r="J53" s="155"/>
      <c r="K53" s="324"/>
      <c r="L53" s="343"/>
      <c r="M53" s="342"/>
      <c r="N53" s="341" t="str">
        <f>IF(M53&lt;=0,"",IF(M53&lt;=2,"Muy Baja",IF(M53&lt;=24,"Baja",IF(M53&lt;=500,"Media",IF(M53&lt;=5000,"Alta","Muy Alta")))))</f>
        <v/>
      </c>
      <c r="O53" s="345" t="str">
        <f>IF(N53="","",IF(N53="Muy Baja",0.2,IF(N53="Baja",0.4,IF(N53="Media",0.6,IF(N53="Alta",0.8,IF(N53="Muy Alta",1,))))))</f>
        <v/>
      </c>
      <c r="P53" s="346"/>
      <c r="Q53" s="345">
        <f>IF(NOT(ISERROR(MATCH(P53,'Tabla Impacto'!$B$221:$B$223,0))),'Tabla Impacto'!$F$223&amp;"Por favor no seleccionar los criterios de impacto(Afectación Económica o presupuestal y Pérdida Reputacional)",P53)</f>
        <v>0</v>
      </c>
      <c r="R53" s="341" t="str">
        <f>IF(OR(Q53='Tabla Impacto'!$C$11,Q53='Tabla Impacto'!$D$11),"Leve",IF(OR(Q53='Tabla Impacto'!$C$12,Q53='Tabla Impacto'!$D$12),"Menor",IF(OR(Q53='Tabla Impacto'!$C$13,Q53='Tabla Impacto'!$D$13),"Moderado",IF(OR(Q53='Tabla Impacto'!$C$14,Q53='Tabla Impacto'!$D$14),"Mayor",IF(OR(Q53='Tabla Impacto'!$C$15,Q53='Tabla Impacto'!$D$15),"Catastrófico","")))))</f>
        <v/>
      </c>
      <c r="S53" s="345" t="str">
        <f>IF(R53="","",IF(R53="Leve",0.2,IF(R53="Menor",0.4,IF(R53="Moderado",0.6,IF(R53="Mayor",0.8,IF(R53="Catastrófico",1,))))))</f>
        <v/>
      </c>
      <c r="T53" s="344" t="str">
        <f>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56">
        <v>1</v>
      </c>
      <c r="V53" s="116"/>
      <c r="W53" s="157" t="str">
        <f t="shared" si="14"/>
        <v/>
      </c>
      <c r="X53" s="169"/>
      <c r="Y53" s="169"/>
      <c r="Z53" s="169"/>
      <c r="AA53" s="169"/>
      <c r="AB53" s="117"/>
      <c r="AC53" s="117"/>
      <c r="AD53" s="118" t="str">
        <f t="shared" si="4"/>
        <v/>
      </c>
      <c r="AE53" s="117"/>
      <c r="AF53" s="117"/>
      <c r="AG53" s="117"/>
      <c r="AH53" s="186" t="str">
        <f>IFERROR(IF(W53="Probabilidad",(O53-(+O53*AD53)),IF(W53="Impacto",O53,"")),"")</f>
        <v/>
      </c>
      <c r="AI53" s="154" t="str">
        <f>IFERROR(IF(AH53="","",IF(AH53&lt;=0.2,"Muy Baja",IF(AH53&lt;=0.4,"Baja",IF(AH53&lt;=0.6,"Media",IF(AH53&lt;=0.8,"Alta","Muy Alta"))))),"")</f>
        <v/>
      </c>
      <c r="AJ53" s="118" t="str">
        <f t="shared" si="15"/>
        <v/>
      </c>
      <c r="AK53" s="154" t="str">
        <f>IFERROR(IF(AL53="","",IF(AL53&lt;=0.2,"Leve",IF(AL53&lt;=0.4,"Menor",IF(AL53&lt;=0.6,"Moderado",IF(AL53&lt;=0.8,"Mayor","Catastrófico"))))),"")</f>
        <v/>
      </c>
      <c r="AL53" s="118" t="str">
        <f>IFERROR(IF(W53="Impacto",(S53-(+S53*AD53)),IF(W53="Probabilidad",S53,"")),"")</f>
        <v/>
      </c>
      <c r="AM53" s="119" t="str">
        <f t="shared" si="16"/>
        <v/>
      </c>
      <c r="AN53" s="394"/>
      <c r="AO53" s="155"/>
      <c r="AP53" s="156"/>
      <c r="AQ53" s="120"/>
      <c r="AR53" s="120"/>
      <c r="AS53" s="155"/>
      <c r="AT53" s="120"/>
      <c r="AU53" s="155"/>
      <c r="AV53" s="120"/>
      <c r="AW53" s="155"/>
      <c r="AX53" s="120"/>
      <c r="AY53" s="155"/>
      <c r="AZ53" s="156"/>
      <c r="BA53" s="155"/>
      <c r="BB53" s="155"/>
      <c r="BC53" s="156"/>
      <c r="BD53" s="120"/>
      <c r="BE53" s="120"/>
      <c r="BF53" s="155"/>
      <c r="BG53" s="155"/>
      <c r="BH53" s="156"/>
      <c r="BI53" s="120"/>
      <c r="BJ53" s="120"/>
      <c r="BK53" s="155"/>
      <c r="BL53" s="155"/>
      <c r="BM53" s="156"/>
      <c r="BN53" s="120"/>
      <c r="BO53" s="120"/>
      <c r="BP53" s="155"/>
      <c r="BQ53" s="155"/>
      <c r="BR53" s="156"/>
      <c r="BS53" s="120"/>
      <c r="BT53" s="120"/>
      <c r="BU53" s="120"/>
      <c r="BV53" s="155"/>
      <c r="BW53" s="155"/>
      <c r="BX53" s="155"/>
      <c r="BY53" s="120"/>
      <c r="BZ53" s="155"/>
      <c r="CA53" s="155"/>
      <c r="CB53" s="120"/>
      <c r="CC53" s="155"/>
      <c r="CD53" s="156"/>
      <c r="CE53" s="155"/>
      <c r="CF53" s="163"/>
      <c r="CG53" s="163"/>
      <c r="CH53" s="163"/>
      <c r="CI53" s="163"/>
      <c r="CJ53" s="163"/>
      <c r="CK53" s="163"/>
      <c r="CL53" s="163"/>
      <c r="CM53" s="163"/>
      <c r="CN53" s="163"/>
      <c r="CO53" s="163"/>
      <c r="CP53" s="163"/>
      <c r="CQ53" s="163"/>
      <c r="CR53" s="163"/>
      <c r="CS53" s="163"/>
      <c r="CT53" s="163"/>
      <c r="CU53" s="163"/>
      <c r="CV53" s="163"/>
      <c r="CW53" s="163"/>
      <c r="CX53" s="163"/>
      <c r="CY53" s="163"/>
      <c r="CZ53" s="163"/>
      <c r="DA53" s="163"/>
      <c r="DB53" s="163"/>
      <c r="DC53" s="163"/>
      <c r="DD53" s="163"/>
      <c r="DE53" s="163"/>
    </row>
    <row r="54" spans="1:109" ht="15.75" customHeight="1" x14ac:dyDescent="0.3">
      <c r="A54" s="342"/>
      <c r="B54" s="324"/>
      <c r="C54" s="324"/>
      <c r="D54" s="324"/>
      <c r="E54" s="343"/>
      <c r="F54" s="324"/>
      <c r="G54" s="324"/>
      <c r="H54" s="324"/>
      <c r="I54" s="155"/>
      <c r="J54" s="155"/>
      <c r="K54" s="324"/>
      <c r="L54" s="343"/>
      <c r="M54" s="342"/>
      <c r="N54" s="341"/>
      <c r="O54" s="345"/>
      <c r="P54" s="346"/>
      <c r="Q54" s="345">
        <f t="shared" ref="Q54:Q58" si="19">IF(NOT(ISERROR(MATCH(P54,_xlfn.ANCHORARRAY(E65),0))),O67&amp;"Por favor no seleccionar los criterios de impacto",P54)</f>
        <v>0</v>
      </c>
      <c r="R54" s="341"/>
      <c r="S54" s="345"/>
      <c r="T54" s="344"/>
      <c r="U54" s="156">
        <v>2</v>
      </c>
      <c r="V54" s="116"/>
      <c r="W54" s="157" t="str">
        <f t="shared" si="14"/>
        <v/>
      </c>
      <c r="X54" s="169"/>
      <c r="Y54" s="169"/>
      <c r="Z54" s="169"/>
      <c r="AA54" s="169"/>
      <c r="AB54" s="117"/>
      <c r="AC54" s="117"/>
      <c r="AD54" s="118" t="str">
        <f t="shared" si="4"/>
        <v/>
      </c>
      <c r="AE54" s="117"/>
      <c r="AF54" s="117"/>
      <c r="AG54" s="117"/>
      <c r="AH54" s="186" t="str">
        <f>IFERROR(IF(AND(W53="Probabilidad",W54="Probabilidad"),(AJ53-(+AJ53*AD54)),IF(W54="Probabilidad",(O53-(+O53*AD54)),IF(W54="Impacto",AJ53,""))),"")</f>
        <v/>
      </c>
      <c r="AI54" s="154" t="str">
        <f t="shared" si="5"/>
        <v/>
      </c>
      <c r="AJ54" s="118" t="str">
        <f t="shared" si="15"/>
        <v/>
      </c>
      <c r="AK54" s="154" t="str">
        <f t="shared" si="7"/>
        <v/>
      </c>
      <c r="AL54" s="118" t="str">
        <f>IFERROR(IF(AND(W53="Impacto",W54="Impacto"),(AL47-(+AL47*AD54)),IF(W54="Impacto",($S$53-(+$S$53*AD54)),IF(W54="Probabilidad",AL47,""))),"")</f>
        <v/>
      </c>
      <c r="AM54" s="119" t="str">
        <f t="shared" si="16"/>
        <v/>
      </c>
      <c r="AN54" s="395"/>
      <c r="AO54" s="155"/>
      <c r="AP54" s="156"/>
      <c r="AQ54" s="120"/>
      <c r="AR54" s="120"/>
      <c r="AS54" s="155"/>
      <c r="AT54" s="120"/>
      <c r="AU54" s="155"/>
      <c r="AV54" s="120"/>
      <c r="AW54" s="155"/>
      <c r="AX54" s="120"/>
      <c r="AY54" s="155"/>
      <c r="AZ54" s="156"/>
      <c r="BA54" s="155"/>
      <c r="BB54" s="155"/>
      <c r="BC54" s="156"/>
      <c r="BD54" s="120"/>
      <c r="BE54" s="120"/>
      <c r="BF54" s="155"/>
      <c r="BG54" s="155"/>
      <c r="BH54" s="156"/>
      <c r="BI54" s="120"/>
      <c r="BJ54" s="120"/>
      <c r="BK54" s="155"/>
      <c r="BL54" s="155"/>
      <c r="BM54" s="156"/>
      <c r="BN54" s="120"/>
      <c r="BO54" s="120"/>
      <c r="BP54" s="155"/>
      <c r="BQ54" s="155"/>
      <c r="BR54" s="156"/>
      <c r="BS54" s="120"/>
      <c r="BT54" s="120"/>
      <c r="BU54" s="120"/>
      <c r="BV54" s="155"/>
      <c r="BW54" s="155"/>
      <c r="BX54" s="155"/>
      <c r="BY54" s="120"/>
      <c r="BZ54" s="155"/>
      <c r="CA54" s="155"/>
      <c r="CB54" s="120"/>
      <c r="CC54" s="155"/>
      <c r="CD54" s="156"/>
      <c r="CE54" s="155"/>
      <c r="CF54" s="163"/>
      <c r="CG54" s="163"/>
      <c r="CH54" s="163"/>
      <c r="CI54" s="163"/>
      <c r="CJ54" s="163"/>
      <c r="CK54" s="163"/>
      <c r="CL54" s="163"/>
      <c r="CM54" s="163"/>
      <c r="CN54" s="163"/>
      <c r="CO54" s="163"/>
      <c r="CP54" s="163"/>
      <c r="CQ54" s="163"/>
      <c r="CR54" s="163"/>
      <c r="CS54" s="163"/>
      <c r="CT54" s="163"/>
      <c r="CU54" s="163"/>
      <c r="CV54" s="163"/>
      <c r="CW54" s="163"/>
      <c r="CX54" s="163"/>
      <c r="CY54" s="163"/>
      <c r="CZ54" s="163"/>
      <c r="DA54" s="163"/>
      <c r="DB54" s="163"/>
      <c r="DC54" s="163"/>
      <c r="DD54" s="163"/>
      <c r="DE54" s="163"/>
    </row>
    <row r="55" spans="1:109" ht="15.75" customHeight="1" x14ac:dyDescent="0.3">
      <c r="A55" s="342"/>
      <c r="B55" s="324"/>
      <c r="C55" s="324"/>
      <c r="D55" s="324"/>
      <c r="E55" s="343"/>
      <c r="F55" s="324"/>
      <c r="G55" s="324"/>
      <c r="H55" s="324"/>
      <c r="I55" s="155"/>
      <c r="J55" s="155"/>
      <c r="K55" s="324"/>
      <c r="L55" s="343"/>
      <c r="M55" s="342"/>
      <c r="N55" s="341"/>
      <c r="O55" s="345"/>
      <c r="P55" s="346"/>
      <c r="Q55" s="345">
        <f t="shared" si="19"/>
        <v>0</v>
      </c>
      <c r="R55" s="341"/>
      <c r="S55" s="345"/>
      <c r="T55" s="344"/>
      <c r="U55" s="156">
        <v>3</v>
      </c>
      <c r="V55" s="121"/>
      <c r="W55" s="157" t="str">
        <f t="shared" si="14"/>
        <v/>
      </c>
      <c r="X55" s="169"/>
      <c r="Y55" s="169"/>
      <c r="Z55" s="169"/>
      <c r="AA55" s="169"/>
      <c r="AB55" s="117"/>
      <c r="AC55" s="117"/>
      <c r="AD55" s="118" t="str">
        <f t="shared" si="4"/>
        <v/>
      </c>
      <c r="AE55" s="117"/>
      <c r="AF55" s="117"/>
      <c r="AG55" s="117"/>
      <c r="AH55" s="186" t="str">
        <f>IFERROR(IF(AND(W54="Probabilidad",W55="Probabilidad"),(AJ54-(+AJ54*AD55)),IF(AND(W54="Impacto",W55="Probabilidad"),(AJ53-(+AJ53*AD55)),IF(W55="Impacto",AJ54,""))),"")</f>
        <v/>
      </c>
      <c r="AI55" s="154" t="str">
        <f t="shared" si="5"/>
        <v/>
      </c>
      <c r="AJ55" s="118" t="str">
        <f t="shared" si="15"/>
        <v/>
      </c>
      <c r="AK55" s="154" t="str">
        <f t="shared" si="7"/>
        <v/>
      </c>
      <c r="AL55" s="118" t="str">
        <f>IFERROR(IF(AND(W54="Impacto",W55="Impacto"),(AL54-(+AL54*AD55)),IF(AND(W54="Probabilidad",W55="Impacto"),(AL53-(+AL53*AD55)),IF(W55="Probabilidad",AL54,""))),"")</f>
        <v/>
      </c>
      <c r="AM55" s="119" t="str">
        <f t="shared" si="16"/>
        <v/>
      </c>
      <c r="AN55" s="395"/>
      <c r="AO55" s="155"/>
      <c r="AP55" s="156"/>
      <c r="AQ55" s="120"/>
      <c r="AR55" s="120"/>
      <c r="AS55" s="155"/>
      <c r="AT55" s="120"/>
      <c r="AU55" s="155"/>
      <c r="AV55" s="120"/>
      <c r="AW55" s="155"/>
      <c r="AX55" s="120"/>
      <c r="AY55" s="155"/>
      <c r="AZ55" s="156"/>
      <c r="BA55" s="155"/>
      <c r="BB55" s="155"/>
      <c r="BC55" s="156"/>
      <c r="BD55" s="120"/>
      <c r="BE55" s="120"/>
      <c r="BF55" s="155"/>
      <c r="BG55" s="155"/>
      <c r="BH55" s="156"/>
      <c r="BI55" s="120"/>
      <c r="BJ55" s="120"/>
      <c r="BK55" s="155"/>
      <c r="BL55" s="155"/>
      <c r="BM55" s="156"/>
      <c r="BN55" s="120"/>
      <c r="BO55" s="120"/>
      <c r="BP55" s="155"/>
      <c r="BQ55" s="155"/>
      <c r="BR55" s="156"/>
      <c r="BS55" s="120"/>
      <c r="BT55" s="120"/>
      <c r="BU55" s="120"/>
      <c r="BV55" s="155"/>
      <c r="BW55" s="155"/>
      <c r="BX55" s="155"/>
      <c r="BY55" s="120"/>
      <c r="BZ55" s="155"/>
      <c r="CA55" s="155"/>
      <c r="CB55" s="120"/>
      <c r="CC55" s="155"/>
      <c r="CD55" s="156"/>
      <c r="CE55" s="155"/>
      <c r="CF55" s="163"/>
      <c r="CG55" s="163"/>
      <c r="CH55" s="163"/>
      <c r="CI55" s="163"/>
      <c r="CJ55" s="163"/>
      <c r="CK55" s="163"/>
      <c r="CL55" s="163"/>
      <c r="CM55" s="163"/>
      <c r="CN55" s="163"/>
      <c r="CO55" s="163"/>
      <c r="CP55" s="163"/>
      <c r="CQ55" s="163"/>
      <c r="CR55" s="163"/>
      <c r="CS55" s="163"/>
      <c r="CT55" s="163"/>
      <c r="CU55" s="163"/>
      <c r="CV55" s="163"/>
      <c r="CW55" s="163"/>
      <c r="CX55" s="163"/>
      <c r="CY55" s="163"/>
      <c r="CZ55" s="163"/>
      <c r="DA55" s="163"/>
      <c r="DB55" s="163"/>
      <c r="DC55" s="163"/>
      <c r="DD55" s="163"/>
      <c r="DE55" s="163"/>
    </row>
    <row r="56" spans="1:109" ht="15.75" customHeight="1" x14ac:dyDescent="0.3">
      <c r="A56" s="342"/>
      <c r="B56" s="324"/>
      <c r="C56" s="324"/>
      <c r="D56" s="324"/>
      <c r="E56" s="343"/>
      <c r="F56" s="324"/>
      <c r="G56" s="324"/>
      <c r="H56" s="324"/>
      <c r="I56" s="155"/>
      <c r="J56" s="155"/>
      <c r="K56" s="324"/>
      <c r="L56" s="343"/>
      <c r="M56" s="342"/>
      <c r="N56" s="341"/>
      <c r="O56" s="345"/>
      <c r="P56" s="346"/>
      <c r="Q56" s="345">
        <f t="shared" si="19"/>
        <v>0</v>
      </c>
      <c r="R56" s="341"/>
      <c r="S56" s="345"/>
      <c r="T56" s="344"/>
      <c r="U56" s="156">
        <v>4</v>
      </c>
      <c r="V56" s="116"/>
      <c r="W56" s="157" t="str">
        <f t="shared" si="14"/>
        <v/>
      </c>
      <c r="X56" s="169"/>
      <c r="Y56" s="169"/>
      <c r="Z56" s="169"/>
      <c r="AA56" s="169"/>
      <c r="AB56" s="117"/>
      <c r="AC56" s="117"/>
      <c r="AD56" s="118" t="str">
        <f t="shared" si="4"/>
        <v/>
      </c>
      <c r="AE56" s="117"/>
      <c r="AF56" s="117"/>
      <c r="AG56" s="117"/>
      <c r="AH56" s="186" t="str">
        <f>IFERROR(IF(AND(W55="Probabilidad",W56="Probabilidad"),(AJ55-(+AJ55*AD56)),IF(AND(W55="Impacto",W56="Probabilidad"),(AJ54-(+AJ54*AD56)),IF(W56="Impacto",AJ55,""))),"")</f>
        <v/>
      </c>
      <c r="AI56" s="154" t="str">
        <f t="shared" si="5"/>
        <v/>
      </c>
      <c r="AJ56" s="118" t="str">
        <f t="shared" si="15"/>
        <v/>
      </c>
      <c r="AK56" s="154" t="str">
        <f t="shared" si="7"/>
        <v/>
      </c>
      <c r="AL56" s="118" t="str">
        <f>IFERROR(IF(AND(W55="Impacto",W56="Impacto"),(AL55-(+AL55*AD56)),IF(AND(W55="Probabilidad",W56="Impacto"),(AL54-(+AL54*AD56)),IF(W56="Probabilidad",AL55,""))),"")</f>
        <v/>
      </c>
      <c r="AM56" s="119" t="str">
        <f t="shared" si="16"/>
        <v/>
      </c>
      <c r="AN56" s="395"/>
      <c r="AO56" s="155"/>
      <c r="AP56" s="156"/>
      <c r="AQ56" s="120"/>
      <c r="AR56" s="120"/>
      <c r="AS56" s="155"/>
      <c r="AT56" s="120"/>
      <c r="AU56" s="155"/>
      <c r="AV56" s="120"/>
      <c r="AW56" s="155"/>
      <c r="AX56" s="120"/>
      <c r="AY56" s="155"/>
      <c r="AZ56" s="156"/>
      <c r="BA56" s="155"/>
      <c r="BB56" s="155"/>
      <c r="BC56" s="156"/>
      <c r="BD56" s="120"/>
      <c r="BE56" s="120"/>
      <c r="BF56" s="155"/>
      <c r="BG56" s="155"/>
      <c r="BH56" s="156"/>
      <c r="BI56" s="120"/>
      <c r="BJ56" s="120"/>
      <c r="BK56" s="155"/>
      <c r="BL56" s="155"/>
      <c r="BM56" s="156"/>
      <c r="BN56" s="120"/>
      <c r="BO56" s="120"/>
      <c r="BP56" s="155"/>
      <c r="BQ56" s="155"/>
      <c r="BR56" s="156"/>
      <c r="BS56" s="120"/>
      <c r="BT56" s="120"/>
      <c r="BU56" s="120"/>
      <c r="BV56" s="155"/>
      <c r="BW56" s="155"/>
      <c r="BX56" s="155"/>
      <c r="BY56" s="120"/>
      <c r="BZ56" s="155"/>
      <c r="CA56" s="155"/>
      <c r="CB56" s="120"/>
      <c r="CC56" s="155"/>
      <c r="CD56" s="156"/>
      <c r="CE56" s="155"/>
      <c r="CF56" s="163"/>
      <c r="CG56" s="163"/>
      <c r="CH56" s="163"/>
      <c r="CI56" s="163"/>
      <c r="CJ56" s="163"/>
      <c r="CK56" s="163"/>
      <c r="CL56" s="163"/>
      <c r="CM56" s="163"/>
      <c r="CN56" s="163"/>
      <c r="CO56" s="163"/>
      <c r="CP56" s="163"/>
      <c r="CQ56" s="163"/>
      <c r="CR56" s="163"/>
      <c r="CS56" s="163"/>
      <c r="CT56" s="163"/>
      <c r="CU56" s="163"/>
      <c r="CV56" s="163"/>
      <c r="CW56" s="163"/>
      <c r="CX56" s="163"/>
      <c r="CY56" s="163"/>
      <c r="CZ56" s="163"/>
      <c r="DA56" s="163"/>
      <c r="DB56" s="163"/>
      <c r="DC56" s="163"/>
      <c r="DD56" s="163"/>
      <c r="DE56" s="163"/>
    </row>
    <row r="57" spans="1:109" ht="15.75" customHeight="1" x14ac:dyDescent="0.3">
      <c r="A57" s="342"/>
      <c r="B57" s="324"/>
      <c r="C57" s="324"/>
      <c r="D57" s="324"/>
      <c r="E57" s="343"/>
      <c r="F57" s="324"/>
      <c r="G57" s="324"/>
      <c r="H57" s="324"/>
      <c r="I57" s="155"/>
      <c r="J57" s="155"/>
      <c r="K57" s="324"/>
      <c r="L57" s="343"/>
      <c r="M57" s="342"/>
      <c r="N57" s="341"/>
      <c r="O57" s="345"/>
      <c r="P57" s="346"/>
      <c r="Q57" s="345">
        <f t="shared" si="19"/>
        <v>0</v>
      </c>
      <c r="R57" s="341"/>
      <c r="S57" s="345"/>
      <c r="T57" s="344"/>
      <c r="U57" s="156">
        <v>5</v>
      </c>
      <c r="V57" s="116"/>
      <c r="W57" s="157" t="str">
        <f t="shared" si="14"/>
        <v/>
      </c>
      <c r="X57" s="169"/>
      <c r="Y57" s="169"/>
      <c r="Z57" s="169"/>
      <c r="AA57" s="169"/>
      <c r="AB57" s="117"/>
      <c r="AC57" s="117"/>
      <c r="AD57" s="118" t="str">
        <f t="shared" si="4"/>
        <v/>
      </c>
      <c r="AE57" s="117"/>
      <c r="AF57" s="117"/>
      <c r="AG57" s="117"/>
      <c r="AH57" s="186" t="str">
        <f>IFERROR(IF(AND(W56="Probabilidad",W57="Probabilidad"),(AJ56-(+AJ56*AD57)),IF(AND(W56="Impacto",W57="Probabilidad"),(AJ55-(+AJ55*AD57)),IF(W57="Impacto",AJ56,""))),"")</f>
        <v/>
      </c>
      <c r="AI57" s="154" t="str">
        <f t="shared" si="5"/>
        <v/>
      </c>
      <c r="AJ57" s="118" t="str">
        <f t="shared" si="15"/>
        <v/>
      </c>
      <c r="AK57" s="154" t="str">
        <f t="shared" si="7"/>
        <v/>
      </c>
      <c r="AL57" s="118" t="str">
        <f>IFERROR(IF(AND(W56="Impacto",W57="Impacto"),(AL56-(+AL56*AD57)),IF(AND(W56="Probabilidad",W57="Impacto"),(AL55-(+AL55*AD57)),IF(W57="Probabilidad",AL56,""))),"")</f>
        <v/>
      </c>
      <c r="AM57" s="119" t="str">
        <f t="shared" si="16"/>
        <v/>
      </c>
      <c r="AN57" s="395"/>
      <c r="AO57" s="155"/>
      <c r="AP57" s="156"/>
      <c r="AQ57" s="120"/>
      <c r="AR57" s="120"/>
      <c r="AS57" s="155"/>
      <c r="AT57" s="120"/>
      <c r="AU57" s="155"/>
      <c r="AV57" s="120"/>
      <c r="AW57" s="155"/>
      <c r="AX57" s="120"/>
      <c r="AY57" s="155"/>
      <c r="AZ57" s="156"/>
      <c r="BA57" s="155"/>
      <c r="BB57" s="155"/>
      <c r="BC57" s="156"/>
      <c r="BD57" s="120"/>
      <c r="BE57" s="120"/>
      <c r="BF57" s="155"/>
      <c r="BG57" s="155"/>
      <c r="BH57" s="156"/>
      <c r="BI57" s="120"/>
      <c r="BJ57" s="120"/>
      <c r="BK57" s="155"/>
      <c r="BL57" s="155"/>
      <c r="BM57" s="156"/>
      <c r="BN57" s="120"/>
      <c r="BO57" s="120"/>
      <c r="BP57" s="155"/>
      <c r="BQ57" s="155"/>
      <c r="BR57" s="156"/>
      <c r="BS57" s="120"/>
      <c r="BT57" s="120"/>
      <c r="BU57" s="120"/>
      <c r="BV57" s="155"/>
      <c r="BW57" s="155"/>
      <c r="BX57" s="155"/>
      <c r="BY57" s="120"/>
      <c r="BZ57" s="155"/>
      <c r="CA57" s="155"/>
      <c r="CB57" s="120"/>
      <c r="CC57" s="155"/>
      <c r="CD57" s="156"/>
      <c r="CE57" s="155"/>
      <c r="CF57" s="163"/>
      <c r="CG57" s="163"/>
      <c r="CH57" s="163"/>
      <c r="CI57" s="163"/>
      <c r="CJ57" s="163"/>
      <c r="CK57" s="163"/>
      <c r="CL57" s="163"/>
      <c r="CM57" s="163"/>
      <c r="CN57" s="163"/>
      <c r="CO57" s="163"/>
      <c r="CP57" s="163"/>
      <c r="CQ57" s="163"/>
      <c r="CR57" s="163"/>
      <c r="CS57" s="163"/>
      <c r="CT57" s="163"/>
      <c r="CU57" s="163"/>
      <c r="CV57" s="163"/>
      <c r="CW57" s="163"/>
      <c r="CX57" s="163"/>
      <c r="CY57" s="163"/>
      <c r="CZ57" s="163"/>
      <c r="DA57" s="163"/>
      <c r="DB57" s="163"/>
      <c r="DC57" s="163"/>
      <c r="DD57" s="163"/>
      <c r="DE57" s="163"/>
    </row>
    <row r="58" spans="1:109" ht="15.75" customHeight="1" x14ac:dyDescent="0.3">
      <c r="A58" s="342"/>
      <c r="B58" s="324"/>
      <c r="C58" s="324"/>
      <c r="D58" s="324"/>
      <c r="E58" s="343"/>
      <c r="F58" s="324"/>
      <c r="G58" s="324"/>
      <c r="H58" s="324"/>
      <c r="I58" s="155"/>
      <c r="J58" s="155"/>
      <c r="K58" s="324"/>
      <c r="L58" s="343"/>
      <c r="M58" s="342"/>
      <c r="N58" s="341"/>
      <c r="O58" s="345"/>
      <c r="P58" s="346"/>
      <c r="Q58" s="345">
        <f t="shared" si="19"/>
        <v>0</v>
      </c>
      <c r="R58" s="341"/>
      <c r="S58" s="345"/>
      <c r="T58" s="344"/>
      <c r="U58" s="156">
        <v>6</v>
      </c>
      <c r="V58" s="116"/>
      <c r="W58" s="157" t="str">
        <f t="shared" si="14"/>
        <v/>
      </c>
      <c r="X58" s="169"/>
      <c r="Y58" s="169"/>
      <c r="Z58" s="169"/>
      <c r="AA58" s="169"/>
      <c r="AB58" s="117"/>
      <c r="AC58" s="117"/>
      <c r="AD58" s="118" t="str">
        <f t="shared" si="4"/>
        <v/>
      </c>
      <c r="AE58" s="117"/>
      <c r="AF58" s="117"/>
      <c r="AG58" s="117"/>
      <c r="AH58" s="186" t="str">
        <f>IFERROR(IF(AND(W57="Probabilidad",W58="Probabilidad"),(AJ57-(+AJ57*AD58)),IF(AND(W57="Impacto",W58="Probabilidad"),(AJ56-(+AJ56*AD58)),IF(W58="Impacto",AJ57,""))),"")</f>
        <v/>
      </c>
      <c r="AI58" s="154" t="str">
        <f t="shared" si="5"/>
        <v/>
      </c>
      <c r="AJ58" s="118" t="str">
        <f t="shared" si="15"/>
        <v/>
      </c>
      <c r="AK58" s="154" t="str">
        <f t="shared" si="7"/>
        <v/>
      </c>
      <c r="AL58" s="118" t="str">
        <f>IFERROR(IF(AND(W57="Impacto",W58="Impacto"),(AL57-(+AL57*AD58)),IF(AND(W57="Probabilidad",W58="Impacto"),(AL56-(+AL56*AD58)),IF(W58="Probabilidad",AL57,""))),"")</f>
        <v/>
      </c>
      <c r="AM58" s="119" t="str">
        <f t="shared" si="16"/>
        <v/>
      </c>
      <c r="AN58" s="396"/>
      <c r="AO58" s="155"/>
      <c r="AP58" s="156"/>
      <c r="AQ58" s="120"/>
      <c r="AR58" s="120"/>
      <c r="AS58" s="155"/>
      <c r="AT58" s="120"/>
      <c r="AU58" s="155"/>
      <c r="AV58" s="120"/>
      <c r="AW58" s="155"/>
      <c r="AX58" s="120"/>
      <c r="AY58" s="155"/>
      <c r="AZ58" s="156"/>
      <c r="BA58" s="155"/>
      <c r="BB58" s="155"/>
      <c r="BC58" s="156"/>
      <c r="BD58" s="120"/>
      <c r="BE58" s="120"/>
      <c r="BF58" s="155"/>
      <c r="BG58" s="155"/>
      <c r="BH58" s="156"/>
      <c r="BI58" s="120"/>
      <c r="BJ58" s="120"/>
      <c r="BK58" s="155"/>
      <c r="BL58" s="155"/>
      <c r="BM58" s="156"/>
      <c r="BN58" s="120"/>
      <c r="BO58" s="120"/>
      <c r="BP58" s="155"/>
      <c r="BQ58" s="155"/>
      <c r="BR58" s="156"/>
      <c r="BS58" s="120"/>
      <c r="BT58" s="120"/>
      <c r="BU58" s="120"/>
      <c r="BV58" s="155"/>
      <c r="BW58" s="155"/>
      <c r="BX58" s="155"/>
      <c r="BY58" s="120"/>
      <c r="BZ58" s="155"/>
      <c r="CA58" s="155"/>
      <c r="CB58" s="120"/>
      <c r="CC58" s="155"/>
      <c r="CD58" s="156"/>
      <c r="CE58" s="155"/>
      <c r="CF58" s="163"/>
      <c r="CG58" s="163"/>
      <c r="CH58" s="163"/>
      <c r="CI58" s="163"/>
      <c r="CJ58" s="163"/>
      <c r="CK58" s="163"/>
      <c r="CL58" s="163"/>
      <c r="CM58" s="163"/>
      <c r="CN58" s="163"/>
      <c r="CO58" s="163"/>
      <c r="CP58" s="163"/>
      <c r="CQ58" s="163"/>
      <c r="CR58" s="163"/>
      <c r="CS58" s="163"/>
      <c r="CT58" s="163"/>
      <c r="CU58" s="163"/>
      <c r="CV58" s="163"/>
      <c r="CW58" s="163"/>
      <c r="CX58" s="163"/>
      <c r="CY58" s="163"/>
      <c r="CZ58" s="163"/>
      <c r="DA58" s="163"/>
      <c r="DB58" s="163"/>
      <c r="DC58" s="163"/>
      <c r="DD58" s="163"/>
      <c r="DE58" s="163"/>
    </row>
    <row r="59" spans="1:109" ht="15.75" customHeight="1" x14ac:dyDescent="0.3">
      <c r="A59" s="342">
        <v>10</v>
      </c>
      <c r="B59" s="324"/>
      <c r="C59" s="324"/>
      <c r="D59" s="324"/>
      <c r="E59" s="343"/>
      <c r="F59" s="324"/>
      <c r="G59" s="324"/>
      <c r="H59" s="324"/>
      <c r="I59" s="155"/>
      <c r="J59" s="155"/>
      <c r="K59" s="324"/>
      <c r="L59" s="343"/>
      <c r="M59" s="342"/>
      <c r="N59" s="341" t="str">
        <f>IF(M59&lt;=0,"",IF(M59&lt;=2,"Muy Baja",IF(M59&lt;=24,"Baja",IF(M59&lt;=500,"Media",IF(M59&lt;=5000,"Alta","Muy Alta")))))</f>
        <v/>
      </c>
      <c r="O59" s="345" t="str">
        <f>IF(N59="","",IF(N59="Muy Baja",0.2,IF(N59="Baja",0.4,IF(N59="Media",0.6,IF(N59="Alta",0.8,IF(N59="Muy Alta",1,))))))</f>
        <v/>
      </c>
      <c r="P59" s="346"/>
      <c r="Q59" s="345">
        <f>IF(NOT(ISERROR(MATCH(P59,'Tabla Impacto'!$B$221:$B$223,0))),'Tabla Impacto'!$F$223&amp;"Por favor no seleccionar los criterios de impacto(Afectación Económica o presupuestal y Pérdida Reputacional)",P59)</f>
        <v>0</v>
      </c>
      <c r="R59" s="341" t="str">
        <f>IF(OR(Q59='Tabla Impacto'!$C$11,Q59='Tabla Impacto'!$D$11),"Leve",IF(OR(Q59='Tabla Impacto'!$C$12,Q59='Tabla Impacto'!$D$12),"Menor",IF(OR(Q59='Tabla Impacto'!$C$13,Q59='Tabla Impacto'!$D$13),"Moderado",IF(OR(Q59='Tabla Impacto'!$C$14,Q59='Tabla Impacto'!$D$14),"Mayor",IF(OR(Q59='Tabla Impacto'!$C$15,Q59='Tabla Impacto'!$D$15),"Catastrófico","")))))</f>
        <v/>
      </c>
      <c r="S59" s="345" t="str">
        <f>IF(R59="","",IF(R59="Leve",0.2,IF(R59="Menor",0.4,IF(R59="Moderado",0.6,IF(R59="Mayor",0.8,IF(R59="Catastrófico",1,))))))</f>
        <v/>
      </c>
      <c r="T59" s="344" t="str">
        <f>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56">
        <v>1</v>
      </c>
      <c r="V59" s="116"/>
      <c r="W59" s="157" t="str">
        <f t="shared" si="14"/>
        <v/>
      </c>
      <c r="X59" s="169"/>
      <c r="Y59" s="169"/>
      <c r="Z59" s="169"/>
      <c r="AA59" s="169"/>
      <c r="AB59" s="117"/>
      <c r="AC59" s="117"/>
      <c r="AD59" s="118" t="str">
        <f t="shared" si="4"/>
        <v/>
      </c>
      <c r="AE59" s="117"/>
      <c r="AF59" s="117"/>
      <c r="AG59" s="117"/>
      <c r="AH59" s="186" t="str">
        <f>IFERROR(IF(W59="Probabilidad",(O59-(+O59*AD59)),IF(W59="Impacto",O59,"")),"")</f>
        <v/>
      </c>
      <c r="AI59" s="154" t="str">
        <f>IFERROR(IF(AH59="","",IF(AH59&lt;=0.2,"Muy Baja",IF(AH59&lt;=0.4,"Baja",IF(AH59&lt;=0.6,"Media",IF(AH59&lt;=0.8,"Alta","Muy Alta"))))),"")</f>
        <v/>
      </c>
      <c r="AJ59" s="118" t="str">
        <f t="shared" si="15"/>
        <v/>
      </c>
      <c r="AK59" s="154" t="str">
        <f>IFERROR(IF(AL59="","",IF(AL59&lt;=0.2,"Leve",IF(AL59&lt;=0.4,"Menor",IF(AL59&lt;=0.6,"Moderado",IF(AL59&lt;=0.8,"Mayor","Catastrófico"))))),"")</f>
        <v/>
      </c>
      <c r="AL59" s="118" t="str">
        <f>IFERROR(IF(W59="Impacto",(S59-(+S59*AD59)),IF(W59="Probabilidad",S59,"")),"")</f>
        <v/>
      </c>
      <c r="AM59" s="119" t="str">
        <f t="shared" si="16"/>
        <v/>
      </c>
      <c r="AN59" s="394"/>
      <c r="AO59" s="155"/>
      <c r="AP59" s="156"/>
      <c r="AQ59" s="120"/>
      <c r="AR59" s="120"/>
      <c r="AS59" s="155"/>
      <c r="AT59" s="120"/>
      <c r="AU59" s="155"/>
      <c r="AV59" s="120"/>
      <c r="AW59" s="155"/>
      <c r="AX59" s="120"/>
      <c r="AY59" s="155"/>
      <c r="AZ59" s="156"/>
      <c r="BA59" s="155"/>
      <c r="BB59" s="155"/>
      <c r="BC59" s="156"/>
      <c r="BD59" s="120"/>
      <c r="BE59" s="120"/>
      <c r="BF59" s="155"/>
      <c r="BG59" s="155"/>
      <c r="BH59" s="156"/>
      <c r="BI59" s="120"/>
      <c r="BJ59" s="120"/>
      <c r="BK59" s="155"/>
      <c r="BL59" s="155"/>
      <c r="BM59" s="156"/>
      <c r="BN59" s="120"/>
      <c r="BO59" s="120"/>
      <c r="BP59" s="155"/>
      <c r="BQ59" s="155"/>
      <c r="BR59" s="156"/>
      <c r="BS59" s="120"/>
      <c r="BT59" s="120"/>
      <c r="BU59" s="120"/>
      <c r="BV59" s="155"/>
      <c r="BW59" s="155"/>
      <c r="BX59" s="155"/>
      <c r="BY59" s="120"/>
      <c r="BZ59" s="155"/>
      <c r="CA59" s="155"/>
      <c r="CB59" s="120"/>
      <c r="CC59" s="155"/>
      <c r="CD59" s="156"/>
      <c r="CE59" s="155"/>
      <c r="CF59" s="163"/>
      <c r="CG59" s="163"/>
      <c r="CH59" s="163"/>
      <c r="CI59" s="163"/>
      <c r="CJ59" s="163"/>
      <c r="CK59" s="163"/>
      <c r="CL59" s="163"/>
      <c r="CM59" s="163"/>
      <c r="CN59" s="163"/>
      <c r="CO59" s="163"/>
      <c r="CP59" s="163"/>
      <c r="CQ59" s="163"/>
      <c r="CR59" s="163"/>
      <c r="CS59" s="163"/>
      <c r="CT59" s="163"/>
      <c r="CU59" s="163"/>
      <c r="CV59" s="163"/>
      <c r="CW59" s="163"/>
      <c r="CX59" s="163"/>
      <c r="CY59" s="163"/>
      <c r="CZ59" s="163"/>
      <c r="DA59" s="163"/>
      <c r="DB59" s="163"/>
      <c r="DC59" s="163"/>
      <c r="DD59" s="163"/>
      <c r="DE59" s="163"/>
    </row>
    <row r="60" spans="1:109" ht="15.75" customHeight="1" x14ac:dyDescent="0.3">
      <c r="A60" s="342"/>
      <c r="B60" s="324"/>
      <c r="C60" s="324"/>
      <c r="D60" s="324"/>
      <c r="E60" s="343"/>
      <c r="F60" s="324"/>
      <c r="G60" s="324"/>
      <c r="H60" s="324"/>
      <c r="I60" s="155"/>
      <c r="J60" s="155"/>
      <c r="K60" s="324"/>
      <c r="L60" s="343"/>
      <c r="M60" s="342"/>
      <c r="N60" s="341"/>
      <c r="O60" s="345"/>
      <c r="P60" s="346"/>
      <c r="Q60" s="345">
        <f>IF(NOT(ISERROR(MATCH(P60,_xlfn.ANCHORARRAY(E71),0))),O73&amp;"Por favor no seleccionar los criterios de impacto",P60)</f>
        <v>0</v>
      </c>
      <c r="R60" s="341"/>
      <c r="S60" s="345"/>
      <c r="T60" s="344"/>
      <c r="U60" s="156">
        <v>2</v>
      </c>
      <c r="V60" s="116"/>
      <c r="W60" s="157" t="str">
        <f t="shared" si="14"/>
        <v/>
      </c>
      <c r="X60" s="169"/>
      <c r="Y60" s="169"/>
      <c r="Z60" s="169"/>
      <c r="AA60" s="169"/>
      <c r="AB60" s="117"/>
      <c r="AC60" s="117"/>
      <c r="AD60" s="118" t="str">
        <f t="shared" si="4"/>
        <v/>
      </c>
      <c r="AE60" s="117"/>
      <c r="AF60" s="117"/>
      <c r="AG60" s="117"/>
      <c r="AH60" s="186" t="str">
        <f>IFERROR(IF(AND(W59="Probabilidad",W60="Probabilidad"),(AJ59-(+AJ59*AD60)),IF(W60="Probabilidad",(O59-(+O59*AD60)),IF(W60="Impacto",AJ59,""))),"")</f>
        <v/>
      </c>
      <c r="AI60" s="154" t="str">
        <f t="shared" si="5"/>
        <v/>
      </c>
      <c r="AJ60" s="118" t="str">
        <f t="shared" si="15"/>
        <v/>
      </c>
      <c r="AK60" s="154" t="str">
        <f t="shared" si="7"/>
        <v/>
      </c>
      <c r="AL60" s="118" t="str">
        <f>IFERROR(IF(AND(W59="Impacto",W60="Impacto"),(AL53-(+AL53*AD60)),IF(W60="Impacto",($S$59-(+$S$59*AD60)),IF(W60="Probabilidad",AL53,""))),"")</f>
        <v/>
      </c>
      <c r="AM60" s="119" t="str">
        <f t="shared" si="16"/>
        <v/>
      </c>
      <c r="AN60" s="395"/>
      <c r="AO60" s="155"/>
      <c r="AP60" s="156"/>
      <c r="AQ60" s="120"/>
      <c r="AR60" s="120"/>
      <c r="AS60" s="155"/>
      <c r="AT60" s="120"/>
      <c r="AU60" s="155"/>
      <c r="AV60" s="120"/>
      <c r="AW60" s="155"/>
      <c r="AX60" s="120"/>
      <c r="AY60" s="155"/>
      <c r="AZ60" s="156"/>
      <c r="BA60" s="155"/>
      <c r="BB60" s="155"/>
      <c r="BC60" s="156"/>
      <c r="BD60" s="120"/>
      <c r="BE60" s="120"/>
      <c r="BF60" s="155"/>
      <c r="BG60" s="155"/>
      <c r="BH60" s="156"/>
      <c r="BI60" s="120"/>
      <c r="BJ60" s="120"/>
      <c r="BK60" s="155"/>
      <c r="BL60" s="155"/>
      <c r="BM60" s="156"/>
      <c r="BN60" s="120"/>
      <c r="BO60" s="120"/>
      <c r="BP60" s="155"/>
      <c r="BQ60" s="155"/>
      <c r="BR60" s="156"/>
      <c r="BS60" s="120"/>
      <c r="BT60" s="120"/>
      <c r="BU60" s="120"/>
      <c r="BV60" s="155"/>
      <c r="BW60" s="155"/>
      <c r="BX60" s="155"/>
      <c r="BY60" s="120"/>
      <c r="BZ60" s="155"/>
      <c r="CA60" s="155"/>
      <c r="CB60" s="120"/>
      <c r="CC60" s="155"/>
      <c r="CD60" s="156"/>
      <c r="CE60" s="155"/>
    </row>
    <row r="61" spans="1:109" ht="15.75" customHeight="1" x14ac:dyDescent="0.3">
      <c r="A61" s="342"/>
      <c r="B61" s="324"/>
      <c r="C61" s="324"/>
      <c r="D61" s="324"/>
      <c r="E61" s="343"/>
      <c r="F61" s="324"/>
      <c r="G61" s="324"/>
      <c r="H61" s="324"/>
      <c r="I61" s="155"/>
      <c r="J61" s="155"/>
      <c r="K61" s="324"/>
      <c r="L61" s="343"/>
      <c r="M61" s="342"/>
      <c r="N61" s="341"/>
      <c r="O61" s="345"/>
      <c r="P61" s="346"/>
      <c r="Q61" s="345">
        <f>IF(NOT(ISERROR(MATCH(P61,_xlfn.ANCHORARRAY(E72),0))),O74&amp;"Por favor no seleccionar los criterios de impacto",P61)</f>
        <v>0</v>
      </c>
      <c r="R61" s="341"/>
      <c r="S61" s="345"/>
      <c r="T61" s="344"/>
      <c r="U61" s="156">
        <v>3</v>
      </c>
      <c r="V61" s="121"/>
      <c r="W61" s="157" t="str">
        <f t="shared" si="14"/>
        <v/>
      </c>
      <c r="X61" s="169"/>
      <c r="Y61" s="169"/>
      <c r="Z61" s="169"/>
      <c r="AA61" s="169"/>
      <c r="AB61" s="117"/>
      <c r="AC61" s="117"/>
      <c r="AD61" s="118" t="str">
        <f t="shared" si="4"/>
        <v/>
      </c>
      <c r="AE61" s="117"/>
      <c r="AF61" s="117"/>
      <c r="AG61" s="117"/>
      <c r="AH61" s="186" t="str">
        <f>IFERROR(IF(AND(W60="Probabilidad",W61="Probabilidad"),(AJ60-(+AJ60*AD61)),IF(AND(W60="Impacto",W61="Probabilidad"),(AJ59-(+AJ59*AD61)),IF(W61="Impacto",AJ60,""))),"")</f>
        <v/>
      </c>
      <c r="AI61" s="154" t="str">
        <f t="shared" si="5"/>
        <v/>
      </c>
      <c r="AJ61" s="118" t="str">
        <f t="shared" si="15"/>
        <v/>
      </c>
      <c r="AK61" s="154" t="str">
        <f t="shared" si="7"/>
        <v/>
      </c>
      <c r="AL61" s="118" t="str">
        <f>IFERROR(IF(AND(W60="Impacto",W61="Impacto"),(AL60-(+AL60*AD61)),IF(AND(W60="Probabilidad",W61="Impacto"),(AL59-(+AL59*AD61)),IF(W61="Probabilidad",AL60,""))),"")</f>
        <v/>
      </c>
      <c r="AM61" s="119" t="str">
        <f t="shared" si="16"/>
        <v/>
      </c>
      <c r="AN61" s="395"/>
      <c r="AO61" s="155"/>
      <c r="AP61" s="156"/>
      <c r="AQ61" s="120"/>
      <c r="AR61" s="120"/>
      <c r="AS61" s="155"/>
      <c r="AT61" s="120"/>
      <c r="AU61" s="155"/>
      <c r="AV61" s="120"/>
      <c r="AW61" s="155"/>
      <c r="AX61" s="120"/>
      <c r="AY61" s="155"/>
      <c r="AZ61" s="156"/>
      <c r="BA61" s="155"/>
      <c r="BB61" s="155"/>
      <c r="BC61" s="156"/>
      <c r="BD61" s="120"/>
      <c r="BE61" s="120"/>
      <c r="BF61" s="155"/>
      <c r="BG61" s="155"/>
      <c r="BH61" s="156"/>
      <c r="BI61" s="120"/>
      <c r="BJ61" s="120"/>
      <c r="BK61" s="155"/>
      <c r="BL61" s="155"/>
      <c r="BM61" s="156"/>
      <c r="BN61" s="120"/>
      <c r="BO61" s="120"/>
      <c r="BP61" s="155"/>
      <c r="BQ61" s="155"/>
      <c r="BR61" s="156"/>
      <c r="BS61" s="120"/>
      <c r="BT61" s="120"/>
      <c r="BU61" s="120"/>
      <c r="BV61" s="155"/>
      <c r="BW61" s="155"/>
      <c r="BX61" s="155"/>
      <c r="BY61" s="120"/>
      <c r="BZ61" s="155"/>
      <c r="CA61" s="155"/>
      <c r="CB61" s="120"/>
      <c r="CC61" s="155"/>
      <c r="CD61" s="156"/>
      <c r="CE61" s="155"/>
    </row>
    <row r="62" spans="1:109" ht="15.75" customHeight="1" x14ac:dyDescent="0.3">
      <c r="A62" s="342"/>
      <c r="B62" s="324"/>
      <c r="C62" s="324"/>
      <c r="D62" s="324"/>
      <c r="E62" s="343"/>
      <c r="F62" s="324"/>
      <c r="G62" s="324"/>
      <c r="H62" s="324"/>
      <c r="I62" s="155"/>
      <c r="J62" s="155"/>
      <c r="K62" s="324"/>
      <c r="L62" s="343"/>
      <c r="M62" s="342"/>
      <c r="N62" s="341"/>
      <c r="O62" s="345"/>
      <c r="P62" s="346"/>
      <c r="Q62" s="345">
        <f>IF(NOT(ISERROR(MATCH(P62,_xlfn.ANCHORARRAY(E73),0))),O75&amp;"Por favor no seleccionar los criterios de impacto",P62)</f>
        <v>0</v>
      </c>
      <c r="R62" s="341"/>
      <c r="S62" s="345"/>
      <c r="T62" s="344"/>
      <c r="U62" s="156">
        <v>4</v>
      </c>
      <c r="V62" s="116"/>
      <c r="W62" s="157" t="str">
        <f t="shared" si="14"/>
        <v/>
      </c>
      <c r="X62" s="169"/>
      <c r="Y62" s="169"/>
      <c r="Z62" s="169"/>
      <c r="AA62" s="169"/>
      <c r="AB62" s="117"/>
      <c r="AC62" s="117"/>
      <c r="AD62" s="118" t="str">
        <f t="shared" si="4"/>
        <v/>
      </c>
      <c r="AE62" s="117"/>
      <c r="AF62" s="117"/>
      <c r="AG62" s="117"/>
      <c r="AH62" s="186" t="str">
        <f>IFERROR(IF(AND(W61="Probabilidad",W62="Probabilidad"),(AJ61-(+AJ61*AD62)),IF(AND(W61="Impacto",W62="Probabilidad"),(AJ60-(+AJ60*AD62)),IF(W62="Impacto",AJ61,""))),"")</f>
        <v/>
      </c>
      <c r="AI62" s="154" t="str">
        <f t="shared" si="5"/>
        <v/>
      </c>
      <c r="AJ62" s="118" t="str">
        <f t="shared" si="15"/>
        <v/>
      </c>
      <c r="AK62" s="154" t="str">
        <f t="shared" si="7"/>
        <v/>
      </c>
      <c r="AL62" s="118" t="str">
        <f>IFERROR(IF(AND(W61="Impacto",W62="Impacto"),(AL61-(+AL61*AD62)),IF(AND(W61="Probabilidad",W62="Impacto"),(AL60-(+AL60*AD62)),IF(W62="Probabilidad",AL61,""))),"")</f>
        <v/>
      </c>
      <c r="AM62" s="119" t="str">
        <f t="shared" si="16"/>
        <v/>
      </c>
      <c r="AN62" s="395"/>
      <c r="AO62" s="155"/>
      <c r="AP62" s="156"/>
      <c r="AQ62" s="120"/>
      <c r="AR62" s="120"/>
      <c r="AS62" s="155"/>
      <c r="AT62" s="120"/>
      <c r="AU62" s="155"/>
      <c r="AV62" s="120"/>
      <c r="AW62" s="155"/>
      <c r="AX62" s="120"/>
      <c r="AY62" s="155"/>
      <c r="AZ62" s="156"/>
      <c r="BA62" s="155"/>
      <c r="BB62" s="155"/>
      <c r="BC62" s="156"/>
      <c r="BD62" s="120"/>
      <c r="BE62" s="120"/>
      <c r="BF62" s="155"/>
      <c r="BG62" s="155"/>
      <c r="BH62" s="156"/>
      <c r="BI62" s="120"/>
      <c r="BJ62" s="120"/>
      <c r="BK62" s="155"/>
      <c r="BL62" s="155"/>
      <c r="BM62" s="156"/>
      <c r="BN62" s="120"/>
      <c r="BO62" s="120"/>
      <c r="BP62" s="155"/>
      <c r="BQ62" s="155"/>
      <c r="BR62" s="156"/>
      <c r="BS62" s="120"/>
      <c r="BT62" s="120"/>
      <c r="BU62" s="120"/>
      <c r="BV62" s="155"/>
      <c r="BW62" s="155"/>
      <c r="BX62" s="155"/>
      <c r="BY62" s="120"/>
      <c r="BZ62" s="155"/>
      <c r="CA62" s="155"/>
      <c r="CB62" s="120"/>
      <c r="CC62" s="155"/>
      <c r="CD62" s="156"/>
      <c r="CE62" s="155"/>
    </row>
    <row r="63" spans="1:109" ht="15.75" customHeight="1" x14ac:dyDescent="0.3">
      <c r="A63" s="342"/>
      <c r="B63" s="324"/>
      <c r="C63" s="324"/>
      <c r="D63" s="324"/>
      <c r="E63" s="343"/>
      <c r="F63" s="324"/>
      <c r="G63" s="324"/>
      <c r="H63" s="324"/>
      <c r="I63" s="155"/>
      <c r="J63" s="155"/>
      <c r="K63" s="324"/>
      <c r="L63" s="343"/>
      <c r="M63" s="342"/>
      <c r="N63" s="341"/>
      <c r="O63" s="345"/>
      <c r="P63" s="346"/>
      <c r="Q63" s="345">
        <f>IF(NOT(ISERROR(MATCH(P63,_xlfn.ANCHORARRAY(E74),0))),O76&amp;"Por favor no seleccionar los criterios de impacto",P63)</f>
        <v>0</v>
      </c>
      <c r="R63" s="341"/>
      <c r="S63" s="345"/>
      <c r="T63" s="344"/>
      <c r="U63" s="156">
        <v>5</v>
      </c>
      <c r="V63" s="116"/>
      <c r="W63" s="157" t="str">
        <f t="shared" si="14"/>
        <v/>
      </c>
      <c r="X63" s="169"/>
      <c r="Y63" s="169"/>
      <c r="Z63" s="169"/>
      <c r="AA63" s="169"/>
      <c r="AB63" s="117"/>
      <c r="AC63" s="117"/>
      <c r="AD63" s="118" t="str">
        <f t="shared" si="4"/>
        <v/>
      </c>
      <c r="AE63" s="117"/>
      <c r="AF63" s="117"/>
      <c r="AG63" s="117"/>
      <c r="AH63" s="186" t="str">
        <f>IFERROR(IF(AND(W62="Probabilidad",W63="Probabilidad"),(AJ62-(+AJ62*AD63)),IF(AND(W62="Impacto",W63="Probabilidad"),(AJ61-(+AJ61*AD63)),IF(W63="Impacto",AJ62,""))),"")</f>
        <v/>
      </c>
      <c r="AI63" s="154" t="str">
        <f t="shared" si="5"/>
        <v/>
      </c>
      <c r="AJ63" s="118" t="str">
        <f t="shared" si="15"/>
        <v/>
      </c>
      <c r="AK63" s="154" t="str">
        <f t="shared" si="7"/>
        <v/>
      </c>
      <c r="AL63" s="118" t="str">
        <f>IFERROR(IF(AND(W62="Impacto",W63="Impacto"),(AL62-(+AL62*AD63)),IF(AND(W62="Probabilidad",W63="Impacto"),(AL61-(+AL61*AD63)),IF(W63="Probabilidad",AL62,""))),"")</f>
        <v/>
      </c>
      <c r="AM63" s="119" t="str">
        <f t="shared" si="16"/>
        <v/>
      </c>
      <c r="AN63" s="395"/>
      <c r="AO63" s="155"/>
      <c r="AP63" s="156"/>
      <c r="AQ63" s="120"/>
      <c r="AR63" s="120"/>
      <c r="AS63" s="155"/>
      <c r="AT63" s="120"/>
      <c r="AU63" s="155"/>
      <c r="AV63" s="120"/>
      <c r="AW63" s="155"/>
      <c r="AX63" s="120"/>
      <c r="AY63" s="155"/>
      <c r="AZ63" s="156"/>
      <c r="BA63" s="155"/>
      <c r="BB63" s="155"/>
      <c r="BC63" s="156"/>
      <c r="BD63" s="120"/>
      <c r="BE63" s="120"/>
      <c r="BF63" s="155"/>
      <c r="BG63" s="155"/>
      <c r="BH63" s="156"/>
      <c r="BI63" s="120"/>
      <c r="BJ63" s="120"/>
      <c r="BK63" s="155"/>
      <c r="BL63" s="155"/>
      <c r="BM63" s="156"/>
      <c r="BN63" s="120"/>
      <c r="BO63" s="120"/>
      <c r="BP63" s="155"/>
      <c r="BQ63" s="155"/>
      <c r="BR63" s="156"/>
      <c r="BS63" s="120"/>
      <c r="BT63" s="120"/>
      <c r="BU63" s="120"/>
      <c r="BV63" s="155"/>
      <c r="BW63" s="155"/>
      <c r="BX63" s="155"/>
      <c r="BY63" s="120"/>
      <c r="BZ63" s="155"/>
      <c r="CA63" s="155"/>
      <c r="CB63" s="120"/>
      <c r="CC63" s="155"/>
      <c r="CD63" s="156"/>
      <c r="CE63" s="155"/>
    </row>
    <row r="64" spans="1:109" ht="15.75" customHeight="1" x14ac:dyDescent="0.3">
      <c r="A64" s="342"/>
      <c r="B64" s="324"/>
      <c r="C64" s="324"/>
      <c r="D64" s="324"/>
      <c r="E64" s="343"/>
      <c r="F64" s="324"/>
      <c r="G64" s="324"/>
      <c r="H64" s="324"/>
      <c r="I64" s="155"/>
      <c r="J64" s="155"/>
      <c r="K64" s="324"/>
      <c r="L64" s="343"/>
      <c r="M64" s="342"/>
      <c r="N64" s="341"/>
      <c r="O64" s="345"/>
      <c r="P64" s="346"/>
      <c r="Q64" s="345">
        <f>IF(NOT(ISERROR(MATCH(P64,_xlfn.ANCHORARRAY(E75),0))),O77&amp;"Por favor no seleccionar los criterios de impacto",P64)</f>
        <v>0</v>
      </c>
      <c r="R64" s="341"/>
      <c r="S64" s="345"/>
      <c r="T64" s="344"/>
      <c r="U64" s="156">
        <v>6</v>
      </c>
      <c r="V64" s="116"/>
      <c r="W64" s="157" t="str">
        <f t="shared" si="14"/>
        <v/>
      </c>
      <c r="X64" s="169"/>
      <c r="Y64" s="169"/>
      <c r="Z64" s="169"/>
      <c r="AA64" s="169"/>
      <c r="AB64" s="117"/>
      <c r="AC64" s="117"/>
      <c r="AD64" s="118" t="str">
        <f t="shared" si="4"/>
        <v/>
      </c>
      <c r="AE64" s="117"/>
      <c r="AF64" s="117"/>
      <c r="AG64" s="117"/>
      <c r="AH64" s="186" t="str">
        <f>IFERROR(IF(AND(W63="Probabilidad",W64="Probabilidad"),(AJ63-(+AJ63*AD64)),IF(AND(W63="Impacto",W64="Probabilidad"),(AJ62-(+AJ62*AD64)),IF(W64="Impacto",AJ63,""))),"")</f>
        <v/>
      </c>
      <c r="AI64" s="154" t="str">
        <f t="shared" si="5"/>
        <v/>
      </c>
      <c r="AJ64" s="118" t="str">
        <f t="shared" si="15"/>
        <v/>
      </c>
      <c r="AK64" s="154" t="str">
        <f t="shared" si="7"/>
        <v/>
      </c>
      <c r="AL64" s="118" t="str">
        <f>IFERROR(IF(AND(W63="Impacto",W64="Impacto"),(AL63-(+AL63*AD64)),IF(AND(W63="Probabilidad",W64="Impacto"),(AL62-(+AL62*AD64)),IF(W64="Probabilidad",AL63,""))),"")</f>
        <v/>
      </c>
      <c r="AM64" s="119" t="str">
        <f t="shared" si="16"/>
        <v/>
      </c>
      <c r="AN64" s="396"/>
      <c r="AO64" s="155"/>
      <c r="AP64" s="156"/>
      <c r="AQ64" s="120"/>
      <c r="AR64" s="120"/>
      <c r="AS64" s="155"/>
      <c r="AT64" s="120"/>
      <c r="AU64" s="155"/>
      <c r="AV64" s="120"/>
      <c r="AW64" s="155"/>
      <c r="AX64" s="120"/>
      <c r="AY64" s="155"/>
      <c r="AZ64" s="156"/>
      <c r="BA64" s="155"/>
      <c r="BB64" s="155"/>
      <c r="BC64" s="156"/>
      <c r="BD64" s="120"/>
      <c r="BE64" s="120"/>
      <c r="BF64" s="155"/>
      <c r="BG64" s="155"/>
      <c r="BH64" s="156"/>
      <c r="BI64" s="120"/>
      <c r="BJ64" s="120"/>
      <c r="BK64" s="155"/>
      <c r="BL64" s="155"/>
      <c r="BM64" s="156"/>
      <c r="BN64" s="120"/>
      <c r="BO64" s="120"/>
      <c r="BP64" s="155"/>
      <c r="BQ64" s="155"/>
      <c r="BR64" s="156"/>
      <c r="BS64" s="120"/>
      <c r="BT64" s="120"/>
      <c r="BU64" s="120"/>
      <c r="BV64" s="155"/>
      <c r="BW64" s="155"/>
      <c r="BX64" s="155"/>
      <c r="BY64" s="120"/>
      <c r="BZ64" s="155"/>
      <c r="CA64" s="155"/>
      <c r="CB64" s="120"/>
      <c r="CC64" s="155"/>
      <c r="CD64" s="156"/>
      <c r="CE64" s="155"/>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E3:E4"/>
    <mergeCell ref="K3:K4"/>
    <mergeCell ref="M3:M4"/>
    <mergeCell ref="N3:N4"/>
    <mergeCell ref="O3:O4"/>
    <mergeCell ref="P3:P4"/>
    <mergeCell ref="L3:L4"/>
    <mergeCell ref="AK3:AK4"/>
    <mergeCell ref="AL3:AL4"/>
    <mergeCell ref="I3:I4"/>
    <mergeCell ref="F3:F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11:A16"/>
    <mergeCell ref="B11:B16"/>
    <mergeCell ref="C11:C16"/>
    <mergeCell ref="D11:D16"/>
    <mergeCell ref="H11:H16"/>
    <mergeCell ref="E5:E10"/>
    <mergeCell ref="K5:K10"/>
    <mergeCell ref="M5:M10"/>
    <mergeCell ref="N5:N10"/>
    <mergeCell ref="L5:L10"/>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S47:S52"/>
    <mergeCell ref="T47:T52"/>
    <mergeCell ref="E47:E52"/>
    <mergeCell ref="K47:K52"/>
    <mergeCell ref="M47:M52"/>
    <mergeCell ref="N47:N52"/>
    <mergeCell ref="Q41:Q46"/>
    <mergeCell ref="R41:R46"/>
    <mergeCell ref="S41:S46"/>
    <mergeCell ref="T41:T46"/>
    <mergeCell ref="H41:H46"/>
    <mergeCell ref="L41:L46"/>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s>
  <conditionalFormatting sqref="N5 N11">
    <cfRule type="cellIs" dxfId="248" priority="241" operator="equal">
      <formula>"Muy Alta"</formula>
    </cfRule>
    <cfRule type="cellIs" dxfId="247" priority="242" operator="equal">
      <formula>"Alta"</formula>
    </cfRule>
    <cfRule type="cellIs" dxfId="246" priority="243" operator="equal">
      <formula>"Media"</formula>
    </cfRule>
    <cfRule type="cellIs" dxfId="245" priority="244" operator="equal">
      <formula>"Baja"</formula>
    </cfRule>
    <cfRule type="cellIs" dxfId="244" priority="245" operator="equal">
      <formula>"Muy Baja"</formula>
    </cfRule>
  </conditionalFormatting>
  <conditionalFormatting sqref="R5 R11 R17 R23 R29 R35 R41 R47 R53 R59">
    <cfRule type="cellIs" dxfId="243" priority="236" operator="equal">
      <formula>"Catastrófico"</formula>
    </cfRule>
    <cfRule type="cellIs" dxfId="242" priority="237" operator="equal">
      <formula>"Mayor"</formula>
    </cfRule>
    <cfRule type="cellIs" dxfId="241" priority="238" operator="equal">
      <formula>"Moderado"</formula>
    </cfRule>
    <cfRule type="cellIs" dxfId="240" priority="239" operator="equal">
      <formula>"Menor"</formula>
    </cfRule>
    <cfRule type="cellIs" dxfId="239" priority="240" operator="equal">
      <formula>"Leve"</formula>
    </cfRule>
  </conditionalFormatting>
  <conditionalFormatting sqref="T5">
    <cfRule type="cellIs" dxfId="238" priority="232" operator="equal">
      <formula>"Extremo"</formula>
    </cfRule>
    <cfRule type="cellIs" dxfId="237" priority="233" operator="equal">
      <formula>"Alto"</formula>
    </cfRule>
    <cfRule type="cellIs" dxfId="236" priority="234" operator="equal">
      <formula>"Moderado"</formula>
    </cfRule>
    <cfRule type="cellIs" dxfId="235" priority="235" operator="equal">
      <formula>"Bajo"</formula>
    </cfRule>
  </conditionalFormatting>
  <conditionalFormatting sqref="AI6:AI10">
    <cfRule type="cellIs" dxfId="234" priority="227" operator="equal">
      <formula>"Muy Alta"</formula>
    </cfRule>
    <cfRule type="cellIs" dxfId="233" priority="228" operator="equal">
      <formula>"Alta"</formula>
    </cfRule>
    <cfRule type="cellIs" dxfId="232" priority="229" operator="equal">
      <formula>"Media"</formula>
    </cfRule>
    <cfRule type="cellIs" dxfId="231" priority="230" operator="equal">
      <formula>"Baja"</formula>
    </cfRule>
    <cfRule type="cellIs" dxfId="230" priority="231" operator="equal">
      <formula>"Muy Baja"</formula>
    </cfRule>
  </conditionalFormatting>
  <conditionalFormatting sqref="AK6:AK10">
    <cfRule type="cellIs" dxfId="229" priority="222" operator="equal">
      <formula>"Catastrófico"</formula>
    </cfRule>
    <cfRule type="cellIs" dxfId="228" priority="223" operator="equal">
      <formula>"Mayor"</formula>
    </cfRule>
    <cfRule type="cellIs" dxfId="227" priority="224" operator="equal">
      <formula>"Moderado"</formula>
    </cfRule>
    <cfRule type="cellIs" dxfId="226" priority="225" operator="equal">
      <formula>"Menor"</formula>
    </cfRule>
    <cfRule type="cellIs" dxfId="225" priority="226" operator="equal">
      <formula>"Leve"</formula>
    </cfRule>
  </conditionalFormatting>
  <conditionalFormatting sqref="AM6:AM10">
    <cfRule type="cellIs" dxfId="224" priority="218" operator="equal">
      <formula>"Extremo"</formula>
    </cfRule>
    <cfRule type="cellIs" dxfId="223" priority="219" operator="equal">
      <formula>"Alto"</formula>
    </cfRule>
    <cfRule type="cellIs" dxfId="222" priority="220" operator="equal">
      <formula>"Moderado"</formula>
    </cfRule>
    <cfRule type="cellIs" dxfId="221" priority="221" operator="equal">
      <formula>"Bajo"</formula>
    </cfRule>
  </conditionalFormatting>
  <conditionalFormatting sqref="N53">
    <cfRule type="cellIs" dxfId="220" priority="57" operator="equal">
      <formula>"Muy Alta"</formula>
    </cfRule>
    <cfRule type="cellIs" dxfId="219" priority="58" operator="equal">
      <formula>"Alta"</formula>
    </cfRule>
    <cfRule type="cellIs" dxfId="218" priority="59" operator="equal">
      <formula>"Media"</formula>
    </cfRule>
    <cfRule type="cellIs" dxfId="217" priority="60" operator="equal">
      <formula>"Baja"</formula>
    </cfRule>
    <cfRule type="cellIs" dxfId="216" priority="61" operator="equal">
      <formula>"Muy Baja"</formula>
    </cfRule>
  </conditionalFormatting>
  <conditionalFormatting sqref="T11">
    <cfRule type="cellIs" dxfId="215" priority="214" operator="equal">
      <formula>"Extremo"</formula>
    </cfRule>
    <cfRule type="cellIs" dxfId="214" priority="215" operator="equal">
      <formula>"Alto"</formula>
    </cfRule>
    <cfRule type="cellIs" dxfId="213" priority="216" operator="equal">
      <formula>"Moderado"</formula>
    </cfRule>
    <cfRule type="cellIs" dxfId="212" priority="217" operator="equal">
      <formula>"Bajo"</formula>
    </cfRule>
  </conditionalFormatting>
  <conditionalFormatting sqref="AI11:AI16">
    <cfRule type="cellIs" dxfId="211" priority="209" operator="equal">
      <formula>"Muy Alta"</formula>
    </cfRule>
    <cfRule type="cellIs" dxfId="210" priority="210" operator="equal">
      <formula>"Alta"</formula>
    </cfRule>
    <cfRule type="cellIs" dxfId="209" priority="211" operator="equal">
      <formula>"Media"</formula>
    </cfRule>
    <cfRule type="cellIs" dxfId="208" priority="212" operator="equal">
      <formula>"Baja"</formula>
    </cfRule>
    <cfRule type="cellIs" dxfId="207" priority="213" operator="equal">
      <formula>"Muy Baja"</formula>
    </cfRule>
  </conditionalFormatting>
  <conditionalFormatting sqref="AK11:AK16">
    <cfRule type="cellIs" dxfId="206" priority="204" operator="equal">
      <formula>"Catastrófico"</formula>
    </cfRule>
    <cfRule type="cellIs" dxfId="205" priority="205" operator="equal">
      <formula>"Mayor"</formula>
    </cfRule>
    <cfRule type="cellIs" dxfId="204" priority="206" operator="equal">
      <formula>"Moderado"</formula>
    </cfRule>
    <cfRule type="cellIs" dxfId="203" priority="207" operator="equal">
      <formula>"Menor"</formula>
    </cfRule>
    <cfRule type="cellIs" dxfId="202" priority="208" operator="equal">
      <formula>"Leve"</formula>
    </cfRule>
  </conditionalFormatting>
  <conditionalFormatting sqref="AM11:AM16">
    <cfRule type="cellIs" dxfId="201" priority="200" operator="equal">
      <formula>"Extremo"</formula>
    </cfRule>
    <cfRule type="cellIs" dxfId="200" priority="201" operator="equal">
      <formula>"Alto"</formula>
    </cfRule>
    <cfRule type="cellIs" dxfId="199" priority="202" operator="equal">
      <formula>"Moderado"</formula>
    </cfRule>
    <cfRule type="cellIs" dxfId="198" priority="203" operator="equal">
      <formula>"Bajo"</formula>
    </cfRule>
  </conditionalFormatting>
  <conditionalFormatting sqref="N17">
    <cfRule type="cellIs" dxfId="197" priority="195" operator="equal">
      <formula>"Muy Alta"</formula>
    </cfRule>
    <cfRule type="cellIs" dxfId="196" priority="196" operator="equal">
      <formula>"Alta"</formula>
    </cfRule>
    <cfRule type="cellIs" dxfId="195" priority="197" operator="equal">
      <formula>"Media"</formula>
    </cfRule>
    <cfRule type="cellIs" dxfId="194" priority="198" operator="equal">
      <formula>"Baja"</formula>
    </cfRule>
    <cfRule type="cellIs" dxfId="193" priority="199" operator="equal">
      <formula>"Muy Baja"</formula>
    </cfRule>
  </conditionalFormatting>
  <conditionalFormatting sqref="T17">
    <cfRule type="cellIs" dxfId="192" priority="191" operator="equal">
      <formula>"Extremo"</formula>
    </cfRule>
    <cfRule type="cellIs" dxfId="191" priority="192" operator="equal">
      <formula>"Alto"</formula>
    </cfRule>
    <cfRule type="cellIs" dxfId="190" priority="193" operator="equal">
      <formula>"Moderado"</formula>
    </cfRule>
    <cfRule type="cellIs" dxfId="189" priority="194" operator="equal">
      <formula>"Bajo"</formula>
    </cfRule>
  </conditionalFormatting>
  <conditionalFormatting sqref="AI17:AI22">
    <cfRule type="cellIs" dxfId="188" priority="186" operator="equal">
      <formula>"Muy Alta"</formula>
    </cfRule>
    <cfRule type="cellIs" dxfId="187" priority="187" operator="equal">
      <formula>"Alta"</formula>
    </cfRule>
    <cfRule type="cellIs" dxfId="186" priority="188" operator="equal">
      <formula>"Media"</formula>
    </cfRule>
    <cfRule type="cellIs" dxfId="185" priority="189" operator="equal">
      <formula>"Baja"</formula>
    </cfRule>
    <cfRule type="cellIs" dxfId="184" priority="190" operator="equal">
      <formula>"Muy Baja"</formula>
    </cfRule>
  </conditionalFormatting>
  <conditionalFormatting sqref="AK17:AK22">
    <cfRule type="cellIs" dxfId="183" priority="181" operator="equal">
      <formula>"Catastrófico"</formula>
    </cfRule>
    <cfRule type="cellIs" dxfId="182" priority="182" operator="equal">
      <formula>"Mayor"</formula>
    </cfRule>
    <cfRule type="cellIs" dxfId="181" priority="183" operator="equal">
      <formula>"Moderado"</formula>
    </cfRule>
    <cfRule type="cellIs" dxfId="180" priority="184" operator="equal">
      <formula>"Menor"</formula>
    </cfRule>
    <cfRule type="cellIs" dxfId="179" priority="185" operator="equal">
      <formula>"Leve"</formula>
    </cfRule>
  </conditionalFormatting>
  <conditionalFormatting sqref="AM17:AM22">
    <cfRule type="cellIs" dxfId="178" priority="177" operator="equal">
      <formula>"Extremo"</formula>
    </cfRule>
    <cfRule type="cellIs" dxfId="177" priority="178" operator="equal">
      <formula>"Alto"</formula>
    </cfRule>
    <cfRule type="cellIs" dxfId="176" priority="179" operator="equal">
      <formula>"Moderado"</formula>
    </cfRule>
    <cfRule type="cellIs" dxfId="175" priority="180" operator="equal">
      <formula>"Bajo"</formula>
    </cfRule>
  </conditionalFormatting>
  <conditionalFormatting sqref="N23">
    <cfRule type="cellIs" dxfId="174" priority="172" operator="equal">
      <formula>"Muy Alta"</formula>
    </cfRule>
    <cfRule type="cellIs" dxfId="173" priority="173" operator="equal">
      <formula>"Alta"</formula>
    </cfRule>
    <cfRule type="cellIs" dxfId="172" priority="174" operator="equal">
      <formula>"Media"</formula>
    </cfRule>
    <cfRule type="cellIs" dxfId="171" priority="175" operator="equal">
      <formula>"Baja"</formula>
    </cfRule>
    <cfRule type="cellIs" dxfId="170" priority="176" operator="equal">
      <formula>"Muy Baja"</formula>
    </cfRule>
  </conditionalFormatting>
  <conditionalFormatting sqref="T23">
    <cfRule type="cellIs" dxfId="169" priority="168" operator="equal">
      <formula>"Extremo"</formula>
    </cfRule>
    <cfRule type="cellIs" dxfId="168" priority="169" operator="equal">
      <formula>"Alto"</formula>
    </cfRule>
    <cfRule type="cellIs" dxfId="167" priority="170" operator="equal">
      <formula>"Moderado"</formula>
    </cfRule>
    <cfRule type="cellIs" dxfId="166" priority="171" operator="equal">
      <formula>"Bajo"</formula>
    </cfRule>
  </conditionalFormatting>
  <conditionalFormatting sqref="AI23:AI28">
    <cfRule type="cellIs" dxfId="165" priority="163" operator="equal">
      <formula>"Muy Alta"</formula>
    </cfRule>
    <cfRule type="cellIs" dxfId="164" priority="164" operator="equal">
      <formula>"Alta"</formula>
    </cfRule>
    <cfRule type="cellIs" dxfId="163" priority="165" operator="equal">
      <formula>"Media"</formula>
    </cfRule>
    <cfRule type="cellIs" dxfId="162" priority="166" operator="equal">
      <formula>"Baja"</formula>
    </cfRule>
    <cfRule type="cellIs" dxfId="161" priority="167" operator="equal">
      <formula>"Muy Baja"</formula>
    </cfRule>
  </conditionalFormatting>
  <conditionalFormatting sqref="AK23:AK28">
    <cfRule type="cellIs" dxfId="160" priority="158" operator="equal">
      <formula>"Catastrófico"</formula>
    </cfRule>
    <cfRule type="cellIs" dxfId="159" priority="159" operator="equal">
      <formula>"Mayor"</formula>
    </cfRule>
    <cfRule type="cellIs" dxfId="158" priority="160" operator="equal">
      <formula>"Moderado"</formula>
    </cfRule>
    <cfRule type="cellIs" dxfId="157" priority="161" operator="equal">
      <formula>"Menor"</formula>
    </cfRule>
    <cfRule type="cellIs" dxfId="156" priority="162" operator="equal">
      <formula>"Leve"</formula>
    </cfRule>
  </conditionalFormatting>
  <conditionalFormatting sqref="AM23:AM28">
    <cfRule type="cellIs" dxfId="155" priority="154" operator="equal">
      <formula>"Extremo"</formula>
    </cfRule>
    <cfRule type="cellIs" dxfId="154" priority="155" operator="equal">
      <formula>"Alto"</formula>
    </cfRule>
    <cfRule type="cellIs" dxfId="153" priority="156" operator="equal">
      <formula>"Moderado"</formula>
    </cfRule>
    <cfRule type="cellIs" dxfId="152" priority="157" operator="equal">
      <formula>"Bajo"</formula>
    </cfRule>
  </conditionalFormatting>
  <conditionalFormatting sqref="N29">
    <cfRule type="cellIs" dxfId="151" priority="149" operator="equal">
      <formula>"Muy Alta"</formula>
    </cfRule>
    <cfRule type="cellIs" dxfId="150" priority="150" operator="equal">
      <formula>"Alta"</formula>
    </cfRule>
    <cfRule type="cellIs" dxfId="149" priority="151" operator="equal">
      <formula>"Media"</formula>
    </cfRule>
    <cfRule type="cellIs" dxfId="148" priority="152" operator="equal">
      <formula>"Baja"</formula>
    </cfRule>
    <cfRule type="cellIs" dxfId="147" priority="153" operator="equal">
      <formula>"Muy Baja"</formula>
    </cfRule>
  </conditionalFormatting>
  <conditionalFormatting sqref="T29">
    <cfRule type="cellIs" dxfId="146" priority="145" operator="equal">
      <formula>"Extremo"</formula>
    </cfRule>
    <cfRule type="cellIs" dxfId="145" priority="146" operator="equal">
      <formula>"Alto"</formula>
    </cfRule>
    <cfRule type="cellIs" dxfId="144" priority="147" operator="equal">
      <formula>"Moderado"</formula>
    </cfRule>
    <cfRule type="cellIs" dxfId="143" priority="148" operator="equal">
      <formula>"Bajo"</formula>
    </cfRule>
  </conditionalFormatting>
  <conditionalFormatting sqref="AI29:AI34">
    <cfRule type="cellIs" dxfId="142" priority="140" operator="equal">
      <formula>"Muy Alta"</formula>
    </cfRule>
    <cfRule type="cellIs" dxfId="141" priority="141" operator="equal">
      <formula>"Alta"</formula>
    </cfRule>
    <cfRule type="cellIs" dxfId="140" priority="142" operator="equal">
      <formula>"Media"</formula>
    </cfRule>
    <cfRule type="cellIs" dxfId="139" priority="143" operator="equal">
      <formula>"Baja"</formula>
    </cfRule>
    <cfRule type="cellIs" dxfId="138" priority="144" operator="equal">
      <formula>"Muy Baja"</formula>
    </cfRule>
  </conditionalFormatting>
  <conditionalFormatting sqref="AK29:AK34">
    <cfRule type="cellIs" dxfId="137" priority="135" operator="equal">
      <formula>"Catastrófico"</formula>
    </cfRule>
    <cfRule type="cellIs" dxfId="136" priority="136" operator="equal">
      <formula>"Mayor"</formula>
    </cfRule>
    <cfRule type="cellIs" dxfId="135" priority="137" operator="equal">
      <formula>"Moderado"</formula>
    </cfRule>
    <cfRule type="cellIs" dxfId="134" priority="138" operator="equal">
      <formula>"Menor"</formula>
    </cfRule>
    <cfRule type="cellIs" dxfId="133" priority="139" operator="equal">
      <formula>"Leve"</formula>
    </cfRule>
  </conditionalFormatting>
  <conditionalFormatting sqref="AM29:AM34">
    <cfRule type="cellIs" dxfId="132" priority="131" operator="equal">
      <formula>"Extremo"</formula>
    </cfRule>
    <cfRule type="cellIs" dxfId="131" priority="132" operator="equal">
      <formula>"Alto"</formula>
    </cfRule>
    <cfRule type="cellIs" dxfId="130" priority="133" operator="equal">
      <formula>"Moderado"</formula>
    </cfRule>
    <cfRule type="cellIs" dxfId="129" priority="134" operator="equal">
      <formula>"Bajo"</formula>
    </cfRule>
  </conditionalFormatting>
  <conditionalFormatting sqref="N35">
    <cfRule type="cellIs" dxfId="128" priority="126" operator="equal">
      <formula>"Muy Alta"</formula>
    </cfRule>
    <cfRule type="cellIs" dxfId="127" priority="127" operator="equal">
      <formula>"Alta"</formula>
    </cfRule>
    <cfRule type="cellIs" dxfId="126" priority="128" operator="equal">
      <formula>"Media"</formula>
    </cfRule>
    <cfRule type="cellIs" dxfId="125" priority="129" operator="equal">
      <formula>"Baja"</formula>
    </cfRule>
    <cfRule type="cellIs" dxfId="124" priority="130" operator="equal">
      <formula>"Muy Baja"</formula>
    </cfRule>
  </conditionalFormatting>
  <conditionalFormatting sqref="T35">
    <cfRule type="cellIs" dxfId="123" priority="122" operator="equal">
      <formula>"Extremo"</formula>
    </cfRule>
    <cfRule type="cellIs" dxfId="122" priority="123" operator="equal">
      <formula>"Alto"</formula>
    </cfRule>
    <cfRule type="cellIs" dxfId="121" priority="124" operator="equal">
      <formula>"Moderado"</formula>
    </cfRule>
    <cfRule type="cellIs" dxfId="120" priority="125" operator="equal">
      <formula>"Bajo"</formula>
    </cfRule>
  </conditionalFormatting>
  <conditionalFormatting sqref="AI35:AI40">
    <cfRule type="cellIs" dxfId="119" priority="117" operator="equal">
      <formula>"Muy Alta"</formula>
    </cfRule>
    <cfRule type="cellIs" dxfId="118" priority="118" operator="equal">
      <formula>"Alta"</formula>
    </cfRule>
    <cfRule type="cellIs" dxfId="117" priority="119" operator="equal">
      <formula>"Media"</formula>
    </cfRule>
    <cfRule type="cellIs" dxfId="116" priority="120" operator="equal">
      <formula>"Baja"</formula>
    </cfRule>
    <cfRule type="cellIs" dxfId="115" priority="121" operator="equal">
      <formula>"Muy Baja"</formula>
    </cfRule>
  </conditionalFormatting>
  <conditionalFormatting sqref="AK35:AK40">
    <cfRule type="cellIs" dxfId="114" priority="112" operator="equal">
      <formula>"Catastrófico"</formula>
    </cfRule>
    <cfRule type="cellIs" dxfId="113" priority="113" operator="equal">
      <formula>"Mayor"</formula>
    </cfRule>
    <cfRule type="cellIs" dxfId="112" priority="114" operator="equal">
      <formula>"Moderado"</formula>
    </cfRule>
    <cfRule type="cellIs" dxfId="111" priority="115" operator="equal">
      <formula>"Menor"</formula>
    </cfRule>
    <cfRule type="cellIs" dxfId="110" priority="116" operator="equal">
      <formula>"Leve"</formula>
    </cfRule>
  </conditionalFormatting>
  <conditionalFormatting sqref="AM35:AM40">
    <cfRule type="cellIs" dxfId="109" priority="108" operator="equal">
      <formula>"Extremo"</formula>
    </cfRule>
    <cfRule type="cellIs" dxfId="108" priority="109" operator="equal">
      <formula>"Alto"</formula>
    </cfRule>
    <cfRule type="cellIs" dxfId="107" priority="110" operator="equal">
      <formula>"Moderado"</formula>
    </cfRule>
    <cfRule type="cellIs" dxfId="106" priority="111" operator="equal">
      <formula>"Bajo"</formula>
    </cfRule>
  </conditionalFormatting>
  <conditionalFormatting sqref="N41">
    <cfRule type="cellIs" dxfId="105" priority="103" operator="equal">
      <formula>"Muy Alta"</formula>
    </cfRule>
    <cfRule type="cellIs" dxfId="104" priority="104" operator="equal">
      <formula>"Alta"</formula>
    </cfRule>
    <cfRule type="cellIs" dxfId="103" priority="105" operator="equal">
      <formula>"Media"</formula>
    </cfRule>
    <cfRule type="cellIs" dxfId="102" priority="106" operator="equal">
      <formula>"Baja"</formula>
    </cfRule>
    <cfRule type="cellIs" dxfId="101" priority="107" operator="equal">
      <formula>"Muy Baja"</formula>
    </cfRule>
  </conditionalFormatting>
  <conditionalFormatting sqref="T41">
    <cfRule type="cellIs" dxfId="100" priority="99" operator="equal">
      <formula>"Extremo"</formula>
    </cfRule>
    <cfRule type="cellIs" dxfId="99" priority="100" operator="equal">
      <formula>"Alto"</formula>
    </cfRule>
    <cfRule type="cellIs" dxfId="98" priority="101" operator="equal">
      <formula>"Moderado"</formula>
    </cfRule>
    <cfRule type="cellIs" dxfId="97" priority="102" operator="equal">
      <formula>"Bajo"</formula>
    </cfRule>
  </conditionalFormatting>
  <conditionalFormatting sqref="AI41:AI46">
    <cfRule type="cellIs" dxfId="96" priority="94" operator="equal">
      <formula>"Muy Alta"</formula>
    </cfRule>
    <cfRule type="cellIs" dxfId="95" priority="95" operator="equal">
      <formula>"Alta"</formula>
    </cfRule>
    <cfRule type="cellIs" dxfId="94" priority="96" operator="equal">
      <formula>"Media"</formula>
    </cfRule>
    <cfRule type="cellIs" dxfId="93" priority="97" operator="equal">
      <formula>"Baja"</formula>
    </cfRule>
    <cfRule type="cellIs" dxfId="92" priority="98" operator="equal">
      <formula>"Muy Baja"</formula>
    </cfRule>
  </conditionalFormatting>
  <conditionalFormatting sqref="AK41:AK46">
    <cfRule type="cellIs" dxfId="91" priority="89" operator="equal">
      <formula>"Catastrófico"</formula>
    </cfRule>
    <cfRule type="cellIs" dxfId="90" priority="90" operator="equal">
      <formula>"Mayor"</formula>
    </cfRule>
    <cfRule type="cellIs" dxfId="89" priority="91" operator="equal">
      <formula>"Moderado"</formula>
    </cfRule>
    <cfRule type="cellIs" dxfId="88" priority="92" operator="equal">
      <formula>"Menor"</formula>
    </cfRule>
    <cfRule type="cellIs" dxfId="87" priority="93" operator="equal">
      <formula>"Leve"</formula>
    </cfRule>
  </conditionalFormatting>
  <conditionalFormatting sqref="AM41:AM46">
    <cfRule type="cellIs" dxfId="86" priority="85" operator="equal">
      <formula>"Extremo"</formula>
    </cfRule>
    <cfRule type="cellIs" dxfId="85" priority="86" operator="equal">
      <formula>"Alto"</formula>
    </cfRule>
    <cfRule type="cellIs" dxfId="84" priority="87" operator="equal">
      <formula>"Moderado"</formula>
    </cfRule>
    <cfRule type="cellIs" dxfId="83" priority="88" operator="equal">
      <formula>"Bajo"</formula>
    </cfRule>
  </conditionalFormatting>
  <conditionalFormatting sqref="N47">
    <cfRule type="cellIs" dxfId="82" priority="80" operator="equal">
      <formula>"Muy Alta"</formula>
    </cfRule>
    <cfRule type="cellIs" dxfId="81" priority="81" operator="equal">
      <formula>"Alta"</formula>
    </cfRule>
    <cfRule type="cellIs" dxfId="80" priority="82" operator="equal">
      <formula>"Media"</formula>
    </cfRule>
    <cfRule type="cellIs" dxfId="79" priority="83" operator="equal">
      <formula>"Baja"</formula>
    </cfRule>
    <cfRule type="cellIs" dxfId="78" priority="84" operator="equal">
      <formula>"Muy Baja"</formula>
    </cfRule>
  </conditionalFormatting>
  <conditionalFormatting sqref="T47">
    <cfRule type="cellIs" dxfId="77" priority="76" operator="equal">
      <formula>"Extremo"</formula>
    </cfRule>
    <cfRule type="cellIs" dxfId="76" priority="77" operator="equal">
      <formula>"Alto"</formula>
    </cfRule>
    <cfRule type="cellIs" dxfId="75" priority="78" operator="equal">
      <formula>"Moderado"</formula>
    </cfRule>
    <cfRule type="cellIs" dxfId="74" priority="79" operator="equal">
      <formula>"Bajo"</formula>
    </cfRule>
  </conditionalFormatting>
  <conditionalFormatting sqref="AI47:AI52">
    <cfRule type="cellIs" dxfId="73" priority="71" operator="equal">
      <formula>"Muy Alta"</formula>
    </cfRule>
    <cfRule type="cellIs" dxfId="72" priority="72" operator="equal">
      <formula>"Alta"</formula>
    </cfRule>
    <cfRule type="cellIs" dxfId="71" priority="73" operator="equal">
      <formula>"Media"</formula>
    </cfRule>
    <cfRule type="cellIs" dxfId="70" priority="74" operator="equal">
      <formula>"Baja"</formula>
    </cfRule>
    <cfRule type="cellIs" dxfId="69" priority="75" operator="equal">
      <formula>"Muy Baja"</formula>
    </cfRule>
  </conditionalFormatting>
  <conditionalFormatting sqref="AK47:AK52">
    <cfRule type="cellIs" dxfId="68" priority="66" operator="equal">
      <formula>"Catastrófico"</formula>
    </cfRule>
    <cfRule type="cellIs" dxfId="67" priority="67" operator="equal">
      <formula>"Mayor"</formula>
    </cfRule>
    <cfRule type="cellIs" dxfId="66" priority="68" operator="equal">
      <formula>"Moderado"</formula>
    </cfRule>
    <cfRule type="cellIs" dxfId="65" priority="69" operator="equal">
      <formula>"Menor"</formula>
    </cfRule>
    <cfRule type="cellIs" dxfId="64" priority="70" operator="equal">
      <formula>"Leve"</formula>
    </cfRule>
  </conditionalFormatting>
  <conditionalFormatting sqref="AM47:AM52">
    <cfRule type="cellIs" dxfId="63" priority="62" operator="equal">
      <formula>"Extremo"</formula>
    </cfRule>
    <cfRule type="cellIs" dxfId="62" priority="63" operator="equal">
      <formula>"Alto"</formula>
    </cfRule>
    <cfRule type="cellIs" dxfId="61" priority="64" operator="equal">
      <formula>"Moderado"</formula>
    </cfRule>
    <cfRule type="cellIs" dxfId="60" priority="65" operator="equal">
      <formula>"Bajo"</formula>
    </cfRule>
  </conditionalFormatting>
  <conditionalFormatting sqref="T53">
    <cfRule type="cellIs" dxfId="59" priority="53" operator="equal">
      <formula>"Extremo"</formula>
    </cfRule>
    <cfRule type="cellIs" dxfId="58" priority="54" operator="equal">
      <formula>"Alto"</formula>
    </cfRule>
    <cfRule type="cellIs" dxfId="57" priority="55" operator="equal">
      <formula>"Moderado"</formula>
    </cfRule>
    <cfRule type="cellIs" dxfId="56" priority="56" operator="equal">
      <formula>"Bajo"</formula>
    </cfRule>
  </conditionalFormatting>
  <conditionalFormatting sqref="AI53:AI58">
    <cfRule type="cellIs" dxfId="55" priority="48" operator="equal">
      <formula>"Muy Alta"</formula>
    </cfRule>
    <cfRule type="cellIs" dxfId="54" priority="49" operator="equal">
      <formula>"Alta"</formula>
    </cfRule>
    <cfRule type="cellIs" dxfId="53" priority="50" operator="equal">
      <formula>"Media"</formula>
    </cfRule>
    <cfRule type="cellIs" dxfId="52" priority="51" operator="equal">
      <formula>"Baja"</formula>
    </cfRule>
    <cfRule type="cellIs" dxfId="51" priority="52" operator="equal">
      <formula>"Muy Baja"</formula>
    </cfRule>
  </conditionalFormatting>
  <conditionalFormatting sqref="AK53:AK58">
    <cfRule type="cellIs" dxfId="50" priority="43" operator="equal">
      <formula>"Catastrófico"</formula>
    </cfRule>
    <cfRule type="cellIs" dxfId="49" priority="44" operator="equal">
      <formula>"Mayor"</formula>
    </cfRule>
    <cfRule type="cellIs" dxfId="48" priority="45" operator="equal">
      <formula>"Moderado"</formula>
    </cfRule>
    <cfRule type="cellIs" dxfId="47" priority="46" operator="equal">
      <formula>"Menor"</formula>
    </cfRule>
    <cfRule type="cellIs" dxfId="46" priority="47" operator="equal">
      <formula>"Leve"</formula>
    </cfRule>
  </conditionalFormatting>
  <conditionalFormatting sqref="AM53:AM58">
    <cfRule type="cellIs" dxfId="45" priority="39" operator="equal">
      <formula>"Extremo"</formula>
    </cfRule>
    <cfRule type="cellIs" dxfId="44" priority="40" operator="equal">
      <formula>"Alto"</formula>
    </cfRule>
    <cfRule type="cellIs" dxfId="43" priority="41" operator="equal">
      <formula>"Moderado"</formula>
    </cfRule>
    <cfRule type="cellIs" dxfId="42" priority="42" operator="equal">
      <formula>"Bajo"</formula>
    </cfRule>
  </conditionalFormatting>
  <conditionalFormatting sqref="N59">
    <cfRule type="cellIs" dxfId="41" priority="34" operator="equal">
      <formula>"Muy Alta"</formula>
    </cfRule>
    <cfRule type="cellIs" dxfId="40" priority="35" operator="equal">
      <formula>"Alta"</formula>
    </cfRule>
    <cfRule type="cellIs" dxfId="39" priority="36" operator="equal">
      <formula>"Media"</formula>
    </cfRule>
    <cfRule type="cellIs" dxfId="38" priority="37" operator="equal">
      <formula>"Baja"</formula>
    </cfRule>
    <cfRule type="cellIs" dxfId="37" priority="38" operator="equal">
      <formula>"Muy Baja"</formula>
    </cfRule>
  </conditionalFormatting>
  <conditionalFormatting sqref="T59">
    <cfRule type="cellIs" dxfId="36" priority="30" operator="equal">
      <formula>"Extremo"</formula>
    </cfRule>
    <cfRule type="cellIs" dxfId="35" priority="31" operator="equal">
      <formula>"Alto"</formula>
    </cfRule>
    <cfRule type="cellIs" dxfId="34" priority="32" operator="equal">
      <formula>"Moderado"</formula>
    </cfRule>
    <cfRule type="cellIs" dxfId="33" priority="33" operator="equal">
      <formula>"Bajo"</formula>
    </cfRule>
  </conditionalFormatting>
  <conditionalFormatting sqref="AI59:AI64">
    <cfRule type="cellIs" dxfId="32" priority="25" operator="equal">
      <formula>"Muy Alta"</formula>
    </cfRule>
    <cfRule type="cellIs" dxfId="31" priority="26" operator="equal">
      <formula>"Alta"</formula>
    </cfRule>
    <cfRule type="cellIs" dxfId="30" priority="27" operator="equal">
      <formula>"Media"</formula>
    </cfRule>
    <cfRule type="cellIs" dxfId="29" priority="28" operator="equal">
      <formula>"Baja"</formula>
    </cfRule>
    <cfRule type="cellIs" dxfId="28" priority="29" operator="equal">
      <formula>"Muy Baja"</formula>
    </cfRule>
  </conditionalFormatting>
  <conditionalFormatting sqref="AK59:AK64">
    <cfRule type="cellIs" dxfId="27" priority="20" operator="equal">
      <formula>"Catastrófico"</formula>
    </cfRule>
    <cfRule type="cellIs" dxfId="26" priority="21" operator="equal">
      <formula>"Mayor"</formula>
    </cfRule>
    <cfRule type="cellIs" dxfId="25" priority="22" operator="equal">
      <formula>"Moderado"</formula>
    </cfRule>
    <cfRule type="cellIs" dxfId="24" priority="23" operator="equal">
      <formula>"Menor"</formula>
    </cfRule>
    <cfRule type="cellIs" dxfId="23" priority="24" operator="equal">
      <formula>"Leve"</formula>
    </cfRule>
  </conditionalFormatting>
  <conditionalFormatting sqref="AM59:AM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Q5:Q64">
    <cfRule type="containsText" dxfId="18" priority="15" operator="containsText" text="❌">
      <formula>NOT(ISERROR(SEARCH("❌",Q5)))</formula>
    </cfRule>
  </conditionalFormatting>
  <conditionalFormatting sqref="AI5">
    <cfRule type="cellIs" dxfId="17" priority="10" operator="equal">
      <formula>"Muy Alta"</formula>
    </cfRule>
    <cfRule type="cellIs" dxfId="16" priority="11" operator="equal">
      <formula>"Alta"</formula>
    </cfRule>
    <cfRule type="cellIs" dxfId="15" priority="12" operator="equal">
      <formula>"Media"</formula>
    </cfRule>
    <cfRule type="cellIs" dxfId="14" priority="13" operator="equal">
      <formula>"Baja"</formula>
    </cfRule>
    <cfRule type="cellIs" dxfId="13" priority="14" operator="equal">
      <formula>"Muy Baja"</formula>
    </cfRule>
  </conditionalFormatting>
  <conditionalFormatting sqref="AK5">
    <cfRule type="cellIs" dxfId="12" priority="5" operator="equal">
      <formula>"Catastrófico"</formula>
    </cfRule>
    <cfRule type="cellIs" dxfId="11" priority="6" operator="equal">
      <formula>"Mayor"</formula>
    </cfRule>
    <cfRule type="cellIs" dxfId="10" priority="7" operator="equal">
      <formula>"Moderado"</formula>
    </cfRule>
    <cfRule type="cellIs" dxfId="9" priority="8" operator="equal">
      <formula>"Menor"</formula>
    </cfRule>
    <cfRule type="cellIs" dxfId="8" priority="9" operator="equal">
      <formula>"Leve"</formula>
    </cfRule>
  </conditionalFormatting>
  <conditionalFormatting sqref="AM5">
    <cfRule type="cellIs" dxfId="7" priority="1" operator="equal">
      <formula>"Extremo"</formula>
    </cfRule>
    <cfRule type="cellIs" dxfId="6" priority="2" operator="equal">
      <formula>"Alto"</formula>
    </cfRule>
    <cfRule type="cellIs" dxfId="5" priority="3" operator="equal">
      <formula>"Moderado"</formula>
    </cfRule>
    <cfRule type="cellIs" dxfId="4" priority="4" operator="equal">
      <formula>"Bajo"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 type="list" allowBlank="1" showInputMessage="1" showErrorMessage="1" xr:uid="{2135382E-6996-4E1E-95E6-30F118713305}">
          <x14:formula1>
            <xm:f>'seguridad info'!$B$55:$B$110</xm:f>
          </x14:formula1>
          <xm:sqref>J9:J64 J5:J7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topLeftCell="A16" zoomScaleNormal="100" workbookViewId="0">
      <selection activeCell="J17" sqref="J17"/>
    </sheetView>
  </sheetViews>
  <sheetFormatPr baseColWidth="10" defaultColWidth="11.42578125" defaultRowHeight="16.5" x14ac:dyDescent="0.3"/>
  <cols>
    <col min="1" max="1" width="4" style="2" bestFit="1" customWidth="1"/>
    <col min="2" max="4" width="18.7109375" style="112" customWidth="1"/>
    <col min="5" max="5" width="14.140625" style="2" customWidth="1"/>
    <col min="6" max="6" width="13.140625" style="2" customWidth="1"/>
    <col min="7" max="7" width="32.42578125" style="1" customWidth="1"/>
    <col min="8" max="8" width="23" style="1" customWidth="1"/>
    <col min="9" max="9" width="24.140625" style="1" bestFit="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364" t="s">
        <v>277</v>
      </c>
      <c r="B2" s="365"/>
      <c r="C2" s="365"/>
      <c r="D2" s="365"/>
      <c r="E2" s="365"/>
      <c r="F2" s="365"/>
      <c r="G2" s="365"/>
      <c r="H2" s="334" t="s">
        <v>278</v>
      </c>
      <c r="I2" s="334"/>
      <c r="J2" s="334"/>
      <c r="K2" s="334"/>
      <c r="L2" s="334"/>
      <c r="M2" s="334"/>
      <c r="N2" s="334"/>
      <c r="O2" s="334"/>
      <c r="P2" s="334"/>
      <c r="Q2" s="334"/>
      <c r="R2" s="334"/>
      <c r="S2" s="334"/>
      <c r="T2" s="367" t="s">
        <v>161</v>
      </c>
      <c r="U2" s="367"/>
      <c r="V2" s="367"/>
      <c r="W2" s="397" t="s">
        <v>279</v>
      </c>
      <c r="X2" s="397"/>
      <c r="Y2" s="397"/>
    </row>
    <row r="3" spans="1:25" ht="15" customHeight="1" x14ac:dyDescent="0.25">
      <c r="A3" s="373" t="s">
        <v>163</v>
      </c>
      <c r="B3" s="332" t="s">
        <v>7</v>
      </c>
      <c r="C3" s="332" t="s">
        <v>9</v>
      </c>
      <c r="D3" s="332" t="s">
        <v>11</v>
      </c>
      <c r="E3" s="374" t="s">
        <v>15</v>
      </c>
      <c r="F3" s="332" t="s">
        <v>280</v>
      </c>
      <c r="G3" s="374" t="s">
        <v>281</v>
      </c>
      <c r="H3" s="329" t="s">
        <v>179</v>
      </c>
      <c r="I3" s="329" t="s">
        <v>180</v>
      </c>
      <c r="J3" s="329" t="s">
        <v>181</v>
      </c>
      <c r="K3" s="329" t="s">
        <v>182</v>
      </c>
      <c r="L3" s="329" t="s">
        <v>183</v>
      </c>
      <c r="M3" s="329" t="s">
        <v>182</v>
      </c>
      <c r="N3" s="329" t="s">
        <v>184</v>
      </c>
      <c r="O3" s="329" t="s">
        <v>182</v>
      </c>
      <c r="P3" s="329" t="s">
        <v>185</v>
      </c>
      <c r="Q3" s="329" t="s">
        <v>182</v>
      </c>
      <c r="R3" s="329" t="s">
        <v>186</v>
      </c>
      <c r="S3" s="329" t="s">
        <v>53</v>
      </c>
      <c r="T3" s="368" t="s">
        <v>182</v>
      </c>
      <c r="U3" s="368" t="s">
        <v>194</v>
      </c>
      <c r="V3" s="368" t="s">
        <v>282</v>
      </c>
      <c r="W3" s="325" t="s">
        <v>182</v>
      </c>
      <c r="X3" s="325" t="s">
        <v>283</v>
      </c>
      <c r="Y3" s="325" t="s">
        <v>53</v>
      </c>
    </row>
    <row r="4" spans="1:25" ht="15" customHeight="1" x14ac:dyDescent="0.25">
      <c r="A4" s="373"/>
      <c r="B4" s="332"/>
      <c r="C4" s="332"/>
      <c r="D4" s="332"/>
      <c r="E4" s="374"/>
      <c r="F4" s="332"/>
      <c r="G4" s="374"/>
      <c r="H4" s="329"/>
      <c r="I4" s="329"/>
      <c r="J4" s="329"/>
      <c r="K4" s="329"/>
      <c r="L4" s="329"/>
      <c r="M4" s="329"/>
      <c r="N4" s="329"/>
      <c r="O4" s="329"/>
      <c r="P4" s="329"/>
      <c r="Q4" s="329"/>
      <c r="R4" s="329"/>
      <c r="S4" s="329"/>
      <c r="T4" s="368"/>
      <c r="U4" s="368"/>
      <c r="V4" s="368"/>
      <c r="W4" s="325"/>
      <c r="X4" s="325"/>
      <c r="Y4" s="325"/>
    </row>
    <row r="5" spans="1:25" s="184" customFormat="1" ht="115.5" x14ac:dyDescent="0.25">
      <c r="A5" s="342">
        <v>1</v>
      </c>
      <c r="B5" s="324" t="s">
        <v>72</v>
      </c>
      <c r="C5" s="324" t="s">
        <v>208</v>
      </c>
      <c r="D5" s="324" t="s">
        <v>572</v>
      </c>
      <c r="E5" s="324" t="s">
        <v>284</v>
      </c>
      <c r="F5" s="324" t="s">
        <v>285</v>
      </c>
      <c r="G5" s="343" t="s">
        <v>286</v>
      </c>
      <c r="H5" s="155" t="s">
        <v>287</v>
      </c>
      <c r="I5" s="156" t="s">
        <v>288</v>
      </c>
      <c r="J5" s="120">
        <v>44926</v>
      </c>
      <c r="K5" s="120"/>
      <c r="L5" s="155"/>
      <c r="M5" s="120"/>
      <c r="N5" s="155"/>
      <c r="O5" s="120"/>
      <c r="P5" s="155"/>
      <c r="Q5" s="120"/>
      <c r="R5" s="155"/>
      <c r="S5" s="156"/>
      <c r="T5" s="120"/>
      <c r="U5" s="155"/>
      <c r="V5" s="155"/>
      <c r="W5" s="120"/>
      <c r="X5" s="155"/>
      <c r="Y5" s="156"/>
    </row>
    <row r="6" spans="1:25" s="184" customFormat="1" ht="57" customHeight="1" x14ac:dyDescent="0.25">
      <c r="A6" s="342"/>
      <c r="B6" s="324"/>
      <c r="C6" s="324"/>
      <c r="D6" s="324"/>
      <c r="E6" s="324"/>
      <c r="F6" s="324"/>
      <c r="G6" s="343"/>
      <c r="H6" s="155"/>
      <c r="I6" s="156"/>
      <c r="J6" s="120"/>
      <c r="K6" s="120"/>
      <c r="L6" s="155"/>
      <c r="M6" s="120"/>
      <c r="N6" s="155"/>
      <c r="O6" s="120"/>
      <c r="P6" s="155"/>
      <c r="Q6" s="120"/>
      <c r="R6" s="155"/>
      <c r="S6" s="156"/>
      <c r="T6" s="120"/>
      <c r="U6" s="155"/>
      <c r="V6" s="155"/>
      <c r="W6" s="120"/>
      <c r="X6" s="155"/>
      <c r="Y6" s="156"/>
    </row>
    <row r="7" spans="1:25" s="184" customFormat="1" ht="57" customHeight="1" x14ac:dyDescent="0.25">
      <c r="A7" s="342"/>
      <c r="B7" s="324"/>
      <c r="C7" s="324"/>
      <c r="D7" s="324"/>
      <c r="E7" s="324"/>
      <c r="F7" s="324"/>
      <c r="G7" s="343"/>
      <c r="H7" s="155"/>
      <c r="I7" s="156"/>
      <c r="J7" s="120"/>
      <c r="K7" s="120"/>
      <c r="L7" s="155"/>
      <c r="M7" s="120"/>
      <c r="N7" s="155"/>
      <c r="O7" s="120"/>
      <c r="P7" s="155"/>
      <c r="Q7" s="120"/>
      <c r="R7" s="155"/>
      <c r="S7" s="156"/>
      <c r="T7" s="120"/>
      <c r="U7" s="155"/>
      <c r="V7" s="155"/>
      <c r="W7" s="120"/>
      <c r="X7" s="155"/>
      <c r="Y7" s="156"/>
    </row>
    <row r="8" spans="1:25" s="184" customFormat="1" ht="57" customHeight="1" x14ac:dyDescent="0.25">
      <c r="A8" s="342"/>
      <c r="B8" s="324"/>
      <c r="C8" s="324"/>
      <c r="D8" s="324"/>
      <c r="E8" s="324"/>
      <c r="F8" s="324"/>
      <c r="G8" s="343"/>
      <c r="H8" s="155"/>
      <c r="I8" s="156"/>
      <c r="J8" s="120"/>
      <c r="K8" s="120"/>
      <c r="L8" s="155"/>
      <c r="M8" s="120"/>
      <c r="N8" s="155"/>
      <c r="O8" s="120"/>
      <c r="P8" s="155"/>
      <c r="Q8" s="120"/>
      <c r="R8" s="155"/>
      <c r="S8" s="156"/>
      <c r="T8" s="120"/>
      <c r="U8" s="155"/>
      <c r="V8" s="155"/>
      <c r="W8" s="120"/>
      <c r="X8" s="155"/>
      <c r="Y8" s="156"/>
    </row>
    <row r="9" spans="1:25" s="184" customFormat="1" ht="57" customHeight="1" x14ac:dyDescent="0.25">
      <c r="A9" s="342"/>
      <c r="B9" s="324"/>
      <c r="C9" s="324"/>
      <c r="D9" s="324"/>
      <c r="E9" s="324"/>
      <c r="F9" s="324"/>
      <c r="G9" s="343"/>
      <c r="H9" s="155"/>
      <c r="I9" s="156"/>
      <c r="J9" s="120"/>
      <c r="K9" s="120"/>
      <c r="L9" s="155"/>
      <c r="M9" s="120"/>
      <c r="N9" s="155"/>
      <c r="O9" s="120"/>
      <c r="P9" s="155"/>
      <c r="Q9" s="120"/>
      <c r="R9" s="155"/>
      <c r="S9" s="156"/>
      <c r="T9" s="120"/>
      <c r="U9" s="155"/>
      <c r="V9" s="155"/>
      <c r="W9" s="120"/>
      <c r="X9" s="155"/>
      <c r="Y9" s="156"/>
    </row>
    <row r="10" spans="1:25" s="184" customFormat="1" ht="57" customHeight="1" x14ac:dyDescent="0.25">
      <c r="A10" s="342"/>
      <c r="B10" s="324"/>
      <c r="C10" s="324"/>
      <c r="D10" s="324"/>
      <c r="E10" s="324"/>
      <c r="F10" s="324"/>
      <c r="G10" s="343"/>
      <c r="H10" s="155"/>
      <c r="I10" s="156"/>
      <c r="J10" s="120"/>
      <c r="K10" s="120"/>
      <c r="L10" s="155"/>
      <c r="M10" s="120"/>
      <c r="N10" s="155"/>
      <c r="O10" s="120"/>
      <c r="P10" s="155"/>
      <c r="Q10" s="120"/>
      <c r="R10" s="155"/>
      <c r="S10" s="156"/>
      <c r="T10" s="120"/>
      <c r="U10" s="155"/>
      <c r="V10" s="155"/>
      <c r="W10" s="120"/>
      <c r="X10" s="155"/>
      <c r="Y10" s="156"/>
    </row>
    <row r="11" spans="1:25" s="184" customFormat="1" ht="58.5" customHeight="1" x14ac:dyDescent="0.25">
      <c r="A11" s="342">
        <v>2</v>
      </c>
      <c r="B11" s="324" t="s">
        <v>72</v>
      </c>
      <c r="C11" s="324" t="s">
        <v>208</v>
      </c>
      <c r="D11" s="324" t="s">
        <v>572</v>
      </c>
      <c r="E11" s="324" t="s">
        <v>289</v>
      </c>
      <c r="F11" s="324" t="s">
        <v>290</v>
      </c>
      <c r="G11" s="343" t="s">
        <v>291</v>
      </c>
      <c r="H11" s="155" t="s">
        <v>292</v>
      </c>
      <c r="I11" s="156" t="s">
        <v>288</v>
      </c>
      <c r="J11" s="120">
        <v>44926</v>
      </c>
      <c r="K11" s="120"/>
      <c r="L11" s="155"/>
      <c r="M11" s="120"/>
      <c r="N11" s="155"/>
      <c r="O11" s="120"/>
      <c r="P11" s="155"/>
      <c r="Q11" s="120"/>
      <c r="R11" s="155"/>
      <c r="S11" s="156"/>
      <c r="T11" s="120"/>
      <c r="U11" s="155"/>
      <c r="V11" s="155"/>
      <c r="W11" s="120"/>
      <c r="X11" s="155"/>
      <c r="Y11" s="156"/>
    </row>
    <row r="12" spans="1:25" s="184" customFormat="1" ht="58.5" customHeight="1" x14ac:dyDescent="0.25">
      <c r="A12" s="342"/>
      <c r="B12" s="324"/>
      <c r="C12" s="324"/>
      <c r="D12" s="324"/>
      <c r="E12" s="324"/>
      <c r="F12" s="324"/>
      <c r="G12" s="343"/>
      <c r="H12" s="155"/>
      <c r="I12" s="156"/>
      <c r="J12" s="120"/>
      <c r="K12" s="120"/>
      <c r="L12" s="155"/>
      <c r="M12" s="120"/>
      <c r="N12" s="155"/>
      <c r="O12" s="120"/>
      <c r="P12" s="155"/>
      <c r="Q12" s="120"/>
      <c r="R12" s="155"/>
      <c r="S12" s="156"/>
      <c r="T12" s="120"/>
      <c r="U12" s="155"/>
      <c r="V12" s="155"/>
      <c r="W12" s="120"/>
      <c r="X12" s="155"/>
      <c r="Y12" s="156"/>
    </row>
    <row r="13" spans="1:25" s="184" customFormat="1" ht="58.5" customHeight="1" x14ac:dyDescent="0.25">
      <c r="A13" s="342"/>
      <c r="B13" s="324"/>
      <c r="C13" s="324"/>
      <c r="D13" s="324"/>
      <c r="E13" s="324"/>
      <c r="F13" s="324"/>
      <c r="G13" s="343"/>
      <c r="H13" s="155"/>
      <c r="I13" s="156"/>
      <c r="J13" s="120"/>
      <c r="K13" s="120"/>
      <c r="L13" s="155"/>
      <c r="M13" s="120"/>
      <c r="N13" s="155"/>
      <c r="O13" s="120"/>
      <c r="P13" s="155"/>
      <c r="Q13" s="120"/>
      <c r="R13" s="155"/>
      <c r="S13" s="156"/>
      <c r="T13" s="120"/>
      <c r="U13" s="155"/>
      <c r="V13" s="155"/>
      <c r="W13" s="120"/>
      <c r="X13" s="155"/>
      <c r="Y13" s="156"/>
    </row>
    <row r="14" spans="1:25" s="184" customFormat="1" ht="58.5" customHeight="1" x14ac:dyDescent="0.25">
      <c r="A14" s="342"/>
      <c r="B14" s="324"/>
      <c r="C14" s="324"/>
      <c r="D14" s="324"/>
      <c r="E14" s="324"/>
      <c r="F14" s="324"/>
      <c r="G14" s="343"/>
      <c r="H14" s="155"/>
      <c r="I14" s="156"/>
      <c r="J14" s="120"/>
      <c r="K14" s="120"/>
      <c r="L14" s="155"/>
      <c r="M14" s="120"/>
      <c r="N14" s="155"/>
      <c r="O14" s="120"/>
      <c r="P14" s="155"/>
      <c r="Q14" s="120"/>
      <c r="R14" s="155"/>
      <c r="S14" s="156"/>
      <c r="T14" s="120"/>
      <c r="U14" s="155"/>
      <c r="V14" s="155"/>
      <c r="W14" s="120"/>
      <c r="X14" s="155"/>
      <c r="Y14" s="156"/>
    </row>
    <row r="15" spans="1:25" s="184" customFormat="1" ht="58.5" customHeight="1" x14ac:dyDescent="0.25">
      <c r="A15" s="342"/>
      <c r="B15" s="324"/>
      <c r="C15" s="324"/>
      <c r="D15" s="324"/>
      <c r="E15" s="324"/>
      <c r="F15" s="324"/>
      <c r="G15" s="343"/>
      <c r="H15" s="155"/>
      <c r="I15" s="156"/>
      <c r="J15" s="120"/>
      <c r="K15" s="120"/>
      <c r="L15" s="155"/>
      <c r="M15" s="120"/>
      <c r="N15" s="155"/>
      <c r="O15" s="120"/>
      <c r="P15" s="155"/>
      <c r="Q15" s="120"/>
      <c r="R15" s="155"/>
      <c r="S15" s="156"/>
      <c r="T15" s="120"/>
      <c r="U15" s="155"/>
      <c r="V15" s="155"/>
      <c r="W15" s="120"/>
      <c r="X15" s="155"/>
      <c r="Y15" s="156"/>
    </row>
    <row r="16" spans="1:25" s="184" customFormat="1" ht="58.5" customHeight="1" x14ac:dyDescent="0.25">
      <c r="A16" s="342"/>
      <c r="B16" s="324"/>
      <c r="C16" s="324"/>
      <c r="D16" s="324"/>
      <c r="E16" s="324"/>
      <c r="F16" s="324"/>
      <c r="G16" s="343"/>
      <c r="H16" s="155"/>
      <c r="I16" s="156"/>
      <c r="J16" s="120"/>
      <c r="K16" s="120"/>
      <c r="L16" s="155"/>
      <c r="M16" s="120"/>
      <c r="N16" s="155"/>
      <c r="O16" s="120"/>
      <c r="P16" s="155"/>
      <c r="Q16" s="120"/>
      <c r="R16" s="155"/>
      <c r="S16" s="156"/>
      <c r="T16" s="120"/>
      <c r="U16" s="155"/>
      <c r="V16" s="155"/>
      <c r="W16" s="120"/>
      <c r="X16" s="155"/>
      <c r="Y16" s="156"/>
    </row>
    <row r="17" spans="1:25" s="184" customFormat="1" ht="66" x14ac:dyDescent="0.25">
      <c r="A17" s="342">
        <v>3</v>
      </c>
      <c r="B17" s="324" t="s">
        <v>72</v>
      </c>
      <c r="C17" s="324" t="s">
        <v>208</v>
      </c>
      <c r="D17" s="324" t="s">
        <v>572</v>
      </c>
      <c r="E17" s="324" t="s">
        <v>293</v>
      </c>
      <c r="F17" s="324" t="s">
        <v>285</v>
      </c>
      <c r="G17" s="343" t="s">
        <v>294</v>
      </c>
      <c r="H17" s="155" t="s">
        <v>295</v>
      </c>
      <c r="I17" s="156" t="s">
        <v>288</v>
      </c>
      <c r="J17" s="120">
        <v>44926</v>
      </c>
      <c r="K17" s="120"/>
      <c r="L17" s="155"/>
      <c r="M17" s="120"/>
      <c r="N17" s="155"/>
      <c r="O17" s="120"/>
      <c r="P17" s="155"/>
      <c r="Q17" s="120"/>
      <c r="R17" s="155"/>
      <c r="S17" s="156"/>
      <c r="T17" s="120"/>
      <c r="U17" s="155"/>
      <c r="V17" s="155"/>
      <c r="W17" s="120"/>
      <c r="X17" s="155"/>
      <c r="Y17" s="156"/>
    </row>
    <row r="18" spans="1:25" s="184" customFormat="1" ht="38.25" customHeight="1" x14ac:dyDescent="0.25">
      <c r="A18" s="342"/>
      <c r="B18" s="324"/>
      <c r="C18" s="324"/>
      <c r="D18" s="324"/>
      <c r="E18" s="324"/>
      <c r="F18" s="324"/>
      <c r="G18" s="343"/>
      <c r="H18" s="155"/>
      <c r="I18" s="156"/>
      <c r="J18" s="120"/>
      <c r="K18" s="120"/>
      <c r="L18" s="155"/>
      <c r="M18" s="120"/>
      <c r="N18" s="155"/>
      <c r="O18" s="120"/>
      <c r="P18" s="155"/>
      <c r="Q18" s="120"/>
      <c r="R18" s="155"/>
      <c r="S18" s="156"/>
      <c r="T18" s="120"/>
      <c r="U18" s="155"/>
      <c r="V18" s="155"/>
      <c r="W18" s="120"/>
      <c r="X18" s="155"/>
      <c r="Y18" s="156"/>
    </row>
    <row r="19" spans="1:25" s="184" customFormat="1" ht="38.25" customHeight="1" x14ac:dyDescent="0.25">
      <c r="A19" s="342"/>
      <c r="B19" s="324"/>
      <c r="C19" s="324"/>
      <c r="D19" s="324"/>
      <c r="E19" s="324"/>
      <c r="F19" s="324"/>
      <c r="G19" s="343"/>
      <c r="H19" s="155"/>
      <c r="I19" s="156"/>
      <c r="J19" s="120"/>
      <c r="K19" s="120"/>
      <c r="L19" s="155"/>
      <c r="M19" s="120"/>
      <c r="N19" s="155"/>
      <c r="O19" s="120"/>
      <c r="P19" s="155"/>
      <c r="Q19" s="120"/>
      <c r="R19" s="155"/>
      <c r="S19" s="156"/>
      <c r="T19" s="120"/>
      <c r="U19" s="155"/>
      <c r="V19" s="155"/>
      <c r="W19" s="120"/>
      <c r="X19" s="155"/>
      <c r="Y19" s="156"/>
    </row>
    <row r="20" spans="1:25" s="184" customFormat="1" ht="38.25" customHeight="1" x14ac:dyDescent="0.25">
      <c r="A20" s="342"/>
      <c r="B20" s="324"/>
      <c r="C20" s="324"/>
      <c r="D20" s="324"/>
      <c r="E20" s="324"/>
      <c r="F20" s="324"/>
      <c r="G20" s="343"/>
      <c r="H20" s="155"/>
      <c r="I20" s="156"/>
      <c r="J20" s="120"/>
      <c r="K20" s="120"/>
      <c r="L20" s="155"/>
      <c r="M20" s="120"/>
      <c r="N20" s="155"/>
      <c r="O20" s="120"/>
      <c r="P20" s="155"/>
      <c r="Q20" s="120"/>
      <c r="R20" s="155"/>
      <c r="S20" s="156"/>
      <c r="T20" s="120"/>
      <c r="U20" s="155"/>
      <c r="V20" s="155"/>
      <c r="W20" s="120"/>
      <c r="X20" s="155"/>
      <c r="Y20" s="156"/>
    </row>
    <row r="21" spans="1:25" s="184" customFormat="1" ht="38.25" customHeight="1" x14ac:dyDescent="0.25">
      <c r="A21" s="342"/>
      <c r="B21" s="324"/>
      <c r="C21" s="324"/>
      <c r="D21" s="324"/>
      <c r="E21" s="324"/>
      <c r="F21" s="324"/>
      <c r="G21" s="343"/>
      <c r="H21" s="155"/>
      <c r="I21" s="156"/>
      <c r="J21" s="120"/>
      <c r="K21" s="120"/>
      <c r="L21" s="155"/>
      <c r="M21" s="120"/>
      <c r="N21" s="155"/>
      <c r="O21" s="120"/>
      <c r="P21" s="155"/>
      <c r="Q21" s="120"/>
      <c r="R21" s="155"/>
      <c r="S21" s="156"/>
      <c r="T21" s="120"/>
      <c r="U21" s="155"/>
      <c r="V21" s="155"/>
      <c r="W21" s="120"/>
      <c r="X21" s="155"/>
      <c r="Y21" s="156"/>
    </row>
    <row r="22" spans="1:25" s="184" customFormat="1" ht="38.25" customHeight="1" x14ac:dyDescent="0.25">
      <c r="A22" s="342"/>
      <c r="B22" s="324"/>
      <c r="C22" s="324"/>
      <c r="D22" s="324"/>
      <c r="E22" s="324"/>
      <c r="F22" s="324"/>
      <c r="G22" s="343"/>
      <c r="H22" s="155"/>
      <c r="I22" s="156"/>
      <c r="J22" s="120"/>
      <c r="K22" s="120"/>
      <c r="L22" s="155"/>
      <c r="M22" s="120"/>
      <c r="N22" s="155"/>
      <c r="O22" s="120"/>
      <c r="P22" s="155"/>
      <c r="Q22" s="120"/>
      <c r="R22" s="155"/>
      <c r="S22" s="156"/>
      <c r="T22" s="120"/>
      <c r="U22" s="155"/>
      <c r="V22" s="155"/>
      <c r="W22" s="120"/>
      <c r="X22" s="155"/>
      <c r="Y22" s="156"/>
    </row>
    <row r="23" spans="1:25" s="184" customFormat="1" ht="15" customHeight="1" x14ac:dyDescent="0.25">
      <c r="A23" s="342">
        <v>4</v>
      </c>
      <c r="B23" s="324"/>
      <c r="C23" s="324"/>
      <c r="D23" s="324"/>
      <c r="E23" s="324"/>
      <c r="F23" s="324"/>
      <c r="G23" s="343"/>
      <c r="H23" s="155"/>
      <c r="I23" s="156"/>
      <c r="J23" s="120"/>
      <c r="K23" s="120"/>
      <c r="L23" s="155"/>
      <c r="M23" s="120"/>
      <c r="N23" s="155"/>
      <c r="O23" s="120"/>
      <c r="P23" s="155"/>
      <c r="Q23" s="120"/>
      <c r="R23" s="155"/>
      <c r="S23" s="156"/>
      <c r="T23" s="120"/>
      <c r="U23" s="155"/>
      <c r="V23" s="155"/>
      <c r="W23" s="120"/>
      <c r="X23" s="155"/>
      <c r="Y23" s="156"/>
    </row>
    <row r="24" spans="1:25" s="184" customFormat="1" ht="15" customHeight="1" x14ac:dyDescent="0.25">
      <c r="A24" s="342"/>
      <c r="B24" s="324"/>
      <c r="C24" s="324"/>
      <c r="D24" s="324"/>
      <c r="E24" s="324"/>
      <c r="F24" s="324"/>
      <c r="G24" s="343"/>
      <c r="H24" s="155"/>
      <c r="I24" s="156"/>
      <c r="J24" s="120"/>
      <c r="K24" s="120"/>
      <c r="L24" s="155"/>
      <c r="M24" s="120"/>
      <c r="N24" s="155"/>
      <c r="O24" s="120"/>
      <c r="P24" s="155"/>
      <c r="Q24" s="120"/>
      <c r="R24" s="155"/>
      <c r="S24" s="156"/>
      <c r="T24" s="120"/>
      <c r="U24" s="155"/>
      <c r="V24" s="155"/>
      <c r="W24" s="120"/>
      <c r="X24" s="155"/>
      <c r="Y24" s="156"/>
    </row>
    <row r="25" spans="1:25" s="184" customFormat="1" ht="15" customHeight="1" x14ac:dyDescent="0.25">
      <c r="A25" s="342"/>
      <c r="B25" s="324"/>
      <c r="C25" s="324"/>
      <c r="D25" s="324"/>
      <c r="E25" s="324"/>
      <c r="F25" s="324"/>
      <c r="G25" s="343"/>
      <c r="H25" s="155"/>
      <c r="I25" s="156"/>
      <c r="J25" s="120"/>
      <c r="K25" s="120"/>
      <c r="L25" s="155"/>
      <c r="M25" s="120"/>
      <c r="N25" s="155"/>
      <c r="O25" s="120"/>
      <c r="P25" s="155"/>
      <c r="Q25" s="120"/>
      <c r="R25" s="155"/>
      <c r="S25" s="156"/>
      <c r="T25" s="120"/>
      <c r="U25" s="155"/>
      <c r="V25" s="155"/>
      <c r="W25" s="120"/>
      <c r="X25" s="155"/>
      <c r="Y25" s="156"/>
    </row>
    <row r="26" spans="1:25" s="184" customFormat="1" ht="15" customHeight="1" x14ac:dyDescent="0.25">
      <c r="A26" s="342"/>
      <c r="B26" s="324"/>
      <c r="C26" s="324"/>
      <c r="D26" s="324"/>
      <c r="E26" s="324"/>
      <c r="F26" s="324"/>
      <c r="G26" s="343"/>
      <c r="H26" s="155"/>
      <c r="I26" s="156"/>
      <c r="J26" s="120"/>
      <c r="K26" s="120"/>
      <c r="L26" s="155"/>
      <c r="M26" s="120"/>
      <c r="N26" s="155"/>
      <c r="O26" s="120"/>
      <c r="P26" s="155"/>
      <c r="Q26" s="120"/>
      <c r="R26" s="155"/>
      <c r="S26" s="156"/>
      <c r="T26" s="120"/>
      <c r="U26" s="155"/>
      <c r="V26" s="155"/>
      <c r="W26" s="120"/>
      <c r="X26" s="155"/>
      <c r="Y26" s="156"/>
    </row>
    <row r="27" spans="1:25" s="184" customFormat="1" ht="15" customHeight="1" x14ac:dyDescent="0.25">
      <c r="A27" s="342"/>
      <c r="B27" s="324"/>
      <c r="C27" s="324"/>
      <c r="D27" s="324"/>
      <c r="E27" s="324"/>
      <c r="F27" s="324"/>
      <c r="G27" s="343"/>
      <c r="H27" s="155"/>
      <c r="I27" s="156"/>
      <c r="J27" s="120"/>
      <c r="K27" s="120"/>
      <c r="L27" s="155"/>
      <c r="M27" s="120"/>
      <c r="N27" s="155"/>
      <c r="O27" s="120"/>
      <c r="P27" s="155"/>
      <c r="Q27" s="120"/>
      <c r="R27" s="155"/>
      <c r="S27" s="156"/>
      <c r="T27" s="120"/>
      <c r="U27" s="155"/>
      <c r="V27" s="155"/>
      <c r="W27" s="120"/>
      <c r="X27" s="155"/>
      <c r="Y27" s="156"/>
    </row>
    <row r="28" spans="1:25" s="184" customFormat="1" ht="15" customHeight="1" x14ac:dyDescent="0.25">
      <c r="A28" s="342"/>
      <c r="B28" s="324"/>
      <c r="C28" s="324"/>
      <c r="D28" s="324"/>
      <c r="E28" s="324"/>
      <c r="F28" s="324"/>
      <c r="G28" s="343"/>
      <c r="H28" s="155"/>
      <c r="I28" s="156"/>
      <c r="J28" s="120"/>
      <c r="K28" s="120"/>
      <c r="L28" s="155"/>
      <c r="M28" s="120"/>
      <c r="N28" s="155"/>
      <c r="O28" s="120"/>
      <c r="P28" s="155"/>
      <c r="Q28" s="120"/>
      <c r="R28" s="155"/>
      <c r="S28" s="156"/>
      <c r="T28" s="120"/>
      <c r="U28" s="155"/>
      <c r="V28" s="155"/>
      <c r="W28" s="120"/>
      <c r="X28" s="155"/>
      <c r="Y28" s="156"/>
    </row>
    <row r="29" spans="1:25" s="184" customFormat="1" ht="15" customHeight="1" x14ac:dyDescent="0.25">
      <c r="A29" s="342">
        <v>5</v>
      </c>
      <c r="B29" s="324"/>
      <c r="C29" s="324"/>
      <c r="D29" s="324"/>
      <c r="E29" s="324"/>
      <c r="F29" s="324"/>
      <c r="G29" s="343"/>
      <c r="H29" s="155"/>
      <c r="I29" s="156"/>
      <c r="J29" s="120"/>
      <c r="K29" s="120"/>
      <c r="L29" s="155"/>
      <c r="M29" s="120"/>
      <c r="N29" s="155"/>
      <c r="O29" s="120"/>
      <c r="P29" s="155"/>
      <c r="Q29" s="120"/>
      <c r="R29" s="155"/>
      <c r="S29" s="156"/>
      <c r="T29" s="120"/>
      <c r="U29" s="155"/>
      <c r="V29" s="155"/>
      <c r="W29" s="120"/>
      <c r="X29" s="155"/>
      <c r="Y29" s="156"/>
    </row>
    <row r="30" spans="1:25" s="184" customFormat="1" ht="15" customHeight="1" x14ac:dyDescent="0.25">
      <c r="A30" s="342"/>
      <c r="B30" s="324"/>
      <c r="C30" s="324"/>
      <c r="D30" s="324"/>
      <c r="E30" s="324"/>
      <c r="F30" s="324"/>
      <c r="G30" s="343"/>
      <c r="H30" s="155"/>
      <c r="I30" s="156"/>
      <c r="J30" s="120"/>
      <c r="K30" s="120"/>
      <c r="L30" s="155"/>
      <c r="M30" s="120"/>
      <c r="N30" s="155"/>
      <c r="O30" s="120"/>
      <c r="P30" s="155"/>
      <c r="Q30" s="120"/>
      <c r="R30" s="155"/>
      <c r="S30" s="156"/>
      <c r="T30" s="120"/>
      <c r="U30" s="155"/>
      <c r="V30" s="155"/>
      <c r="W30" s="120"/>
      <c r="X30" s="155"/>
      <c r="Y30" s="156"/>
    </row>
    <row r="31" spans="1:25" s="184" customFormat="1" ht="15" customHeight="1" x14ac:dyDescent="0.25">
      <c r="A31" s="342"/>
      <c r="B31" s="324"/>
      <c r="C31" s="324"/>
      <c r="D31" s="324"/>
      <c r="E31" s="324"/>
      <c r="F31" s="324"/>
      <c r="G31" s="343"/>
      <c r="H31" s="155"/>
      <c r="I31" s="156"/>
      <c r="J31" s="120"/>
      <c r="K31" s="120"/>
      <c r="L31" s="155"/>
      <c r="M31" s="120"/>
      <c r="N31" s="155"/>
      <c r="O31" s="120"/>
      <c r="P31" s="155"/>
      <c r="Q31" s="120"/>
      <c r="R31" s="155"/>
      <c r="S31" s="156"/>
      <c r="T31" s="120"/>
      <c r="U31" s="155"/>
      <c r="V31" s="155"/>
      <c r="W31" s="120"/>
      <c r="X31" s="155"/>
      <c r="Y31" s="156"/>
    </row>
    <row r="32" spans="1:25" s="184" customFormat="1" ht="15" customHeight="1" x14ac:dyDescent="0.25">
      <c r="A32" s="342"/>
      <c r="B32" s="324"/>
      <c r="C32" s="324"/>
      <c r="D32" s="324"/>
      <c r="E32" s="324"/>
      <c r="F32" s="324"/>
      <c r="G32" s="343"/>
      <c r="H32" s="155"/>
      <c r="I32" s="156"/>
      <c r="J32" s="120"/>
      <c r="K32" s="120"/>
      <c r="L32" s="155"/>
      <c r="M32" s="120"/>
      <c r="N32" s="155"/>
      <c r="O32" s="120"/>
      <c r="P32" s="155"/>
      <c r="Q32" s="120"/>
      <c r="R32" s="155"/>
      <c r="S32" s="156"/>
      <c r="T32" s="120"/>
      <c r="U32" s="155"/>
      <c r="V32" s="155"/>
      <c r="W32" s="120"/>
      <c r="X32" s="155"/>
      <c r="Y32" s="156"/>
    </row>
    <row r="33" spans="1:25" s="184" customFormat="1" ht="15" customHeight="1" x14ac:dyDescent="0.25">
      <c r="A33" s="342"/>
      <c r="B33" s="324"/>
      <c r="C33" s="324"/>
      <c r="D33" s="324"/>
      <c r="E33" s="324"/>
      <c r="F33" s="324"/>
      <c r="G33" s="343"/>
      <c r="H33" s="155"/>
      <c r="I33" s="156"/>
      <c r="J33" s="120"/>
      <c r="K33" s="120"/>
      <c r="L33" s="155"/>
      <c r="M33" s="120"/>
      <c r="N33" s="155"/>
      <c r="O33" s="120"/>
      <c r="P33" s="155"/>
      <c r="Q33" s="120"/>
      <c r="R33" s="155"/>
      <c r="S33" s="156"/>
      <c r="T33" s="120"/>
      <c r="U33" s="155"/>
      <c r="V33" s="155"/>
      <c r="W33" s="120"/>
      <c r="X33" s="155"/>
      <c r="Y33" s="156"/>
    </row>
    <row r="34" spans="1:25" s="184" customFormat="1" ht="15" customHeight="1" x14ac:dyDescent="0.25">
      <c r="A34" s="342"/>
      <c r="B34" s="324"/>
      <c r="C34" s="324"/>
      <c r="D34" s="324"/>
      <c r="E34" s="324"/>
      <c r="F34" s="324"/>
      <c r="G34" s="343"/>
      <c r="H34" s="155"/>
      <c r="I34" s="156"/>
      <c r="J34" s="120"/>
      <c r="K34" s="120"/>
      <c r="L34" s="155"/>
      <c r="M34" s="120"/>
      <c r="N34" s="155"/>
      <c r="O34" s="120"/>
      <c r="P34" s="155"/>
      <c r="Q34" s="120"/>
      <c r="R34" s="155"/>
      <c r="S34" s="156"/>
      <c r="T34" s="120"/>
      <c r="U34" s="155"/>
      <c r="V34" s="155"/>
      <c r="W34" s="120"/>
      <c r="X34" s="155"/>
      <c r="Y34" s="156"/>
    </row>
    <row r="35" spans="1:25" s="184" customFormat="1" ht="15" customHeight="1" x14ac:dyDescent="0.25">
      <c r="A35" s="342">
        <v>6</v>
      </c>
      <c r="B35" s="324"/>
      <c r="C35" s="324"/>
      <c r="D35" s="324"/>
      <c r="E35" s="324"/>
      <c r="F35" s="324"/>
      <c r="G35" s="343"/>
      <c r="H35" s="155"/>
      <c r="I35" s="156"/>
      <c r="J35" s="120"/>
      <c r="K35" s="120"/>
      <c r="L35" s="155"/>
      <c r="M35" s="120"/>
      <c r="N35" s="155"/>
      <c r="O35" s="120"/>
      <c r="P35" s="155"/>
      <c r="Q35" s="120"/>
      <c r="R35" s="155"/>
      <c r="S35" s="156"/>
      <c r="T35" s="120"/>
      <c r="U35" s="155"/>
      <c r="V35" s="155"/>
      <c r="W35" s="120"/>
      <c r="X35" s="155"/>
      <c r="Y35" s="156"/>
    </row>
    <row r="36" spans="1:25" s="184" customFormat="1" ht="15" customHeight="1" x14ac:dyDescent="0.25">
      <c r="A36" s="342"/>
      <c r="B36" s="324"/>
      <c r="C36" s="324"/>
      <c r="D36" s="324"/>
      <c r="E36" s="324"/>
      <c r="F36" s="324"/>
      <c r="G36" s="343"/>
      <c r="H36" s="155"/>
      <c r="I36" s="156"/>
      <c r="J36" s="120"/>
      <c r="K36" s="120"/>
      <c r="L36" s="155"/>
      <c r="M36" s="120"/>
      <c r="N36" s="155"/>
      <c r="O36" s="120"/>
      <c r="P36" s="155"/>
      <c r="Q36" s="120"/>
      <c r="R36" s="155"/>
      <c r="S36" s="156"/>
      <c r="T36" s="120"/>
      <c r="U36" s="155"/>
      <c r="V36" s="155"/>
      <c r="W36" s="120"/>
      <c r="X36" s="155"/>
      <c r="Y36" s="156"/>
    </row>
    <row r="37" spans="1:25" s="184" customFormat="1" ht="15" customHeight="1" x14ac:dyDescent="0.25">
      <c r="A37" s="342"/>
      <c r="B37" s="324"/>
      <c r="C37" s="324"/>
      <c r="D37" s="324"/>
      <c r="E37" s="324"/>
      <c r="F37" s="324"/>
      <c r="G37" s="343"/>
      <c r="H37" s="155"/>
      <c r="I37" s="156"/>
      <c r="J37" s="120"/>
      <c r="K37" s="120"/>
      <c r="L37" s="155"/>
      <c r="M37" s="120"/>
      <c r="N37" s="155"/>
      <c r="O37" s="120"/>
      <c r="P37" s="155"/>
      <c r="Q37" s="120"/>
      <c r="R37" s="155"/>
      <c r="S37" s="156"/>
      <c r="T37" s="120"/>
      <c r="U37" s="155"/>
      <c r="V37" s="155"/>
      <c r="W37" s="120"/>
      <c r="X37" s="155"/>
      <c r="Y37" s="156"/>
    </row>
    <row r="38" spans="1:25" s="184" customFormat="1" ht="15" customHeight="1" x14ac:dyDescent="0.25">
      <c r="A38" s="342"/>
      <c r="B38" s="324"/>
      <c r="C38" s="324"/>
      <c r="D38" s="324"/>
      <c r="E38" s="324"/>
      <c r="F38" s="324"/>
      <c r="G38" s="343"/>
      <c r="H38" s="155"/>
      <c r="I38" s="156"/>
      <c r="J38" s="120"/>
      <c r="K38" s="120"/>
      <c r="L38" s="155"/>
      <c r="M38" s="120"/>
      <c r="N38" s="155"/>
      <c r="O38" s="120"/>
      <c r="P38" s="155"/>
      <c r="Q38" s="120"/>
      <c r="R38" s="155"/>
      <c r="S38" s="156"/>
      <c r="T38" s="120"/>
      <c r="U38" s="155"/>
      <c r="V38" s="155"/>
      <c r="W38" s="120"/>
      <c r="X38" s="155"/>
      <c r="Y38" s="156"/>
    </row>
    <row r="39" spans="1:25" s="184" customFormat="1" ht="15" customHeight="1" x14ac:dyDescent="0.25">
      <c r="A39" s="342"/>
      <c r="B39" s="324"/>
      <c r="C39" s="324"/>
      <c r="D39" s="324"/>
      <c r="E39" s="324"/>
      <c r="F39" s="324"/>
      <c r="G39" s="343"/>
      <c r="H39" s="155"/>
      <c r="I39" s="156"/>
      <c r="J39" s="120"/>
      <c r="K39" s="120"/>
      <c r="L39" s="155"/>
      <c r="M39" s="120"/>
      <c r="N39" s="155"/>
      <c r="O39" s="120"/>
      <c r="P39" s="155"/>
      <c r="Q39" s="120"/>
      <c r="R39" s="155"/>
      <c r="S39" s="156"/>
      <c r="T39" s="120"/>
      <c r="U39" s="155"/>
      <c r="V39" s="155"/>
      <c r="W39" s="120"/>
      <c r="X39" s="155"/>
      <c r="Y39" s="156"/>
    </row>
    <row r="40" spans="1:25" s="184" customFormat="1" ht="15" customHeight="1" x14ac:dyDescent="0.25">
      <c r="A40" s="342"/>
      <c r="B40" s="324"/>
      <c r="C40" s="324"/>
      <c r="D40" s="324"/>
      <c r="E40" s="324"/>
      <c r="F40" s="324"/>
      <c r="G40" s="343"/>
      <c r="H40" s="155"/>
      <c r="I40" s="156"/>
      <c r="J40" s="120"/>
      <c r="K40" s="120"/>
      <c r="L40" s="155"/>
      <c r="M40" s="120"/>
      <c r="N40" s="155"/>
      <c r="O40" s="120"/>
      <c r="P40" s="155"/>
      <c r="Q40" s="120"/>
      <c r="R40" s="155"/>
      <c r="S40" s="156"/>
      <c r="T40" s="120"/>
      <c r="U40" s="155"/>
      <c r="V40" s="155"/>
      <c r="W40" s="120"/>
      <c r="X40" s="155"/>
      <c r="Y40" s="156"/>
    </row>
    <row r="41" spans="1:25" s="184" customFormat="1" ht="15" customHeight="1" x14ac:dyDescent="0.25">
      <c r="A41" s="342">
        <v>7</v>
      </c>
      <c r="B41" s="324"/>
      <c r="C41" s="324"/>
      <c r="D41" s="324"/>
      <c r="E41" s="324"/>
      <c r="F41" s="324"/>
      <c r="G41" s="343"/>
      <c r="H41" s="155"/>
      <c r="I41" s="156"/>
      <c r="J41" s="120"/>
      <c r="K41" s="120"/>
      <c r="L41" s="155"/>
      <c r="M41" s="120"/>
      <c r="N41" s="155"/>
      <c r="O41" s="120"/>
      <c r="P41" s="155"/>
      <c r="Q41" s="120"/>
      <c r="R41" s="155"/>
      <c r="S41" s="156"/>
      <c r="T41" s="120"/>
      <c r="U41" s="155"/>
      <c r="V41" s="155"/>
      <c r="W41" s="120"/>
      <c r="X41" s="155"/>
      <c r="Y41" s="156"/>
    </row>
    <row r="42" spans="1:25" s="184" customFormat="1" ht="15" customHeight="1" x14ac:dyDescent="0.25">
      <c r="A42" s="342"/>
      <c r="B42" s="324"/>
      <c r="C42" s="324"/>
      <c r="D42" s="324"/>
      <c r="E42" s="324"/>
      <c r="F42" s="324"/>
      <c r="G42" s="343"/>
      <c r="H42" s="155"/>
      <c r="I42" s="156"/>
      <c r="J42" s="120"/>
      <c r="K42" s="120"/>
      <c r="L42" s="155"/>
      <c r="M42" s="120"/>
      <c r="N42" s="155"/>
      <c r="O42" s="120"/>
      <c r="P42" s="155"/>
      <c r="Q42" s="120"/>
      <c r="R42" s="155"/>
      <c r="S42" s="156"/>
      <c r="T42" s="120"/>
      <c r="U42" s="155"/>
      <c r="V42" s="155"/>
      <c r="W42" s="120"/>
      <c r="X42" s="155"/>
      <c r="Y42" s="156"/>
    </row>
    <row r="43" spans="1:25" s="184" customFormat="1" ht="15" customHeight="1" x14ac:dyDescent="0.25">
      <c r="A43" s="342"/>
      <c r="B43" s="324"/>
      <c r="C43" s="324"/>
      <c r="D43" s="324"/>
      <c r="E43" s="324"/>
      <c r="F43" s="324"/>
      <c r="G43" s="343"/>
      <c r="H43" s="155"/>
      <c r="I43" s="156"/>
      <c r="J43" s="120"/>
      <c r="K43" s="120"/>
      <c r="L43" s="155"/>
      <c r="M43" s="120"/>
      <c r="N43" s="155"/>
      <c r="O43" s="120"/>
      <c r="P43" s="155"/>
      <c r="Q43" s="120"/>
      <c r="R43" s="155"/>
      <c r="S43" s="156"/>
      <c r="T43" s="120"/>
      <c r="U43" s="155"/>
      <c r="V43" s="155"/>
      <c r="W43" s="120"/>
      <c r="X43" s="155"/>
      <c r="Y43" s="156"/>
    </row>
    <row r="44" spans="1:25" s="184" customFormat="1" ht="15" customHeight="1" x14ac:dyDescent="0.25">
      <c r="A44" s="342"/>
      <c r="B44" s="324"/>
      <c r="C44" s="324"/>
      <c r="D44" s="324"/>
      <c r="E44" s="324"/>
      <c r="F44" s="324"/>
      <c r="G44" s="343"/>
      <c r="H44" s="155"/>
      <c r="I44" s="156"/>
      <c r="J44" s="120"/>
      <c r="K44" s="120"/>
      <c r="L44" s="155"/>
      <c r="M44" s="120"/>
      <c r="N44" s="155"/>
      <c r="O44" s="120"/>
      <c r="P44" s="155"/>
      <c r="Q44" s="120"/>
      <c r="R44" s="155"/>
      <c r="S44" s="156"/>
      <c r="T44" s="120"/>
      <c r="U44" s="155"/>
      <c r="V44" s="155"/>
      <c r="W44" s="120"/>
      <c r="X44" s="155"/>
      <c r="Y44" s="156"/>
    </row>
    <row r="45" spans="1:25" s="184" customFormat="1" ht="15" customHeight="1" x14ac:dyDescent="0.25">
      <c r="A45" s="342"/>
      <c r="B45" s="324"/>
      <c r="C45" s="324"/>
      <c r="D45" s="324"/>
      <c r="E45" s="324"/>
      <c r="F45" s="324"/>
      <c r="G45" s="343"/>
      <c r="H45" s="155"/>
      <c r="I45" s="156"/>
      <c r="J45" s="120"/>
      <c r="K45" s="120"/>
      <c r="L45" s="155"/>
      <c r="M45" s="120"/>
      <c r="N45" s="155"/>
      <c r="O45" s="120"/>
      <c r="P45" s="155"/>
      <c r="Q45" s="120"/>
      <c r="R45" s="155"/>
      <c r="S45" s="156"/>
      <c r="T45" s="120"/>
      <c r="U45" s="155"/>
      <c r="V45" s="155"/>
      <c r="W45" s="120"/>
      <c r="X45" s="155"/>
      <c r="Y45" s="156"/>
    </row>
    <row r="46" spans="1:25" s="184" customFormat="1" ht="15" customHeight="1" x14ac:dyDescent="0.25">
      <c r="A46" s="342"/>
      <c r="B46" s="324"/>
      <c r="C46" s="324"/>
      <c r="D46" s="324"/>
      <c r="E46" s="324"/>
      <c r="F46" s="324"/>
      <c r="G46" s="343"/>
      <c r="H46" s="155"/>
      <c r="I46" s="156"/>
      <c r="J46" s="120"/>
      <c r="K46" s="120"/>
      <c r="L46" s="155"/>
      <c r="M46" s="120"/>
      <c r="N46" s="155"/>
      <c r="O46" s="120"/>
      <c r="P46" s="155"/>
      <c r="Q46" s="120"/>
      <c r="R46" s="155"/>
      <c r="S46" s="156"/>
      <c r="T46" s="120"/>
      <c r="U46" s="155"/>
      <c r="V46" s="155"/>
      <c r="W46" s="120"/>
      <c r="X46" s="155"/>
      <c r="Y46" s="156"/>
    </row>
    <row r="47" spans="1:25" s="184" customFormat="1" ht="15" customHeight="1" x14ac:dyDescent="0.25">
      <c r="A47" s="342">
        <v>8</v>
      </c>
      <c r="B47" s="324"/>
      <c r="C47" s="324"/>
      <c r="D47" s="324"/>
      <c r="E47" s="324"/>
      <c r="F47" s="324"/>
      <c r="G47" s="343"/>
      <c r="H47" s="155"/>
      <c r="I47" s="156"/>
      <c r="J47" s="120"/>
      <c r="K47" s="120"/>
      <c r="L47" s="155"/>
      <c r="M47" s="120"/>
      <c r="N47" s="155"/>
      <c r="O47" s="120"/>
      <c r="P47" s="155"/>
      <c r="Q47" s="120"/>
      <c r="R47" s="155"/>
      <c r="S47" s="156"/>
      <c r="T47" s="120"/>
      <c r="U47" s="155"/>
      <c r="V47" s="155"/>
      <c r="W47" s="120"/>
      <c r="X47" s="155"/>
      <c r="Y47" s="156"/>
    </row>
    <row r="48" spans="1:25" s="184" customFormat="1" ht="15" customHeight="1" x14ac:dyDescent="0.25">
      <c r="A48" s="342"/>
      <c r="B48" s="324"/>
      <c r="C48" s="324"/>
      <c r="D48" s="324"/>
      <c r="E48" s="324"/>
      <c r="F48" s="324"/>
      <c r="G48" s="343"/>
      <c r="H48" s="155"/>
      <c r="I48" s="156"/>
      <c r="J48" s="120"/>
      <c r="K48" s="120"/>
      <c r="L48" s="155"/>
      <c r="M48" s="120"/>
      <c r="N48" s="155"/>
      <c r="O48" s="120"/>
      <c r="P48" s="155"/>
      <c r="Q48" s="120"/>
      <c r="R48" s="155"/>
      <c r="S48" s="156"/>
      <c r="T48" s="120"/>
      <c r="U48" s="155"/>
      <c r="V48" s="155"/>
      <c r="W48" s="120"/>
      <c r="X48" s="155"/>
      <c r="Y48" s="156"/>
    </row>
    <row r="49" spans="1:25" s="184" customFormat="1" ht="15" customHeight="1" x14ac:dyDescent="0.25">
      <c r="A49" s="342"/>
      <c r="B49" s="324"/>
      <c r="C49" s="324"/>
      <c r="D49" s="324"/>
      <c r="E49" s="324"/>
      <c r="F49" s="324"/>
      <c r="G49" s="343"/>
      <c r="H49" s="155"/>
      <c r="I49" s="156"/>
      <c r="J49" s="120"/>
      <c r="K49" s="120"/>
      <c r="L49" s="155"/>
      <c r="M49" s="120"/>
      <c r="N49" s="155"/>
      <c r="O49" s="120"/>
      <c r="P49" s="155"/>
      <c r="Q49" s="120"/>
      <c r="R49" s="155"/>
      <c r="S49" s="156"/>
      <c r="T49" s="120"/>
      <c r="U49" s="155"/>
      <c r="V49" s="155"/>
      <c r="W49" s="120"/>
      <c r="X49" s="155"/>
      <c r="Y49" s="156"/>
    </row>
    <row r="50" spans="1:25" s="184" customFormat="1" ht="15" customHeight="1" x14ac:dyDescent="0.25">
      <c r="A50" s="342"/>
      <c r="B50" s="324"/>
      <c r="C50" s="324"/>
      <c r="D50" s="324"/>
      <c r="E50" s="324"/>
      <c r="F50" s="324"/>
      <c r="G50" s="343"/>
      <c r="H50" s="155"/>
      <c r="I50" s="156"/>
      <c r="J50" s="120"/>
      <c r="K50" s="120"/>
      <c r="L50" s="155"/>
      <c r="M50" s="120"/>
      <c r="N50" s="155"/>
      <c r="O50" s="120"/>
      <c r="P50" s="155"/>
      <c r="Q50" s="120"/>
      <c r="R50" s="155"/>
      <c r="S50" s="156"/>
      <c r="T50" s="120"/>
      <c r="U50" s="155"/>
      <c r="V50" s="155"/>
      <c r="W50" s="120"/>
      <c r="X50" s="155"/>
      <c r="Y50" s="156"/>
    </row>
    <row r="51" spans="1:25" s="184" customFormat="1" ht="15" customHeight="1" x14ac:dyDescent="0.25">
      <c r="A51" s="342"/>
      <c r="B51" s="324"/>
      <c r="C51" s="324"/>
      <c r="D51" s="324"/>
      <c r="E51" s="324"/>
      <c r="F51" s="324"/>
      <c r="G51" s="343"/>
      <c r="H51" s="155"/>
      <c r="I51" s="156"/>
      <c r="J51" s="120"/>
      <c r="K51" s="120"/>
      <c r="L51" s="155"/>
      <c r="M51" s="120"/>
      <c r="N51" s="155"/>
      <c r="O51" s="120"/>
      <c r="P51" s="155"/>
      <c r="Q51" s="120"/>
      <c r="R51" s="155"/>
      <c r="S51" s="156"/>
      <c r="T51" s="120"/>
      <c r="U51" s="155"/>
      <c r="V51" s="155"/>
      <c r="W51" s="120"/>
      <c r="X51" s="155"/>
      <c r="Y51" s="156"/>
    </row>
    <row r="52" spans="1:25" s="184" customFormat="1" ht="15" customHeight="1" x14ac:dyDescent="0.25">
      <c r="A52" s="342"/>
      <c r="B52" s="324"/>
      <c r="C52" s="324"/>
      <c r="D52" s="324"/>
      <c r="E52" s="324"/>
      <c r="F52" s="324"/>
      <c r="G52" s="343"/>
      <c r="H52" s="155"/>
      <c r="I52" s="156"/>
      <c r="J52" s="120"/>
      <c r="K52" s="120"/>
      <c r="L52" s="155"/>
      <c r="M52" s="120"/>
      <c r="N52" s="155"/>
      <c r="O52" s="120"/>
      <c r="P52" s="155"/>
      <c r="Q52" s="120"/>
      <c r="R52" s="155"/>
      <c r="S52" s="156"/>
      <c r="T52" s="120"/>
      <c r="U52" s="155"/>
      <c r="V52" s="155"/>
      <c r="W52" s="120"/>
      <c r="X52" s="155"/>
      <c r="Y52" s="156"/>
    </row>
    <row r="53" spans="1:25" s="184" customFormat="1" ht="15" customHeight="1" x14ac:dyDescent="0.25">
      <c r="A53" s="342">
        <v>9</v>
      </c>
      <c r="B53" s="324"/>
      <c r="C53" s="324"/>
      <c r="D53" s="324"/>
      <c r="E53" s="324"/>
      <c r="F53" s="324"/>
      <c r="G53" s="343"/>
      <c r="H53" s="155"/>
      <c r="I53" s="156"/>
      <c r="J53" s="120"/>
      <c r="K53" s="120"/>
      <c r="L53" s="155"/>
      <c r="M53" s="120"/>
      <c r="N53" s="155"/>
      <c r="O53" s="120"/>
      <c r="P53" s="155"/>
      <c r="Q53" s="120"/>
      <c r="R53" s="155"/>
      <c r="S53" s="156"/>
      <c r="T53" s="120"/>
      <c r="U53" s="155"/>
      <c r="V53" s="155"/>
      <c r="W53" s="120"/>
      <c r="X53" s="155"/>
      <c r="Y53" s="156"/>
    </row>
    <row r="54" spans="1:25" s="184" customFormat="1" ht="15" customHeight="1" x14ac:dyDescent="0.25">
      <c r="A54" s="342"/>
      <c r="B54" s="324"/>
      <c r="C54" s="324"/>
      <c r="D54" s="324"/>
      <c r="E54" s="324"/>
      <c r="F54" s="324"/>
      <c r="G54" s="343"/>
      <c r="H54" s="155"/>
      <c r="I54" s="156"/>
      <c r="J54" s="120"/>
      <c r="K54" s="120"/>
      <c r="L54" s="155"/>
      <c r="M54" s="120"/>
      <c r="N54" s="155"/>
      <c r="O54" s="120"/>
      <c r="P54" s="155"/>
      <c r="Q54" s="120"/>
      <c r="R54" s="155"/>
      <c r="S54" s="156"/>
      <c r="T54" s="120"/>
      <c r="U54" s="155"/>
      <c r="V54" s="155"/>
      <c r="W54" s="120"/>
      <c r="X54" s="155"/>
      <c r="Y54" s="156"/>
    </row>
    <row r="55" spans="1:25" s="184" customFormat="1" ht="15" customHeight="1" x14ac:dyDescent="0.25">
      <c r="A55" s="342"/>
      <c r="B55" s="324"/>
      <c r="C55" s="324"/>
      <c r="D55" s="324"/>
      <c r="E55" s="324"/>
      <c r="F55" s="324"/>
      <c r="G55" s="343"/>
      <c r="H55" s="155"/>
      <c r="I55" s="156"/>
      <c r="J55" s="120"/>
      <c r="K55" s="120"/>
      <c r="L55" s="155"/>
      <c r="M55" s="120"/>
      <c r="N55" s="155"/>
      <c r="O55" s="120"/>
      <c r="P55" s="155"/>
      <c r="Q55" s="120"/>
      <c r="R55" s="155"/>
      <c r="S55" s="156"/>
      <c r="T55" s="120"/>
      <c r="U55" s="155"/>
      <c r="V55" s="155"/>
      <c r="W55" s="120"/>
      <c r="X55" s="155"/>
      <c r="Y55" s="156"/>
    </row>
    <row r="56" spans="1:25" s="184" customFormat="1" ht="15" customHeight="1" x14ac:dyDescent="0.25">
      <c r="A56" s="342"/>
      <c r="B56" s="324"/>
      <c r="C56" s="324"/>
      <c r="D56" s="324"/>
      <c r="E56" s="324"/>
      <c r="F56" s="324"/>
      <c r="G56" s="343"/>
      <c r="H56" s="155"/>
      <c r="I56" s="156"/>
      <c r="J56" s="120"/>
      <c r="K56" s="120"/>
      <c r="L56" s="155"/>
      <c r="M56" s="120"/>
      <c r="N56" s="155"/>
      <c r="O56" s="120"/>
      <c r="P56" s="155"/>
      <c r="Q56" s="120"/>
      <c r="R56" s="155"/>
      <c r="S56" s="156"/>
      <c r="T56" s="120"/>
      <c r="U56" s="155"/>
      <c r="V56" s="155"/>
      <c r="W56" s="120"/>
      <c r="X56" s="155"/>
      <c r="Y56" s="156"/>
    </row>
    <row r="57" spans="1:25" s="184" customFormat="1" ht="15" customHeight="1" x14ac:dyDescent="0.25">
      <c r="A57" s="342"/>
      <c r="B57" s="324"/>
      <c r="C57" s="324"/>
      <c r="D57" s="324"/>
      <c r="E57" s="324"/>
      <c r="F57" s="324"/>
      <c r="G57" s="343"/>
      <c r="H57" s="155"/>
      <c r="I57" s="156"/>
      <c r="J57" s="120"/>
      <c r="K57" s="120"/>
      <c r="L57" s="155"/>
      <c r="M57" s="120"/>
      <c r="N57" s="155"/>
      <c r="O57" s="120"/>
      <c r="P57" s="155"/>
      <c r="Q57" s="120"/>
      <c r="R57" s="155"/>
      <c r="S57" s="156"/>
      <c r="T57" s="120"/>
      <c r="U57" s="155"/>
      <c r="V57" s="155"/>
      <c r="W57" s="120"/>
      <c r="X57" s="155"/>
      <c r="Y57" s="156"/>
    </row>
    <row r="58" spans="1:25" s="184" customFormat="1" ht="15" customHeight="1" x14ac:dyDescent="0.25">
      <c r="A58" s="342"/>
      <c r="B58" s="324"/>
      <c r="C58" s="324"/>
      <c r="D58" s="324"/>
      <c r="E58" s="324"/>
      <c r="F58" s="324"/>
      <c r="G58" s="343"/>
      <c r="H58" s="155"/>
      <c r="I58" s="156"/>
      <c r="J58" s="120"/>
      <c r="K58" s="120"/>
      <c r="L58" s="155"/>
      <c r="M58" s="120"/>
      <c r="N58" s="155"/>
      <c r="O58" s="120"/>
      <c r="P58" s="155"/>
      <c r="Q58" s="120"/>
      <c r="R58" s="155"/>
      <c r="S58" s="156"/>
      <c r="T58" s="120"/>
      <c r="U58" s="155"/>
      <c r="V58" s="155"/>
      <c r="W58" s="120"/>
      <c r="X58" s="155"/>
      <c r="Y58" s="156"/>
    </row>
    <row r="59" spans="1:25" s="184" customFormat="1" ht="15" customHeight="1" x14ac:dyDescent="0.25">
      <c r="A59" s="342">
        <v>10</v>
      </c>
      <c r="B59" s="324"/>
      <c r="C59" s="324"/>
      <c r="D59" s="324"/>
      <c r="E59" s="324"/>
      <c r="F59" s="324"/>
      <c r="G59" s="343"/>
      <c r="H59" s="155"/>
      <c r="I59" s="156"/>
      <c r="J59" s="120"/>
      <c r="K59" s="120"/>
      <c r="L59" s="155"/>
      <c r="M59" s="120"/>
      <c r="N59" s="155"/>
      <c r="O59" s="120"/>
      <c r="P59" s="155"/>
      <c r="Q59" s="120"/>
      <c r="R59" s="155"/>
      <c r="S59" s="156"/>
      <c r="T59" s="120"/>
      <c r="U59" s="155"/>
      <c r="V59" s="155"/>
      <c r="W59" s="120"/>
      <c r="X59" s="155"/>
      <c r="Y59" s="156"/>
    </row>
    <row r="60" spans="1:25" s="184" customFormat="1" ht="15" customHeight="1" x14ac:dyDescent="0.25">
      <c r="A60" s="342"/>
      <c r="B60" s="324"/>
      <c r="C60" s="324"/>
      <c r="D60" s="324"/>
      <c r="E60" s="324"/>
      <c r="F60" s="324"/>
      <c r="G60" s="343"/>
      <c r="H60" s="155"/>
      <c r="I60" s="156"/>
      <c r="J60" s="120"/>
      <c r="K60" s="120"/>
      <c r="L60" s="155"/>
      <c r="M60" s="120"/>
      <c r="N60" s="155"/>
      <c r="O60" s="120"/>
      <c r="P60" s="155"/>
      <c r="Q60" s="120"/>
      <c r="R60" s="155"/>
      <c r="S60" s="156"/>
      <c r="T60" s="120"/>
      <c r="U60" s="155"/>
      <c r="V60" s="155"/>
      <c r="W60" s="120"/>
      <c r="X60" s="155"/>
      <c r="Y60" s="156"/>
    </row>
    <row r="61" spans="1:25" s="184" customFormat="1" ht="15" customHeight="1" x14ac:dyDescent="0.25">
      <c r="A61" s="342"/>
      <c r="B61" s="324"/>
      <c r="C61" s="324"/>
      <c r="D61" s="324"/>
      <c r="E61" s="324"/>
      <c r="F61" s="324"/>
      <c r="G61" s="343"/>
      <c r="H61" s="155"/>
      <c r="I61" s="156"/>
      <c r="J61" s="120"/>
      <c r="K61" s="120"/>
      <c r="L61" s="155"/>
      <c r="M61" s="120"/>
      <c r="N61" s="155"/>
      <c r="O61" s="120"/>
      <c r="P61" s="155"/>
      <c r="Q61" s="120"/>
      <c r="R61" s="155"/>
      <c r="S61" s="156"/>
      <c r="T61" s="120"/>
      <c r="U61" s="155"/>
      <c r="V61" s="155"/>
      <c r="W61" s="120"/>
      <c r="X61" s="155"/>
      <c r="Y61" s="156"/>
    </row>
    <row r="62" spans="1:25" s="184" customFormat="1" ht="15" customHeight="1" x14ac:dyDescent="0.25">
      <c r="A62" s="342"/>
      <c r="B62" s="324"/>
      <c r="C62" s="324"/>
      <c r="D62" s="324"/>
      <c r="E62" s="324"/>
      <c r="F62" s="324"/>
      <c r="G62" s="343"/>
      <c r="H62" s="155"/>
      <c r="I62" s="156"/>
      <c r="J62" s="120"/>
      <c r="K62" s="120"/>
      <c r="L62" s="155"/>
      <c r="M62" s="120"/>
      <c r="N62" s="155"/>
      <c r="O62" s="120"/>
      <c r="P62" s="155"/>
      <c r="Q62" s="120"/>
      <c r="R62" s="155"/>
      <c r="S62" s="156"/>
      <c r="T62" s="120"/>
      <c r="U62" s="155"/>
      <c r="V62" s="155"/>
      <c r="W62" s="120"/>
      <c r="X62" s="155"/>
      <c r="Y62" s="156"/>
    </row>
    <row r="63" spans="1:25" s="184" customFormat="1" ht="15" customHeight="1" x14ac:dyDescent="0.25">
      <c r="A63" s="342"/>
      <c r="B63" s="324"/>
      <c r="C63" s="324"/>
      <c r="D63" s="324"/>
      <c r="E63" s="324"/>
      <c r="F63" s="324"/>
      <c r="G63" s="343"/>
      <c r="H63" s="155"/>
      <c r="I63" s="156"/>
      <c r="J63" s="120"/>
      <c r="K63" s="120"/>
      <c r="L63" s="155"/>
      <c r="M63" s="120"/>
      <c r="N63" s="155"/>
      <c r="O63" s="120"/>
      <c r="P63" s="155"/>
      <c r="Q63" s="120"/>
      <c r="R63" s="155"/>
      <c r="S63" s="156"/>
      <c r="T63" s="120"/>
      <c r="U63" s="155"/>
      <c r="V63" s="155"/>
      <c r="W63" s="120"/>
      <c r="X63" s="155"/>
      <c r="Y63" s="156"/>
    </row>
    <row r="64" spans="1:25" s="184" customFormat="1" ht="15" customHeight="1" x14ac:dyDescent="0.25">
      <c r="A64" s="342"/>
      <c r="B64" s="324"/>
      <c r="C64" s="324"/>
      <c r="D64" s="324"/>
      <c r="E64" s="324"/>
      <c r="F64" s="324"/>
      <c r="G64" s="343"/>
      <c r="H64" s="155"/>
      <c r="I64" s="156"/>
      <c r="J64" s="120"/>
      <c r="K64" s="120"/>
      <c r="L64" s="155"/>
      <c r="M64" s="120"/>
      <c r="N64" s="155"/>
      <c r="O64" s="120"/>
      <c r="P64" s="155"/>
      <c r="Q64" s="120"/>
      <c r="R64" s="155"/>
      <c r="S64" s="156"/>
      <c r="T64" s="120"/>
      <c r="U64" s="155"/>
      <c r="V64" s="155"/>
      <c r="W64" s="120"/>
      <c r="X64" s="155"/>
      <c r="Y64" s="156"/>
    </row>
  </sheetData>
  <sheetProtection algorithmName="SHA-512" hashValue="oq1xc5uJNZYNuBQKwy3Zufy1Gdqltq+B6DPbltjEcwHpMDSVu39Bvr7Pk+FQYRrBfyntXaR1Ll++vWMjMZadlA==" saltValue="9fdKTg21t4Ttn7js894ccg==" spinCount="100000" sheet="1" objects="1" scenarios="1" formatCells="0" formatColumns="0" formatRows="0"/>
  <mergeCells count="99">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 ref="A5:A10"/>
    <mergeCell ref="B5:B10"/>
    <mergeCell ref="C5:C10"/>
    <mergeCell ref="D5:D10"/>
    <mergeCell ref="E5:E10"/>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53:F58"/>
    <mergeCell ref="G53:G58"/>
    <mergeCell ref="A47:A52"/>
    <mergeCell ref="B47:B52"/>
    <mergeCell ref="C47:C52"/>
    <mergeCell ref="D47:D52"/>
    <mergeCell ref="E47:E52"/>
    <mergeCell ref="F47:F52"/>
    <mergeCell ref="A53:A58"/>
    <mergeCell ref="B53:B58"/>
    <mergeCell ref="C53:C58"/>
    <mergeCell ref="D53:D58"/>
    <mergeCell ref="E53:E58"/>
    <mergeCell ref="B59:B64"/>
    <mergeCell ref="C59:C64"/>
    <mergeCell ref="D59:D64"/>
    <mergeCell ref="E59:E64"/>
    <mergeCell ref="G59:G64"/>
    <mergeCell ref="F59:F6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ColWidth="11.42578125" defaultRowHeight="15" x14ac:dyDescent="0.25"/>
  <cols>
    <col min="2" max="39" width="5.7109375" customWidth="1"/>
    <col min="41" max="46" width="5.7109375" customWidth="1"/>
  </cols>
  <sheetData>
    <row r="1" spans="1:99"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row>
    <row r="2" spans="1:99" ht="18" customHeight="1" x14ac:dyDescent="0.25">
      <c r="A2" s="72"/>
      <c r="B2" s="398" t="s">
        <v>296</v>
      </c>
      <c r="C2" s="398"/>
      <c r="D2" s="398"/>
      <c r="E2" s="398"/>
      <c r="F2" s="398"/>
      <c r="G2" s="398"/>
      <c r="H2" s="398"/>
      <c r="I2" s="398"/>
      <c r="J2" s="435" t="s">
        <v>15</v>
      </c>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c r="CN2" s="72"/>
      <c r="CO2" s="72"/>
      <c r="CP2" s="72"/>
      <c r="CQ2" s="72"/>
      <c r="CR2" s="72"/>
      <c r="CS2" s="72"/>
      <c r="CT2" s="72"/>
      <c r="CU2" s="72"/>
    </row>
    <row r="3" spans="1:99" ht="18.75" customHeight="1" x14ac:dyDescent="0.25">
      <c r="A3" s="72"/>
      <c r="B3" s="398"/>
      <c r="C3" s="398"/>
      <c r="D3" s="398"/>
      <c r="E3" s="398"/>
      <c r="F3" s="398"/>
      <c r="G3" s="398"/>
      <c r="H3" s="398"/>
      <c r="I3" s="398"/>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row>
    <row r="4" spans="1:99" ht="15" customHeight="1" x14ac:dyDescent="0.25">
      <c r="A4" s="72"/>
      <c r="B4" s="398"/>
      <c r="C4" s="398"/>
      <c r="D4" s="398"/>
      <c r="E4" s="398"/>
      <c r="F4" s="398"/>
      <c r="G4" s="398"/>
      <c r="H4" s="398"/>
      <c r="I4" s="398"/>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c r="CN4" s="72"/>
      <c r="CO4" s="72"/>
      <c r="CP4" s="72"/>
      <c r="CQ4" s="72"/>
      <c r="CR4" s="72"/>
      <c r="CS4" s="72"/>
      <c r="CT4" s="72"/>
      <c r="CU4" s="72"/>
    </row>
    <row r="5" spans="1:99"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c r="BV5" s="72"/>
      <c r="BW5" s="72"/>
      <c r="BX5" s="72"/>
      <c r="BY5" s="72"/>
      <c r="BZ5" s="72"/>
      <c r="CA5" s="72"/>
      <c r="CB5" s="72"/>
      <c r="CC5" s="72"/>
      <c r="CD5" s="72"/>
      <c r="CE5" s="72"/>
      <c r="CF5" s="72"/>
      <c r="CG5" s="72"/>
      <c r="CH5" s="72"/>
      <c r="CI5" s="72"/>
      <c r="CJ5" s="72"/>
      <c r="CK5" s="72"/>
      <c r="CL5" s="72"/>
      <c r="CM5" s="72"/>
      <c r="CN5" s="72"/>
      <c r="CO5" s="72"/>
      <c r="CP5" s="72"/>
      <c r="CQ5" s="72"/>
      <c r="CR5" s="72"/>
      <c r="CS5" s="72"/>
      <c r="CT5" s="72"/>
      <c r="CU5" s="72"/>
    </row>
    <row r="6" spans="1:99" ht="15" customHeight="1" x14ac:dyDescent="0.25">
      <c r="A6" s="72"/>
      <c r="B6" s="446" t="s">
        <v>232</v>
      </c>
      <c r="C6" s="446"/>
      <c r="D6" s="447"/>
      <c r="E6" s="436" t="s">
        <v>297</v>
      </c>
      <c r="F6" s="437"/>
      <c r="G6" s="437"/>
      <c r="H6" s="437"/>
      <c r="I6" s="438"/>
      <c r="J6" s="432" t="e">
        <f>IF(AND(' RIESGOS DE GESTION'!#REF!="Muy Alta",' RIESGOS DE GESTION'!#REF!="Leve"),CONCATENATE("R",' RIESGOS DE GESTION'!#REF!),"")</f>
        <v>#REF!</v>
      </c>
      <c r="K6" s="433"/>
      <c r="L6" s="433" t="e">
        <f>IF(AND(' RIESGOS DE GESTION'!#REF!="Muy Alta",' RIESGOS DE GESTION'!#REF!="Leve"),CONCATENATE("R",' RIESGOS DE GESTION'!#REF!),"")</f>
        <v>#REF!</v>
      </c>
      <c r="M6" s="433"/>
      <c r="N6" s="433" t="e">
        <f>IF(AND(' RIESGOS DE GESTION'!#REF!="Muy Alta",' RIESGOS DE GESTION'!#REF!="Leve"),CONCATENATE("R",' RIESGOS DE GESTION'!#REF!),"")</f>
        <v>#REF!</v>
      </c>
      <c r="O6" s="434"/>
      <c r="P6" s="432" t="e">
        <f>IF(AND(' RIESGOS DE GESTION'!#REF!="Muy Alta",' RIESGOS DE GESTION'!#REF!="Menor"),CONCATENATE("R",' RIESGOS DE GESTION'!#REF!),"")</f>
        <v>#REF!</v>
      </c>
      <c r="Q6" s="433"/>
      <c r="R6" s="433" t="e">
        <f>IF(AND(' RIESGOS DE GESTION'!#REF!="Muy Alta",' RIESGOS DE GESTION'!#REF!="Menor"),CONCATENATE("R",' RIESGOS DE GESTION'!#REF!),"")</f>
        <v>#REF!</v>
      </c>
      <c r="S6" s="433"/>
      <c r="T6" s="433" t="e">
        <f>IF(AND(' RIESGOS DE GESTION'!#REF!="Muy Alta",' RIESGOS DE GESTION'!#REF!="Menor"),CONCATENATE("R",' RIESGOS DE GESTION'!#REF!),"")</f>
        <v>#REF!</v>
      </c>
      <c r="U6" s="434"/>
      <c r="V6" s="432" t="e">
        <f>IF(AND(' RIESGOS DE GESTION'!#REF!="Muy Alta",' RIESGOS DE GESTION'!#REF!="Moderado"),CONCATENATE("R",' RIESGOS DE GESTION'!#REF!),"")</f>
        <v>#REF!</v>
      </c>
      <c r="W6" s="433"/>
      <c r="X6" s="433" t="e">
        <f>IF(AND(' RIESGOS DE GESTION'!#REF!="Muy Alta",' RIESGOS DE GESTION'!#REF!="Moderado"),CONCATENATE("R",' RIESGOS DE GESTION'!#REF!),"")</f>
        <v>#REF!</v>
      </c>
      <c r="Y6" s="433"/>
      <c r="Z6" s="433" t="e">
        <f>IF(AND(' RIESGOS DE GESTION'!#REF!="Muy Alta",' RIESGOS DE GESTION'!#REF!="Moderado"),CONCATENATE("R",' RIESGOS DE GESTION'!#REF!),"")</f>
        <v>#REF!</v>
      </c>
      <c r="AA6" s="434"/>
      <c r="AB6" s="432" t="e">
        <f>IF(AND(' RIESGOS DE GESTION'!#REF!="Muy Alta",' RIESGOS DE GESTION'!#REF!="Mayor"),CONCATENATE("R",' RIESGOS DE GESTION'!#REF!),"")</f>
        <v>#REF!</v>
      </c>
      <c r="AC6" s="433"/>
      <c r="AD6" s="433" t="e">
        <f>IF(AND(' RIESGOS DE GESTION'!#REF!="Muy Alta",' RIESGOS DE GESTION'!#REF!="Mayor"),CONCATENATE("R",' RIESGOS DE GESTION'!#REF!),"")</f>
        <v>#REF!</v>
      </c>
      <c r="AE6" s="433"/>
      <c r="AF6" s="433" t="e">
        <f>IF(AND(' RIESGOS DE GESTION'!#REF!="Muy Alta",' RIESGOS DE GESTION'!#REF!="Mayor"),CONCATENATE("R",' RIESGOS DE GESTION'!#REF!),"")</f>
        <v>#REF!</v>
      </c>
      <c r="AG6" s="434"/>
      <c r="AH6" s="423" t="e">
        <f>IF(AND(' RIESGOS DE GESTION'!#REF!="Muy Alta",' RIESGOS DE GESTION'!#REF!="Catastrófico"),CONCATENATE("R",' RIESGOS DE GESTION'!#REF!),"")</f>
        <v>#REF!</v>
      </c>
      <c r="AI6" s="424"/>
      <c r="AJ6" s="424" t="e">
        <f>IF(AND(' RIESGOS DE GESTION'!#REF!="Muy Alta",' RIESGOS DE GESTION'!#REF!="Catastrófico"),CONCATENATE("R",' RIESGOS DE GESTION'!#REF!),"")</f>
        <v>#REF!</v>
      </c>
      <c r="AK6" s="424"/>
      <c r="AL6" s="424" t="e">
        <f>IF(AND(' RIESGOS DE GESTION'!#REF!="Muy Alta",' RIESGOS DE GESTION'!#REF!="Catastrófico"),CONCATENATE("R",' RIESGOS DE GESTION'!#REF!),"")</f>
        <v>#REF!</v>
      </c>
      <c r="AM6" s="425"/>
      <c r="AO6" s="448" t="s">
        <v>298</v>
      </c>
      <c r="AP6" s="449"/>
      <c r="AQ6" s="449"/>
      <c r="AR6" s="449"/>
      <c r="AS6" s="449"/>
      <c r="AT6" s="450"/>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c r="BY6" s="72"/>
      <c r="BZ6" s="72"/>
      <c r="CA6" s="72"/>
      <c r="CB6" s="72"/>
    </row>
    <row r="7" spans="1:99" ht="15" customHeight="1" x14ac:dyDescent="0.25">
      <c r="A7" s="72"/>
      <c r="B7" s="446"/>
      <c r="C7" s="446"/>
      <c r="D7" s="447"/>
      <c r="E7" s="439"/>
      <c r="F7" s="440"/>
      <c r="G7" s="440"/>
      <c r="H7" s="440"/>
      <c r="I7" s="441"/>
      <c r="J7" s="426"/>
      <c r="K7" s="427"/>
      <c r="L7" s="427"/>
      <c r="M7" s="427"/>
      <c r="N7" s="427"/>
      <c r="O7" s="428"/>
      <c r="P7" s="426"/>
      <c r="Q7" s="427"/>
      <c r="R7" s="427"/>
      <c r="S7" s="427"/>
      <c r="T7" s="427"/>
      <c r="U7" s="428"/>
      <c r="V7" s="426"/>
      <c r="W7" s="427"/>
      <c r="X7" s="427"/>
      <c r="Y7" s="427"/>
      <c r="Z7" s="427"/>
      <c r="AA7" s="428"/>
      <c r="AB7" s="426"/>
      <c r="AC7" s="427"/>
      <c r="AD7" s="427"/>
      <c r="AE7" s="427"/>
      <c r="AF7" s="427"/>
      <c r="AG7" s="428"/>
      <c r="AH7" s="417"/>
      <c r="AI7" s="418"/>
      <c r="AJ7" s="418"/>
      <c r="AK7" s="418"/>
      <c r="AL7" s="418"/>
      <c r="AM7" s="419"/>
      <c r="AN7" s="72"/>
      <c r="AO7" s="451"/>
      <c r="AP7" s="452"/>
      <c r="AQ7" s="452"/>
      <c r="AR7" s="452"/>
      <c r="AS7" s="452"/>
      <c r="AT7" s="453"/>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row>
    <row r="8" spans="1:99" ht="15" customHeight="1" x14ac:dyDescent="0.25">
      <c r="A8" s="72"/>
      <c r="B8" s="446"/>
      <c r="C8" s="446"/>
      <c r="D8" s="447"/>
      <c r="E8" s="439"/>
      <c r="F8" s="440"/>
      <c r="G8" s="440"/>
      <c r="H8" s="440"/>
      <c r="I8" s="441"/>
      <c r="J8" s="426" t="e">
        <f>IF(AND(' RIESGOS DE GESTION'!#REF!="Muy Alta",' RIESGOS DE GESTION'!#REF!="Leve"),CONCATENATE("R",' RIESGOS DE GESTION'!#REF!),"")</f>
        <v>#REF!</v>
      </c>
      <c r="K8" s="427"/>
      <c r="L8" s="427" t="e">
        <f>IF(AND(' RIESGOS DE GESTION'!#REF!="Muy Alta",' RIESGOS DE GESTION'!#REF!="Leve"),CONCATENATE("R",' RIESGOS DE GESTION'!#REF!),"")</f>
        <v>#REF!</v>
      </c>
      <c r="M8" s="427"/>
      <c r="N8" s="427" t="e">
        <f>IF(AND(' RIESGOS DE GESTION'!#REF!="Muy Alta",' RIESGOS DE GESTION'!#REF!="Leve"),CONCATENATE("R",' RIESGOS DE GESTION'!#REF!),"")</f>
        <v>#REF!</v>
      </c>
      <c r="O8" s="428"/>
      <c r="P8" s="426" t="e">
        <f>IF(AND(' RIESGOS DE GESTION'!#REF!="Muy Alta",' RIESGOS DE GESTION'!#REF!="Menor"),CONCATENATE("R",' RIESGOS DE GESTION'!#REF!),"")</f>
        <v>#REF!</v>
      </c>
      <c r="Q8" s="427"/>
      <c r="R8" s="427" t="e">
        <f>IF(AND(' RIESGOS DE GESTION'!#REF!="Muy Alta",' RIESGOS DE GESTION'!#REF!="Menor"),CONCATENATE("R",' RIESGOS DE GESTION'!#REF!),"")</f>
        <v>#REF!</v>
      </c>
      <c r="S8" s="427"/>
      <c r="T8" s="427" t="e">
        <f>IF(AND(' RIESGOS DE GESTION'!#REF!="Muy Alta",' RIESGOS DE GESTION'!#REF!="Menor"),CONCATENATE("R",' RIESGOS DE GESTION'!#REF!),"")</f>
        <v>#REF!</v>
      </c>
      <c r="U8" s="428"/>
      <c r="V8" s="426" t="e">
        <f>IF(AND(' RIESGOS DE GESTION'!#REF!="Muy Alta",' RIESGOS DE GESTION'!#REF!="Moderado"),CONCATENATE("R",' RIESGOS DE GESTION'!#REF!),"")</f>
        <v>#REF!</v>
      </c>
      <c r="W8" s="427"/>
      <c r="X8" s="427" t="e">
        <f>IF(AND(' RIESGOS DE GESTION'!#REF!="Muy Alta",' RIESGOS DE GESTION'!#REF!="Moderado"),CONCATENATE("R",' RIESGOS DE GESTION'!#REF!),"")</f>
        <v>#REF!</v>
      </c>
      <c r="Y8" s="427"/>
      <c r="Z8" s="427" t="e">
        <f>IF(AND(' RIESGOS DE GESTION'!#REF!="Muy Alta",' RIESGOS DE GESTION'!#REF!="Moderado"),CONCATENATE("R",' RIESGOS DE GESTION'!#REF!),"")</f>
        <v>#REF!</v>
      </c>
      <c r="AA8" s="428"/>
      <c r="AB8" s="426" t="e">
        <f>IF(AND(' RIESGOS DE GESTION'!#REF!="Muy Alta",' RIESGOS DE GESTION'!#REF!="Mayor"),CONCATENATE("R",' RIESGOS DE GESTION'!#REF!),"")</f>
        <v>#REF!</v>
      </c>
      <c r="AC8" s="427"/>
      <c r="AD8" s="427" t="e">
        <f>IF(AND(' RIESGOS DE GESTION'!#REF!="Muy Alta",' RIESGOS DE GESTION'!#REF!="Mayor"),CONCATENATE("R",' RIESGOS DE GESTION'!#REF!),"")</f>
        <v>#REF!</v>
      </c>
      <c r="AE8" s="427"/>
      <c r="AF8" s="427" t="e">
        <f>IF(AND(' RIESGOS DE GESTION'!#REF!="Muy Alta",' RIESGOS DE GESTION'!#REF!="Mayor"),CONCATENATE("R",' RIESGOS DE GESTION'!#REF!),"")</f>
        <v>#REF!</v>
      </c>
      <c r="AG8" s="428"/>
      <c r="AH8" s="417" t="e">
        <f>IF(AND(' RIESGOS DE GESTION'!#REF!="Muy Alta",' RIESGOS DE GESTION'!#REF!="Catastrófico"),CONCATENATE("R",' RIESGOS DE GESTION'!#REF!),"")</f>
        <v>#REF!</v>
      </c>
      <c r="AI8" s="418"/>
      <c r="AJ8" s="418" t="e">
        <f>IF(AND(' RIESGOS DE GESTION'!#REF!="Muy Alta",' RIESGOS DE GESTION'!#REF!="Catastrófico"),CONCATENATE("R",' RIESGOS DE GESTION'!#REF!),"")</f>
        <v>#REF!</v>
      </c>
      <c r="AK8" s="418"/>
      <c r="AL8" s="418" t="e">
        <f>IF(AND(' RIESGOS DE GESTION'!#REF!="Muy Alta",' RIESGOS DE GESTION'!#REF!="Catastrófico"),CONCATENATE("R",' RIESGOS DE GESTION'!#REF!),"")</f>
        <v>#REF!</v>
      </c>
      <c r="AM8" s="419"/>
      <c r="AN8" s="72"/>
      <c r="AO8" s="451"/>
      <c r="AP8" s="452"/>
      <c r="AQ8" s="452"/>
      <c r="AR8" s="452"/>
      <c r="AS8" s="452"/>
      <c r="AT8" s="453"/>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row>
    <row r="9" spans="1:99" ht="15" customHeight="1" x14ac:dyDescent="0.25">
      <c r="A9" s="72"/>
      <c r="B9" s="446"/>
      <c r="C9" s="446"/>
      <c r="D9" s="447"/>
      <c r="E9" s="439"/>
      <c r="F9" s="440"/>
      <c r="G9" s="440"/>
      <c r="H9" s="440"/>
      <c r="I9" s="441"/>
      <c r="J9" s="426"/>
      <c r="K9" s="427"/>
      <c r="L9" s="427"/>
      <c r="M9" s="427"/>
      <c r="N9" s="427"/>
      <c r="O9" s="428"/>
      <c r="P9" s="426"/>
      <c r="Q9" s="427"/>
      <c r="R9" s="427"/>
      <c r="S9" s="427"/>
      <c r="T9" s="427"/>
      <c r="U9" s="428"/>
      <c r="V9" s="426"/>
      <c r="W9" s="427"/>
      <c r="X9" s="427"/>
      <c r="Y9" s="427"/>
      <c r="Z9" s="427"/>
      <c r="AA9" s="428"/>
      <c r="AB9" s="426"/>
      <c r="AC9" s="427"/>
      <c r="AD9" s="427"/>
      <c r="AE9" s="427"/>
      <c r="AF9" s="427"/>
      <c r="AG9" s="428"/>
      <c r="AH9" s="417"/>
      <c r="AI9" s="418"/>
      <c r="AJ9" s="418"/>
      <c r="AK9" s="418"/>
      <c r="AL9" s="418"/>
      <c r="AM9" s="419"/>
      <c r="AN9" s="72"/>
      <c r="AO9" s="451"/>
      <c r="AP9" s="452"/>
      <c r="AQ9" s="452"/>
      <c r="AR9" s="452"/>
      <c r="AS9" s="452"/>
      <c r="AT9" s="453"/>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row>
    <row r="10" spans="1:99" ht="15" customHeight="1" x14ac:dyDescent="0.25">
      <c r="A10" s="72"/>
      <c r="B10" s="446"/>
      <c r="C10" s="446"/>
      <c r="D10" s="447"/>
      <c r="E10" s="439"/>
      <c r="F10" s="440"/>
      <c r="G10" s="440"/>
      <c r="H10" s="440"/>
      <c r="I10" s="441"/>
      <c r="J10" s="426" t="e">
        <f>IF(AND(' RIESGOS DE GESTION'!#REF!="Muy Alta",' RIESGOS DE GESTION'!#REF!="Leve"),CONCATENATE("R",' RIESGOS DE GESTION'!#REF!),"")</f>
        <v>#REF!</v>
      </c>
      <c r="K10" s="427"/>
      <c r="L10" s="427" t="e">
        <f>IF(AND(' RIESGOS DE GESTION'!#REF!="Muy Alta",' RIESGOS DE GESTION'!#REF!="Leve"),CONCATENATE("R",' RIESGOS DE GESTION'!#REF!),"")</f>
        <v>#REF!</v>
      </c>
      <c r="M10" s="427"/>
      <c r="N10" s="427" t="e">
        <f>IF(AND(' RIESGOS DE GESTION'!#REF!="Muy Alta",' RIESGOS DE GESTION'!#REF!="Leve"),CONCATENATE("R",' RIESGOS DE GESTION'!#REF!),"")</f>
        <v>#REF!</v>
      </c>
      <c r="O10" s="428"/>
      <c r="P10" s="426" t="e">
        <f>IF(AND(' RIESGOS DE GESTION'!#REF!="Muy Alta",' RIESGOS DE GESTION'!#REF!="Menor"),CONCATENATE("R",' RIESGOS DE GESTION'!#REF!),"")</f>
        <v>#REF!</v>
      </c>
      <c r="Q10" s="427"/>
      <c r="R10" s="427" t="e">
        <f>IF(AND(' RIESGOS DE GESTION'!#REF!="Muy Alta",' RIESGOS DE GESTION'!#REF!="Menor"),CONCATENATE("R",' RIESGOS DE GESTION'!#REF!),"")</f>
        <v>#REF!</v>
      </c>
      <c r="S10" s="427"/>
      <c r="T10" s="427" t="e">
        <f>IF(AND(' RIESGOS DE GESTION'!#REF!="Muy Alta",' RIESGOS DE GESTION'!#REF!="Menor"),CONCATENATE("R",' RIESGOS DE GESTION'!#REF!),"")</f>
        <v>#REF!</v>
      </c>
      <c r="U10" s="428"/>
      <c r="V10" s="426" t="e">
        <f>IF(AND(' RIESGOS DE GESTION'!#REF!="Muy Alta",' RIESGOS DE GESTION'!#REF!="Moderado"),CONCATENATE("R",' RIESGOS DE GESTION'!#REF!),"")</f>
        <v>#REF!</v>
      </c>
      <c r="W10" s="427"/>
      <c r="X10" s="427" t="e">
        <f>IF(AND(' RIESGOS DE GESTION'!#REF!="Muy Alta",' RIESGOS DE GESTION'!#REF!="Moderado"),CONCATENATE("R",' RIESGOS DE GESTION'!#REF!),"")</f>
        <v>#REF!</v>
      </c>
      <c r="Y10" s="427"/>
      <c r="Z10" s="427" t="e">
        <f>IF(AND(' RIESGOS DE GESTION'!#REF!="Muy Alta",' RIESGOS DE GESTION'!#REF!="Moderado"),CONCATENATE("R",' RIESGOS DE GESTION'!#REF!),"")</f>
        <v>#REF!</v>
      </c>
      <c r="AA10" s="428"/>
      <c r="AB10" s="426" t="e">
        <f>IF(AND(' RIESGOS DE GESTION'!#REF!="Muy Alta",' RIESGOS DE GESTION'!#REF!="Mayor"),CONCATENATE("R",' RIESGOS DE GESTION'!#REF!),"")</f>
        <v>#REF!</v>
      </c>
      <c r="AC10" s="427"/>
      <c r="AD10" s="427" t="e">
        <f>IF(AND(' RIESGOS DE GESTION'!#REF!="Muy Alta",' RIESGOS DE GESTION'!#REF!="Mayor"),CONCATENATE("R",' RIESGOS DE GESTION'!#REF!),"")</f>
        <v>#REF!</v>
      </c>
      <c r="AE10" s="427"/>
      <c r="AF10" s="427" t="e">
        <f>IF(AND(' RIESGOS DE GESTION'!#REF!="Muy Alta",' RIESGOS DE GESTION'!#REF!="Mayor"),CONCATENATE("R",' RIESGOS DE GESTION'!#REF!),"")</f>
        <v>#REF!</v>
      </c>
      <c r="AG10" s="428"/>
      <c r="AH10" s="417" t="e">
        <f>IF(AND(' RIESGOS DE GESTION'!#REF!="Muy Alta",' RIESGOS DE GESTION'!#REF!="Catastrófico"),CONCATENATE("R",' RIESGOS DE GESTION'!#REF!),"")</f>
        <v>#REF!</v>
      </c>
      <c r="AI10" s="418"/>
      <c r="AJ10" s="418" t="e">
        <f>IF(AND(' RIESGOS DE GESTION'!#REF!="Muy Alta",' RIESGOS DE GESTION'!#REF!="Catastrófico"),CONCATENATE("R",' RIESGOS DE GESTION'!#REF!),"")</f>
        <v>#REF!</v>
      </c>
      <c r="AK10" s="418"/>
      <c r="AL10" s="418" t="e">
        <f>IF(AND(' RIESGOS DE GESTION'!#REF!="Muy Alta",' RIESGOS DE GESTION'!#REF!="Catastrófico"),CONCATENATE("R",' RIESGOS DE GESTION'!#REF!),"")</f>
        <v>#REF!</v>
      </c>
      <c r="AM10" s="419"/>
      <c r="AN10" s="72"/>
      <c r="AO10" s="451"/>
      <c r="AP10" s="452"/>
      <c r="AQ10" s="452"/>
      <c r="AR10" s="452"/>
      <c r="AS10" s="452"/>
      <c r="AT10" s="453"/>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c r="BY10" s="72"/>
      <c r="BZ10" s="72"/>
      <c r="CA10" s="72"/>
      <c r="CB10" s="72"/>
    </row>
    <row r="11" spans="1:99" ht="15" customHeight="1" x14ac:dyDescent="0.25">
      <c r="A11" s="72"/>
      <c r="B11" s="446"/>
      <c r="C11" s="446"/>
      <c r="D11" s="447"/>
      <c r="E11" s="439"/>
      <c r="F11" s="440"/>
      <c r="G11" s="440"/>
      <c r="H11" s="440"/>
      <c r="I11" s="441"/>
      <c r="J11" s="426"/>
      <c r="K11" s="427"/>
      <c r="L11" s="427"/>
      <c r="M11" s="427"/>
      <c r="N11" s="427"/>
      <c r="O11" s="428"/>
      <c r="P11" s="426"/>
      <c r="Q11" s="427"/>
      <c r="R11" s="427"/>
      <c r="S11" s="427"/>
      <c r="T11" s="427"/>
      <c r="U11" s="428"/>
      <c r="V11" s="426"/>
      <c r="W11" s="427"/>
      <c r="X11" s="427"/>
      <c r="Y11" s="427"/>
      <c r="Z11" s="427"/>
      <c r="AA11" s="428"/>
      <c r="AB11" s="426"/>
      <c r="AC11" s="427"/>
      <c r="AD11" s="427"/>
      <c r="AE11" s="427"/>
      <c r="AF11" s="427"/>
      <c r="AG11" s="428"/>
      <c r="AH11" s="417"/>
      <c r="AI11" s="418"/>
      <c r="AJ11" s="418"/>
      <c r="AK11" s="418"/>
      <c r="AL11" s="418"/>
      <c r="AM11" s="419"/>
      <c r="AN11" s="72"/>
      <c r="AO11" s="451"/>
      <c r="AP11" s="452"/>
      <c r="AQ11" s="452"/>
      <c r="AR11" s="452"/>
      <c r="AS11" s="452"/>
      <c r="AT11" s="453"/>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row>
    <row r="12" spans="1:99" ht="15" customHeight="1" x14ac:dyDescent="0.25">
      <c r="A12" s="72"/>
      <c r="B12" s="446"/>
      <c r="C12" s="446"/>
      <c r="D12" s="447"/>
      <c r="E12" s="439"/>
      <c r="F12" s="440"/>
      <c r="G12" s="440"/>
      <c r="H12" s="440"/>
      <c r="I12" s="441"/>
      <c r="J12" s="426" t="e">
        <f>IF(AND(' RIESGOS DE GESTION'!#REF!="Muy Alta",' RIESGOS DE GESTION'!#REF!="Leve"),CONCATENATE("R",' RIESGOS DE GESTION'!#REF!),"")</f>
        <v>#REF!</v>
      </c>
      <c r="K12" s="427"/>
      <c r="L12" s="427" t="e">
        <f>IF(AND(' RIESGOS DE GESTION'!#REF!="Muy Alta",' RIESGOS DE GESTION'!#REF!="Leve"),CONCATENATE("R",' RIESGOS DE GESTION'!#REF!),"")</f>
        <v>#REF!</v>
      </c>
      <c r="M12" s="427"/>
      <c r="N12" s="427" t="e">
        <f>IF(AND(' RIESGOS DE GESTION'!#REF!="Muy Alta",' RIESGOS DE GESTION'!#REF!="Leve"),CONCATENATE("R",' RIESGOS DE GESTION'!#REF!),"")</f>
        <v>#REF!</v>
      </c>
      <c r="O12" s="428"/>
      <c r="P12" s="426" t="e">
        <f>IF(AND(' RIESGOS DE GESTION'!#REF!="Muy Alta",' RIESGOS DE GESTION'!#REF!="Menor"),CONCATENATE("R",' RIESGOS DE GESTION'!#REF!),"")</f>
        <v>#REF!</v>
      </c>
      <c r="Q12" s="427"/>
      <c r="R12" s="427" t="e">
        <f>IF(AND(' RIESGOS DE GESTION'!#REF!="Muy Alta",' RIESGOS DE GESTION'!#REF!="Menor"),CONCATENATE("R",' RIESGOS DE GESTION'!#REF!),"")</f>
        <v>#REF!</v>
      </c>
      <c r="S12" s="427"/>
      <c r="T12" s="427" t="e">
        <f>IF(AND(' RIESGOS DE GESTION'!#REF!="Muy Alta",' RIESGOS DE GESTION'!#REF!="Menor"),CONCATENATE("R",' RIESGOS DE GESTION'!#REF!),"")</f>
        <v>#REF!</v>
      </c>
      <c r="U12" s="428"/>
      <c r="V12" s="426" t="e">
        <f>IF(AND(' RIESGOS DE GESTION'!#REF!="Muy Alta",' RIESGOS DE GESTION'!#REF!="Moderado"),CONCATENATE("R",' RIESGOS DE GESTION'!#REF!),"")</f>
        <v>#REF!</v>
      </c>
      <c r="W12" s="427"/>
      <c r="X12" s="427" t="e">
        <f>IF(AND(' RIESGOS DE GESTION'!#REF!="Muy Alta",' RIESGOS DE GESTION'!#REF!="Moderado"),CONCATENATE("R",' RIESGOS DE GESTION'!#REF!),"")</f>
        <v>#REF!</v>
      </c>
      <c r="Y12" s="427"/>
      <c r="Z12" s="427" t="e">
        <f>IF(AND(' RIESGOS DE GESTION'!#REF!="Muy Alta",' RIESGOS DE GESTION'!#REF!="Moderado"),CONCATENATE("R",' RIESGOS DE GESTION'!#REF!),"")</f>
        <v>#REF!</v>
      </c>
      <c r="AA12" s="428"/>
      <c r="AB12" s="426" t="e">
        <f>IF(AND(' RIESGOS DE GESTION'!#REF!="Muy Alta",' RIESGOS DE GESTION'!#REF!="Mayor"),CONCATENATE("R",' RIESGOS DE GESTION'!#REF!),"")</f>
        <v>#REF!</v>
      </c>
      <c r="AC12" s="427"/>
      <c r="AD12" s="427" t="e">
        <f>IF(AND(' RIESGOS DE GESTION'!#REF!="Muy Alta",' RIESGOS DE GESTION'!#REF!="Mayor"),CONCATENATE("R",' RIESGOS DE GESTION'!#REF!),"")</f>
        <v>#REF!</v>
      </c>
      <c r="AE12" s="427"/>
      <c r="AF12" s="427" t="e">
        <f>IF(AND(' RIESGOS DE GESTION'!#REF!="Muy Alta",' RIESGOS DE GESTION'!#REF!="Mayor"),CONCATENATE("R",' RIESGOS DE GESTION'!#REF!),"")</f>
        <v>#REF!</v>
      </c>
      <c r="AG12" s="428"/>
      <c r="AH12" s="417" t="e">
        <f>IF(AND(' RIESGOS DE GESTION'!#REF!="Muy Alta",' RIESGOS DE GESTION'!#REF!="Catastrófico"),CONCATENATE("R",' RIESGOS DE GESTION'!#REF!),"")</f>
        <v>#REF!</v>
      </c>
      <c r="AI12" s="418"/>
      <c r="AJ12" s="418" t="e">
        <f>IF(AND(' RIESGOS DE GESTION'!#REF!="Muy Alta",' RIESGOS DE GESTION'!#REF!="Catastrófico"),CONCATENATE("R",' RIESGOS DE GESTION'!#REF!),"")</f>
        <v>#REF!</v>
      </c>
      <c r="AK12" s="418"/>
      <c r="AL12" s="418" t="e">
        <f>IF(AND(' RIESGOS DE GESTION'!#REF!="Muy Alta",' RIESGOS DE GESTION'!#REF!="Catastrófico"),CONCATENATE("R",' RIESGOS DE GESTION'!#REF!),"")</f>
        <v>#REF!</v>
      </c>
      <c r="AM12" s="419"/>
      <c r="AN12" s="72"/>
      <c r="AO12" s="451"/>
      <c r="AP12" s="452"/>
      <c r="AQ12" s="452"/>
      <c r="AR12" s="452"/>
      <c r="AS12" s="452"/>
      <c r="AT12" s="453"/>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row>
    <row r="13" spans="1:99" ht="15.75" customHeight="1" thickBot="1" x14ac:dyDescent="0.3">
      <c r="A13" s="72"/>
      <c r="B13" s="446"/>
      <c r="C13" s="446"/>
      <c r="D13" s="447"/>
      <c r="E13" s="442"/>
      <c r="F13" s="443"/>
      <c r="G13" s="443"/>
      <c r="H13" s="443"/>
      <c r="I13" s="444"/>
      <c r="J13" s="426"/>
      <c r="K13" s="427"/>
      <c r="L13" s="427"/>
      <c r="M13" s="427"/>
      <c r="N13" s="427"/>
      <c r="O13" s="428"/>
      <c r="P13" s="426"/>
      <c r="Q13" s="427"/>
      <c r="R13" s="427"/>
      <c r="S13" s="427"/>
      <c r="T13" s="427"/>
      <c r="U13" s="428"/>
      <c r="V13" s="426"/>
      <c r="W13" s="427"/>
      <c r="X13" s="427"/>
      <c r="Y13" s="427"/>
      <c r="Z13" s="427"/>
      <c r="AA13" s="428"/>
      <c r="AB13" s="426"/>
      <c r="AC13" s="427"/>
      <c r="AD13" s="427"/>
      <c r="AE13" s="427"/>
      <c r="AF13" s="427"/>
      <c r="AG13" s="428"/>
      <c r="AH13" s="420"/>
      <c r="AI13" s="421"/>
      <c r="AJ13" s="421"/>
      <c r="AK13" s="421"/>
      <c r="AL13" s="421"/>
      <c r="AM13" s="422"/>
      <c r="AN13" s="72"/>
      <c r="AO13" s="454"/>
      <c r="AP13" s="455"/>
      <c r="AQ13" s="455"/>
      <c r="AR13" s="455"/>
      <c r="AS13" s="455"/>
      <c r="AT13" s="456"/>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row>
    <row r="14" spans="1:99" ht="15" customHeight="1" x14ac:dyDescent="0.25">
      <c r="A14" s="72"/>
      <c r="B14" s="446"/>
      <c r="C14" s="446"/>
      <c r="D14" s="447"/>
      <c r="E14" s="436" t="s">
        <v>299</v>
      </c>
      <c r="F14" s="437"/>
      <c r="G14" s="437"/>
      <c r="H14" s="437"/>
      <c r="I14" s="437"/>
      <c r="J14" s="414" t="e">
        <f>IF(AND(' RIESGOS DE GESTION'!#REF!="Alta",' RIESGOS DE GESTION'!#REF!="Leve"),CONCATENATE("R",' RIESGOS DE GESTION'!#REF!),"")</f>
        <v>#REF!</v>
      </c>
      <c r="K14" s="415"/>
      <c r="L14" s="415" t="e">
        <f>IF(AND(' RIESGOS DE GESTION'!#REF!="Alta",' RIESGOS DE GESTION'!#REF!="Leve"),CONCATENATE("R",' RIESGOS DE GESTION'!#REF!),"")</f>
        <v>#REF!</v>
      </c>
      <c r="M14" s="415"/>
      <c r="N14" s="415" t="e">
        <f>IF(AND(' RIESGOS DE GESTION'!#REF!="Alta",' RIESGOS DE GESTION'!#REF!="Leve"),CONCATENATE("R",' RIESGOS DE GESTION'!#REF!),"")</f>
        <v>#REF!</v>
      </c>
      <c r="O14" s="416"/>
      <c r="P14" s="414" t="e">
        <f>IF(AND(' RIESGOS DE GESTION'!#REF!="Alta",' RIESGOS DE GESTION'!#REF!="Menor"),CONCATENATE("R",' RIESGOS DE GESTION'!#REF!),"")</f>
        <v>#REF!</v>
      </c>
      <c r="Q14" s="415"/>
      <c r="R14" s="415" t="e">
        <f>IF(AND(' RIESGOS DE GESTION'!#REF!="Alta",' RIESGOS DE GESTION'!#REF!="Menor"),CONCATENATE("R",' RIESGOS DE GESTION'!#REF!),"")</f>
        <v>#REF!</v>
      </c>
      <c r="S14" s="415"/>
      <c r="T14" s="415" t="e">
        <f>IF(AND(' RIESGOS DE GESTION'!#REF!="Alta",' RIESGOS DE GESTION'!#REF!="Menor"),CONCATENATE("R",' RIESGOS DE GESTION'!#REF!),"")</f>
        <v>#REF!</v>
      </c>
      <c r="U14" s="416"/>
      <c r="V14" s="432" t="e">
        <f>IF(AND(' RIESGOS DE GESTION'!#REF!="Alta",' RIESGOS DE GESTION'!#REF!="Moderado"),CONCATENATE("R",' RIESGOS DE GESTION'!#REF!),"")</f>
        <v>#REF!</v>
      </c>
      <c r="W14" s="433"/>
      <c r="X14" s="433" t="e">
        <f>IF(AND(' RIESGOS DE GESTION'!#REF!="Alta",' RIESGOS DE GESTION'!#REF!="Moderado"),CONCATENATE("R",' RIESGOS DE GESTION'!#REF!),"")</f>
        <v>#REF!</v>
      </c>
      <c r="Y14" s="433"/>
      <c r="Z14" s="433" t="e">
        <f>IF(AND(' RIESGOS DE GESTION'!#REF!="Alta",' RIESGOS DE GESTION'!#REF!="Moderado"),CONCATENATE("R",' RIESGOS DE GESTION'!#REF!),"")</f>
        <v>#REF!</v>
      </c>
      <c r="AA14" s="434"/>
      <c r="AB14" s="432" t="e">
        <f>IF(AND(' RIESGOS DE GESTION'!#REF!="Alta",' RIESGOS DE GESTION'!#REF!="Mayor"),CONCATENATE("R",' RIESGOS DE GESTION'!#REF!),"")</f>
        <v>#REF!</v>
      </c>
      <c r="AC14" s="433"/>
      <c r="AD14" s="433" t="e">
        <f>IF(AND(' RIESGOS DE GESTION'!#REF!="Alta",' RIESGOS DE GESTION'!#REF!="Mayor"),CONCATENATE("R",' RIESGOS DE GESTION'!#REF!),"")</f>
        <v>#REF!</v>
      </c>
      <c r="AE14" s="433"/>
      <c r="AF14" s="433" t="e">
        <f>IF(AND(' RIESGOS DE GESTION'!#REF!="Alta",' RIESGOS DE GESTION'!#REF!="Mayor"),CONCATENATE("R",' RIESGOS DE GESTION'!#REF!),"")</f>
        <v>#REF!</v>
      </c>
      <c r="AG14" s="434"/>
      <c r="AH14" s="423" t="e">
        <f>IF(AND(' RIESGOS DE GESTION'!#REF!="Alta",' RIESGOS DE GESTION'!#REF!="Catastrófico"),CONCATENATE("R",' RIESGOS DE GESTION'!#REF!),"")</f>
        <v>#REF!</v>
      </c>
      <c r="AI14" s="424"/>
      <c r="AJ14" s="424" t="e">
        <f>IF(AND(' RIESGOS DE GESTION'!#REF!="Alta",' RIESGOS DE GESTION'!#REF!="Catastrófico"),CONCATENATE("R",' RIESGOS DE GESTION'!#REF!),"")</f>
        <v>#REF!</v>
      </c>
      <c r="AK14" s="424"/>
      <c r="AL14" s="424" t="e">
        <f>IF(AND(' RIESGOS DE GESTION'!#REF!="Alta",' RIESGOS DE GESTION'!#REF!="Catastrófico"),CONCATENATE("R",' RIESGOS DE GESTION'!#REF!),"")</f>
        <v>#REF!</v>
      </c>
      <c r="AM14" s="425"/>
      <c r="AN14" s="72"/>
      <c r="AO14" s="457" t="s">
        <v>300</v>
      </c>
      <c r="AP14" s="458"/>
      <c r="AQ14" s="458"/>
      <c r="AR14" s="458"/>
      <c r="AS14" s="458"/>
      <c r="AT14" s="459"/>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row>
    <row r="15" spans="1:99" ht="15" customHeight="1" x14ac:dyDescent="0.25">
      <c r="A15" s="72"/>
      <c r="B15" s="446"/>
      <c r="C15" s="446"/>
      <c r="D15" s="447"/>
      <c r="E15" s="439"/>
      <c r="F15" s="440"/>
      <c r="G15" s="440"/>
      <c r="H15" s="440"/>
      <c r="I15" s="440"/>
      <c r="J15" s="408"/>
      <c r="K15" s="409"/>
      <c r="L15" s="409"/>
      <c r="M15" s="409"/>
      <c r="N15" s="409"/>
      <c r="O15" s="410"/>
      <c r="P15" s="408"/>
      <c r="Q15" s="409"/>
      <c r="R15" s="409"/>
      <c r="S15" s="409"/>
      <c r="T15" s="409"/>
      <c r="U15" s="410"/>
      <c r="V15" s="426"/>
      <c r="W15" s="427"/>
      <c r="X15" s="427"/>
      <c r="Y15" s="427"/>
      <c r="Z15" s="427"/>
      <c r="AA15" s="428"/>
      <c r="AB15" s="426"/>
      <c r="AC15" s="427"/>
      <c r="AD15" s="427"/>
      <c r="AE15" s="427"/>
      <c r="AF15" s="427"/>
      <c r="AG15" s="428"/>
      <c r="AH15" s="417"/>
      <c r="AI15" s="418"/>
      <c r="AJ15" s="418"/>
      <c r="AK15" s="418"/>
      <c r="AL15" s="418"/>
      <c r="AM15" s="419"/>
      <c r="AN15" s="72"/>
      <c r="AO15" s="460"/>
      <c r="AP15" s="461"/>
      <c r="AQ15" s="461"/>
      <c r="AR15" s="461"/>
      <c r="AS15" s="461"/>
      <c r="AT15" s="46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row>
    <row r="16" spans="1:99" ht="15" customHeight="1" x14ac:dyDescent="0.25">
      <c r="A16" s="72"/>
      <c r="B16" s="446"/>
      <c r="C16" s="446"/>
      <c r="D16" s="447"/>
      <c r="E16" s="439"/>
      <c r="F16" s="440"/>
      <c r="G16" s="440"/>
      <c r="H16" s="440"/>
      <c r="I16" s="440"/>
      <c r="J16" s="408" t="e">
        <f>IF(AND(' RIESGOS DE GESTION'!#REF!="Alta",' RIESGOS DE GESTION'!#REF!="Leve"),CONCATENATE("R",' RIESGOS DE GESTION'!#REF!),"")</f>
        <v>#REF!</v>
      </c>
      <c r="K16" s="409"/>
      <c r="L16" s="409" t="e">
        <f>IF(AND(' RIESGOS DE GESTION'!#REF!="Alta",' RIESGOS DE GESTION'!#REF!="Leve"),CONCATENATE("R",' RIESGOS DE GESTION'!#REF!),"")</f>
        <v>#REF!</v>
      </c>
      <c r="M16" s="409"/>
      <c r="N16" s="409" t="e">
        <f>IF(AND(' RIESGOS DE GESTION'!#REF!="Alta",' RIESGOS DE GESTION'!#REF!="Leve"),CONCATENATE("R",' RIESGOS DE GESTION'!#REF!),"")</f>
        <v>#REF!</v>
      </c>
      <c r="O16" s="410"/>
      <c r="P16" s="408" t="e">
        <f>IF(AND(' RIESGOS DE GESTION'!#REF!="Alta",' RIESGOS DE GESTION'!#REF!="Menor"),CONCATENATE("R",' RIESGOS DE GESTION'!#REF!),"")</f>
        <v>#REF!</v>
      </c>
      <c r="Q16" s="409"/>
      <c r="R16" s="409" t="e">
        <f>IF(AND(' RIESGOS DE GESTION'!#REF!="Alta",' RIESGOS DE GESTION'!#REF!="Menor"),CONCATENATE("R",' RIESGOS DE GESTION'!#REF!),"")</f>
        <v>#REF!</v>
      </c>
      <c r="S16" s="409"/>
      <c r="T16" s="409" t="e">
        <f>IF(AND(' RIESGOS DE GESTION'!#REF!="Alta",' RIESGOS DE GESTION'!#REF!="Menor"),CONCATENATE("R",' RIESGOS DE GESTION'!#REF!),"")</f>
        <v>#REF!</v>
      </c>
      <c r="U16" s="410"/>
      <c r="V16" s="426" t="e">
        <f>IF(AND(' RIESGOS DE GESTION'!#REF!="Alta",' RIESGOS DE GESTION'!#REF!="Moderado"),CONCATENATE("R",' RIESGOS DE GESTION'!#REF!),"")</f>
        <v>#REF!</v>
      </c>
      <c r="W16" s="427"/>
      <c r="X16" s="427" t="e">
        <f>IF(AND(' RIESGOS DE GESTION'!#REF!="Alta",' RIESGOS DE GESTION'!#REF!="Moderado"),CONCATENATE("R",' RIESGOS DE GESTION'!#REF!),"")</f>
        <v>#REF!</v>
      </c>
      <c r="Y16" s="427"/>
      <c r="Z16" s="427" t="e">
        <f>IF(AND(' RIESGOS DE GESTION'!#REF!="Alta",' RIESGOS DE GESTION'!#REF!="Moderado"),CONCATENATE("R",' RIESGOS DE GESTION'!#REF!),"")</f>
        <v>#REF!</v>
      </c>
      <c r="AA16" s="428"/>
      <c r="AB16" s="426" t="e">
        <f>IF(AND(' RIESGOS DE GESTION'!#REF!="Alta",' RIESGOS DE GESTION'!#REF!="Mayor"),CONCATENATE("R",' RIESGOS DE GESTION'!#REF!),"")</f>
        <v>#REF!</v>
      </c>
      <c r="AC16" s="427"/>
      <c r="AD16" s="427" t="e">
        <f>IF(AND(' RIESGOS DE GESTION'!#REF!="Alta",' RIESGOS DE GESTION'!#REF!="Mayor"),CONCATENATE("R",' RIESGOS DE GESTION'!#REF!),"")</f>
        <v>#REF!</v>
      </c>
      <c r="AE16" s="427"/>
      <c r="AF16" s="427" t="e">
        <f>IF(AND(' RIESGOS DE GESTION'!#REF!="Alta",' RIESGOS DE GESTION'!#REF!="Mayor"),CONCATENATE("R",' RIESGOS DE GESTION'!#REF!),"")</f>
        <v>#REF!</v>
      </c>
      <c r="AG16" s="428"/>
      <c r="AH16" s="417" t="e">
        <f>IF(AND(' RIESGOS DE GESTION'!#REF!="Alta",' RIESGOS DE GESTION'!#REF!="Catastrófico"),CONCATENATE("R",' RIESGOS DE GESTION'!#REF!),"")</f>
        <v>#REF!</v>
      </c>
      <c r="AI16" s="418"/>
      <c r="AJ16" s="418" t="e">
        <f>IF(AND(' RIESGOS DE GESTION'!#REF!="Alta",' RIESGOS DE GESTION'!#REF!="Catastrófico"),CONCATENATE("R",' RIESGOS DE GESTION'!#REF!),"")</f>
        <v>#REF!</v>
      </c>
      <c r="AK16" s="418"/>
      <c r="AL16" s="418" t="e">
        <f>IF(AND(' RIESGOS DE GESTION'!#REF!="Alta",' RIESGOS DE GESTION'!#REF!="Catastrófico"),CONCATENATE("R",' RIESGOS DE GESTION'!#REF!),"")</f>
        <v>#REF!</v>
      </c>
      <c r="AM16" s="419"/>
      <c r="AN16" s="72"/>
      <c r="AO16" s="460"/>
      <c r="AP16" s="461"/>
      <c r="AQ16" s="461"/>
      <c r="AR16" s="461"/>
      <c r="AS16" s="461"/>
      <c r="AT16" s="46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row>
    <row r="17" spans="1:80" ht="15" customHeight="1" x14ac:dyDescent="0.25">
      <c r="A17" s="72"/>
      <c r="B17" s="446"/>
      <c r="C17" s="446"/>
      <c r="D17" s="447"/>
      <c r="E17" s="439"/>
      <c r="F17" s="440"/>
      <c r="G17" s="440"/>
      <c r="H17" s="440"/>
      <c r="I17" s="440"/>
      <c r="J17" s="408"/>
      <c r="K17" s="409"/>
      <c r="L17" s="409"/>
      <c r="M17" s="409"/>
      <c r="N17" s="409"/>
      <c r="O17" s="410"/>
      <c r="P17" s="408"/>
      <c r="Q17" s="409"/>
      <c r="R17" s="409"/>
      <c r="S17" s="409"/>
      <c r="T17" s="409"/>
      <c r="U17" s="410"/>
      <c r="V17" s="426"/>
      <c r="W17" s="427"/>
      <c r="X17" s="427"/>
      <c r="Y17" s="427"/>
      <c r="Z17" s="427"/>
      <c r="AA17" s="428"/>
      <c r="AB17" s="426"/>
      <c r="AC17" s="427"/>
      <c r="AD17" s="427"/>
      <c r="AE17" s="427"/>
      <c r="AF17" s="427"/>
      <c r="AG17" s="428"/>
      <c r="AH17" s="417"/>
      <c r="AI17" s="418"/>
      <c r="AJ17" s="418"/>
      <c r="AK17" s="418"/>
      <c r="AL17" s="418"/>
      <c r="AM17" s="419"/>
      <c r="AN17" s="72"/>
      <c r="AO17" s="460"/>
      <c r="AP17" s="461"/>
      <c r="AQ17" s="461"/>
      <c r="AR17" s="461"/>
      <c r="AS17" s="461"/>
      <c r="AT17" s="46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row>
    <row r="18" spans="1:80" ht="15" customHeight="1" x14ac:dyDescent="0.25">
      <c r="A18" s="72"/>
      <c r="B18" s="446"/>
      <c r="C18" s="446"/>
      <c r="D18" s="447"/>
      <c r="E18" s="439"/>
      <c r="F18" s="440"/>
      <c r="G18" s="440"/>
      <c r="H18" s="440"/>
      <c r="I18" s="440"/>
      <c r="J18" s="408" t="e">
        <f>IF(AND(' RIESGOS DE GESTION'!#REF!="Alta",' RIESGOS DE GESTION'!#REF!="Leve"),CONCATENATE("R",' RIESGOS DE GESTION'!#REF!),"")</f>
        <v>#REF!</v>
      </c>
      <c r="K18" s="409"/>
      <c r="L18" s="409" t="e">
        <f>IF(AND(' RIESGOS DE GESTION'!#REF!="Alta",' RIESGOS DE GESTION'!#REF!="Leve"),CONCATENATE("R",' RIESGOS DE GESTION'!#REF!),"")</f>
        <v>#REF!</v>
      </c>
      <c r="M18" s="409"/>
      <c r="N18" s="409" t="e">
        <f>IF(AND(' RIESGOS DE GESTION'!#REF!="Alta",' RIESGOS DE GESTION'!#REF!="Leve"),CONCATENATE("R",' RIESGOS DE GESTION'!#REF!),"")</f>
        <v>#REF!</v>
      </c>
      <c r="O18" s="410"/>
      <c r="P18" s="408" t="e">
        <f>IF(AND(' RIESGOS DE GESTION'!#REF!="Alta",' RIESGOS DE GESTION'!#REF!="Menor"),CONCATENATE("R",' RIESGOS DE GESTION'!#REF!),"")</f>
        <v>#REF!</v>
      </c>
      <c r="Q18" s="409"/>
      <c r="R18" s="409" t="e">
        <f>IF(AND(' RIESGOS DE GESTION'!#REF!="Alta",' RIESGOS DE GESTION'!#REF!="Menor"),CONCATENATE("R",' RIESGOS DE GESTION'!#REF!),"")</f>
        <v>#REF!</v>
      </c>
      <c r="S18" s="409"/>
      <c r="T18" s="409" t="e">
        <f>IF(AND(' RIESGOS DE GESTION'!#REF!="Alta",' RIESGOS DE GESTION'!#REF!="Menor"),CONCATENATE("R",' RIESGOS DE GESTION'!#REF!),"")</f>
        <v>#REF!</v>
      </c>
      <c r="U18" s="410"/>
      <c r="V18" s="426" t="e">
        <f>IF(AND(' RIESGOS DE GESTION'!#REF!="Alta",' RIESGOS DE GESTION'!#REF!="Moderado"),CONCATENATE("R",' RIESGOS DE GESTION'!#REF!),"")</f>
        <v>#REF!</v>
      </c>
      <c r="W18" s="427"/>
      <c r="X18" s="427" t="e">
        <f>IF(AND(' RIESGOS DE GESTION'!#REF!="Alta",' RIESGOS DE GESTION'!#REF!="Moderado"),CONCATENATE("R",' RIESGOS DE GESTION'!#REF!),"")</f>
        <v>#REF!</v>
      </c>
      <c r="Y18" s="427"/>
      <c r="Z18" s="427" t="e">
        <f>IF(AND(' RIESGOS DE GESTION'!#REF!="Alta",' RIESGOS DE GESTION'!#REF!="Moderado"),CONCATENATE("R",' RIESGOS DE GESTION'!#REF!),"")</f>
        <v>#REF!</v>
      </c>
      <c r="AA18" s="428"/>
      <c r="AB18" s="426" t="e">
        <f>IF(AND(' RIESGOS DE GESTION'!#REF!="Alta",' RIESGOS DE GESTION'!#REF!="Mayor"),CONCATENATE("R",' RIESGOS DE GESTION'!#REF!),"")</f>
        <v>#REF!</v>
      </c>
      <c r="AC18" s="427"/>
      <c r="AD18" s="427" t="e">
        <f>IF(AND(' RIESGOS DE GESTION'!#REF!="Alta",' RIESGOS DE GESTION'!#REF!="Mayor"),CONCATENATE("R",' RIESGOS DE GESTION'!#REF!),"")</f>
        <v>#REF!</v>
      </c>
      <c r="AE18" s="427"/>
      <c r="AF18" s="427" t="e">
        <f>IF(AND(' RIESGOS DE GESTION'!#REF!="Alta",' RIESGOS DE GESTION'!#REF!="Mayor"),CONCATENATE("R",' RIESGOS DE GESTION'!#REF!),"")</f>
        <v>#REF!</v>
      </c>
      <c r="AG18" s="428"/>
      <c r="AH18" s="417" t="e">
        <f>IF(AND(' RIESGOS DE GESTION'!#REF!="Alta",' RIESGOS DE GESTION'!#REF!="Catastrófico"),CONCATENATE("R",' RIESGOS DE GESTION'!#REF!),"")</f>
        <v>#REF!</v>
      </c>
      <c r="AI18" s="418"/>
      <c r="AJ18" s="418" t="e">
        <f>IF(AND(' RIESGOS DE GESTION'!#REF!="Alta",' RIESGOS DE GESTION'!#REF!="Catastrófico"),CONCATENATE("R",' RIESGOS DE GESTION'!#REF!),"")</f>
        <v>#REF!</v>
      </c>
      <c r="AK18" s="418"/>
      <c r="AL18" s="418" t="e">
        <f>IF(AND(' RIESGOS DE GESTION'!#REF!="Alta",' RIESGOS DE GESTION'!#REF!="Catastrófico"),CONCATENATE("R",' RIESGOS DE GESTION'!#REF!),"")</f>
        <v>#REF!</v>
      </c>
      <c r="AM18" s="419"/>
      <c r="AN18" s="72"/>
      <c r="AO18" s="460"/>
      <c r="AP18" s="461"/>
      <c r="AQ18" s="461"/>
      <c r="AR18" s="461"/>
      <c r="AS18" s="461"/>
      <c r="AT18" s="46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row>
    <row r="19" spans="1:80" ht="15" customHeight="1" x14ac:dyDescent="0.25">
      <c r="A19" s="72"/>
      <c r="B19" s="446"/>
      <c r="C19" s="446"/>
      <c r="D19" s="447"/>
      <c r="E19" s="439"/>
      <c r="F19" s="440"/>
      <c r="G19" s="440"/>
      <c r="H19" s="440"/>
      <c r="I19" s="440"/>
      <c r="J19" s="408"/>
      <c r="K19" s="409"/>
      <c r="L19" s="409"/>
      <c r="M19" s="409"/>
      <c r="N19" s="409"/>
      <c r="O19" s="410"/>
      <c r="P19" s="408"/>
      <c r="Q19" s="409"/>
      <c r="R19" s="409"/>
      <c r="S19" s="409"/>
      <c r="T19" s="409"/>
      <c r="U19" s="410"/>
      <c r="V19" s="426"/>
      <c r="W19" s="427"/>
      <c r="X19" s="427"/>
      <c r="Y19" s="427"/>
      <c r="Z19" s="427"/>
      <c r="AA19" s="428"/>
      <c r="AB19" s="426"/>
      <c r="AC19" s="427"/>
      <c r="AD19" s="427"/>
      <c r="AE19" s="427"/>
      <c r="AF19" s="427"/>
      <c r="AG19" s="428"/>
      <c r="AH19" s="417"/>
      <c r="AI19" s="418"/>
      <c r="AJ19" s="418"/>
      <c r="AK19" s="418"/>
      <c r="AL19" s="418"/>
      <c r="AM19" s="419"/>
      <c r="AN19" s="72"/>
      <c r="AO19" s="460"/>
      <c r="AP19" s="461"/>
      <c r="AQ19" s="461"/>
      <c r="AR19" s="461"/>
      <c r="AS19" s="461"/>
      <c r="AT19" s="46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row>
    <row r="20" spans="1:80" ht="15" customHeight="1" x14ac:dyDescent="0.25">
      <c r="A20" s="72"/>
      <c r="B20" s="446"/>
      <c r="C20" s="446"/>
      <c r="D20" s="447"/>
      <c r="E20" s="439"/>
      <c r="F20" s="440"/>
      <c r="G20" s="440"/>
      <c r="H20" s="440"/>
      <c r="I20" s="440"/>
      <c r="J20" s="408" t="e">
        <f>IF(AND(' RIESGOS DE GESTION'!#REF!="Alta",' RIESGOS DE GESTION'!#REF!="Leve"),CONCATENATE("R",' RIESGOS DE GESTION'!#REF!),"")</f>
        <v>#REF!</v>
      </c>
      <c r="K20" s="409"/>
      <c r="L20" s="409" t="e">
        <f>IF(AND(' RIESGOS DE GESTION'!#REF!="Alta",' RIESGOS DE GESTION'!#REF!="Leve"),CONCATENATE("R",' RIESGOS DE GESTION'!#REF!),"")</f>
        <v>#REF!</v>
      </c>
      <c r="M20" s="409"/>
      <c r="N20" s="409" t="e">
        <f>IF(AND(' RIESGOS DE GESTION'!#REF!="Alta",' RIESGOS DE GESTION'!#REF!="Leve"),CONCATENATE("R",' RIESGOS DE GESTION'!#REF!),"")</f>
        <v>#REF!</v>
      </c>
      <c r="O20" s="410"/>
      <c r="P20" s="408" t="e">
        <f>IF(AND(' RIESGOS DE GESTION'!#REF!="Alta",' RIESGOS DE GESTION'!#REF!="Menor"),CONCATENATE("R",' RIESGOS DE GESTION'!#REF!),"")</f>
        <v>#REF!</v>
      </c>
      <c r="Q20" s="409"/>
      <c r="R20" s="409" t="e">
        <f>IF(AND(' RIESGOS DE GESTION'!#REF!="Alta",' RIESGOS DE GESTION'!#REF!="Menor"),CONCATENATE("R",' RIESGOS DE GESTION'!#REF!),"")</f>
        <v>#REF!</v>
      </c>
      <c r="S20" s="409"/>
      <c r="T20" s="409" t="e">
        <f>IF(AND(' RIESGOS DE GESTION'!#REF!="Alta",' RIESGOS DE GESTION'!#REF!="Menor"),CONCATENATE("R",' RIESGOS DE GESTION'!#REF!),"")</f>
        <v>#REF!</v>
      </c>
      <c r="U20" s="410"/>
      <c r="V20" s="426" t="e">
        <f>IF(AND(' RIESGOS DE GESTION'!#REF!="Alta",' RIESGOS DE GESTION'!#REF!="Moderado"),CONCATENATE("R",' RIESGOS DE GESTION'!#REF!),"")</f>
        <v>#REF!</v>
      </c>
      <c r="W20" s="427"/>
      <c r="X20" s="427" t="e">
        <f>IF(AND(' RIESGOS DE GESTION'!#REF!="Alta",' RIESGOS DE GESTION'!#REF!="Moderado"),CONCATENATE("R",' RIESGOS DE GESTION'!#REF!),"")</f>
        <v>#REF!</v>
      </c>
      <c r="Y20" s="427"/>
      <c r="Z20" s="427" t="e">
        <f>IF(AND(' RIESGOS DE GESTION'!#REF!="Alta",' RIESGOS DE GESTION'!#REF!="Moderado"),CONCATENATE("R",' RIESGOS DE GESTION'!#REF!),"")</f>
        <v>#REF!</v>
      </c>
      <c r="AA20" s="428"/>
      <c r="AB20" s="426" t="e">
        <f>IF(AND(' RIESGOS DE GESTION'!#REF!="Alta",' RIESGOS DE GESTION'!#REF!="Mayor"),CONCATENATE("R",' RIESGOS DE GESTION'!#REF!),"")</f>
        <v>#REF!</v>
      </c>
      <c r="AC20" s="427"/>
      <c r="AD20" s="427" t="e">
        <f>IF(AND(' RIESGOS DE GESTION'!#REF!="Alta",' RIESGOS DE GESTION'!#REF!="Mayor"),CONCATENATE("R",' RIESGOS DE GESTION'!#REF!),"")</f>
        <v>#REF!</v>
      </c>
      <c r="AE20" s="427"/>
      <c r="AF20" s="427" t="e">
        <f>IF(AND(' RIESGOS DE GESTION'!#REF!="Alta",' RIESGOS DE GESTION'!#REF!="Mayor"),CONCATENATE("R",' RIESGOS DE GESTION'!#REF!),"")</f>
        <v>#REF!</v>
      </c>
      <c r="AG20" s="428"/>
      <c r="AH20" s="417" t="e">
        <f>IF(AND(' RIESGOS DE GESTION'!#REF!="Alta",' RIESGOS DE GESTION'!#REF!="Catastrófico"),CONCATENATE("R",' RIESGOS DE GESTION'!#REF!),"")</f>
        <v>#REF!</v>
      </c>
      <c r="AI20" s="418"/>
      <c r="AJ20" s="418" t="e">
        <f>IF(AND(' RIESGOS DE GESTION'!#REF!="Alta",' RIESGOS DE GESTION'!#REF!="Catastrófico"),CONCATENATE("R",' RIESGOS DE GESTION'!#REF!),"")</f>
        <v>#REF!</v>
      </c>
      <c r="AK20" s="418"/>
      <c r="AL20" s="418" t="e">
        <f>IF(AND(' RIESGOS DE GESTION'!#REF!="Alta",' RIESGOS DE GESTION'!#REF!="Catastrófico"),CONCATENATE("R",' RIESGOS DE GESTION'!#REF!),"")</f>
        <v>#REF!</v>
      </c>
      <c r="AM20" s="419"/>
      <c r="AN20" s="72"/>
      <c r="AO20" s="460"/>
      <c r="AP20" s="461"/>
      <c r="AQ20" s="461"/>
      <c r="AR20" s="461"/>
      <c r="AS20" s="461"/>
      <c r="AT20" s="46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row>
    <row r="21" spans="1:80" ht="15.75" customHeight="1" thickBot="1" x14ac:dyDescent="0.3">
      <c r="A21" s="72"/>
      <c r="B21" s="446"/>
      <c r="C21" s="446"/>
      <c r="D21" s="447"/>
      <c r="E21" s="442"/>
      <c r="F21" s="443"/>
      <c r="G21" s="443"/>
      <c r="H21" s="443"/>
      <c r="I21" s="443"/>
      <c r="J21" s="411"/>
      <c r="K21" s="412"/>
      <c r="L21" s="412"/>
      <c r="M21" s="412"/>
      <c r="N21" s="412"/>
      <c r="O21" s="413"/>
      <c r="P21" s="411"/>
      <c r="Q21" s="412"/>
      <c r="R21" s="412"/>
      <c r="S21" s="412"/>
      <c r="T21" s="412"/>
      <c r="U21" s="413"/>
      <c r="V21" s="429"/>
      <c r="W21" s="430"/>
      <c r="X21" s="430"/>
      <c r="Y21" s="430"/>
      <c r="Z21" s="430"/>
      <c r="AA21" s="431"/>
      <c r="AB21" s="429"/>
      <c r="AC21" s="430"/>
      <c r="AD21" s="430"/>
      <c r="AE21" s="430"/>
      <c r="AF21" s="430"/>
      <c r="AG21" s="431"/>
      <c r="AH21" s="420"/>
      <c r="AI21" s="421"/>
      <c r="AJ21" s="421"/>
      <c r="AK21" s="421"/>
      <c r="AL21" s="421"/>
      <c r="AM21" s="422"/>
      <c r="AN21" s="72"/>
      <c r="AO21" s="463"/>
      <c r="AP21" s="464"/>
      <c r="AQ21" s="464"/>
      <c r="AR21" s="464"/>
      <c r="AS21" s="464"/>
      <c r="AT21" s="465"/>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c r="BY21" s="72"/>
      <c r="BZ21" s="72"/>
      <c r="CA21" s="72"/>
      <c r="CB21" s="72"/>
    </row>
    <row r="22" spans="1:80" x14ac:dyDescent="0.25">
      <c r="A22" s="72"/>
      <c r="B22" s="446"/>
      <c r="C22" s="446"/>
      <c r="D22" s="447"/>
      <c r="E22" s="436" t="s">
        <v>301</v>
      </c>
      <c r="F22" s="437"/>
      <c r="G22" s="437"/>
      <c r="H22" s="437"/>
      <c r="I22" s="438"/>
      <c r="J22" s="414" t="e">
        <f>IF(AND(' RIESGOS DE GESTION'!#REF!="Media",' RIESGOS DE GESTION'!#REF!="Leve"),CONCATENATE("R",' RIESGOS DE GESTION'!#REF!),"")</f>
        <v>#REF!</v>
      </c>
      <c r="K22" s="415"/>
      <c r="L22" s="415" t="e">
        <f>IF(AND(' RIESGOS DE GESTION'!#REF!="Media",' RIESGOS DE GESTION'!#REF!="Leve"),CONCATENATE("R",' RIESGOS DE GESTION'!#REF!),"")</f>
        <v>#REF!</v>
      </c>
      <c r="M22" s="415"/>
      <c r="N22" s="415" t="e">
        <f>IF(AND(' RIESGOS DE GESTION'!#REF!="Media",' RIESGOS DE GESTION'!#REF!="Leve"),CONCATENATE("R",' RIESGOS DE GESTION'!#REF!),"")</f>
        <v>#REF!</v>
      </c>
      <c r="O22" s="416"/>
      <c r="P22" s="414" t="e">
        <f>IF(AND(' RIESGOS DE GESTION'!#REF!="Media",' RIESGOS DE GESTION'!#REF!="Menor"),CONCATENATE("R",' RIESGOS DE GESTION'!#REF!),"")</f>
        <v>#REF!</v>
      </c>
      <c r="Q22" s="415"/>
      <c r="R22" s="415" t="e">
        <f>IF(AND(' RIESGOS DE GESTION'!#REF!="Media",' RIESGOS DE GESTION'!#REF!="Menor"),CONCATENATE("R",' RIESGOS DE GESTION'!#REF!),"")</f>
        <v>#REF!</v>
      </c>
      <c r="S22" s="415"/>
      <c r="T22" s="415" t="e">
        <f>IF(AND(' RIESGOS DE GESTION'!#REF!="Media",' RIESGOS DE GESTION'!#REF!="Menor"),CONCATENATE("R",' RIESGOS DE GESTION'!#REF!),"")</f>
        <v>#REF!</v>
      </c>
      <c r="U22" s="416"/>
      <c r="V22" s="414" t="e">
        <f>IF(AND(' RIESGOS DE GESTION'!#REF!="Media",' RIESGOS DE GESTION'!#REF!="Moderado"),CONCATENATE("R",' RIESGOS DE GESTION'!#REF!),"")</f>
        <v>#REF!</v>
      </c>
      <c r="W22" s="415"/>
      <c r="X22" s="415" t="e">
        <f>IF(AND(' RIESGOS DE GESTION'!#REF!="Media",' RIESGOS DE GESTION'!#REF!="Moderado"),CONCATENATE("R",' RIESGOS DE GESTION'!#REF!),"")</f>
        <v>#REF!</v>
      </c>
      <c r="Y22" s="415"/>
      <c r="Z22" s="415" t="e">
        <f>IF(AND(' RIESGOS DE GESTION'!#REF!="Media",' RIESGOS DE GESTION'!#REF!="Moderado"),CONCATENATE("R",' RIESGOS DE GESTION'!#REF!),"")</f>
        <v>#REF!</v>
      </c>
      <c r="AA22" s="416"/>
      <c r="AB22" s="432" t="e">
        <f>IF(AND(' RIESGOS DE GESTION'!#REF!="Media",' RIESGOS DE GESTION'!#REF!="Mayor"),CONCATENATE("R",' RIESGOS DE GESTION'!#REF!),"")</f>
        <v>#REF!</v>
      </c>
      <c r="AC22" s="433"/>
      <c r="AD22" s="433" t="e">
        <f>IF(AND(' RIESGOS DE GESTION'!#REF!="Media",' RIESGOS DE GESTION'!#REF!="Mayor"),CONCATENATE("R",' RIESGOS DE GESTION'!#REF!),"")</f>
        <v>#REF!</v>
      </c>
      <c r="AE22" s="433"/>
      <c r="AF22" s="433" t="e">
        <f>IF(AND(' RIESGOS DE GESTION'!#REF!="Media",' RIESGOS DE GESTION'!#REF!="Mayor"),CONCATENATE("R",' RIESGOS DE GESTION'!#REF!),"")</f>
        <v>#REF!</v>
      </c>
      <c r="AG22" s="434"/>
      <c r="AH22" s="423" t="e">
        <f>IF(AND(' RIESGOS DE GESTION'!#REF!="Media",' RIESGOS DE GESTION'!#REF!="Catastrófico"),CONCATENATE("R",' RIESGOS DE GESTION'!#REF!),"")</f>
        <v>#REF!</v>
      </c>
      <c r="AI22" s="424"/>
      <c r="AJ22" s="424" t="e">
        <f>IF(AND(' RIESGOS DE GESTION'!#REF!="Media",' RIESGOS DE GESTION'!#REF!="Catastrófico"),CONCATENATE("R",' RIESGOS DE GESTION'!#REF!),"")</f>
        <v>#REF!</v>
      </c>
      <c r="AK22" s="424"/>
      <c r="AL22" s="424" t="e">
        <f>IF(AND(' RIESGOS DE GESTION'!#REF!="Media",' RIESGOS DE GESTION'!#REF!="Catastrófico"),CONCATENATE("R",' RIESGOS DE GESTION'!#REF!),"")</f>
        <v>#REF!</v>
      </c>
      <c r="AM22" s="425"/>
      <c r="AN22" s="72"/>
      <c r="AO22" s="466" t="s">
        <v>302</v>
      </c>
      <c r="AP22" s="467"/>
      <c r="AQ22" s="467"/>
      <c r="AR22" s="467"/>
      <c r="AS22" s="467"/>
      <c r="AT22" s="468"/>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c r="BY22" s="72"/>
      <c r="BZ22" s="72"/>
      <c r="CA22" s="72"/>
      <c r="CB22" s="72"/>
    </row>
    <row r="23" spans="1:80" x14ac:dyDescent="0.25">
      <c r="A23" s="72"/>
      <c r="B23" s="446"/>
      <c r="C23" s="446"/>
      <c r="D23" s="447"/>
      <c r="E23" s="439"/>
      <c r="F23" s="440"/>
      <c r="G23" s="440"/>
      <c r="H23" s="440"/>
      <c r="I23" s="441"/>
      <c r="J23" s="408"/>
      <c r="K23" s="409"/>
      <c r="L23" s="409"/>
      <c r="M23" s="409"/>
      <c r="N23" s="409"/>
      <c r="O23" s="410"/>
      <c r="P23" s="408"/>
      <c r="Q23" s="409"/>
      <c r="R23" s="409"/>
      <c r="S23" s="409"/>
      <c r="T23" s="409"/>
      <c r="U23" s="410"/>
      <c r="V23" s="408"/>
      <c r="W23" s="409"/>
      <c r="X23" s="409"/>
      <c r="Y23" s="409"/>
      <c r="Z23" s="409"/>
      <c r="AA23" s="410"/>
      <c r="AB23" s="426"/>
      <c r="AC23" s="427"/>
      <c r="AD23" s="427"/>
      <c r="AE23" s="427"/>
      <c r="AF23" s="427"/>
      <c r="AG23" s="428"/>
      <c r="AH23" s="417"/>
      <c r="AI23" s="418"/>
      <c r="AJ23" s="418"/>
      <c r="AK23" s="418"/>
      <c r="AL23" s="418"/>
      <c r="AM23" s="419"/>
      <c r="AN23" s="72"/>
      <c r="AO23" s="469"/>
      <c r="AP23" s="470"/>
      <c r="AQ23" s="470"/>
      <c r="AR23" s="470"/>
      <c r="AS23" s="470"/>
      <c r="AT23" s="471"/>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c r="BY23" s="72"/>
      <c r="BZ23" s="72"/>
      <c r="CA23" s="72"/>
      <c r="CB23" s="72"/>
    </row>
    <row r="24" spans="1:80" x14ac:dyDescent="0.25">
      <c r="A24" s="72"/>
      <c r="B24" s="446"/>
      <c r="C24" s="446"/>
      <c r="D24" s="447"/>
      <c r="E24" s="439"/>
      <c r="F24" s="440"/>
      <c r="G24" s="440"/>
      <c r="H24" s="440"/>
      <c r="I24" s="441"/>
      <c r="J24" s="408" t="e">
        <f>IF(AND(' RIESGOS DE GESTION'!#REF!="Media",' RIESGOS DE GESTION'!#REF!="Leve"),CONCATENATE("R",' RIESGOS DE GESTION'!#REF!),"")</f>
        <v>#REF!</v>
      </c>
      <c r="K24" s="409"/>
      <c r="L24" s="409" t="e">
        <f>IF(AND(' RIESGOS DE GESTION'!#REF!="Media",' RIESGOS DE GESTION'!#REF!="Leve"),CONCATENATE("R",' RIESGOS DE GESTION'!#REF!),"")</f>
        <v>#REF!</v>
      </c>
      <c r="M24" s="409"/>
      <c r="N24" s="409" t="e">
        <f>IF(AND(' RIESGOS DE GESTION'!#REF!="Media",' RIESGOS DE GESTION'!#REF!="Leve"),CONCATENATE("R",' RIESGOS DE GESTION'!#REF!),"")</f>
        <v>#REF!</v>
      </c>
      <c r="O24" s="410"/>
      <c r="P24" s="408" t="e">
        <f>IF(AND(' RIESGOS DE GESTION'!#REF!="Media",' RIESGOS DE GESTION'!#REF!="Menor"),CONCATENATE("R",' RIESGOS DE GESTION'!#REF!),"")</f>
        <v>#REF!</v>
      </c>
      <c r="Q24" s="409"/>
      <c r="R24" s="409" t="e">
        <f>IF(AND(' RIESGOS DE GESTION'!#REF!="Media",' RIESGOS DE GESTION'!#REF!="Menor"),CONCATENATE("R",' RIESGOS DE GESTION'!#REF!),"")</f>
        <v>#REF!</v>
      </c>
      <c r="S24" s="409"/>
      <c r="T24" s="409" t="e">
        <f>IF(AND(' RIESGOS DE GESTION'!#REF!="Media",' RIESGOS DE GESTION'!#REF!="Menor"),CONCATENATE("R",' RIESGOS DE GESTION'!#REF!),"")</f>
        <v>#REF!</v>
      </c>
      <c r="U24" s="410"/>
      <c r="V24" s="408" t="e">
        <f>IF(AND(' RIESGOS DE GESTION'!#REF!="Media",' RIESGOS DE GESTION'!#REF!="Moderado"),CONCATENATE("R",' RIESGOS DE GESTION'!#REF!),"")</f>
        <v>#REF!</v>
      </c>
      <c r="W24" s="409"/>
      <c r="X24" s="409" t="e">
        <f>IF(AND(' RIESGOS DE GESTION'!#REF!="Media",' RIESGOS DE GESTION'!#REF!="Moderado"),CONCATENATE("R",' RIESGOS DE GESTION'!#REF!),"")</f>
        <v>#REF!</v>
      </c>
      <c r="Y24" s="409"/>
      <c r="Z24" s="409" t="e">
        <f>IF(AND(' RIESGOS DE GESTION'!#REF!="Media",' RIESGOS DE GESTION'!#REF!="Moderado"),CONCATENATE("R",' RIESGOS DE GESTION'!#REF!),"")</f>
        <v>#REF!</v>
      </c>
      <c r="AA24" s="410"/>
      <c r="AB24" s="426" t="e">
        <f>IF(AND(' RIESGOS DE GESTION'!#REF!="Media",' RIESGOS DE GESTION'!#REF!="Mayor"),CONCATENATE("R",' RIESGOS DE GESTION'!#REF!),"")</f>
        <v>#REF!</v>
      </c>
      <c r="AC24" s="427"/>
      <c r="AD24" s="427" t="e">
        <f>IF(AND(' RIESGOS DE GESTION'!#REF!="Media",' RIESGOS DE GESTION'!#REF!="Mayor"),CONCATENATE("R",' RIESGOS DE GESTION'!#REF!),"")</f>
        <v>#REF!</v>
      </c>
      <c r="AE24" s="427"/>
      <c r="AF24" s="427" t="e">
        <f>IF(AND(' RIESGOS DE GESTION'!#REF!="Media",' RIESGOS DE GESTION'!#REF!="Mayor"),CONCATENATE("R",' RIESGOS DE GESTION'!#REF!),"")</f>
        <v>#REF!</v>
      </c>
      <c r="AG24" s="428"/>
      <c r="AH24" s="417" t="e">
        <f>IF(AND(' RIESGOS DE GESTION'!#REF!="Media",' RIESGOS DE GESTION'!#REF!="Catastrófico"),CONCATENATE("R",' RIESGOS DE GESTION'!#REF!),"")</f>
        <v>#REF!</v>
      </c>
      <c r="AI24" s="418"/>
      <c r="AJ24" s="418" t="e">
        <f>IF(AND(' RIESGOS DE GESTION'!#REF!="Media",' RIESGOS DE GESTION'!#REF!="Catastrófico"),CONCATENATE("R",' RIESGOS DE GESTION'!#REF!),"")</f>
        <v>#REF!</v>
      </c>
      <c r="AK24" s="418"/>
      <c r="AL24" s="418" t="e">
        <f>IF(AND(' RIESGOS DE GESTION'!#REF!="Media",' RIESGOS DE GESTION'!#REF!="Catastrófico"),CONCATENATE("R",' RIESGOS DE GESTION'!#REF!),"")</f>
        <v>#REF!</v>
      </c>
      <c r="AM24" s="419"/>
      <c r="AN24" s="72"/>
      <c r="AO24" s="469"/>
      <c r="AP24" s="470"/>
      <c r="AQ24" s="470"/>
      <c r="AR24" s="470"/>
      <c r="AS24" s="470"/>
      <c r="AT24" s="471"/>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c r="BY24" s="72"/>
      <c r="BZ24" s="72"/>
      <c r="CA24" s="72"/>
      <c r="CB24" s="72"/>
    </row>
    <row r="25" spans="1:80" x14ac:dyDescent="0.25">
      <c r="A25" s="72"/>
      <c r="B25" s="446"/>
      <c r="C25" s="446"/>
      <c r="D25" s="447"/>
      <c r="E25" s="439"/>
      <c r="F25" s="440"/>
      <c r="G25" s="440"/>
      <c r="H25" s="440"/>
      <c r="I25" s="441"/>
      <c r="J25" s="408"/>
      <c r="K25" s="409"/>
      <c r="L25" s="409"/>
      <c r="M25" s="409"/>
      <c r="N25" s="409"/>
      <c r="O25" s="410"/>
      <c r="P25" s="408"/>
      <c r="Q25" s="409"/>
      <c r="R25" s="409"/>
      <c r="S25" s="409"/>
      <c r="T25" s="409"/>
      <c r="U25" s="410"/>
      <c r="V25" s="408"/>
      <c r="W25" s="409"/>
      <c r="X25" s="409"/>
      <c r="Y25" s="409"/>
      <c r="Z25" s="409"/>
      <c r="AA25" s="410"/>
      <c r="AB25" s="426"/>
      <c r="AC25" s="427"/>
      <c r="AD25" s="427"/>
      <c r="AE25" s="427"/>
      <c r="AF25" s="427"/>
      <c r="AG25" s="428"/>
      <c r="AH25" s="417"/>
      <c r="AI25" s="418"/>
      <c r="AJ25" s="418"/>
      <c r="AK25" s="418"/>
      <c r="AL25" s="418"/>
      <c r="AM25" s="419"/>
      <c r="AN25" s="72"/>
      <c r="AO25" s="469"/>
      <c r="AP25" s="470"/>
      <c r="AQ25" s="470"/>
      <c r="AR25" s="470"/>
      <c r="AS25" s="470"/>
      <c r="AT25" s="471"/>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c r="BY25" s="72"/>
      <c r="BZ25" s="72"/>
      <c r="CA25" s="72"/>
      <c r="CB25" s="72"/>
    </row>
    <row r="26" spans="1:80" x14ac:dyDescent="0.25">
      <c r="A26" s="72"/>
      <c r="B26" s="446"/>
      <c r="C26" s="446"/>
      <c r="D26" s="447"/>
      <c r="E26" s="439"/>
      <c r="F26" s="440"/>
      <c r="G26" s="440"/>
      <c r="H26" s="440"/>
      <c r="I26" s="441"/>
      <c r="J26" s="408" t="e">
        <f>IF(AND(' RIESGOS DE GESTION'!#REF!="Media",' RIESGOS DE GESTION'!#REF!="Leve"),CONCATENATE("R",' RIESGOS DE GESTION'!#REF!),"")</f>
        <v>#REF!</v>
      </c>
      <c r="K26" s="409"/>
      <c r="L26" s="409" t="e">
        <f>IF(AND(' RIESGOS DE GESTION'!#REF!="Media",' RIESGOS DE GESTION'!#REF!="Leve"),CONCATENATE("R",' RIESGOS DE GESTION'!#REF!),"")</f>
        <v>#REF!</v>
      </c>
      <c r="M26" s="409"/>
      <c r="N26" s="409" t="e">
        <f>IF(AND(' RIESGOS DE GESTION'!#REF!="Media",' RIESGOS DE GESTION'!#REF!="Leve"),CONCATENATE("R",' RIESGOS DE GESTION'!#REF!),"")</f>
        <v>#REF!</v>
      </c>
      <c r="O26" s="410"/>
      <c r="P26" s="408" t="e">
        <f>IF(AND(' RIESGOS DE GESTION'!#REF!="Media",' RIESGOS DE GESTION'!#REF!="Menor"),CONCATENATE("R",' RIESGOS DE GESTION'!#REF!),"")</f>
        <v>#REF!</v>
      </c>
      <c r="Q26" s="409"/>
      <c r="R26" s="409" t="e">
        <f>IF(AND(' RIESGOS DE GESTION'!#REF!="Media",' RIESGOS DE GESTION'!#REF!="Menor"),CONCATENATE("R",' RIESGOS DE GESTION'!#REF!),"")</f>
        <v>#REF!</v>
      </c>
      <c r="S26" s="409"/>
      <c r="T26" s="409" t="e">
        <f>IF(AND(' RIESGOS DE GESTION'!#REF!="Media",' RIESGOS DE GESTION'!#REF!="Menor"),CONCATENATE("R",' RIESGOS DE GESTION'!#REF!),"")</f>
        <v>#REF!</v>
      </c>
      <c r="U26" s="410"/>
      <c r="V26" s="408" t="e">
        <f>IF(AND(' RIESGOS DE GESTION'!#REF!="Media",' RIESGOS DE GESTION'!#REF!="Moderado"),CONCATENATE("R",' RIESGOS DE GESTION'!#REF!),"")</f>
        <v>#REF!</v>
      </c>
      <c r="W26" s="409"/>
      <c r="X26" s="409" t="e">
        <f>IF(AND(' RIESGOS DE GESTION'!#REF!="Media",' RIESGOS DE GESTION'!#REF!="Moderado"),CONCATENATE("R",' RIESGOS DE GESTION'!#REF!),"")</f>
        <v>#REF!</v>
      </c>
      <c r="Y26" s="409"/>
      <c r="Z26" s="409" t="e">
        <f>IF(AND(' RIESGOS DE GESTION'!#REF!="Media",' RIESGOS DE GESTION'!#REF!="Moderado"),CONCATENATE("R",' RIESGOS DE GESTION'!#REF!),"")</f>
        <v>#REF!</v>
      </c>
      <c r="AA26" s="410"/>
      <c r="AB26" s="426" t="e">
        <f>IF(AND(' RIESGOS DE GESTION'!#REF!="Media",' RIESGOS DE GESTION'!#REF!="Mayor"),CONCATENATE("R",' RIESGOS DE GESTION'!#REF!),"")</f>
        <v>#REF!</v>
      </c>
      <c r="AC26" s="427"/>
      <c r="AD26" s="427" t="e">
        <f>IF(AND(' RIESGOS DE GESTION'!#REF!="Media",' RIESGOS DE GESTION'!#REF!="Mayor"),CONCATENATE("R",' RIESGOS DE GESTION'!#REF!),"")</f>
        <v>#REF!</v>
      </c>
      <c r="AE26" s="427"/>
      <c r="AF26" s="427" t="e">
        <f>IF(AND(' RIESGOS DE GESTION'!#REF!="Media",' RIESGOS DE GESTION'!#REF!="Mayor"),CONCATENATE("R",' RIESGOS DE GESTION'!#REF!),"")</f>
        <v>#REF!</v>
      </c>
      <c r="AG26" s="428"/>
      <c r="AH26" s="417" t="e">
        <f>IF(AND(' RIESGOS DE GESTION'!#REF!="Media",' RIESGOS DE GESTION'!#REF!="Catastrófico"),CONCATENATE("R",' RIESGOS DE GESTION'!#REF!),"")</f>
        <v>#REF!</v>
      </c>
      <c r="AI26" s="418"/>
      <c r="AJ26" s="418" t="e">
        <f>IF(AND(' RIESGOS DE GESTION'!#REF!="Media",' RIESGOS DE GESTION'!#REF!="Catastrófico"),CONCATENATE("R",' RIESGOS DE GESTION'!#REF!),"")</f>
        <v>#REF!</v>
      </c>
      <c r="AK26" s="418"/>
      <c r="AL26" s="418" t="e">
        <f>IF(AND(' RIESGOS DE GESTION'!#REF!="Media",' RIESGOS DE GESTION'!#REF!="Catastrófico"),CONCATENATE("R",' RIESGOS DE GESTION'!#REF!),"")</f>
        <v>#REF!</v>
      </c>
      <c r="AM26" s="419"/>
      <c r="AN26" s="72"/>
      <c r="AO26" s="469"/>
      <c r="AP26" s="470"/>
      <c r="AQ26" s="470"/>
      <c r="AR26" s="470"/>
      <c r="AS26" s="470"/>
      <c r="AT26" s="471"/>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c r="BY26" s="72"/>
      <c r="BZ26" s="72"/>
      <c r="CA26" s="72"/>
      <c r="CB26" s="72"/>
    </row>
    <row r="27" spans="1:80" x14ac:dyDescent="0.25">
      <c r="A27" s="72"/>
      <c r="B27" s="446"/>
      <c r="C27" s="446"/>
      <c r="D27" s="447"/>
      <c r="E27" s="439"/>
      <c r="F27" s="440"/>
      <c r="G27" s="440"/>
      <c r="H27" s="440"/>
      <c r="I27" s="441"/>
      <c r="J27" s="408"/>
      <c r="K27" s="409"/>
      <c r="L27" s="409"/>
      <c r="M27" s="409"/>
      <c r="N27" s="409"/>
      <c r="O27" s="410"/>
      <c r="P27" s="408"/>
      <c r="Q27" s="409"/>
      <c r="R27" s="409"/>
      <c r="S27" s="409"/>
      <c r="T27" s="409"/>
      <c r="U27" s="410"/>
      <c r="V27" s="408"/>
      <c r="W27" s="409"/>
      <c r="X27" s="409"/>
      <c r="Y27" s="409"/>
      <c r="Z27" s="409"/>
      <c r="AA27" s="410"/>
      <c r="AB27" s="426"/>
      <c r="AC27" s="427"/>
      <c r="AD27" s="427"/>
      <c r="AE27" s="427"/>
      <c r="AF27" s="427"/>
      <c r="AG27" s="428"/>
      <c r="AH27" s="417"/>
      <c r="AI27" s="418"/>
      <c r="AJ27" s="418"/>
      <c r="AK27" s="418"/>
      <c r="AL27" s="418"/>
      <c r="AM27" s="419"/>
      <c r="AN27" s="72"/>
      <c r="AO27" s="469"/>
      <c r="AP27" s="470"/>
      <c r="AQ27" s="470"/>
      <c r="AR27" s="470"/>
      <c r="AS27" s="470"/>
      <c r="AT27" s="471"/>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c r="BY27" s="72"/>
      <c r="BZ27" s="72"/>
      <c r="CA27" s="72"/>
      <c r="CB27" s="72"/>
    </row>
    <row r="28" spans="1:80" x14ac:dyDescent="0.25">
      <c r="A28" s="72"/>
      <c r="B28" s="446"/>
      <c r="C28" s="446"/>
      <c r="D28" s="447"/>
      <c r="E28" s="439"/>
      <c r="F28" s="440"/>
      <c r="G28" s="440"/>
      <c r="H28" s="440"/>
      <c r="I28" s="441"/>
      <c r="J28" s="408" t="e">
        <f>IF(AND(' RIESGOS DE GESTION'!#REF!="Media",' RIESGOS DE GESTION'!#REF!="Leve"),CONCATENATE("R",' RIESGOS DE GESTION'!#REF!),"")</f>
        <v>#REF!</v>
      </c>
      <c r="K28" s="409"/>
      <c r="L28" s="409" t="e">
        <f>IF(AND(' RIESGOS DE GESTION'!#REF!="Media",' RIESGOS DE GESTION'!#REF!="Leve"),CONCATENATE("R",' RIESGOS DE GESTION'!#REF!),"")</f>
        <v>#REF!</v>
      </c>
      <c r="M28" s="409"/>
      <c r="N28" s="409" t="e">
        <f>IF(AND(' RIESGOS DE GESTION'!#REF!="Media",' RIESGOS DE GESTION'!#REF!="Leve"),CONCATENATE("R",' RIESGOS DE GESTION'!#REF!),"")</f>
        <v>#REF!</v>
      </c>
      <c r="O28" s="410"/>
      <c r="P28" s="408" t="e">
        <f>IF(AND(' RIESGOS DE GESTION'!#REF!="Media",' RIESGOS DE GESTION'!#REF!="Menor"),CONCATENATE("R",' RIESGOS DE GESTION'!#REF!),"")</f>
        <v>#REF!</v>
      </c>
      <c r="Q28" s="409"/>
      <c r="R28" s="409" t="e">
        <f>IF(AND(' RIESGOS DE GESTION'!#REF!="Media",' RIESGOS DE GESTION'!#REF!="Menor"),CONCATENATE("R",' RIESGOS DE GESTION'!#REF!),"")</f>
        <v>#REF!</v>
      </c>
      <c r="S28" s="409"/>
      <c r="T28" s="409" t="e">
        <f>IF(AND(' RIESGOS DE GESTION'!#REF!="Media",' RIESGOS DE GESTION'!#REF!="Menor"),CONCATENATE("R",' RIESGOS DE GESTION'!#REF!),"")</f>
        <v>#REF!</v>
      </c>
      <c r="U28" s="410"/>
      <c r="V28" s="408" t="e">
        <f>IF(AND(' RIESGOS DE GESTION'!#REF!="Media",' RIESGOS DE GESTION'!#REF!="Moderado"),CONCATENATE("R",' RIESGOS DE GESTION'!#REF!),"")</f>
        <v>#REF!</v>
      </c>
      <c r="W28" s="409"/>
      <c r="X28" s="409" t="e">
        <f>IF(AND(' RIESGOS DE GESTION'!#REF!="Media",' RIESGOS DE GESTION'!#REF!="Moderado"),CONCATENATE("R",' RIESGOS DE GESTION'!#REF!),"")</f>
        <v>#REF!</v>
      </c>
      <c r="Y28" s="409"/>
      <c r="Z28" s="409" t="e">
        <f>IF(AND(' RIESGOS DE GESTION'!#REF!="Media",' RIESGOS DE GESTION'!#REF!="Moderado"),CONCATENATE("R",' RIESGOS DE GESTION'!#REF!),"")</f>
        <v>#REF!</v>
      </c>
      <c r="AA28" s="410"/>
      <c r="AB28" s="426" t="e">
        <f>IF(AND(' RIESGOS DE GESTION'!#REF!="Media",' RIESGOS DE GESTION'!#REF!="Mayor"),CONCATENATE("R",' RIESGOS DE GESTION'!#REF!),"")</f>
        <v>#REF!</v>
      </c>
      <c r="AC28" s="427"/>
      <c r="AD28" s="427" t="e">
        <f>IF(AND(' RIESGOS DE GESTION'!#REF!="Media",' RIESGOS DE GESTION'!#REF!="Mayor"),CONCATENATE("R",' RIESGOS DE GESTION'!#REF!),"")</f>
        <v>#REF!</v>
      </c>
      <c r="AE28" s="427"/>
      <c r="AF28" s="427" t="e">
        <f>IF(AND(' RIESGOS DE GESTION'!#REF!="Media",' RIESGOS DE GESTION'!#REF!="Mayor"),CONCATENATE("R",' RIESGOS DE GESTION'!#REF!),"")</f>
        <v>#REF!</v>
      </c>
      <c r="AG28" s="428"/>
      <c r="AH28" s="417" t="e">
        <f>IF(AND(' RIESGOS DE GESTION'!#REF!="Media",' RIESGOS DE GESTION'!#REF!="Catastrófico"),CONCATENATE("R",' RIESGOS DE GESTION'!#REF!),"")</f>
        <v>#REF!</v>
      </c>
      <c r="AI28" s="418"/>
      <c r="AJ28" s="418" t="e">
        <f>IF(AND(' RIESGOS DE GESTION'!#REF!="Media",' RIESGOS DE GESTION'!#REF!="Catastrófico"),CONCATENATE("R",' RIESGOS DE GESTION'!#REF!),"")</f>
        <v>#REF!</v>
      </c>
      <c r="AK28" s="418"/>
      <c r="AL28" s="418" t="e">
        <f>IF(AND(' RIESGOS DE GESTION'!#REF!="Media",' RIESGOS DE GESTION'!#REF!="Catastrófico"),CONCATENATE("R",' RIESGOS DE GESTION'!#REF!),"")</f>
        <v>#REF!</v>
      </c>
      <c r="AM28" s="419"/>
      <c r="AN28" s="72"/>
      <c r="AO28" s="469"/>
      <c r="AP28" s="470"/>
      <c r="AQ28" s="470"/>
      <c r="AR28" s="470"/>
      <c r="AS28" s="470"/>
      <c r="AT28" s="471"/>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c r="BY28" s="72"/>
      <c r="BZ28" s="72"/>
      <c r="CA28" s="72"/>
      <c r="CB28" s="72"/>
    </row>
    <row r="29" spans="1:80" ht="15.75" thickBot="1" x14ac:dyDescent="0.3">
      <c r="A29" s="72"/>
      <c r="B29" s="446"/>
      <c r="C29" s="446"/>
      <c r="D29" s="447"/>
      <c r="E29" s="442"/>
      <c r="F29" s="443"/>
      <c r="G29" s="443"/>
      <c r="H29" s="443"/>
      <c r="I29" s="444"/>
      <c r="J29" s="408"/>
      <c r="K29" s="409"/>
      <c r="L29" s="409"/>
      <c r="M29" s="409"/>
      <c r="N29" s="409"/>
      <c r="O29" s="410"/>
      <c r="P29" s="411"/>
      <c r="Q29" s="412"/>
      <c r="R29" s="412"/>
      <c r="S29" s="412"/>
      <c r="T29" s="412"/>
      <c r="U29" s="413"/>
      <c r="V29" s="411"/>
      <c r="W29" s="412"/>
      <c r="X29" s="412"/>
      <c r="Y29" s="412"/>
      <c r="Z29" s="412"/>
      <c r="AA29" s="413"/>
      <c r="AB29" s="429"/>
      <c r="AC29" s="430"/>
      <c r="AD29" s="430"/>
      <c r="AE29" s="430"/>
      <c r="AF29" s="430"/>
      <c r="AG29" s="431"/>
      <c r="AH29" s="420"/>
      <c r="AI29" s="421"/>
      <c r="AJ29" s="421"/>
      <c r="AK29" s="421"/>
      <c r="AL29" s="421"/>
      <c r="AM29" s="422"/>
      <c r="AN29" s="72"/>
      <c r="AO29" s="472"/>
      <c r="AP29" s="473"/>
      <c r="AQ29" s="473"/>
      <c r="AR29" s="473"/>
      <c r="AS29" s="473"/>
      <c r="AT29" s="474"/>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c r="BY29" s="72"/>
      <c r="BZ29" s="72"/>
      <c r="CA29" s="72"/>
      <c r="CB29" s="72"/>
    </row>
    <row r="30" spans="1:80" x14ac:dyDescent="0.25">
      <c r="A30" s="72"/>
      <c r="B30" s="446"/>
      <c r="C30" s="446"/>
      <c r="D30" s="447"/>
      <c r="E30" s="436" t="s">
        <v>303</v>
      </c>
      <c r="F30" s="437"/>
      <c r="G30" s="437"/>
      <c r="H30" s="437"/>
      <c r="I30" s="437"/>
      <c r="J30" s="405" t="e">
        <f>IF(AND(' RIESGOS DE GESTION'!#REF!="Baja",' RIESGOS DE GESTION'!#REF!="Leve"),CONCATENATE("R",' RIESGOS DE GESTION'!#REF!),"")</f>
        <v>#REF!</v>
      </c>
      <c r="K30" s="406"/>
      <c r="L30" s="406" t="e">
        <f>IF(AND(' RIESGOS DE GESTION'!#REF!="Baja",' RIESGOS DE GESTION'!#REF!="Leve"),CONCATENATE("R",' RIESGOS DE GESTION'!#REF!),"")</f>
        <v>#REF!</v>
      </c>
      <c r="M30" s="406"/>
      <c r="N30" s="406" t="e">
        <f>IF(AND(' RIESGOS DE GESTION'!#REF!="Baja",' RIESGOS DE GESTION'!#REF!="Leve"),CONCATENATE("R",' RIESGOS DE GESTION'!#REF!),"")</f>
        <v>#REF!</v>
      </c>
      <c r="O30" s="407"/>
      <c r="P30" s="415" t="e">
        <f>IF(AND(' RIESGOS DE GESTION'!#REF!="Baja",' RIESGOS DE GESTION'!#REF!="Menor"),CONCATENATE("R",' RIESGOS DE GESTION'!#REF!),"")</f>
        <v>#REF!</v>
      </c>
      <c r="Q30" s="415"/>
      <c r="R30" s="415" t="e">
        <f>IF(AND(' RIESGOS DE GESTION'!#REF!="Baja",' RIESGOS DE GESTION'!#REF!="Menor"),CONCATENATE("R",' RIESGOS DE GESTION'!#REF!),"")</f>
        <v>#REF!</v>
      </c>
      <c r="S30" s="415"/>
      <c r="T30" s="415" t="e">
        <f>IF(AND(' RIESGOS DE GESTION'!#REF!="Baja",' RIESGOS DE GESTION'!#REF!="Menor"),CONCATENATE("R",' RIESGOS DE GESTION'!#REF!),"")</f>
        <v>#REF!</v>
      </c>
      <c r="U30" s="416"/>
      <c r="V30" s="414" t="e">
        <f>IF(AND(' RIESGOS DE GESTION'!#REF!="Baja",' RIESGOS DE GESTION'!#REF!="Moderado"),CONCATENATE("R",' RIESGOS DE GESTION'!#REF!),"")</f>
        <v>#REF!</v>
      </c>
      <c r="W30" s="415"/>
      <c r="X30" s="415" t="e">
        <f>IF(AND(' RIESGOS DE GESTION'!#REF!="Baja",' RIESGOS DE GESTION'!#REF!="Moderado"),CONCATENATE("R",' RIESGOS DE GESTION'!#REF!),"")</f>
        <v>#REF!</v>
      </c>
      <c r="Y30" s="415"/>
      <c r="Z30" s="415" t="e">
        <f>IF(AND(' RIESGOS DE GESTION'!#REF!="Baja",' RIESGOS DE GESTION'!#REF!="Moderado"),CONCATENATE("R",' RIESGOS DE GESTION'!#REF!),"")</f>
        <v>#REF!</v>
      </c>
      <c r="AA30" s="416"/>
      <c r="AB30" s="432" t="e">
        <f>IF(AND(' RIESGOS DE GESTION'!#REF!="Baja",' RIESGOS DE GESTION'!#REF!="Mayor"),CONCATENATE("R",' RIESGOS DE GESTION'!#REF!),"")</f>
        <v>#REF!</v>
      </c>
      <c r="AC30" s="433"/>
      <c r="AD30" s="433" t="e">
        <f>IF(AND(' RIESGOS DE GESTION'!#REF!="Baja",' RIESGOS DE GESTION'!#REF!="Mayor"),CONCATENATE("R",' RIESGOS DE GESTION'!#REF!),"")</f>
        <v>#REF!</v>
      </c>
      <c r="AE30" s="433"/>
      <c r="AF30" s="433" t="e">
        <f>IF(AND(' RIESGOS DE GESTION'!#REF!="Baja",' RIESGOS DE GESTION'!#REF!="Mayor"),CONCATENATE("R",' RIESGOS DE GESTION'!#REF!),"")</f>
        <v>#REF!</v>
      </c>
      <c r="AG30" s="434"/>
      <c r="AH30" s="423" t="e">
        <f>IF(AND(' RIESGOS DE GESTION'!#REF!="Baja",' RIESGOS DE GESTION'!#REF!="Catastrófico"),CONCATENATE("R",' RIESGOS DE GESTION'!#REF!),"")</f>
        <v>#REF!</v>
      </c>
      <c r="AI30" s="424"/>
      <c r="AJ30" s="424" t="e">
        <f>IF(AND(' RIESGOS DE GESTION'!#REF!="Baja",' RIESGOS DE GESTION'!#REF!="Catastrófico"),CONCATENATE("R",' RIESGOS DE GESTION'!#REF!),"")</f>
        <v>#REF!</v>
      </c>
      <c r="AK30" s="424"/>
      <c r="AL30" s="424" t="e">
        <f>IF(AND(' RIESGOS DE GESTION'!#REF!="Baja",' RIESGOS DE GESTION'!#REF!="Catastrófico"),CONCATENATE("R",' RIESGOS DE GESTION'!#REF!),"")</f>
        <v>#REF!</v>
      </c>
      <c r="AM30" s="425"/>
      <c r="AN30" s="72"/>
      <c r="AO30" s="475" t="s">
        <v>304</v>
      </c>
      <c r="AP30" s="476"/>
      <c r="AQ30" s="476"/>
      <c r="AR30" s="476"/>
      <c r="AS30" s="476"/>
      <c r="AT30" s="477"/>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row>
    <row r="31" spans="1:80" x14ac:dyDescent="0.25">
      <c r="A31" s="72"/>
      <c r="B31" s="446"/>
      <c r="C31" s="446"/>
      <c r="D31" s="447"/>
      <c r="E31" s="439"/>
      <c r="F31" s="440"/>
      <c r="G31" s="440"/>
      <c r="H31" s="440"/>
      <c r="I31" s="440"/>
      <c r="J31" s="399"/>
      <c r="K31" s="400"/>
      <c r="L31" s="400"/>
      <c r="M31" s="400"/>
      <c r="N31" s="400"/>
      <c r="O31" s="401"/>
      <c r="P31" s="409"/>
      <c r="Q31" s="409"/>
      <c r="R31" s="409"/>
      <c r="S31" s="409"/>
      <c r="T31" s="409"/>
      <c r="U31" s="410"/>
      <c r="V31" s="408"/>
      <c r="W31" s="409"/>
      <c r="X31" s="409"/>
      <c r="Y31" s="409"/>
      <c r="Z31" s="409"/>
      <c r="AA31" s="410"/>
      <c r="AB31" s="426"/>
      <c r="AC31" s="427"/>
      <c r="AD31" s="427"/>
      <c r="AE31" s="427"/>
      <c r="AF31" s="427"/>
      <c r="AG31" s="428"/>
      <c r="AH31" s="417"/>
      <c r="AI31" s="418"/>
      <c r="AJ31" s="418"/>
      <c r="AK31" s="418"/>
      <c r="AL31" s="418"/>
      <c r="AM31" s="419"/>
      <c r="AN31" s="72"/>
      <c r="AO31" s="478"/>
      <c r="AP31" s="479"/>
      <c r="AQ31" s="479"/>
      <c r="AR31" s="479"/>
      <c r="AS31" s="479"/>
      <c r="AT31" s="480"/>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row>
    <row r="32" spans="1:80" x14ac:dyDescent="0.25">
      <c r="A32" s="72"/>
      <c r="B32" s="446"/>
      <c r="C32" s="446"/>
      <c r="D32" s="447"/>
      <c r="E32" s="439"/>
      <c r="F32" s="440"/>
      <c r="G32" s="440"/>
      <c r="H32" s="440"/>
      <c r="I32" s="440"/>
      <c r="J32" s="399" t="e">
        <f>IF(AND(' RIESGOS DE GESTION'!#REF!="Baja",' RIESGOS DE GESTION'!#REF!="Leve"),CONCATENATE("R",' RIESGOS DE GESTION'!#REF!),"")</f>
        <v>#REF!</v>
      </c>
      <c r="K32" s="400"/>
      <c r="L32" s="400" t="e">
        <f>IF(AND(' RIESGOS DE GESTION'!#REF!="Baja",' RIESGOS DE GESTION'!#REF!="Leve"),CONCATENATE("R",' RIESGOS DE GESTION'!#REF!),"")</f>
        <v>#REF!</v>
      </c>
      <c r="M32" s="400"/>
      <c r="N32" s="400" t="e">
        <f>IF(AND(' RIESGOS DE GESTION'!#REF!="Baja",' RIESGOS DE GESTION'!#REF!="Leve"),CONCATENATE("R",' RIESGOS DE GESTION'!#REF!),"")</f>
        <v>#REF!</v>
      </c>
      <c r="O32" s="401"/>
      <c r="P32" s="409" t="e">
        <f>IF(AND(' RIESGOS DE GESTION'!#REF!="Baja",' RIESGOS DE GESTION'!#REF!="Menor"),CONCATENATE("R",' RIESGOS DE GESTION'!#REF!),"")</f>
        <v>#REF!</v>
      </c>
      <c r="Q32" s="409"/>
      <c r="R32" s="409" t="e">
        <f>IF(AND(' RIESGOS DE GESTION'!#REF!="Baja",' RIESGOS DE GESTION'!#REF!="Menor"),CONCATENATE("R",' RIESGOS DE GESTION'!#REF!),"")</f>
        <v>#REF!</v>
      </c>
      <c r="S32" s="409"/>
      <c r="T32" s="409" t="e">
        <f>IF(AND(' RIESGOS DE GESTION'!#REF!="Baja",' RIESGOS DE GESTION'!#REF!="Menor"),CONCATENATE("R",' RIESGOS DE GESTION'!#REF!),"")</f>
        <v>#REF!</v>
      </c>
      <c r="U32" s="410"/>
      <c r="V32" s="408" t="e">
        <f>IF(AND(' RIESGOS DE GESTION'!#REF!="Baja",' RIESGOS DE GESTION'!#REF!="Moderado"),CONCATENATE("R",' RIESGOS DE GESTION'!#REF!),"")</f>
        <v>#REF!</v>
      </c>
      <c r="W32" s="409"/>
      <c r="X32" s="409" t="e">
        <f>IF(AND(' RIESGOS DE GESTION'!#REF!="Baja",' RIESGOS DE GESTION'!#REF!="Moderado"),CONCATENATE("R",' RIESGOS DE GESTION'!#REF!),"")</f>
        <v>#REF!</v>
      </c>
      <c r="Y32" s="409"/>
      <c r="Z32" s="409" t="e">
        <f>IF(AND(' RIESGOS DE GESTION'!#REF!="Baja",' RIESGOS DE GESTION'!#REF!="Moderado"),CONCATENATE("R",' RIESGOS DE GESTION'!#REF!),"")</f>
        <v>#REF!</v>
      </c>
      <c r="AA32" s="410"/>
      <c r="AB32" s="426" t="e">
        <f>IF(AND(' RIESGOS DE GESTION'!#REF!="Baja",' RIESGOS DE GESTION'!#REF!="Mayor"),CONCATENATE("R",' RIESGOS DE GESTION'!#REF!),"")</f>
        <v>#REF!</v>
      </c>
      <c r="AC32" s="427"/>
      <c r="AD32" s="427" t="e">
        <f>IF(AND(' RIESGOS DE GESTION'!#REF!="Baja",' RIESGOS DE GESTION'!#REF!="Mayor"),CONCATENATE("R",' RIESGOS DE GESTION'!#REF!),"")</f>
        <v>#REF!</v>
      </c>
      <c r="AE32" s="427"/>
      <c r="AF32" s="427" t="e">
        <f>IF(AND(' RIESGOS DE GESTION'!#REF!="Baja",' RIESGOS DE GESTION'!#REF!="Mayor"),CONCATENATE("R",' RIESGOS DE GESTION'!#REF!),"")</f>
        <v>#REF!</v>
      </c>
      <c r="AG32" s="428"/>
      <c r="AH32" s="417" t="e">
        <f>IF(AND(' RIESGOS DE GESTION'!#REF!="Baja",' RIESGOS DE GESTION'!#REF!="Catastrófico"),CONCATENATE("R",' RIESGOS DE GESTION'!#REF!),"")</f>
        <v>#REF!</v>
      </c>
      <c r="AI32" s="418"/>
      <c r="AJ32" s="418" t="e">
        <f>IF(AND(' RIESGOS DE GESTION'!#REF!="Baja",' RIESGOS DE GESTION'!#REF!="Catastrófico"),CONCATENATE("R",' RIESGOS DE GESTION'!#REF!),"")</f>
        <v>#REF!</v>
      </c>
      <c r="AK32" s="418"/>
      <c r="AL32" s="418" t="e">
        <f>IF(AND(' RIESGOS DE GESTION'!#REF!="Baja",' RIESGOS DE GESTION'!#REF!="Catastrófico"),CONCATENATE("R",' RIESGOS DE GESTION'!#REF!),"")</f>
        <v>#REF!</v>
      </c>
      <c r="AM32" s="419"/>
      <c r="AN32" s="72"/>
      <c r="AO32" s="478"/>
      <c r="AP32" s="479"/>
      <c r="AQ32" s="479"/>
      <c r="AR32" s="479"/>
      <c r="AS32" s="479"/>
      <c r="AT32" s="480"/>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row>
    <row r="33" spans="1:80" x14ac:dyDescent="0.25">
      <c r="A33" s="72"/>
      <c r="B33" s="446"/>
      <c r="C33" s="446"/>
      <c r="D33" s="447"/>
      <c r="E33" s="439"/>
      <c r="F33" s="440"/>
      <c r="G33" s="440"/>
      <c r="H33" s="440"/>
      <c r="I33" s="440"/>
      <c r="J33" s="399"/>
      <c r="K33" s="400"/>
      <c r="L33" s="400"/>
      <c r="M33" s="400"/>
      <c r="N33" s="400"/>
      <c r="O33" s="401"/>
      <c r="P33" s="409"/>
      <c r="Q33" s="409"/>
      <c r="R33" s="409"/>
      <c r="S33" s="409"/>
      <c r="T33" s="409"/>
      <c r="U33" s="410"/>
      <c r="V33" s="408"/>
      <c r="W33" s="409"/>
      <c r="X33" s="409"/>
      <c r="Y33" s="409"/>
      <c r="Z33" s="409"/>
      <c r="AA33" s="410"/>
      <c r="AB33" s="426"/>
      <c r="AC33" s="427"/>
      <c r="AD33" s="427"/>
      <c r="AE33" s="427"/>
      <c r="AF33" s="427"/>
      <c r="AG33" s="428"/>
      <c r="AH33" s="417"/>
      <c r="AI33" s="418"/>
      <c r="AJ33" s="418"/>
      <c r="AK33" s="418"/>
      <c r="AL33" s="418"/>
      <c r="AM33" s="419"/>
      <c r="AN33" s="72"/>
      <c r="AO33" s="478"/>
      <c r="AP33" s="479"/>
      <c r="AQ33" s="479"/>
      <c r="AR33" s="479"/>
      <c r="AS33" s="479"/>
      <c r="AT33" s="480"/>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row>
    <row r="34" spans="1:80" x14ac:dyDescent="0.25">
      <c r="A34" s="72"/>
      <c r="B34" s="446"/>
      <c r="C34" s="446"/>
      <c r="D34" s="447"/>
      <c r="E34" s="439"/>
      <c r="F34" s="440"/>
      <c r="G34" s="440"/>
      <c r="H34" s="440"/>
      <c r="I34" s="440"/>
      <c r="J34" s="399" t="e">
        <f>IF(AND(' RIESGOS DE GESTION'!#REF!="Baja",' RIESGOS DE GESTION'!#REF!="Leve"),CONCATENATE("R",' RIESGOS DE GESTION'!#REF!),"")</f>
        <v>#REF!</v>
      </c>
      <c r="K34" s="400"/>
      <c r="L34" s="400" t="e">
        <f>IF(AND(' RIESGOS DE GESTION'!#REF!="Baja",' RIESGOS DE GESTION'!#REF!="Leve"),CONCATENATE("R",' RIESGOS DE GESTION'!#REF!),"")</f>
        <v>#REF!</v>
      </c>
      <c r="M34" s="400"/>
      <c r="N34" s="400" t="e">
        <f>IF(AND(' RIESGOS DE GESTION'!#REF!="Baja",' RIESGOS DE GESTION'!#REF!="Leve"),CONCATENATE("R",' RIESGOS DE GESTION'!#REF!),"")</f>
        <v>#REF!</v>
      </c>
      <c r="O34" s="401"/>
      <c r="P34" s="409" t="e">
        <f>IF(AND(' RIESGOS DE GESTION'!#REF!="Baja",' RIESGOS DE GESTION'!#REF!="Menor"),CONCATENATE("R",' RIESGOS DE GESTION'!#REF!),"")</f>
        <v>#REF!</v>
      </c>
      <c r="Q34" s="409"/>
      <c r="R34" s="409" t="e">
        <f>IF(AND(' RIESGOS DE GESTION'!#REF!="Baja",' RIESGOS DE GESTION'!#REF!="Menor"),CONCATENATE("R",' RIESGOS DE GESTION'!#REF!),"")</f>
        <v>#REF!</v>
      </c>
      <c r="S34" s="409"/>
      <c r="T34" s="409" t="e">
        <f>IF(AND(' RIESGOS DE GESTION'!#REF!="Baja",' RIESGOS DE GESTION'!#REF!="Menor"),CONCATENATE("R",' RIESGOS DE GESTION'!#REF!),"")</f>
        <v>#REF!</v>
      </c>
      <c r="U34" s="410"/>
      <c r="V34" s="408" t="e">
        <f>IF(AND(' RIESGOS DE GESTION'!#REF!="Baja",' RIESGOS DE GESTION'!#REF!="Moderado"),CONCATENATE("R",' RIESGOS DE GESTION'!#REF!),"")</f>
        <v>#REF!</v>
      </c>
      <c r="W34" s="409"/>
      <c r="X34" s="409" t="e">
        <f>IF(AND(' RIESGOS DE GESTION'!#REF!="Baja",' RIESGOS DE GESTION'!#REF!="Moderado"),CONCATENATE("R",' RIESGOS DE GESTION'!#REF!),"")</f>
        <v>#REF!</v>
      </c>
      <c r="Y34" s="409"/>
      <c r="Z34" s="409" t="e">
        <f>IF(AND(' RIESGOS DE GESTION'!#REF!="Baja",' RIESGOS DE GESTION'!#REF!="Moderado"),CONCATENATE("R",' RIESGOS DE GESTION'!#REF!),"")</f>
        <v>#REF!</v>
      </c>
      <c r="AA34" s="410"/>
      <c r="AB34" s="426" t="e">
        <f>IF(AND(' RIESGOS DE GESTION'!#REF!="Baja",' RIESGOS DE GESTION'!#REF!="Mayor"),CONCATENATE("R",' RIESGOS DE GESTION'!#REF!),"")</f>
        <v>#REF!</v>
      </c>
      <c r="AC34" s="427"/>
      <c r="AD34" s="427" t="e">
        <f>IF(AND(' RIESGOS DE GESTION'!#REF!="Baja",' RIESGOS DE GESTION'!#REF!="Mayor"),CONCATENATE("R",' RIESGOS DE GESTION'!#REF!),"")</f>
        <v>#REF!</v>
      </c>
      <c r="AE34" s="427"/>
      <c r="AF34" s="427" t="e">
        <f>IF(AND(' RIESGOS DE GESTION'!#REF!="Baja",' RIESGOS DE GESTION'!#REF!="Mayor"),CONCATENATE("R",' RIESGOS DE GESTION'!#REF!),"")</f>
        <v>#REF!</v>
      </c>
      <c r="AG34" s="428"/>
      <c r="AH34" s="417" t="e">
        <f>IF(AND(' RIESGOS DE GESTION'!#REF!="Baja",' RIESGOS DE GESTION'!#REF!="Catastrófico"),CONCATENATE("R",' RIESGOS DE GESTION'!#REF!),"")</f>
        <v>#REF!</v>
      </c>
      <c r="AI34" s="418"/>
      <c r="AJ34" s="418" t="e">
        <f>IF(AND(' RIESGOS DE GESTION'!#REF!="Baja",' RIESGOS DE GESTION'!#REF!="Catastrófico"),CONCATENATE("R",' RIESGOS DE GESTION'!#REF!),"")</f>
        <v>#REF!</v>
      </c>
      <c r="AK34" s="418"/>
      <c r="AL34" s="418" t="e">
        <f>IF(AND(' RIESGOS DE GESTION'!#REF!="Baja",' RIESGOS DE GESTION'!#REF!="Catastrófico"),CONCATENATE("R",' RIESGOS DE GESTION'!#REF!),"")</f>
        <v>#REF!</v>
      </c>
      <c r="AM34" s="419"/>
      <c r="AN34" s="72"/>
      <c r="AO34" s="478"/>
      <c r="AP34" s="479"/>
      <c r="AQ34" s="479"/>
      <c r="AR34" s="479"/>
      <c r="AS34" s="479"/>
      <c r="AT34" s="480"/>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row>
    <row r="35" spans="1:80" x14ac:dyDescent="0.25">
      <c r="A35" s="72"/>
      <c r="B35" s="446"/>
      <c r="C35" s="446"/>
      <c r="D35" s="447"/>
      <c r="E35" s="439"/>
      <c r="F35" s="440"/>
      <c r="G35" s="440"/>
      <c r="H35" s="440"/>
      <c r="I35" s="440"/>
      <c r="J35" s="399"/>
      <c r="K35" s="400"/>
      <c r="L35" s="400"/>
      <c r="M35" s="400"/>
      <c r="N35" s="400"/>
      <c r="O35" s="401"/>
      <c r="P35" s="409"/>
      <c r="Q35" s="409"/>
      <c r="R35" s="409"/>
      <c r="S35" s="409"/>
      <c r="T35" s="409"/>
      <c r="U35" s="410"/>
      <c r="V35" s="408"/>
      <c r="W35" s="409"/>
      <c r="X35" s="409"/>
      <c r="Y35" s="409"/>
      <c r="Z35" s="409"/>
      <c r="AA35" s="410"/>
      <c r="AB35" s="426"/>
      <c r="AC35" s="427"/>
      <c r="AD35" s="427"/>
      <c r="AE35" s="427"/>
      <c r="AF35" s="427"/>
      <c r="AG35" s="428"/>
      <c r="AH35" s="417"/>
      <c r="AI35" s="418"/>
      <c r="AJ35" s="418"/>
      <c r="AK35" s="418"/>
      <c r="AL35" s="418"/>
      <c r="AM35" s="419"/>
      <c r="AN35" s="72"/>
      <c r="AO35" s="478"/>
      <c r="AP35" s="479"/>
      <c r="AQ35" s="479"/>
      <c r="AR35" s="479"/>
      <c r="AS35" s="479"/>
      <c r="AT35" s="480"/>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row>
    <row r="36" spans="1:80" x14ac:dyDescent="0.25">
      <c r="A36" s="72"/>
      <c r="B36" s="446"/>
      <c r="C36" s="446"/>
      <c r="D36" s="447"/>
      <c r="E36" s="439"/>
      <c r="F36" s="440"/>
      <c r="G36" s="440"/>
      <c r="H36" s="440"/>
      <c r="I36" s="440"/>
      <c r="J36" s="399" t="e">
        <f>IF(AND(' RIESGOS DE GESTION'!#REF!="Baja",' RIESGOS DE GESTION'!#REF!="Leve"),CONCATENATE("R",' RIESGOS DE GESTION'!#REF!),"")</f>
        <v>#REF!</v>
      </c>
      <c r="K36" s="400"/>
      <c r="L36" s="400" t="e">
        <f>IF(AND(' RIESGOS DE GESTION'!#REF!="Baja",' RIESGOS DE GESTION'!#REF!="Leve"),CONCATENATE("R",' RIESGOS DE GESTION'!#REF!),"")</f>
        <v>#REF!</v>
      </c>
      <c r="M36" s="400"/>
      <c r="N36" s="400" t="e">
        <f>IF(AND(' RIESGOS DE GESTION'!#REF!="Baja",' RIESGOS DE GESTION'!#REF!="Leve"),CONCATENATE("R",' RIESGOS DE GESTION'!#REF!),"")</f>
        <v>#REF!</v>
      </c>
      <c r="O36" s="401"/>
      <c r="P36" s="409" t="e">
        <f>IF(AND(' RIESGOS DE GESTION'!#REF!="Baja",' RIESGOS DE GESTION'!#REF!="Menor"),CONCATENATE("R",' RIESGOS DE GESTION'!#REF!),"")</f>
        <v>#REF!</v>
      </c>
      <c r="Q36" s="409"/>
      <c r="R36" s="409" t="e">
        <f>IF(AND(' RIESGOS DE GESTION'!#REF!="Baja",' RIESGOS DE GESTION'!#REF!="Menor"),CONCATENATE("R",' RIESGOS DE GESTION'!#REF!),"")</f>
        <v>#REF!</v>
      </c>
      <c r="S36" s="409"/>
      <c r="T36" s="409" t="e">
        <f>IF(AND(' RIESGOS DE GESTION'!#REF!="Baja",' RIESGOS DE GESTION'!#REF!="Menor"),CONCATENATE("R",' RIESGOS DE GESTION'!#REF!),"")</f>
        <v>#REF!</v>
      </c>
      <c r="U36" s="410"/>
      <c r="V36" s="408" t="e">
        <f>IF(AND(' RIESGOS DE GESTION'!#REF!="Baja",' RIESGOS DE GESTION'!#REF!="Moderado"),CONCATENATE("R",' RIESGOS DE GESTION'!#REF!),"")</f>
        <v>#REF!</v>
      </c>
      <c r="W36" s="409"/>
      <c r="X36" s="409" t="e">
        <f>IF(AND(' RIESGOS DE GESTION'!#REF!="Baja",' RIESGOS DE GESTION'!#REF!="Moderado"),CONCATENATE("R",' RIESGOS DE GESTION'!#REF!),"")</f>
        <v>#REF!</v>
      </c>
      <c r="Y36" s="409"/>
      <c r="Z36" s="409" t="e">
        <f>IF(AND(' RIESGOS DE GESTION'!#REF!="Baja",' RIESGOS DE GESTION'!#REF!="Moderado"),CONCATENATE("R",' RIESGOS DE GESTION'!#REF!),"")</f>
        <v>#REF!</v>
      </c>
      <c r="AA36" s="410"/>
      <c r="AB36" s="426" t="e">
        <f>IF(AND(' RIESGOS DE GESTION'!#REF!="Baja",' RIESGOS DE GESTION'!#REF!="Mayor"),CONCATENATE("R",' RIESGOS DE GESTION'!#REF!),"")</f>
        <v>#REF!</v>
      </c>
      <c r="AC36" s="427"/>
      <c r="AD36" s="427" t="e">
        <f>IF(AND(' RIESGOS DE GESTION'!#REF!="Baja",' RIESGOS DE GESTION'!#REF!="Mayor"),CONCATENATE("R",' RIESGOS DE GESTION'!#REF!),"")</f>
        <v>#REF!</v>
      </c>
      <c r="AE36" s="427"/>
      <c r="AF36" s="427" t="e">
        <f>IF(AND(' RIESGOS DE GESTION'!#REF!="Baja",' RIESGOS DE GESTION'!#REF!="Mayor"),CONCATENATE("R",' RIESGOS DE GESTION'!#REF!),"")</f>
        <v>#REF!</v>
      </c>
      <c r="AG36" s="428"/>
      <c r="AH36" s="417" t="e">
        <f>IF(AND(' RIESGOS DE GESTION'!#REF!="Baja",' RIESGOS DE GESTION'!#REF!="Catastrófico"),CONCATENATE("R",' RIESGOS DE GESTION'!#REF!),"")</f>
        <v>#REF!</v>
      </c>
      <c r="AI36" s="418"/>
      <c r="AJ36" s="418" t="e">
        <f>IF(AND(' RIESGOS DE GESTION'!#REF!="Baja",' RIESGOS DE GESTION'!#REF!="Catastrófico"),CONCATENATE("R",' RIESGOS DE GESTION'!#REF!),"")</f>
        <v>#REF!</v>
      </c>
      <c r="AK36" s="418"/>
      <c r="AL36" s="418" t="e">
        <f>IF(AND(' RIESGOS DE GESTION'!#REF!="Baja",' RIESGOS DE GESTION'!#REF!="Catastrófico"),CONCATENATE("R",' RIESGOS DE GESTION'!#REF!),"")</f>
        <v>#REF!</v>
      </c>
      <c r="AM36" s="419"/>
      <c r="AN36" s="72"/>
      <c r="AO36" s="478"/>
      <c r="AP36" s="479"/>
      <c r="AQ36" s="479"/>
      <c r="AR36" s="479"/>
      <c r="AS36" s="479"/>
      <c r="AT36" s="480"/>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row>
    <row r="37" spans="1:80" ht="15.75" thickBot="1" x14ac:dyDescent="0.3">
      <c r="A37" s="72"/>
      <c r="B37" s="446"/>
      <c r="C37" s="446"/>
      <c r="D37" s="447"/>
      <c r="E37" s="442"/>
      <c r="F37" s="443"/>
      <c r="G37" s="443"/>
      <c r="H37" s="443"/>
      <c r="I37" s="443"/>
      <c r="J37" s="402"/>
      <c r="K37" s="403"/>
      <c r="L37" s="403"/>
      <c r="M37" s="403"/>
      <c r="N37" s="403"/>
      <c r="O37" s="404"/>
      <c r="P37" s="412"/>
      <c r="Q37" s="412"/>
      <c r="R37" s="412"/>
      <c r="S37" s="412"/>
      <c r="T37" s="412"/>
      <c r="U37" s="413"/>
      <c r="V37" s="411"/>
      <c r="W37" s="412"/>
      <c r="X37" s="412"/>
      <c r="Y37" s="412"/>
      <c r="Z37" s="412"/>
      <c r="AA37" s="413"/>
      <c r="AB37" s="429"/>
      <c r="AC37" s="430"/>
      <c r="AD37" s="430"/>
      <c r="AE37" s="430"/>
      <c r="AF37" s="430"/>
      <c r="AG37" s="431"/>
      <c r="AH37" s="420"/>
      <c r="AI37" s="421"/>
      <c r="AJ37" s="421"/>
      <c r="AK37" s="421"/>
      <c r="AL37" s="421"/>
      <c r="AM37" s="422"/>
      <c r="AN37" s="72"/>
      <c r="AO37" s="481"/>
      <c r="AP37" s="482"/>
      <c r="AQ37" s="482"/>
      <c r="AR37" s="482"/>
      <c r="AS37" s="482"/>
      <c r="AT37" s="483"/>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c r="BY37" s="72"/>
      <c r="BZ37" s="72"/>
      <c r="CA37" s="72"/>
      <c r="CB37" s="72"/>
    </row>
    <row r="38" spans="1:80" x14ac:dyDescent="0.25">
      <c r="A38" s="72"/>
      <c r="B38" s="446"/>
      <c r="C38" s="446"/>
      <c r="D38" s="447"/>
      <c r="E38" s="436" t="s">
        <v>305</v>
      </c>
      <c r="F38" s="437"/>
      <c r="G38" s="437"/>
      <c r="H38" s="437"/>
      <c r="I38" s="438"/>
      <c r="J38" s="405" t="e">
        <f>IF(AND(' RIESGOS DE GESTION'!#REF!="Muy Baja",' RIESGOS DE GESTION'!#REF!="Leve"),CONCATENATE("R",' RIESGOS DE GESTION'!#REF!),"")</f>
        <v>#REF!</v>
      </c>
      <c r="K38" s="406"/>
      <c r="L38" s="406" t="e">
        <f>IF(AND(' RIESGOS DE GESTION'!#REF!="Muy Baja",' RIESGOS DE GESTION'!#REF!="Leve"),CONCATENATE("R",' RIESGOS DE GESTION'!#REF!),"")</f>
        <v>#REF!</v>
      </c>
      <c r="M38" s="406"/>
      <c r="N38" s="406" t="e">
        <f>IF(AND(' RIESGOS DE GESTION'!#REF!="Muy Baja",' RIESGOS DE GESTION'!#REF!="Leve"),CONCATENATE("R",' RIESGOS DE GESTION'!#REF!),"")</f>
        <v>#REF!</v>
      </c>
      <c r="O38" s="407"/>
      <c r="P38" s="405" t="e">
        <f>IF(AND(' RIESGOS DE GESTION'!#REF!="Muy Baja",' RIESGOS DE GESTION'!#REF!="Menor"),CONCATENATE("R",' RIESGOS DE GESTION'!#REF!),"")</f>
        <v>#REF!</v>
      </c>
      <c r="Q38" s="406"/>
      <c r="R38" s="406" t="e">
        <f>IF(AND(' RIESGOS DE GESTION'!#REF!="Muy Baja",' RIESGOS DE GESTION'!#REF!="Menor"),CONCATENATE("R",' RIESGOS DE GESTION'!#REF!),"")</f>
        <v>#REF!</v>
      </c>
      <c r="S38" s="406"/>
      <c r="T38" s="406" t="e">
        <f>IF(AND(' RIESGOS DE GESTION'!#REF!="Muy Baja",' RIESGOS DE GESTION'!#REF!="Menor"),CONCATENATE("R",' RIESGOS DE GESTION'!#REF!),"")</f>
        <v>#REF!</v>
      </c>
      <c r="U38" s="407"/>
      <c r="V38" s="414" t="e">
        <f>IF(AND(' RIESGOS DE GESTION'!#REF!="Muy Baja",' RIESGOS DE GESTION'!#REF!="Moderado"),CONCATENATE("R",' RIESGOS DE GESTION'!#REF!),"")</f>
        <v>#REF!</v>
      </c>
      <c r="W38" s="415"/>
      <c r="X38" s="415" t="e">
        <f>IF(AND(' RIESGOS DE GESTION'!#REF!="Muy Baja",' RIESGOS DE GESTION'!#REF!="Moderado"),CONCATENATE("R",' RIESGOS DE GESTION'!#REF!),"")</f>
        <v>#REF!</v>
      </c>
      <c r="Y38" s="415"/>
      <c r="Z38" s="415" t="e">
        <f>IF(AND(' RIESGOS DE GESTION'!#REF!="Muy Baja",' RIESGOS DE GESTION'!#REF!="Moderado"),CONCATENATE("R",' RIESGOS DE GESTION'!#REF!),"")</f>
        <v>#REF!</v>
      </c>
      <c r="AA38" s="416"/>
      <c r="AB38" s="432" t="e">
        <f>IF(AND(' RIESGOS DE GESTION'!#REF!="Muy Baja",' RIESGOS DE GESTION'!#REF!="Mayor"),CONCATENATE("R",' RIESGOS DE GESTION'!#REF!),"")</f>
        <v>#REF!</v>
      </c>
      <c r="AC38" s="433"/>
      <c r="AD38" s="433" t="e">
        <f>IF(AND(' RIESGOS DE GESTION'!#REF!="Muy Baja",' RIESGOS DE GESTION'!#REF!="Mayor"),CONCATENATE("R",' RIESGOS DE GESTION'!#REF!),"")</f>
        <v>#REF!</v>
      </c>
      <c r="AE38" s="433"/>
      <c r="AF38" s="433" t="e">
        <f>IF(AND(' RIESGOS DE GESTION'!#REF!="Muy Baja",' RIESGOS DE GESTION'!#REF!="Mayor"),CONCATENATE("R",' RIESGOS DE GESTION'!#REF!),"")</f>
        <v>#REF!</v>
      </c>
      <c r="AG38" s="434"/>
      <c r="AH38" s="423" t="e">
        <f>IF(AND(' RIESGOS DE GESTION'!#REF!="Muy Baja",' RIESGOS DE GESTION'!#REF!="Catastrófico"),CONCATENATE("R",' RIESGOS DE GESTION'!#REF!),"")</f>
        <v>#REF!</v>
      </c>
      <c r="AI38" s="424"/>
      <c r="AJ38" s="424" t="e">
        <f>IF(AND(' RIESGOS DE GESTION'!#REF!="Muy Baja",' RIESGOS DE GESTION'!#REF!="Catastrófico"),CONCATENATE("R",' RIESGOS DE GESTION'!#REF!),"")</f>
        <v>#REF!</v>
      </c>
      <c r="AK38" s="424"/>
      <c r="AL38" s="424" t="e">
        <f>IF(AND(' RIESGOS DE GESTION'!#REF!="Muy Baja",' RIESGOS DE GESTION'!#REF!="Catastrófico"),CONCATENATE("R",' RIESGOS DE GESTION'!#REF!),"")</f>
        <v>#REF!</v>
      </c>
      <c r="AM38" s="425"/>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c r="BY38" s="72"/>
      <c r="BZ38" s="72"/>
      <c r="CA38" s="72"/>
      <c r="CB38" s="72"/>
    </row>
    <row r="39" spans="1:80" x14ac:dyDescent="0.25">
      <c r="A39" s="72"/>
      <c r="B39" s="446"/>
      <c r="C39" s="446"/>
      <c r="D39" s="447"/>
      <c r="E39" s="439"/>
      <c r="F39" s="440"/>
      <c r="G39" s="440"/>
      <c r="H39" s="440"/>
      <c r="I39" s="441"/>
      <c r="J39" s="399"/>
      <c r="K39" s="400"/>
      <c r="L39" s="400"/>
      <c r="M39" s="400"/>
      <c r="N39" s="400"/>
      <c r="O39" s="401"/>
      <c r="P39" s="399"/>
      <c r="Q39" s="400"/>
      <c r="R39" s="400"/>
      <c r="S39" s="400"/>
      <c r="T39" s="400"/>
      <c r="U39" s="401"/>
      <c r="V39" s="408"/>
      <c r="W39" s="409"/>
      <c r="X39" s="409"/>
      <c r="Y39" s="409"/>
      <c r="Z39" s="409"/>
      <c r="AA39" s="410"/>
      <c r="AB39" s="426"/>
      <c r="AC39" s="427"/>
      <c r="AD39" s="427"/>
      <c r="AE39" s="427"/>
      <c r="AF39" s="427"/>
      <c r="AG39" s="428"/>
      <c r="AH39" s="417"/>
      <c r="AI39" s="418"/>
      <c r="AJ39" s="418"/>
      <c r="AK39" s="418"/>
      <c r="AL39" s="418"/>
      <c r="AM39" s="419"/>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c r="BY39" s="72"/>
      <c r="BZ39" s="72"/>
      <c r="CA39" s="72"/>
      <c r="CB39" s="72"/>
    </row>
    <row r="40" spans="1:80" x14ac:dyDescent="0.25">
      <c r="A40" s="72"/>
      <c r="B40" s="446"/>
      <c r="C40" s="446"/>
      <c r="D40" s="447"/>
      <c r="E40" s="439"/>
      <c r="F40" s="440"/>
      <c r="G40" s="440"/>
      <c r="H40" s="440"/>
      <c r="I40" s="441"/>
      <c r="J40" s="399" t="e">
        <f>IF(AND(' RIESGOS DE GESTION'!#REF!="Muy Baja",' RIESGOS DE GESTION'!#REF!="Leve"),CONCATENATE("R",' RIESGOS DE GESTION'!#REF!),"")</f>
        <v>#REF!</v>
      </c>
      <c r="K40" s="400"/>
      <c r="L40" s="400" t="e">
        <f>IF(AND(' RIESGOS DE GESTION'!#REF!="Muy Baja",' RIESGOS DE GESTION'!#REF!="Leve"),CONCATENATE("R",' RIESGOS DE GESTION'!#REF!),"")</f>
        <v>#REF!</v>
      </c>
      <c r="M40" s="400"/>
      <c r="N40" s="400" t="e">
        <f>IF(AND(' RIESGOS DE GESTION'!#REF!="Muy Baja",' RIESGOS DE GESTION'!#REF!="Leve"),CONCATENATE("R",' RIESGOS DE GESTION'!#REF!),"")</f>
        <v>#REF!</v>
      </c>
      <c r="O40" s="401"/>
      <c r="P40" s="399" t="e">
        <f>IF(AND(' RIESGOS DE GESTION'!#REF!="Muy Baja",' RIESGOS DE GESTION'!#REF!="Menor"),CONCATENATE("R",' RIESGOS DE GESTION'!#REF!),"")</f>
        <v>#REF!</v>
      </c>
      <c r="Q40" s="400"/>
      <c r="R40" s="400" t="e">
        <f>IF(AND(' RIESGOS DE GESTION'!#REF!="Muy Baja",' RIESGOS DE GESTION'!#REF!="Menor"),CONCATENATE("R",' RIESGOS DE GESTION'!#REF!),"")</f>
        <v>#REF!</v>
      </c>
      <c r="S40" s="400"/>
      <c r="T40" s="400" t="e">
        <f>IF(AND(' RIESGOS DE GESTION'!#REF!="Muy Baja",' RIESGOS DE GESTION'!#REF!="Menor"),CONCATENATE("R",' RIESGOS DE GESTION'!#REF!),"")</f>
        <v>#REF!</v>
      </c>
      <c r="U40" s="401"/>
      <c r="V40" s="408" t="e">
        <f>IF(AND(' RIESGOS DE GESTION'!#REF!="Muy Baja",' RIESGOS DE GESTION'!#REF!="Moderado"),CONCATENATE("R",' RIESGOS DE GESTION'!#REF!),"")</f>
        <v>#REF!</v>
      </c>
      <c r="W40" s="409"/>
      <c r="X40" s="409" t="e">
        <f>IF(AND(' RIESGOS DE GESTION'!#REF!="Muy Baja",' RIESGOS DE GESTION'!#REF!="Moderado"),CONCATENATE("R",' RIESGOS DE GESTION'!#REF!),"")</f>
        <v>#REF!</v>
      </c>
      <c r="Y40" s="409"/>
      <c r="Z40" s="409" t="e">
        <f>IF(AND(' RIESGOS DE GESTION'!#REF!="Muy Baja",' RIESGOS DE GESTION'!#REF!="Moderado"),CONCATENATE("R",' RIESGOS DE GESTION'!#REF!),"")</f>
        <v>#REF!</v>
      </c>
      <c r="AA40" s="410"/>
      <c r="AB40" s="426" t="e">
        <f>IF(AND(' RIESGOS DE GESTION'!#REF!="Muy Baja",' RIESGOS DE GESTION'!#REF!="Mayor"),CONCATENATE("R",' RIESGOS DE GESTION'!#REF!),"")</f>
        <v>#REF!</v>
      </c>
      <c r="AC40" s="427"/>
      <c r="AD40" s="427" t="e">
        <f>IF(AND(' RIESGOS DE GESTION'!#REF!="Muy Baja",' RIESGOS DE GESTION'!#REF!="Mayor"),CONCATENATE("R",' RIESGOS DE GESTION'!#REF!),"")</f>
        <v>#REF!</v>
      </c>
      <c r="AE40" s="427"/>
      <c r="AF40" s="427" t="e">
        <f>IF(AND(' RIESGOS DE GESTION'!#REF!="Muy Baja",' RIESGOS DE GESTION'!#REF!="Mayor"),CONCATENATE("R",' RIESGOS DE GESTION'!#REF!),"")</f>
        <v>#REF!</v>
      </c>
      <c r="AG40" s="428"/>
      <c r="AH40" s="417" t="e">
        <f>IF(AND(' RIESGOS DE GESTION'!#REF!="Muy Baja",' RIESGOS DE GESTION'!#REF!="Catastrófico"),CONCATENATE("R",' RIESGOS DE GESTION'!#REF!),"")</f>
        <v>#REF!</v>
      </c>
      <c r="AI40" s="418"/>
      <c r="AJ40" s="418" t="e">
        <f>IF(AND(' RIESGOS DE GESTION'!#REF!="Muy Baja",' RIESGOS DE GESTION'!#REF!="Catastrófico"),CONCATENATE("R",' RIESGOS DE GESTION'!#REF!),"")</f>
        <v>#REF!</v>
      </c>
      <c r="AK40" s="418"/>
      <c r="AL40" s="418" t="e">
        <f>IF(AND(' RIESGOS DE GESTION'!#REF!="Muy Baja",' RIESGOS DE GESTION'!#REF!="Catastrófico"),CONCATENATE("R",' RIESGOS DE GESTION'!#REF!),"")</f>
        <v>#REF!</v>
      </c>
      <c r="AM40" s="419"/>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c r="BY40" s="72"/>
      <c r="BZ40" s="72"/>
      <c r="CA40" s="72"/>
      <c r="CB40" s="72"/>
    </row>
    <row r="41" spans="1:80" x14ac:dyDescent="0.25">
      <c r="A41" s="72"/>
      <c r="B41" s="446"/>
      <c r="C41" s="446"/>
      <c r="D41" s="447"/>
      <c r="E41" s="439"/>
      <c r="F41" s="440"/>
      <c r="G41" s="440"/>
      <c r="H41" s="440"/>
      <c r="I41" s="441"/>
      <c r="J41" s="399"/>
      <c r="K41" s="400"/>
      <c r="L41" s="400"/>
      <c r="M41" s="400"/>
      <c r="N41" s="400"/>
      <c r="O41" s="401"/>
      <c r="P41" s="399"/>
      <c r="Q41" s="400"/>
      <c r="R41" s="400"/>
      <c r="S41" s="400"/>
      <c r="T41" s="400"/>
      <c r="U41" s="401"/>
      <c r="V41" s="408"/>
      <c r="W41" s="409"/>
      <c r="X41" s="409"/>
      <c r="Y41" s="409"/>
      <c r="Z41" s="409"/>
      <c r="AA41" s="410"/>
      <c r="AB41" s="426"/>
      <c r="AC41" s="427"/>
      <c r="AD41" s="427"/>
      <c r="AE41" s="427"/>
      <c r="AF41" s="427"/>
      <c r="AG41" s="428"/>
      <c r="AH41" s="417"/>
      <c r="AI41" s="418"/>
      <c r="AJ41" s="418"/>
      <c r="AK41" s="418"/>
      <c r="AL41" s="418"/>
      <c r="AM41" s="419"/>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2"/>
      <c r="CA41" s="72"/>
      <c r="CB41" s="72"/>
    </row>
    <row r="42" spans="1:80" x14ac:dyDescent="0.25">
      <c r="A42" s="72"/>
      <c r="B42" s="446"/>
      <c r="C42" s="446"/>
      <c r="D42" s="447"/>
      <c r="E42" s="439"/>
      <c r="F42" s="440"/>
      <c r="G42" s="440"/>
      <c r="H42" s="440"/>
      <c r="I42" s="441"/>
      <c r="J42" s="399" t="e">
        <f>IF(AND(' RIESGOS DE GESTION'!#REF!="Muy Baja",' RIESGOS DE GESTION'!#REF!="Leve"),CONCATENATE("R",' RIESGOS DE GESTION'!#REF!),"")</f>
        <v>#REF!</v>
      </c>
      <c r="K42" s="400"/>
      <c r="L42" s="400" t="e">
        <f>IF(AND(' RIESGOS DE GESTION'!#REF!="Muy Baja",' RIESGOS DE GESTION'!#REF!="Leve"),CONCATENATE("R",' RIESGOS DE GESTION'!#REF!),"")</f>
        <v>#REF!</v>
      </c>
      <c r="M42" s="400"/>
      <c r="N42" s="400" t="e">
        <f>IF(AND(' RIESGOS DE GESTION'!#REF!="Muy Baja",' RIESGOS DE GESTION'!#REF!="Leve"),CONCATENATE("R",' RIESGOS DE GESTION'!#REF!),"")</f>
        <v>#REF!</v>
      </c>
      <c r="O42" s="401"/>
      <c r="P42" s="399" t="e">
        <f>IF(AND(' RIESGOS DE GESTION'!#REF!="Muy Baja",' RIESGOS DE GESTION'!#REF!="Menor"),CONCATENATE("R",' RIESGOS DE GESTION'!#REF!),"")</f>
        <v>#REF!</v>
      </c>
      <c r="Q42" s="400"/>
      <c r="R42" s="400" t="e">
        <f>IF(AND(' RIESGOS DE GESTION'!#REF!="Muy Baja",' RIESGOS DE GESTION'!#REF!="Menor"),CONCATENATE("R",' RIESGOS DE GESTION'!#REF!),"")</f>
        <v>#REF!</v>
      </c>
      <c r="S42" s="400"/>
      <c r="T42" s="400" t="e">
        <f>IF(AND(' RIESGOS DE GESTION'!#REF!="Muy Baja",' RIESGOS DE GESTION'!#REF!="Menor"),CONCATENATE("R",' RIESGOS DE GESTION'!#REF!),"")</f>
        <v>#REF!</v>
      </c>
      <c r="U42" s="401"/>
      <c r="V42" s="408" t="e">
        <f>IF(AND(' RIESGOS DE GESTION'!#REF!="Muy Baja",' RIESGOS DE GESTION'!#REF!="Moderado"),CONCATENATE("R",' RIESGOS DE GESTION'!#REF!),"")</f>
        <v>#REF!</v>
      </c>
      <c r="W42" s="409"/>
      <c r="X42" s="409" t="e">
        <f>IF(AND(' RIESGOS DE GESTION'!#REF!="Muy Baja",' RIESGOS DE GESTION'!#REF!="Moderado"),CONCATENATE("R",' RIESGOS DE GESTION'!#REF!),"")</f>
        <v>#REF!</v>
      </c>
      <c r="Y42" s="409"/>
      <c r="Z42" s="409" t="e">
        <f>IF(AND(' RIESGOS DE GESTION'!#REF!="Muy Baja",' RIESGOS DE GESTION'!#REF!="Moderado"),CONCATENATE("R",' RIESGOS DE GESTION'!#REF!),"")</f>
        <v>#REF!</v>
      </c>
      <c r="AA42" s="410"/>
      <c r="AB42" s="426" t="e">
        <f>IF(AND(' RIESGOS DE GESTION'!#REF!="Muy Baja",' RIESGOS DE GESTION'!#REF!="Mayor"),CONCATENATE("R",' RIESGOS DE GESTION'!#REF!),"")</f>
        <v>#REF!</v>
      </c>
      <c r="AC42" s="427"/>
      <c r="AD42" s="427" t="e">
        <f>IF(AND(' RIESGOS DE GESTION'!#REF!="Muy Baja",' RIESGOS DE GESTION'!#REF!="Mayor"),CONCATENATE("R",' RIESGOS DE GESTION'!#REF!),"")</f>
        <v>#REF!</v>
      </c>
      <c r="AE42" s="427"/>
      <c r="AF42" s="427" t="e">
        <f>IF(AND(' RIESGOS DE GESTION'!#REF!="Muy Baja",' RIESGOS DE GESTION'!#REF!="Mayor"),CONCATENATE("R",' RIESGOS DE GESTION'!#REF!),"")</f>
        <v>#REF!</v>
      </c>
      <c r="AG42" s="428"/>
      <c r="AH42" s="417" t="e">
        <f>IF(AND(' RIESGOS DE GESTION'!#REF!="Muy Baja",' RIESGOS DE GESTION'!#REF!="Catastrófico"),CONCATENATE("R",' RIESGOS DE GESTION'!#REF!),"")</f>
        <v>#REF!</v>
      </c>
      <c r="AI42" s="418"/>
      <c r="AJ42" s="418" t="e">
        <f>IF(AND(' RIESGOS DE GESTION'!#REF!="Muy Baja",' RIESGOS DE GESTION'!#REF!="Catastrófico"),CONCATENATE("R",' RIESGOS DE GESTION'!#REF!),"")</f>
        <v>#REF!</v>
      </c>
      <c r="AK42" s="418"/>
      <c r="AL42" s="418" t="e">
        <f>IF(AND(' RIESGOS DE GESTION'!#REF!="Muy Baja",' RIESGOS DE GESTION'!#REF!="Catastrófico"),CONCATENATE("R",' RIESGOS DE GESTION'!#REF!),"")</f>
        <v>#REF!</v>
      </c>
      <c r="AM42" s="419"/>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c r="BY42" s="72"/>
      <c r="BZ42" s="72"/>
      <c r="CA42" s="72"/>
      <c r="CB42" s="72"/>
    </row>
    <row r="43" spans="1:80" x14ac:dyDescent="0.25">
      <c r="A43" s="72"/>
      <c r="B43" s="446"/>
      <c r="C43" s="446"/>
      <c r="D43" s="447"/>
      <c r="E43" s="439"/>
      <c r="F43" s="440"/>
      <c r="G43" s="440"/>
      <c r="H43" s="440"/>
      <c r="I43" s="441"/>
      <c r="J43" s="399"/>
      <c r="K43" s="400"/>
      <c r="L43" s="400"/>
      <c r="M43" s="400"/>
      <c r="N43" s="400"/>
      <c r="O43" s="401"/>
      <c r="P43" s="399"/>
      <c r="Q43" s="400"/>
      <c r="R43" s="400"/>
      <c r="S43" s="400"/>
      <c r="T43" s="400"/>
      <c r="U43" s="401"/>
      <c r="V43" s="408"/>
      <c r="W43" s="409"/>
      <c r="X43" s="409"/>
      <c r="Y43" s="409"/>
      <c r="Z43" s="409"/>
      <c r="AA43" s="410"/>
      <c r="AB43" s="426"/>
      <c r="AC43" s="427"/>
      <c r="AD43" s="427"/>
      <c r="AE43" s="427"/>
      <c r="AF43" s="427"/>
      <c r="AG43" s="428"/>
      <c r="AH43" s="417"/>
      <c r="AI43" s="418"/>
      <c r="AJ43" s="418"/>
      <c r="AK43" s="418"/>
      <c r="AL43" s="418"/>
      <c r="AM43" s="419"/>
      <c r="AN43" s="72"/>
      <c r="AO43" s="72"/>
      <c r="AP43" s="72"/>
      <c r="AQ43" s="72"/>
      <c r="AR43" s="72"/>
      <c r="AS43" s="72"/>
      <c r="AT43" s="72"/>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c r="BY43" s="72"/>
      <c r="BZ43" s="72"/>
      <c r="CA43" s="72"/>
      <c r="CB43" s="72"/>
    </row>
    <row r="44" spans="1:80" x14ac:dyDescent="0.25">
      <c r="A44" s="72"/>
      <c r="B44" s="446"/>
      <c r="C44" s="446"/>
      <c r="D44" s="447"/>
      <c r="E44" s="439"/>
      <c r="F44" s="440"/>
      <c r="G44" s="440"/>
      <c r="H44" s="440"/>
      <c r="I44" s="441"/>
      <c r="J44" s="399" t="e">
        <f>IF(AND(' RIESGOS DE GESTION'!#REF!="Muy Baja",' RIESGOS DE GESTION'!#REF!="Leve"),CONCATENATE("R",' RIESGOS DE GESTION'!#REF!),"")</f>
        <v>#REF!</v>
      </c>
      <c r="K44" s="400"/>
      <c r="L44" s="400" t="e">
        <f>IF(AND(' RIESGOS DE GESTION'!#REF!="Muy Baja",' RIESGOS DE GESTION'!#REF!="Leve"),CONCATENATE("R",' RIESGOS DE GESTION'!#REF!),"")</f>
        <v>#REF!</v>
      </c>
      <c r="M44" s="400"/>
      <c r="N44" s="400" t="e">
        <f>IF(AND(' RIESGOS DE GESTION'!#REF!="Muy Baja",' RIESGOS DE GESTION'!#REF!="Leve"),CONCATENATE("R",' RIESGOS DE GESTION'!#REF!),"")</f>
        <v>#REF!</v>
      </c>
      <c r="O44" s="401"/>
      <c r="P44" s="399" t="e">
        <f>IF(AND(' RIESGOS DE GESTION'!#REF!="Muy Baja",' RIESGOS DE GESTION'!#REF!="Menor"),CONCATENATE("R",' RIESGOS DE GESTION'!#REF!),"")</f>
        <v>#REF!</v>
      </c>
      <c r="Q44" s="400"/>
      <c r="R44" s="400" t="e">
        <f>IF(AND(' RIESGOS DE GESTION'!#REF!="Muy Baja",' RIESGOS DE GESTION'!#REF!="Menor"),CONCATENATE("R",' RIESGOS DE GESTION'!#REF!),"")</f>
        <v>#REF!</v>
      </c>
      <c r="S44" s="400"/>
      <c r="T44" s="400" t="e">
        <f>IF(AND(' RIESGOS DE GESTION'!#REF!="Muy Baja",' RIESGOS DE GESTION'!#REF!="Menor"),CONCATENATE("R",' RIESGOS DE GESTION'!#REF!),"")</f>
        <v>#REF!</v>
      </c>
      <c r="U44" s="401"/>
      <c r="V44" s="408" t="e">
        <f>IF(AND(' RIESGOS DE GESTION'!#REF!="Muy Baja",' RIESGOS DE GESTION'!#REF!="Moderado"),CONCATENATE("R",' RIESGOS DE GESTION'!#REF!),"")</f>
        <v>#REF!</v>
      </c>
      <c r="W44" s="409"/>
      <c r="X44" s="409" t="e">
        <f>IF(AND(' RIESGOS DE GESTION'!#REF!="Muy Baja",' RIESGOS DE GESTION'!#REF!="Moderado"),CONCATENATE("R",' RIESGOS DE GESTION'!#REF!),"")</f>
        <v>#REF!</v>
      </c>
      <c r="Y44" s="409"/>
      <c r="Z44" s="409" t="e">
        <f>IF(AND(' RIESGOS DE GESTION'!#REF!="Muy Baja",' RIESGOS DE GESTION'!#REF!="Moderado"),CONCATENATE("R",' RIESGOS DE GESTION'!#REF!),"")</f>
        <v>#REF!</v>
      </c>
      <c r="AA44" s="410"/>
      <c r="AB44" s="426" t="e">
        <f>IF(AND(' RIESGOS DE GESTION'!#REF!="Muy Baja",' RIESGOS DE GESTION'!#REF!="Mayor"),CONCATENATE("R",' RIESGOS DE GESTION'!#REF!),"")</f>
        <v>#REF!</v>
      </c>
      <c r="AC44" s="427"/>
      <c r="AD44" s="427" t="e">
        <f>IF(AND(' RIESGOS DE GESTION'!#REF!="Muy Baja",' RIESGOS DE GESTION'!#REF!="Mayor"),CONCATENATE("R",' RIESGOS DE GESTION'!#REF!),"")</f>
        <v>#REF!</v>
      </c>
      <c r="AE44" s="427"/>
      <c r="AF44" s="427" t="e">
        <f>IF(AND(' RIESGOS DE GESTION'!#REF!="Muy Baja",' RIESGOS DE GESTION'!#REF!="Mayor"),CONCATENATE("R",' RIESGOS DE GESTION'!#REF!),"")</f>
        <v>#REF!</v>
      </c>
      <c r="AG44" s="428"/>
      <c r="AH44" s="417" t="e">
        <f>IF(AND(' RIESGOS DE GESTION'!#REF!="Muy Baja",' RIESGOS DE GESTION'!#REF!="Catastrófico"),CONCATENATE("R",' RIESGOS DE GESTION'!#REF!),"")</f>
        <v>#REF!</v>
      </c>
      <c r="AI44" s="418"/>
      <c r="AJ44" s="418" t="e">
        <f>IF(AND(' RIESGOS DE GESTION'!#REF!="Muy Baja",' RIESGOS DE GESTION'!#REF!="Catastrófico"),CONCATENATE("R",' RIESGOS DE GESTION'!#REF!),"")</f>
        <v>#REF!</v>
      </c>
      <c r="AK44" s="418"/>
      <c r="AL44" s="418" t="e">
        <f>IF(AND(' RIESGOS DE GESTION'!#REF!="Muy Baja",' RIESGOS DE GESTION'!#REF!="Catastrófico"),CONCATENATE("R",' RIESGOS DE GESTION'!#REF!),"")</f>
        <v>#REF!</v>
      </c>
      <c r="AM44" s="419"/>
      <c r="AN44" s="72"/>
      <c r="AO44" s="72"/>
      <c r="AP44" s="72"/>
      <c r="AQ44" s="72"/>
      <c r="AR44" s="72"/>
      <c r="AS44" s="72"/>
      <c r="AT44" s="72"/>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c r="BY44" s="72"/>
      <c r="BZ44" s="72"/>
      <c r="CA44" s="72"/>
      <c r="CB44" s="72"/>
    </row>
    <row r="45" spans="1:80" ht="15.75" thickBot="1" x14ac:dyDescent="0.3">
      <c r="A45" s="72"/>
      <c r="B45" s="446"/>
      <c r="C45" s="446"/>
      <c r="D45" s="447"/>
      <c r="E45" s="442"/>
      <c r="F45" s="443"/>
      <c r="G45" s="443"/>
      <c r="H45" s="443"/>
      <c r="I45" s="444"/>
      <c r="J45" s="402"/>
      <c r="K45" s="403"/>
      <c r="L45" s="403"/>
      <c r="M45" s="403"/>
      <c r="N45" s="403"/>
      <c r="O45" s="404"/>
      <c r="P45" s="402"/>
      <c r="Q45" s="403"/>
      <c r="R45" s="403"/>
      <c r="S45" s="403"/>
      <c r="T45" s="403"/>
      <c r="U45" s="404"/>
      <c r="V45" s="411"/>
      <c r="W45" s="412"/>
      <c r="X45" s="412"/>
      <c r="Y45" s="412"/>
      <c r="Z45" s="412"/>
      <c r="AA45" s="413"/>
      <c r="AB45" s="429"/>
      <c r="AC45" s="430"/>
      <c r="AD45" s="430"/>
      <c r="AE45" s="430"/>
      <c r="AF45" s="430"/>
      <c r="AG45" s="431"/>
      <c r="AH45" s="420"/>
      <c r="AI45" s="421"/>
      <c r="AJ45" s="421"/>
      <c r="AK45" s="421"/>
      <c r="AL45" s="421"/>
      <c r="AM45" s="422"/>
      <c r="AN45" s="72"/>
      <c r="AO45" s="72"/>
      <c r="AP45" s="72"/>
      <c r="AQ45" s="72"/>
      <c r="AR45" s="72"/>
      <c r="AS45" s="72"/>
      <c r="AT45" s="72"/>
      <c r="AU45" s="72"/>
      <c r="AV45" s="72"/>
      <c r="AW45" s="72"/>
      <c r="AX45" s="72"/>
      <c r="AY45" s="72"/>
      <c r="AZ45" s="72"/>
      <c r="BA45" s="72"/>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row>
    <row r="46" spans="1:80" x14ac:dyDescent="0.25">
      <c r="A46" s="72"/>
      <c r="B46" s="72"/>
      <c r="C46" s="72"/>
      <c r="D46" s="72"/>
      <c r="E46" s="72"/>
      <c r="F46" s="72"/>
      <c r="G46" s="72"/>
      <c r="H46" s="72"/>
      <c r="I46" s="72"/>
      <c r="J46" s="436" t="s">
        <v>306</v>
      </c>
      <c r="K46" s="437"/>
      <c r="L46" s="437"/>
      <c r="M46" s="437"/>
      <c r="N46" s="437"/>
      <c r="O46" s="438"/>
      <c r="P46" s="436" t="s">
        <v>307</v>
      </c>
      <c r="Q46" s="437"/>
      <c r="R46" s="437"/>
      <c r="S46" s="437"/>
      <c r="T46" s="437"/>
      <c r="U46" s="438"/>
      <c r="V46" s="436" t="s">
        <v>308</v>
      </c>
      <c r="W46" s="437"/>
      <c r="X46" s="437"/>
      <c r="Y46" s="437"/>
      <c r="Z46" s="437"/>
      <c r="AA46" s="438"/>
      <c r="AB46" s="436" t="s">
        <v>309</v>
      </c>
      <c r="AC46" s="445"/>
      <c r="AD46" s="437"/>
      <c r="AE46" s="437"/>
      <c r="AF46" s="437"/>
      <c r="AG46" s="438"/>
      <c r="AH46" s="436" t="s">
        <v>310</v>
      </c>
      <c r="AI46" s="437"/>
      <c r="AJ46" s="437"/>
      <c r="AK46" s="437"/>
      <c r="AL46" s="437"/>
      <c r="AM46" s="438"/>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x14ac:dyDescent="0.25">
      <c r="A47" s="72"/>
      <c r="B47" s="72"/>
      <c r="C47" s="72"/>
      <c r="D47" s="72"/>
      <c r="E47" s="72"/>
      <c r="F47" s="72"/>
      <c r="G47" s="72"/>
      <c r="H47" s="72"/>
      <c r="I47" s="72"/>
      <c r="J47" s="439"/>
      <c r="K47" s="440"/>
      <c r="L47" s="440"/>
      <c r="M47" s="440"/>
      <c r="N47" s="440"/>
      <c r="O47" s="441"/>
      <c r="P47" s="439"/>
      <c r="Q47" s="440"/>
      <c r="R47" s="440"/>
      <c r="S47" s="440"/>
      <c r="T47" s="440"/>
      <c r="U47" s="441"/>
      <c r="V47" s="439"/>
      <c r="W47" s="440"/>
      <c r="X47" s="440"/>
      <c r="Y47" s="440"/>
      <c r="Z47" s="440"/>
      <c r="AA47" s="441"/>
      <c r="AB47" s="439"/>
      <c r="AC47" s="440"/>
      <c r="AD47" s="440"/>
      <c r="AE47" s="440"/>
      <c r="AF47" s="440"/>
      <c r="AG47" s="441"/>
      <c r="AH47" s="439"/>
      <c r="AI47" s="440"/>
      <c r="AJ47" s="440"/>
      <c r="AK47" s="440"/>
      <c r="AL47" s="440"/>
      <c r="AM47" s="441"/>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x14ac:dyDescent="0.25">
      <c r="A48" s="72"/>
      <c r="B48" s="72"/>
      <c r="C48" s="72"/>
      <c r="D48" s="72"/>
      <c r="E48" s="72"/>
      <c r="F48" s="72"/>
      <c r="G48" s="72"/>
      <c r="H48" s="72"/>
      <c r="I48" s="72"/>
      <c r="J48" s="439"/>
      <c r="K48" s="440"/>
      <c r="L48" s="440"/>
      <c r="M48" s="440"/>
      <c r="N48" s="440"/>
      <c r="O48" s="441"/>
      <c r="P48" s="439"/>
      <c r="Q48" s="440"/>
      <c r="R48" s="440"/>
      <c r="S48" s="440"/>
      <c r="T48" s="440"/>
      <c r="U48" s="441"/>
      <c r="V48" s="439"/>
      <c r="W48" s="440"/>
      <c r="X48" s="440"/>
      <c r="Y48" s="440"/>
      <c r="Z48" s="440"/>
      <c r="AA48" s="441"/>
      <c r="AB48" s="439"/>
      <c r="AC48" s="440"/>
      <c r="AD48" s="440"/>
      <c r="AE48" s="440"/>
      <c r="AF48" s="440"/>
      <c r="AG48" s="441"/>
      <c r="AH48" s="439"/>
      <c r="AI48" s="440"/>
      <c r="AJ48" s="440"/>
      <c r="AK48" s="440"/>
      <c r="AL48" s="440"/>
      <c r="AM48" s="441"/>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x14ac:dyDescent="0.25">
      <c r="A49" s="72"/>
      <c r="B49" s="72"/>
      <c r="C49" s="72"/>
      <c r="D49" s="72"/>
      <c r="E49" s="72"/>
      <c r="F49" s="72"/>
      <c r="G49" s="72"/>
      <c r="H49" s="72"/>
      <c r="I49" s="72"/>
      <c r="J49" s="439"/>
      <c r="K49" s="440"/>
      <c r="L49" s="440"/>
      <c r="M49" s="440"/>
      <c r="N49" s="440"/>
      <c r="O49" s="441"/>
      <c r="P49" s="439"/>
      <c r="Q49" s="440"/>
      <c r="R49" s="440"/>
      <c r="S49" s="440"/>
      <c r="T49" s="440"/>
      <c r="U49" s="441"/>
      <c r="V49" s="439"/>
      <c r="W49" s="440"/>
      <c r="X49" s="440"/>
      <c r="Y49" s="440"/>
      <c r="Z49" s="440"/>
      <c r="AA49" s="441"/>
      <c r="AB49" s="439"/>
      <c r="AC49" s="440"/>
      <c r="AD49" s="440"/>
      <c r="AE49" s="440"/>
      <c r="AF49" s="440"/>
      <c r="AG49" s="441"/>
      <c r="AH49" s="439"/>
      <c r="AI49" s="440"/>
      <c r="AJ49" s="440"/>
      <c r="AK49" s="440"/>
      <c r="AL49" s="440"/>
      <c r="AM49" s="441"/>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x14ac:dyDescent="0.25">
      <c r="A50" s="72"/>
      <c r="B50" s="72"/>
      <c r="C50" s="72"/>
      <c r="D50" s="72"/>
      <c r="E50" s="72"/>
      <c r="F50" s="72"/>
      <c r="G50" s="72"/>
      <c r="H50" s="72"/>
      <c r="I50" s="72"/>
      <c r="J50" s="439"/>
      <c r="K50" s="440"/>
      <c r="L50" s="440"/>
      <c r="M50" s="440"/>
      <c r="N50" s="440"/>
      <c r="O50" s="441"/>
      <c r="P50" s="439"/>
      <c r="Q50" s="440"/>
      <c r="R50" s="440"/>
      <c r="S50" s="440"/>
      <c r="T50" s="440"/>
      <c r="U50" s="441"/>
      <c r="V50" s="439"/>
      <c r="W50" s="440"/>
      <c r="X50" s="440"/>
      <c r="Y50" s="440"/>
      <c r="Z50" s="440"/>
      <c r="AA50" s="441"/>
      <c r="AB50" s="439"/>
      <c r="AC50" s="440"/>
      <c r="AD50" s="440"/>
      <c r="AE50" s="440"/>
      <c r="AF50" s="440"/>
      <c r="AG50" s="441"/>
      <c r="AH50" s="439"/>
      <c r="AI50" s="440"/>
      <c r="AJ50" s="440"/>
      <c r="AK50" s="440"/>
      <c r="AL50" s="440"/>
      <c r="AM50" s="441"/>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75" thickBot="1" x14ac:dyDescent="0.3">
      <c r="A51" s="72"/>
      <c r="B51" s="72"/>
      <c r="C51" s="72"/>
      <c r="D51" s="72"/>
      <c r="E51" s="72"/>
      <c r="F51" s="72"/>
      <c r="G51" s="72"/>
      <c r="H51" s="72"/>
      <c r="I51" s="72"/>
      <c r="J51" s="442"/>
      <c r="K51" s="443"/>
      <c r="L51" s="443"/>
      <c r="M51" s="443"/>
      <c r="N51" s="443"/>
      <c r="O51" s="444"/>
      <c r="P51" s="442"/>
      <c r="Q51" s="443"/>
      <c r="R51" s="443"/>
      <c r="S51" s="443"/>
      <c r="T51" s="443"/>
      <c r="U51" s="444"/>
      <c r="V51" s="442"/>
      <c r="W51" s="443"/>
      <c r="X51" s="443"/>
      <c r="Y51" s="443"/>
      <c r="Z51" s="443"/>
      <c r="AA51" s="444"/>
      <c r="AB51" s="442"/>
      <c r="AC51" s="443"/>
      <c r="AD51" s="443"/>
      <c r="AE51" s="443"/>
      <c r="AF51" s="443"/>
      <c r="AG51" s="444"/>
      <c r="AH51" s="442"/>
      <c r="AI51" s="443"/>
      <c r="AJ51" s="443"/>
      <c r="AK51" s="443"/>
      <c r="AL51" s="443"/>
      <c r="AM51" s="444"/>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x14ac:dyDescent="0.25">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76"/>
      <c r="C53" s="76"/>
      <c r="D53" s="76"/>
      <c r="E53" s="76"/>
      <c r="F53" s="76"/>
      <c r="G53" s="76"/>
      <c r="H53" s="76"/>
      <c r="I53" s="76"/>
      <c r="J53" s="76"/>
      <c r="K53" s="76"/>
      <c r="L53" s="76"/>
      <c r="M53" s="76"/>
      <c r="N53" s="76"/>
      <c r="O53" s="76"/>
      <c r="P53" s="76"/>
      <c r="Q53" s="76"/>
      <c r="R53" s="76"/>
      <c r="S53" s="76"/>
      <c r="T53" s="76"/>
      <c r="U53" s="76"/>
      <c r="V53" s="76"/>
      <c r="W53" s="76"/>
      <c r="X53" s="76"/>
      <c r="Y53" s="76"/>
      <c r="Z53" s="76"/>
      <c r="AA53" s="76"/>
      <c r="AB53" s="76"/>
      <c r="AC53" s="76"/>
      <c r="AD53" s="76"/>
      <c r="AE53" s="76"/>
      <c r="AF53" s="76"/>
      <c r="AG53" s="76"/>
      <c r="AH53" s="76"/>
      <c r="AI53" s="76"/>
      <c r="AJ53" s="76"/>
      <c r="AK53" s="76"/>
      <c r="AL53" s="76"/>
      <c r="AM53" s="76"/>
      <c r="AN53" s="76"/>
      <c r="AO53" s="76"/>
      <c r="AP53" s="76"/>
      <c r="AQ53" s="76"/>
      <c r="AR53" s="76"/>
      <c r="AS53" s="76"/>
      <c r="AT53" s="76"/>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76"/>
      <c r="C54" s="76"/>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x14ac:dyDescent="0.25">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c r="AA59" s="72"/>
      <c r="AB59" s="72"/>
      <c r="AC59" s="72"/>
      <c r="AD59" s="72"/>
      <c r="AE59" s="72"/>
      <c r="AF59" s="72"/>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x14ac:dyDescent="0.25">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c r="BO62" s="72"/>
      <c r="BP62" s="72"/>
      <c r="BQ62" s="72"/>
      <c r="BR62" s="72"/>
      <c r="BS62" s="72"/>
      <c r="BT62" s="72"/>
      <c r="BU62" s="72"/>
      <c r="BV62" s="72"/>
      <c r="BW62" s="72"/>
      <c r="BX62" s="72"/>
      <c r="BY62" s="72"/>
      <c r="BZ62" s="72"/>
      <c r="CA62" s="72"/>
      <c r="CB62" s="72"/>
    </row>
    <row r="63" spans="1:80" x14ac:dyDescent="0.25">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c r="BK63" s="72"/>
      <c r="BL63" s="72"/>
      <c r="BM63" s="72"/>
      <c r="BN63" s="72"/>
      <c r="BO63" s="72"/>
      <c r="BP63" s="72"/>
      <c r="BQ63" s="72"/>
      <c r="BR63" s="72"/>
      <c r="BS63" s="72"/>
      <c r="BT63" s="72"/>
      <c r="BU63" s="72"/>
      <c r="BV63" s="72"/>
      <c r="BW63" s="72"/>
      <c r="BX63" s="72"/>
      <c r="BY63" s="72"/>
      <c r="BZ63" s="72"/>
      <c r="CA63" s="72"/>
      <c r="CB63" s="72"/>
    </row>
    <row r="64" spans="1:80" x14ac:dyDescent="0.25">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c r="BO64" s="72"/>
      <c r="BP64" s="72"/>
      <c r="BQ64" s="72"/>
      <c r="BR64" s="72"/>
      <c r="BS64" s="72"/>
      <c r="BT64" s="72"/>
      <c r="BU64" s="72"/>
      <c r="BV64" s="72"/>
      <c r="BW64" s="72"/>
      <c r="BX64" s="72"/>
      <c r="BY64" s="72"/>
      <c r="BZ64" s="72"/>
      <c r="CA64" s="72"/>
      <c r="CB64" s="72"/>
    </row>
    <row r="65" spans="1:8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c r="BK65" s="72"/>
      <c r="BL65" s="72"/>
      <c r="BM65" s="72"/>
      <c r="BN65" s="72"/>
      <c r="BO65" s="72"/>
      <c r="BP65" s="72"/>
      <c r="BQ65" s="72"/>
      <c r="BR65" s="72"/>
      <c r="BS65" s="72"/>
      <c r="BT65" s="72"/>
      <c r="BU65" s="72"/>
      <c r="BV65" s="72"/>
      <c r="BW65" s="72"/>
      <c r="BX65" s="72"/>
      <c r="BY65" s="72"/>
      <c r="BZ65" s="72"/>
      <c r="CA65" s="72"/>
      <c r="CB65" s="72"/>
    </row>
    <row r="66" spans="1:8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c r="BK66" s="72"/>
      <c r="BL66" s="72"/>
      <c r="BM66" s="72"/>
      <c r="BN66" s="72"/>
      <c r="BO66" s="72"/>
      <c r="BP66" s="72"/>
      <c r="BQ66" s="72"/>
      <c r="BR66" s="72"/>
      <c r="BS66" s="72"/>
      <c r="BT66" s="72"/>
      <c r="BU66" s="72"/>
      <c r="BV66" s="72"/>
      <c r="BW66" s="72"/>
      <c r="BX66" s="72"/>
      <c r="BY66" s="72"/>
      <c r="BZ66" s="72"/>
      <c r="CA66" s="72"/>
      <c r="CB66" s="72"/>
    </row>
    <row r="67" spans="1:8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c r="BK67" s="72"/>
      <c r="BL67" s="72"/>
      <c r="BM67" s="72"/>
      <c r="BN67" s="72"/>
      <c r="BO67" s="72"/>
      <c r="BP67" s="72"/>
      <c r="BQ67" s="72"/>
      <c r="BR67" s="72"/>
      <c r="BS67" s="72"/>
      <c r="BT67" s="72"/>
      <c r="BU67" s="72"/>
      <c r="BV67" s="72"/>
      <c r="BW67" s="72"/>
      <c r="BX67" s="72"/>
      <c r="BY67" s="72"/>
      <c r="BZ67" s="72"/>
      <c r="CA67" s="72"/>
      <c r="CB67" s="72"/>
    </row>
    <row r="68" spans="1:8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c r="BK68" s="72"/>
      <c r="BL68" s="72"/>
      <c r="BM68" s="72"/>
      <c r="BN68" s="72"/>
      <c r="BO68" s="72"/>
      <c r="BP68" s="72"/>
      <c r="BQ68" s="72"/>
      <c r="BR68" s="72"/>
      <c r="BS68" s="72"/>
      <c r="BT68" s="72"/>
      <c r="BU68" s="72"/>
      <c r="BV68" s="72"/>
      <c r="BW68" s="72"/>
      <c r="BX68" s="72"/>
      <c r="BY68" s="72"/>
      <c r="BZ68" s="72"/>
      <c r="CA68" s="72"/>
      <c r="CB68" s="72"/>
    </row>
    <row r="69" spans="1:8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72"/>
      <c r="BJ69" s="72"/>
      <c r="BK69" s="72"/>
      <c r="BL69" s="72"/>
      <c r="BM69" s="72"/>
      <c r="BN69" s="72"/>
      <c r="BO69" s="72"/>
      <c r="BP69" s="72"/>
      <c r="BQ69" s="72"/>
      <c r="BR69" s="72"/>
      <c r="BS69" s="72"/>
      <c r="BT69" s="72"/>
      <c r="BU69" s="72"/>
      <c r="BV69" s="72"/>
      <c r="BW69" s="72"/>
      <c r="BX69" s="72"/>
      <c r="BY69" s="72"/>
      <c r="BZ69" s="72"/>
      <c r="CA69" s="72"/>
      <c r="CB69" s="72"/>
    </row>
    <row r="70" spans="1:8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72"/>
      <c r="BJ70" s="72"/>
      <c r="BK70" s="72"/>
      <c r="BL70" s="72"/>
      <c r="BM70" s="72"/>
      <c r="BN70" s="72"/>
      <c r="BO70" s="72"/>
      <c r="BP70" s="72"/>
      <c r="BQ70" s="72"/>
      <c r="BR70" s="72"/>
      <c r="BS70" s="72"/>
      <c r="BT70" s="72"/>
      <c r="BU70" s="72"/>
      <c r="BV70" s="72"/>
      <c r="BW70" s="72"/>
      <c r="BX70" s="72"/>
      <c r="BY70" s="72"/>
      <c r="BZ70" s="72"/>
      <c r="CA70" s="72"/>
      <c r="CB70" s="72"/>
    </row>
    <row r="71" spans="1:8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72"/>
      <c r="BJ71" s="72"/>
      <c r="BK71" s="72"/>
      <c r="BL71" s="72"/>
      <c r="BM71" s="72"/>
      <c r="BN71" s="72"/>
      <c r="BO71" s="72"/>
      <c r="BP71" s="72"/>
      <c r="BQ71" s="72"/>
      <c r="BR71" s="72"/>
      <c r="BS71" s="72"/>
      <c r="BT71" s="72"/>
      <c r="BU71" s="72"/>
      <c r="BV71" s="72"/>
      <c r="BW71" s="72"/>
      <c r="BX71" s="72"/>
      <c r="BY71" s="72"/>
      <c r="BZ71" s="72"/>
      <c r="CA71" s="72"/>
      <c r="CB71" s="72"/>
    </row>
    <row r="72" spans="1:8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c r="BI72" s="72"/>
      <c r="BJ72" s="72"/>
      <c r="BK72" s="72"/>
      <c r="BL72" s="72"/>
      <c r="BM72" s="72"/>
      <c r="BN72" s="72"/>
      <c r="BO72" s="72"/>
      <c r="BP72" s="72"/>
      <c r="BQ72" s="72"/>
      <c r="BR72" s="72"/>
      <c r="BS72" s="72"/>
      <c r="BT72" s="72"/>
      <c r="BU72" s="72"/>
      <c r="BV72" s="72"/>
      <c r="BW72" s="72"/>
      <c r="BX72" s="72"/>
      <c r="BY72" s="72"/>
      <c r="BZ72" s="72"/>
      <c r="CA72" s="72"/>
      <c r="CB72" s="72"/>
    </row>
    <row r="73" spans="1:8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c r="BI73" s="72"/>
      <c r="BJ73" s="72"/>
      <c r="BK73" s="72"/>
      <c r="BL73" s="72"/>
      <c r="BM73" s="72"/>
      <c r="BN73" s="72"/>
      <c r="BO73" s="72"/>
      <c r="BP73" s="72"/>
      <c r="BQ73" s="72"/>
      <c r="BR73" s="72"/>
      <c r="BS73" s="72"/>
      <c r="BT73" s="72"/>
      <c r="BU73" s="72"/>
      <c r="BV73" s="72"/>
      <c r="BW73" s="72"/>
      <c r="BX73" s="72"/>
      <c r="BY73" s="72"/>
      <c r="BZ73" s="72"/>
      <c r="CA73" s="72"/>
      <c r="CB73" s="72"/>
    </row>
    <row r="74" spans="1:8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c r="BI74" s="72"/>
      <c r="BJ74" s="72"/>
      <c r="BK74" s="72"/>
      <c r="BL74" s="72"/>
      <c r="BM74" s="72"/>
      <c r="BN74" s="72"/>
      <c r="BO74" s="72"/>
      <c r="BP74" s="72"/>
      <c r="BQ74" s="72"/>
      <c r="BR74" s="72"/>
      <c r="BS74" s="72"/>
      <c r="BT74" s="72"/>
      <c r="BU74" s="72"/>
      <c r="BV74" s="72"/>
      <c r="BW74" s="72"/>
      <c r="BX74" s="72"/>
      <c r="BY74" s="72"/>
      <c r="BZ74" s="72"/>
      <c r="CA74" s="72"/>
      <c r="CB74" s="72"/>
    </row>
    <row r="75" spans="1:8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c r="BJ75" s="72"/>
      <c r="BK75" s="72"/>
      <c r="BL75" s="72"/>
      <c r="BM75" s="72"/>
      <c r="BN75" s="72"/>
      <c r="BO75" s="72"/>
      <c r="BP75" s="72"/>
      <c r="BQ75" s="72"/>
      <c r="BR75" s="72"/>
      <c r="BS75" s="72"/>
      <c r="BT75" s="72"/>
      <c r="BU75" s="72"/>
      <c r="BV75" s="72"/>
      <c r="BW75" s="72"/>
      <c r="BX75" s="72"/>
      <c r="BY75" s="72"/>
      <c r="BZ75" s="72"/>
      <c r="CA75" s="72"/>
      <c r="CB75" s="72"/>
    </row>
    <row r="76" spans="1:8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c r="BJ76" s="72"/>
      <c r="BK76" s="72"/>
      <c r="BL76" s="72"/>
      <c r="BM76" s="72"/>
      <c r="BN76" s="72"/>
      <c r="BO76" s="72"/>
      <c r="BP76" s="72"/>
      <c r="BQ76" s="72"/>
      <c r="BR76" s="72"/>
      <c r="BS76" s="72"/>
      <c r="BT76" s="72"/>
      <c r="BU76" s="72"/>
      <c r="BV76" s="72"/>
      <c r="BW76" s="72"/>
      <c r="BX76" s="72"/>
      <c r="BY76" s="72"/>
      <c r="BZ76" s="72"/>
      <c r="CA76" s="72"/>
      <c r="CB76" s="72"/>
    </row>
    <row r="77" spans="1:8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c r="BJ77" s="72"/>
      <c r="BK77" s="72"/>
      <c r="BL77" s="72"/>
      <c r="BM77" s="72"/>
      <c r="BN77" s="72"/>
      <c r="BO77" s="72"/>
      <c r="BP77" s="72"/>
      <c r="BQ77" s="72"/>
      <c r="BR77" s="72"/>
      <c r="BS77" s="72"/>
      <c r="BT77" s="72"/>
      <c r="BU77" s="72"/>
      <c r="BV77" s="72"/>
      <c r="BW77" s="72"/>
      <c r="BX77" s="72"/>
      <c r="BY77" s="72"/>
      <c r="BZ77" s="72"/>
      <c r="CA77" s="72"/>
      <c r="CB77" s="72"/>
    </row>
    <row r="78" spans="1:8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c r="BJ78" s="72"/>
      <c r="BK78" s="72"/>
      <c r="BL78" s="72"/>
      <c r="BM78" s="72"/>
      <c r="BN78" s="72"/>
      <c r="BO78" s="72"/>
      <c r="BP78" s="72"/>
      <c r="BQ78" s="72"/>
      <c r="BR78" s="72"/>
      <c r="BS78" s="72"/>
      <c r="BT78" s="72"/>
      <c r="BU78" s="72"/>
      <c r="BV78" s="72"/>
      <c r="BW78" s="72"/>
      <c r="BX78" s="72"/>
      <c r="BY78" s="72"/>
      <c r="BZ78" s="72"/>
      <c r="CA78" s="72"/>
      <c r="CB78" s="72"/>
    </row>
    <row r="79" spans="1:8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c r="BI79" s="72"/>
      <c r="BJ79" s="72"/>
      <c r="BK79" s="72"/>
    </row>
    <row r="80" spans="1:8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c r="BI80" s="72"/>
      <c r="BJ80" s="72"/>
      <c r="BK80" s="72"/>
    </row>
    <row r="81" spans="1:63"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c r="BI81" s="72"/>
      <c r="BJ81" s="72"/>
      <c r="BK81" s="72"/>
    </row>
    <row r="82" spans="1:63"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72"/>
      <c r="BJ82" s="72"/>
      <c r="BK82" s="72"/>
    </row>
    <row r="83" spans="1:63"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72"/>
      <c r="BJ83" s="72"/>
      <c r="BK83" s="72"/>
    </row>
    <row r="84" spans="1:63"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72"/>
      <c r="BJ84" s="72"/>
      <c r="BK84" s="72"/>
    </row>
    <row r="85" spans="1:63"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c r="BI85" s="72"/>
      <c r="BJ85" s="72"/>
      <c r="BK85" s="72"/>
    </row>
    <row r="86" spans="1:63"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c r="BI86" s="72"/>
      <c r="BJ86" s="72"/>
      <c r="BK86" s="72"/>
    </row>
    <row r="87" spans="1:63"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c r="BI87" s="72"/>
      <c r="BJ87" s="72"/>
      <c r="BK87" s="72"/>
    </row>
    <row r="88" spans="1:63"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c r="BI88" s="72"/>
      <c r="BJ88" s="72"/>
      <c r="BK88" s="72"/>
    </row>
    <row r="89" spans="1:63"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row>
    <row r="90" spans="1:63"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c r="BI90" s="72"/>
      <c r="BJ90" s="72"/>
      <c r="BK90" s="72"/>
    </row>
    <row r="91" spans="1:63"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c r="BI91" s="72"/>
      <c r="BJ91" s="72"/>
      <c r="BK91" s="72"/>
    </row>
    <row r="92" spans="1:63"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c r="BI92" s="72"/>
      <c r="BJ92" s="72"/>
      <c r="BK92" s="72"/>
    </row>
    <row r="93" spans="1:63"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c r="BI93" s="72"/>
      <c r="BJ93" s="72"/>
      <c r="BK93" s="72"/>
    </row>
    <row r="94" spans="1:63"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c r="BI94" s="72"/>
      <c r="BJ94" s="72"/>
      <c r="BK94" s="72"/>
    </row>
    <row r="95" spans="1:63"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c r="BI95" s="72"/>
      <c r="BJ95" s="72"/>
      <c r="BK95" s="72"/>
    </row>
    <row r="96" spans="1:63"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72"/>
    </row>
    <row r="97" spans="1:63"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72"/>
    </row>
    <row r="98" spans="1:63"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c r="BI98" s="72"/>
      <c r="BJ98" s="72"/>
      <c r="BK98" s="72"/>
    </row>
    <row r="99" spans="1:63"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c r="BI99" s="72"/>
      <c r="BJ99" s="72"/>
      <c r="BK99" s="72"/>
    </row>
    <row r="100" spans="1:63"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c r="BI100" s="72"/>
      <c r="BJ100" s="72"/>
      <c r="BK100" s="72"/>
    </row>
    <row r="101" spans="1:63"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c r="BI101" s="72"/>
      <c r="BJ101" s="72"/>
      <c r="BK101" s="72"/>
    </row>
    <row r="102" spans="1:63"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c r="BI102" s="72"/>
      <c r="BJ102" s="72"/>
      <c r="BK102" s="72"/>
    </row>
    <row r="103" spans="1:63"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c r="BI103" s="72"/>
      <c r="BJ103" s="72"/>
      <c r="BK103" s="72"/>
    </row>
    <row r="104" spans="1:63"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c r="BI104" s="72"/>
      <c r="BJ104" s="72"/>
      <c r="BK104" s="72"/>
    </row>
    <row r="105" spans="1:63"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c r="BI105" s="72"/>
      <c r="BJ105" s="72"/>
      <c r="BK105" s="72"/>
    </row>
    <row r="106" spans="1:63"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c r="BI106" s="72"/>
      <c r="BJ106" s="72"/>
      <c r="BK106" s="72"/>
    </row>
    <row r="107" spans="1:63"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c r="BI107" s="72"/>
      <c r="BJ107" s="72"/>
      <c r="BK107" s="72"/>
    </row>
    <row r="108" spans="1:63"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c r="BI108" s="72"/>
      <c r="BJ108" s="72"/>
      <c r="BK108" s="72"/>
    </row>
    <row r="109" spans="1:63"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c r="BI109" s="72"/>
      <c r="BJ109" s="72"/>
      <c r="BK109" s="72"/>
    </row>
    <row r="110" spans="1:63"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c r="BI110" s="72"/>
      <c r="BJ110" s="72"/>
      <c r="BK110" s="72"/>
    </row>
    <row r="111" spans="1:63"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c r="BI111" s="72"/>
      <c r="BJ111" s="72"/>
      <c r="BK111" s="72"/>
    </row>
    <row r="112" spans="1:63"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c r="BI112" s="72"/>
      <c r="BJ112" s="72"/>
      <c r="BK112" s="72"/>
    </row>
    <row r="113" spans="1:63"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c r="BI113" s="72"/>
      <c r="BJ113" s="72"/>
      <c r="BK113" s="72"/>
    </row>
    <row r="114" spans="1:63"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c r="BI114" s="72"/>
      <c r="BJ114" s="72"/>
      <c r="BK114" s="72"/>
    </row>
    <row r="115" spans="1:63"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c r="BI115" s="72"/>
      <c r="BJ115" s="72"/>
      <c r="BK115" s="72"/>
    </row>
    <row r="116" spans="1:63"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c r="BI116" s="72"/>
      <c r="BJ116" s="72"/>
      <c r="BK116" s="72"/>
    </row>
    <row r="117" spans="1:63"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c r="BI117" s="72"/>
      <c r="BJ117" s="72"/>
      <c r="BK117" s="72"/>
    </row>
    <row r="118" spans="1:63"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c r="BI118" s="72"/>
      <c r="BJ118" s="72"/>
      <c r="BK118" s="72"/>
    </row>
    <row r="119" spans="1:63"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c r="BI119" s="72"/>
      <c r="BJ119" s="72"/>
      <c r="BK119" s="72"/>
    </row>
    <row r="120" spans="1:63"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c r="BI120" s="72"/>
      <c r="BJ120" s="72"/>
      <c r="BK120" s="72"/>
    </row>
    <row r="121" spans="1:63"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c r="BI121" s="72"/>
      <c r="BJ121" s="72"/>
      <c r="BK121" s="72"/>
    </row>
    <row r="122" spans="1:63" x14ac:dyDescent="0.25">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c r="BI122" s="72"/>
      <c r="BJ122" s="72"/>
      <c r="BK122" s="72"/>
    </row>
    <row r="123" spans="1:63" x14ac:dyDescent="0.25">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c r="BI123" s="72"/>
      <c r="BJ123" s="72"/>
      <c r="BK123" s="72"/>
    </row>
    <row r="124" spans="1:63" x14ac:dyDescent="0.25">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c r="BI124" s="72"/>
      <c r="BJ124" s="72"/>
      <c r="BK124" s="72"/>
    </row>
    <row r="125" spans="1:63" x14ac:dyDescent="0.25">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c r="BI125" s="72"/>
      <c r="BJ125" s="72"/>
      <c r="BK125" s="72"/>
    </row>
    <row r="126" spans="1:63" x14ac:dyDescent="0.25">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c r="BI126" s="72"/>
      <c r="BJ126" s="72"/>
      <c r="BK126" s="72"/>
    </row>
    <row r="127" spans="1:63" x14ac:dyDescent="0.25">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c r="BI127" s="72"/>
      <c r="BJ127" s="72"/>
      <c r="BK127" s="72"/>
    </row>
    <row r="128" spans="1:63" x14ac:dyDescent="0.25">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c r="BI128" s="72"/>
      <c r="BJ128" s="72"/>
      <c r="BK128" s="72"/>
    </row>
    <row r="129" spans="2:63" x14ac:dyDescent="0.25">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c r="BI129" s="72"/>
      <c r="BJ129" s="72"/>
      <c r="BK129" s="72"/>
    </row>
    <row r="130" spans="2:63" x14ac:dyDescent="0.25">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c r="BI130" s="72"/>
      <c r="BJ130" s="72"/>
      <c r="BK130" s="72"/>
    </row>
    <row r="131" spans="2:63" x14ac:dyDescent="0.25">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c r="BI131" s="72"/>
      <c r="BJ131" s="72"/>
      <c r="BK131" s="72"/>
    </row>
    <row r="132" spans="2:63" x14ac:dyDescent="0.25">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c r="BI132" s="72"/>
      <c r="BJ132" s="72"/>
      <c r="BK132" s="72"/>
    </row>
    <row r="133" spans="2:63" x14ac:dyDescent="0.25">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c r="BI133" s="72"/>
      <c r="BJ133" s="72"/>
      <c r="BK133" s="72"/>
    </row>
    <row r="134" spans="2:63" x14ac:dyDescent="0.25">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c r="BI134" s="72"/>
      <c r="BJ134" s="72"/>
      <c r="BK134" s="72"/>
    </row>
    <row r="135" spans="2:63" x14ac:dyDescent="0.25">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c r="BI135" s="72"/>
      <c r="BJ135" s="72"/>
      <c r="BK135" s="72"/>
    </row>
    <row r="136" spans="2:63" x14ac:dyDescent="0.25">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c r="BI136" s="72"/>
      <c r="BJ136" s="72"/>
      <c r="BK136" s="72"/>
    </row>
    <row r="137" spans="2:63" x14ac:dyDescent="0.25">
      <c r="B137" s="72"/>
      <c r="C137" s="72"/>
      <c r="D137" s="72"/>
      <c r="E137" s="72"/>
      <c r="F137" s="72"/>
      <c r="G137" s="72"/>
      <c r="H137" s="72"/>
      <c r="I137" s="72"/>
    </row>
    <row r="138" spans="2:63" x14ac:dyDescent="0.25">
      <c r="B138" s="72"/>
      <c r="C138" s="72"/>
      <c r="D138" s="72"/>
      <c r="E138" s="72"/>
      <c r="F138" s="72"/>
      <c r="G138" s="72"/>
      <c r="H138" s="72"/>
      <c r="I138" s="72"/>
    </row>
    <row r="139" spans="2:63" x14ac:dyDescent="0.25">
      <c r="B139" s="72"/>
      <c r="C139" s="72"/>
      <c r="D139" s="72"/>
      <c r="E139" s="72"/>
      <c r="F139" s="72"/>
      <c r="G139" s="72"/>
      <c r="H139" s="72"/>
      <c r="I139" s="72"/>
    </row>
    <row r="140" spans="2:63" x14ac:dyDescent="0.25">
      <c r="B140" s="72"/>
      <c r="C140" s="72"/>
      <c r="D140" s="72"/>
      <c r="E140" s="72"/>
      <c r="F140" s="72"/>
      <c r="G140" s="72"/>
      <c r="H140" s="72"/>
      <c r="I140" s="72"/>
    </row>
  </sheetData>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ColWidth="11.42578125"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72"/>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row>
    <row r="2" spans="1:91" ht="18" customHeight="1" x14ac:dyDescent="0.25">
      <c r="A2" s="72"/>
      <c r="B2" s="513" t="s">
        <v>311</v>
      </c>
      <c r="C2" s="514"/>
      <c r="D2" s="514"/>
      <c r="E2" s="514"/>
      <c r="F2" s="514"/>
      <c r="G2" s="514"/>
      <c r="H2" s="514"/>
      <c r="I2" s="514"/>
      <c r="J2" s="435" t="s">
        <v>15</v>
      </c>
      <c r="K2" s="435"/>
      <c r="L2" s="435"/>
      <c r="M2" s="435"/>
      <c r="N2" s="435"/>
      <c r="O2" s="435"/>
      <c r="P2" s="435"/>
      <c r="Q2" s="435"/>
      <c r="R2" s="435"/>
      <c r="S2" s="435"/>
      <c r="T2" s="435"/>
      <c r="U2" s="435"/>
      <c r="V2" s="435"/>
      <c r="W2" s="435"/>
      <c r="X2" s="435"/>
      <c r="Y2" s="435"/>
      <c r="Z2" s="435"/>
      <c r="AA2" s="435"/>
      <c r="AB2" s="435"/>
      <c r="AC2" s="435"/>
      <c r="AD2" s="435"/>
      <c r="AE2" s="435"/>
      <c r="AF2" s="435"/>
      <c r="AG2" s="435"/>
      <c r="AH2" s="435"/>
      <c r="AI2" s="435"/>
      <c r="AJ2" s="435"/>
      <c r="AK2" s="435"/>
      <c r="AL2" s="435"/>
      <c r="AM2" s="435"/>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c r="CA2" s="72"/>
      <c r="CB2" s="72"/>
      <c r="CC2" s="72"/>
      <c r="CD2" s="72"/>
      <c r="CE2" s="72"/>
      <c r="CF2" s="72"/>
      <c r="CG2" s="72"/>
      <c r="CH2" s="72"/>
      <c r="CI2" s="72"/>
      <c r="CJ2" s="72"/>
      <c r="CK2" s="72"/>
      <c r="CL2" s="72"/>
      <c r="CM2" s="72"/>
    </row>
    <row r="3" spans="1:91" ht="18.75" customHeight="1" x14ac:dyDescent="0.25">
      <c r="A3" s="72"/>
      <c r="B3" s="514"/>
      <c r="C3" s="514"/>
      <c r="D3" s="514"/>
      <c r="E3" s="514"/>
      <c r="F3" s="514"/>
      <c r="G3" s="514"/>
      <c r="H3" s="514"/>
      <c r="I3" s="514"/>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row>
    <row r="4" spans="1:91" ht="15" customHeight="1" x14ac:dyDescent="0.25">
      <c r="A4" s="72"/>
      <c r="B4" s="514"/>
      <c r="C4" s="514"/>
      <c r="D4" s="514"/>
      <c r="E4" s="514"/>
      <c r="F4" s="514"/>
      <c r="G4" s="514"/>
      <c r="H4" s="514"/>
      <c r="I4" s="514"/>
      <c r="J4" s="435"/>
      <c r="K4" s="435"/>
      <c r="L4" s="435"/>
      <c r="M4" s="435"/>
      <c r="N4" s="435"/>
      <c r="O4" s="435"/>
      <c r="P4" s="435"/>
      <c r="Q4" s="435"/>
      <c r="R4" s="435"/>
      <c r="S4" s="435"/>
      <c r="T4" s="435"/>
      <c r="U4" s="435"/>
      <c r="V4" s="435"/>
      <c r="W4" s="435"/>
      <c r="X4" s="435"/>
      <c r="Y4" s="435"/>
      <c r="Z4" s="435"/>
      <c r="AA4" s="435"/>
      <c r="AB4" s="435"/>
      <c r="AC4" s="435"/>
      <c r="AD4" s="435"/>
      <c r="AE4" s="435"/>
      <c r="AF4" s="435"/>
      <c r="AG4" s="435"/>
      <c r="AH4" s="435"/>
      <c r="AI4" s="435"/>
      <c r="AJ4" s="435"/>
      <c r="AK4" s="435"/>
      <c r="AL4" s="435"/>
      <c r="AM4" s="435"/>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c r="CA4" s="72"/>
      <c r="CB4" s="72"/>
      <c r="CC4" s="72"/>
      <c r="CD4" s="72"/>
      <c r="CE4" s="72"/>
      <c r="CF4" s="72"/>
      <c r="CG4" s="72"/>
      <c r="CH4" s="72"/>
      <c r="CI4" s="72"/>
      <c r="CJ4" s="72"/>
      <c r="CK4" s="72"/>
      <c r="CL4" s="72"/>
      <c r="CM4" s="72"/>
    </row>
    <row r="5" spans="1:91" ht="15.75" thickBot="1" x14ac:dyDescent="0.3">
      <c r="A5" s="72"/>
      <c r="B5" s="72"/>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c r="BK5" s="72"/>
      <c r="BL5" s="72"/>
      <c r="BM5" s="72"/>
      <c r="BN5" s="72"/>
      <c r="BO5" s="72"/>
      <c r="BP5" s="72"/>
      <c r="BQ5" s="72"/>
      <c r="BR5" s="72"/>
      <c r="BS5" s="72"/>
      <c r="BT5" s="72"/>
      <c r="BU5" s="72"/>
    </row>
    <row r="6" spans="1:91" ht="15" customHeight="1" x14ac:dyDescent="0.25">
      <c r="A6" s="72"/>
      <c r="B6" s="446" t="s">
        <v>232</v>
      </c>
      <c r="C6" s="446"/>
      <c r="D6" s="447"/>
      <c r="E6" s="484" t="s">
        <v>297</v>
      </c>
      <c r="F6" s="485"/>
      <c r="G6" s="485"/>
      <c r="H6" s="485"/>
      <c r="I6" s="486"/>
      <c r="J6" s="35" t="e">
        <f>IF(AND(' RIESGOS DE GESTION'!#REF!="Muy Alta",' RIESGOS DE GESTION'!#REF!="Leve"),CONCATENATE("R1C",' RIESGOS DE GESTION'!#REF!),"")</f>
        <v>#REF!</v>
      </c>
      <c r="K6" s="36" t="e">
        <f>IF(AND(' RIESGOS DE GESTION'!#REF!="Muy Alta",' RIESGOS DE GESTION'!#REF!="Leve"),CONCATENATE("R1C",' RIESGOS DE GESTION'!#REF!),"")</f>
        <v>#REF!</v>
      </c>
      <c r="L6" s="36" t="e">
        <f>IF(AND(' RIESGOS DE GESTION'!#REF!="Muy Alta",' RIESGOS DE GESTION'!#REF!="Leve"),CONCATENATE("R1C",' RIESGOS DE GESTION'!#REF!),"")</f>
        <v>#REF!</v>
      </c>
      <c r="M6" s="36" t="e">
        <f>IF(AND(' RIESGOS DE GESTION'!#REF!="Muy Alta",' RIESGOS DE GESTION'!#REF!="Leve"),CONCATENATE("R1C",' RIESGOS DE GESTION'!#REF!),"")</f>
        <v>#REF!</v>
      </c>
      <c r="N6" s="36" t="e">
        <f>IF(AND(' RIESGOS DE GESTION'!#REF!="Muy Alta",' RIESGOS DE GESTION'!#REF!="Leve"),CONCATENATE("R1C",' RIESGOS DE GESTION'!#REF!),"")</f>
        <v>#REF!</v>
      </c>
      <c r="O6" s="37" t="e">
        <f>IF(AND(' RIESGOS DE GESTION'!#REF!="Muy Alta",' RIESGOS DE GESTION'!#REF!="Leve"),CONCATENATE("R1C",' RIESGOS DE GESTION'!#REF!),"")</f>
        <v>#REF!</v>
      </c>
      <c r="P6" s="35" t="e">
        <f>IF(AND(' RIESGOS DE GESTION'!#REF!="Muy Alta",' RIESGOS DE GESTION'!#REF!="Menor"),CONCATENATE("R1C",' RIESGOS DE GESTION'!#REF!),"")</f>
        <v>#REF!</v>
      </c>
      <c r="Q6" s="36" t="e">
        <f>IF(AND(' RIESGOS DE GESTION'!#REF!="Muy Alta",' RIESGOS DE GESTION'!#REF!="Menor"),CONCATENATE("R1C",' RIESGOS DE GESTION'!#REF!),"")</f>
        <v>#REF!</v>
      </c>
      <c r="R6" s="36" t="e">
        <f>IF(AND(' RIESGOS DE GESTION'!#REF!="Muy Alta",' RIESGOS DE GESTION'!#REF!="Menor"),CONCATENATE("R1C",' RIESGOS DE GESTION'!#REF!),"")</f>
        <v>#REF!</v>
      </c>
      <c r="S6" s="36" t="e">
        <f>IF(AND(' RIESGOS DE GESTION'!#REF!="Muy Alta",' RIESGOS DE GESTION'!#REF!="Menor"),CONCATENATE("R1C",' RIESGOS DE GESTION'!#REF!),"")</f>
        <v>#REF!</v>
      </c>
      <c r="T6" s="36" t="e">
        <f>IF(AND(' RIESGOS DE GESTION'!#REF!="Muy Alta",' RIESGOS DE GESTION'!#REF!="Menor"),CONCATENATE("R1C",' RIESGOS DE GESTION'!#REF!),"")</f>
        <v>#REF!</v>
      </c>
      <c r="U6" s="37" t="e">
        <f>IF(AND(' RIESGOS DE GESTION'!#REF!="Muy Alta",' RIESGOS DE GESTION'!#REF!="Menor"),CONCATENATE("R1C",' RIESGOS DE GESTION'!#REF!),"")</f>
        <v>#REF!</v>
      </c>
      <c r="V6" s="35" t="e">
        <f>IF(AND(' RIESGOS DE GESTION'!#REF!="Muy Alta",' RIESGOS DE GESTION'!#REF!="Moderado"),CONCATENATE("R1C",' RIESGOS DE GESTION'!#REF!),"")</f>
        <v>#REF!</v>
      </c>
      <c r="W6" s="36" t="e">
        <f>IF(AND(' RIESGOS DE GESTION'!#REF!="Muy Alta",' RIESGOS DE GESTION'!#REF!="Moderado"),CONCATENATE("R1C",' RIESGOS DE GESTION'!#REF!),"")</f>
        <v>#REF!</v>
      </c>
      <c r="X6" s="36" t="e">
        <f>IF(AND(' RIESGOS DE GESTION'!#REF!="Muy Alta",' RIESGOS DE GESTION'!#REF!="Moderado"),CONCATENATE("R1C",' RIESGOS DE GESTION'!#REF!),"")</f>
        <v>#REF!</v>
      </c>
      <c r="Y6" s="36" t="e">
        <f>IF(AND(' RIESGOS DE GESTION'!#REF!="Muy Alta",' RIESGOS DE GESTION'!#REF!="Moderado"),CONCATENATE("R1C",' RIESGOS DE GESTION'!#REF!),"")</f>
        <v>#REF!</v>
      </c>
      <c r="Z6" s="36" t="e">
        <f>IF(AND(' RIESGOS DE GESTION'!#REF!="Muy Alta",' RIESGOS DE GESTION'!#REF!="Moderado"),CONCATENATE("R1C",' RIESGOS DE GESTION'!#REF!),"")</f>
        <v>#REF!</v>
      </c>
      <c r="AA6" s="37" t="e">
        <f>IF(AND(' RIESGOS DE GESTION'!#REF!="Muy Alta",' RIESGOS DE GESTION'!#REF!="Moderado"),CONCATENATE("R1C",' RIESGOS DE GESTION'!#REF!),"")</f>
        <v>#REF!</v>
      </c>
      <c r="AB6" s="35" t="e">
        <f>IF(AND(' RIESGOS DE GESTION'!#REF!="Muy Alta",' RIESGOS DE GESTION'!#REF!="Mayor"),CONCATENATE("R1C",' RIESGOS DE GESTION'!#REF!),"")</f>
        <v>#REF!</v>
      </c>
      <c r="AC6" s="36" t="e">
        <f>IF(AND(' RIESGOS DE GESTION'!#REF!="Muy Alta",' RIESGOS DE GESTION'!#REF!="Mayor"),CONCATENATE("R1C",' RIESGOS DE GESTION'!#REF!),"")</f>
        <v>#REF!</v>
      </c>
      <c r="AD6" s="36" t="e">
        <f>IF(AND(' RIESGOS DE GESTION'!#REF!="Muy Alta",' RIESGOS DE GESTION'!#REF!="Mayor"),CONCATENATE("R1C",' RIESGOS DE GESTION'!#REF!),"")</f>
        <v>#REF!</v>
      </c>
      <c r="AE6" s="36" t="e">
        <f>IF(AND(' RIESGOS DE GESTION'!#REF!="Muy Alta",' RIESGOS DE GESTION'!#REF!="Mayor"),CONCATENATE("R1C",' RIESGOS DE GESTION'!#REF!),"")</f>
        <v>#REF!</v>
      </c>
      <c r="AF6" s="36" t="e">
        <f>IF(AND(' RIESGOS DE GESTION'!#REF!="Muy Alta",' RIESGOS DE GESTION'!#REF!="Mayor"),CONCATENATE("R1C",' RIESGOS DE GESTION'!#REF!),"")</f>
        <v>#REF!</v>
      </c>
      <c r="AG6" s="37" t="e">
        <f>IF(AND(' RIESGOS DE GESTION'!#REF!="Muy Alta",' RIESGOS DE GESTION'!#REF!="Mayor"),CONCATENATE("R1C",' RIESGOS DE GESTION'!#REF!),"")</f>
        <v>#REF!</v>
      </c>
      <c r="AH6" s="38" t="e">
        <f>IF(AND(' RIESGOS DE GESTION'!#REF!="Muy Alta",' RIESGOS DE GESTION'!#REF!="Catastrófico"),CONCATENATE("R1C",' RIESGOS DE GESTION'!#REF!),"")</f>
        <v>#REF!</v>
      </c>
      <c r="AI6" s="39" t="e">
        <f>IF(AND(' RIESGOS DE GESTION'!#REF!="Muy Alta",' RIESGOS DE GESTION'!#REF!="Catastrófico"),CONCATENATE("R1C",' RIESGOS DE GESTION'!#REF!),"")</f>
        <v>#REF!</v>
      </c>
      <c r="AJ6" s="39" t="e">
        <f>IF(AND(' RIESGOS DE GESTION'!#REF!="Muy Alta",' RIESGOS DE GESTION'!#REF!="Catastrófico"),CONCATENATE("R1C",' RIESGOS DE GESTION'!#REF!),"")</f>
        <v>#REF!</v>
      </c>
      <c r="AK6" s="39" t="e">
        <f>IF(AND(' RIESGOS DE GESTION'!#REF!="Muy Alta",' RIESGOS DE GESTION'!#REF!="Catastrófico"),CONCATENATE("R1C",' RIESGOS DE GESTION'!#REF!),"")</f>
        <v>#REF!</v>
      </c>
      <c r="AL6" s="39" t="e">
        <f>IF(AND(' RIESGOS DE GESTION'!#REF!="Muy Alta",' RIESGOS DE GESTION'!#REF!="Catastrófico"),CONCATENATE("R1C",' RIESGOS DE GESTION'!#REF!),"")</f>
        <v>#REF!</v>
      </c>
      <c r="AM6" s="40" t="e">
        <f>IF(AND(' RIESGOS DE GESTION'!#REF!="Muy Alta",' RIESGOS DE GESTION'!#REF!="Catastrófico"),CONCATENATE("R1C",' RIESGOS DE GESTION'!#REF!),"")</f>
        <v>#REF!</v>
      </c>
      <c r="AN6" s="72"/>
      <c r="AO6" s="504" t="s">
        <v>298</v>
      </c>
      <c r="AP6" s="505"/>
      <c r="AQ6" s="505"/>
      <c r="AR6" s="505"/>
      <c r="AS6" s="505"/>
      <c r="AT6" s="506"/>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72"/>
    </row>
    <row r="7" spans="1:91" ht="15" customHeight="1" x14ac:dyDescent="0.25">
      <c r="A7" s="72"/>
      <c r="B7" s="446"/>
      <c r="C7" s="446"/>
      <c r="D7" s="447"/>
      <c r="E7" s="487"/>
      <c r="F7" s="488"/>
      <c r="G7" s="488"/>
      <c r="H7" s="488"/>
      <c r="I7" s="489"/>
      <c r="J7" s="41" t="e">
        <f>IF(AND(' RIESGOS DE GESTION'!#REF!="Muy Alta",' RIESGOS DE GESTION'!#REF!="Leve"),CONCATENATE("R2C",' RIESGOS DE GESTION'!#REF!),"")</f>
        <v>#REF!</v>
      </c>
      <c r="K7" s="42" t="e">
        <f>IF(AND(' RIESGOS DE GESTION'!#REF!="Muy Alta",' RIESGOS DE GESTION'!#REF!="Leve"),CONCATENATE("R2C",' RIESGOS DE GESTION'!#REF!),"")</f>
        <v>#REF!</v>
      </c>
      <c r="L7" s="42" t="e">
        <f>IF(AND(' RIESGOS DE GESTION'!#REF!="Muy Alta",' RIESGOS DE GESTION'!#REF!="Leve"),CONCATENATE("R2C",' RIESGOS DE GESTION'!#REF!),"")</f>
        <v>#REF!</v>
      </c>
      <c r="M7" s="42" t="e">
        <f>IF(AND(' RIESGOS DE GESTION'!#REF!="Muy Alta",' RIESGOS DE GESTION'!#REF!="Leve"),CONCATENATE("R2C",' RIESGOS DE GESTION'!#REF!),"")</f>
        <v>#REF!</v>
      </c>
      <c r="N7" s="42" t="e">
        <f>IF(AND(' RIESGOS DE GESTION'!#REF!="Muy Alta",' RIESGOS DE GESTION'!#REF!="Leve"),CONCATENATE("R2C",' RIESGOS DE GESTION'!#REF!),"")</f>
        <v>#REF!</v>
      </c>
      <c r="O7" s="43" t="e">
        <f>IF(AND(' RIESGOS DE GESTION'!#REF!="Muy Alta",' RIESGOS DE GESTION'!#REF!="Leve"),CONCATENATE("R2C",' RIESGOS DE GESTION'!#REF!),"")</f>
        <v>#REF!</v>
      </c>
      <c r="P7" s="41" t="e">
        <f>IF(AND(' RIESGOS DE GESTION'!#REF!="Muy Alta",' RIESGOS DE GESTION'!#REF!="Menor"),CONCATENATE("R2C",' RIESGOS DE GESTION'!#REF!),"")</f>
        <v>#REF!</v>
      </c>
      <c r="Q7" s="42" t="e">
        <f>IF(AND(' RIESGOS DE GESTION'!#REF!="Muy Alta",' RIESGOS DE GESTION'!#REF!="Menor"),CONCATENATE("R2C",' RIESGOS DE GESTION'!#REF!),"")</f>
        <v>#REF!</v>
      </c>
      <c r="R7" s="42" t="e">
        <f>IF(AND(' RIESGOS DE GESTION'!#REF!="Muy Alta",' RIESGOS DE GESTION'!#REF!="Menor"),CONCATENATE("R2C",' RIESGOS DE GESTION'!#REF!),"")</f>
        <v>#REF!</v>
      </c>
      <c r="S7" s="42" t="e">
        <f>IF(AND(' RIESGOS DE GESTION'!#REF!="Muy Alta",' RIESGOS DE GESTION'!#REF!="Menor"),CONCATENATE("R2C",' RIESGOS DE GESTION'!#REF!),"")</f>
        <v>#REF!</v>
      </c>
      <c r="T7" s="42" t="e">
        <f>IF(AND(' RIESGOS DE GESTION'!#REF!="Muy Alta",' RIESGOS DE GESTION'!#REF!="Menor"),CONCATENATE("R2C",' RIESGOS DE GESTION'!#REF!),"")</f>
        <v>#REF!</v>
      </c>
      <c r="U7" s="43" t="e">
        <f>IF(AND(' RIESGOS DE GESTION'!#REF!="Muy Alta",' RIESGOS DE GESTION'!#REF!="Menor"),CONCATENATE("R2C",' RIESGOS DE GESTION'!#REF!),"")</f>
        <v>#REF!</v>
      </c>
      <c r="V7" s="41" t="e">
        <f>IF(AND(' RIESGOS DE GESTION'!#REF!="Muy Alta",' RIESGOS DE GESTION'!#REF!="Moderado"),CONCATENATE("R2C",' RIESGOS DE GESTION'!#REF!),"")</f>
        <v>#REF!</v>
      </c>
      <c r="W7" s="42" t="e">
        <f>IF(AND(' RIESGOS DE GESTION'!#REF!="Muy Alta",' RIESGOS DE GESTION'!#REF!="Moderado"),CONCATENATE("R2C",' RIESGOS DE GESTION'!#REF!),"")</f>
        <v>#REF!</v>
      </c>
      <c r="X7" s="42" t="e">
        <f>IF(AND(' RIESGOS DE GESTION'!#REF!="Muy Alta",' RIESGOS DE GESTION'!#REF!="Moderado"),CONCATENATE("R2C",' RIESGOS DE GESTION'!#REF!),"")</f>
        <v>#REF!</v>
      </c>
      <c r="Y7" s="42" t="e">
        <f>IF(AND(' RIESGOS DE GESTION'!#REF!="Muy Alta",' RIESGOS DE GESTION'!#REF!="Moderado"),CONCATENATE("R2C",' RIESGOS DE GESTION'!#REF!),"")</f>
        <v>#REF!</v>
      </c>
      <c r="Z7" s="42" t="e">
        <f>IF(AND(' RIESGOS DE GESTION'!#REF!="Muy Alta",' RIESGOS DE GESTION'!#REF!="Moderado"),CONCATENATE("R2C",' RIESGOS DE GESTION'!#REF!),"")</f>
        <v>#REF!</v>
      </c>
      <c r="AA7" s="43" t="e">
        <f>IF(AND(' RIESGOS DE GESTION'!#REF!="Muy Alta",' RIESGOS DE GESTION'!#REF!="Moderado"),CONCATENATE("R2C",' RIESGOS DE GESTION'!#REF!),"")</f>
        <v>#REF!</v>
      </c>
      <c r="AB7" s="41" t="e">
        <f>IF(AND(' RIESGOS DE GESTION'!#REF!="Muy Alta",' RIESGOS DE GESTION'!#REF!="Mayor"),CONCATENATE("R2C",' RIESGOS DE GESTION'!#REF!),"")</f>
        <v>#REF!</v>
      </c>
      <c r="AC7" s="42" t="e">
        <f>IF(AND(' RIESGOS DE GESTION'!#REF!="Muy Alta",' RIESGOS DE GESTION'!#REF!="Mayor"),CONCATENATE("R2C",' RIESGOS DE GESTION'!#REF!),"")</f>
        <v>#REF!</v>
      </c>
      <c r="AD7" s="42" t="e">
        <f>IF(AND(' RIESGOS DE GESTION'!#REF!="Muy Alta",' RIESGOS DE GESTION'!#REF!="Mayor"),CONCATENATE("R2C",' RIESGOS DE GESTION'!#REF!),"")</f>
        <v>#REF!</v>
      </c>
      <c r="AE7" s="42" t="e">
        <f>IF(AND(' RIESGOS DE GESTION'!#REF!="Muy Alta",' RIESGOS DE GESTION'!#REF!="Mayor"),CONCATENATE("R2C",' RIESGOS DE GESTION'!#REF!),"")</f>
        <v>#REF!</v>
      </c>
      <c r="AF7" s="42" t="e">
        <f>IF(AND(' RIESGOS DE GESTION'!#REF!="Muy Alta",' RIESGOS DE GESTION'!#REF!="Mayor"),CONCATENATE("R2C",' RIESGOS DE GESTION'!#REF!),"")</f>
        <v>#REF!</v>
      </c>
      <c r="AG7" s="43" t="e">
        <f>IF(AND(' RIESGOS DE GESTION'!#REF!="Muy Alta",' RIESGOS DE GESTION'!#REF!="Mayor"),CONCATENATE("R2C",' RIESGOS DE GESTION'!#REF!),"")</f>
        <v>#REF!</v>
      </c>
      <c r="AH7" s="44" t="e">
        <f>IF(AND(' RIESGOS DE GESTION'!#REF!="Muy Alta",' RIESGOS DE GESTION'!#REF!="Catastrófico"),CONCATENATE("R2C",' RIESGOS DE GESTION'!#REF!),"")</f>
        <v>#REF!</v>
      </c>
      <c r="AI7" s="45" t="e">
        <f>IF(AND(' RIESGOS DE GESTION'!#REF!="Muy Alta",' RIESGOS DE GESTION'!#REF!="Catastrófico"),CONCATENATE("R2C",' RIESGOS DE GESTION'!#REF!),"")</f>
        <v>#REF!</v>
      </c>
      <c r="AJ7" s="45" t="e">
        <f>IF(AND(' RIESGOS DE GESTION'!#REF!="Muy Alta",' RIESGOS DE GESTION'!#REF!="Catastrófico"),CONCATENATE("R2C",' RIESGOS DE GESTION'!#REF!),"")</f>
        <v>#REF!</v>
      </c>
      <c r="AK7" s="45" t="e">
        <f>IF(AND(' RIESGOS DE GESTION'!#REF!="Muy Alta",' RIESGOS DE GESTION'!#REF!="Catastrófico"),CONCATENATE("R2C",' RIESGOS DE GESTION'!#REF!),"")</f>
        <v>#REF!</v>
      </c>
      <c r="AL7" s="45" t="e">
        <f>IF(AND(' RIESGOS DE GESTION'!#REF!="Muy Alta",' RIESGOS DE GESTION'!#REF!="Catastrófico"),CONCATENATE("R2C",' RIESGOS DE GESTION'!#REF!),"")</f>
        <v>#REF!</v>
      </c>
      <c r="AM7" s="46" t="e">
        <f>IF(AND(' RIESGOS DE GESTION'!#REF!="Muy Alta",' RIESGOS DE GESTION'!#REF!="Catastrófico"),CONCATENATE("R2C",' RIESGOS DE GESTION'!#REF!),"")</f>
        <v>#REF!</v>
      </c>
      <c r="AN7" s="72"/>
      <c r="AO7" s="507"/>
      <c r="AP7" s="508"/>
      <c r="AQ7" s="508"/>
      <c r="AR7" s="508"/>
      <c r="AS7" s="508"/>
      <c r="AT7" s="509"/>
      <c r="AU7" s="72"/>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row>
    <row r="8" spans="1:91" ht="15" customHeight="1" x14ac:dyDescent="0.25">
      <c r="A8" s="72"/>
      <c r="B8" s="446"/>
      <c r="C8" s="446"/>
      <c r="D8" s="447"/>
      <c r="E8" s="487"/>
      <c r="F8" s="488"/>
      <c r="G8" s="488"/>
      <c r="H8" s="488"/>
      <c r="I8" s="489"/>
      <c r="J8" s="41" t="e">
        <f>IF(AND(' RIESGOS DE GESTION'!#REF!="Muy Alta",' RIESGOS DE GESTION'!#REF!="Leve"),CONCATENATE("R3C",' RIESGOS DE GESTION'!#REF!),"")</f>
        <v>#REF!</v>
      </c>
      <c r="K8" s="42" t="e">
        <f>IF(AND(' RIESGOS DE GESTION'!#REF!="Muy Alta",' RIESGOS DE GESTION'!#REF!="Leve"),CONCATENATE("R3C",' RIESGOS DE GESTION'!#REF!),"")</f>
        <v>#REF!</v>
      </c>
      <c r="L8" s="42" t="e">
        <f>IF(AND(' RIESGOS DE GESTION'!#REF!="Muy Alta",' RIESGOS DE GESTION'!#REF!="Leve"),CONCATENATE("R3C",' RIESGOS DE GESTION'!#REF!),"")</f>
        <v>#REF!</v>
      </c>
      <c r="M8" s="42" t="e">
        <f>IF(AND(' RIESGOS DE GESTION'!#REF!="Muy Alta",' RIESGOS DE GESTION'!#REF!="Leve"),CONCATENATE("R3C",' RIESGOS DE GESTION'!#REF!),"")</f>
        <v>#REF!</v>
      </c>
      <c r="N8" s="42" t="e">
        <f>IF(AND(' RIESGOS DE GESTION'!#REF!="Muy Alta",' RIESGOS DE GESTION'!#REF!="Leve"),CONCATENATE("R3C",' RIESGOS DE GESTION'!#REF!),"")</f>
        <v>#REF!</v>
      </c>
      <c r="O8" s="43" t="e">
        <f>IF(AND(' RIESGOS DE GESTION'!#REF!="Muy Alta",' RIESGOS DE GESTION'!#REF!="Leve"),CONCATENATE("R3C",' RIESGOS DE GESTION'!#REF!),"")</f>
        <v>#REF!</v>
      </c>
      <c r="P8" s="41" t="e">
        <f>IF(AND(' RIESGOS DE GESTION'!#REF!="Muy Alta",' RIESGOS DE GESTION'!#REF!="Menor"),CONCATENATE("R3C",' RIESGOS DE GESTION'!#REF!),"")</f>
        <v>#REF!</v>
      </c>
      <c r="Q8" s="42" t="e">
        <f>IF(AND(' RIESGOS DE GESTION'!#REF!="Muy Alta",' RIESGOS DE GESTION'!#REF!="Menor"),CONCATENATE("R3C",' RIESGOS DE GESTION'!#REF!),"")</f>
        <v>#REF!</v>
      </c>
      <c r="R8" s="42" t="e">
        <f>IF(AND(' RIESGOS DE GESTION'!#REF!="Muy Alta",' RIESGOS DE GESTION'!#REF!="Menor"),CONCATENATE("R3C",' RIESGOS DE GESTION'!#REF!),"")</f>
        <v>#REF!</v>
      </c>
      <c r="S8" s="42" t="e">
        <f>IF(AND(' RIESGOS DE GESTION'!#REF!="Muy Alta",' RIESGOS DE GESTION'!#REF!="Menor"),CONCATENATE("R3C",' RIESGOS DE GESTION'!#REF!),"")</f>
        <v>#REF!</v>
      </c>
      <c r="T8" s="42" t="e">
        <f>IF(AND(' RIESGOS DE GESTION'!#REF!="Muy Alta",' RIESGOS DE GESTION'!#REF!="Menor"),CONCATENATE("R3C",' RIESGOS DE GESTION'!#REF!),"")</f>
        <v>#REF!</v>
      </c>
      <c r="U8" s="43" t="e">
        <f>IF(AND(' RIESGOS DE GESTION'!#REF!="Muy Alta",' RIESGOS DE GESTION'!#REF!="Menor"),CONCATENATE("R3C",' RIESGOS DE GESTION'!#REF!),"")</f>
        <v>#REF!</v>
      </c>
      <c r="V8" s="41" t="e">
        <f>IF(AND(' RIESGOS DE GESTION'!#REF!="Muy Alta",' RIESGOS DE GESTION'!#REF!="Moderado"),CONCATENATE("R3C",' RIESGOS DE GESTION'!#REF!),"")</f>
        <v>#REF!</v>
      </c>
      <c r="W8" s="42" t="e">
        <f>IF(AND(' RIESGOS DE GESTION'!#REF!="Muy Alta",' RIESGOS DE GESTION'!#REF!="Moderado"),CONCATENATE("R3C",' RIESGOS DE GESTION'!#REF!),"")</f>
        <v>#REF!</v>
      </c>
      <c r="X8" s="42" t="e">
        <f>IF(AND(' RIESGOS DE GESTION'!#REF!="Muy Alta",' RIESGOS DE GESTION'!#REF!="Moderado"),CONCATENATE("R3C",' RIESGOS DE GESTION'!#REF!),"")</f>
        <v>#REF!</v>
      </c>
      <c r="Y8" s="42" t="e">
        <f>IF(AND(' RIESGOS DE GESTION'!#REF!="Muy Alta",' RIESGOS DE GESTION'!#REF!="Moderado"),CONCATENATE("R3C",' RIESGOS DE GESTION'!#REF!),"")</f>
        <v>#REF!</v>
      </c>
      <c r="Z8" s="42" t="e">
        <f>IF(AND(' RIESGOS DE GESTION'!#REF!="Muy Alta",' RIESGOS DE GESTION'!#REF!="Moderado"),CONCATENATE("R3C",' RIESGOS DE GESTION'!#REF!),"")</f>
        <v>#REF!</v>
      </c>
      <c r="AA8" s="43" t="e">
        <f>IF(AND(' RIESGOS DE GESTION'!#REF!="Muy Alta",' RIESGOS DE GESTION'!#REF!="Moderado"),CONCATENATE("R3C",' RIESGOS DE GESTION'!#REF!),"")</f>
        <v>#REF!</v>
      </c>
      <c r="AB8" s="41" t="e">
        <f>IF(AND(' RIESGOS DE GESTION'!#REF!="Muy Alta",' RIESGOS DE GESTION'!#REF!="Mayor"),CONCATENATE("R3C",' RIESGOS DE GESTION'!#REF!),"")</f>
        <v>#REF!</v>
      </c>
      <c r="AC8" s="42" t="e">
        <f>IF(AND(' RIESGOS DE GESTION'!#REF!="Muy Alta",' RIESGOS DE GESTION'!#REF!="Mayor"),CONCATENATE("R3C",' RIESGOS DE GESTION'!#REF!),"")</f>
        <v>#REF!</v>
      </c>
      <c r="AD8" s="42" t="e">
        <f>IF(AND(' RIESGOS DE GESTION'!#REF!="Muy Alta",' RIESGOS DE GESTION'!#REF!="Mayor"),CONCATENATE("R3C",' RIESGOS DE GESTION'!#REF!),"")</f>
        <v>#REF!</v>
      </c>
      <c r="AE8" s="42" t="e">
        <f>IF(AND(' RIESGOS DE GESTION'!#REF!="Muy Alta",' RIESGOS DE GESTION'!#REF!="Mayor"),CONCATENATE("R3C",' RIESGOS DE GESTION'!#REF!),"")</f>
        <v>#REF!</v>
      </c>
      <c r="AF8" s="42" t="e">
        <f>IF(AND(' RIESGOS DE GESTION'!#REF!="Muy Alta",' RIESGOS DE GESTION'!#REF!="Mayor"),CONCATENATE("R3C",' RIESGOS DE GESTION'!#REF!),"")</f>
        <v>#REF!</v>
      </c>
      <c r="AG8" s="43" t="e">
        <f>IF(AND(' RIESGOS DE GESTION'!#REF!="Muy Alta",' RIESGOS DE GESTION'!#REF!="Mayor"),CONCATENATE("R3C",' RIESGOS DE GESTION'!#REF!),"")</f>
        <v>#REF!</v>
      </c>
      <c r="AH8" s="44" t="e">
        <f>IF(AND(' RIESGOS DE GESTION'!#REF!="Muy Alta",' RIESGOS DE GESTION'!#REF!="Catastrófico"),CONCATENATE("R3C",' RIESGOS DE GESTION'!#REF!),"")</f>
        <v>#REF!</v>
      </c>
      <c r="AI8" s="45" t="e">
        <f>IF(AND(' RIESGOS DE GESTION'!#REF!="Muy Alta",' RIESGOS DE GESTION'!#REF!="Catastrófico"),CONCATENATE("R3C",' RIESGOS DE GESTION'!#REF!),"")</f>
        <v>#REF!</v>
      </c>
      <c r="AJ8" s="45" t="e">
        <f>IF(AND(' RIESGOS DE GESTION'!#REF!="Muy Alta",' RIESGOS DE GESTION'!#REF!="Catastrófico"),CONCATENATE("R3C",' RIESGOS DE GESTION'!#REF!),"")</f>
        <v>#REF!</v>
      </c>
      <c r="AK8" s="45" t="e">
        <f>IF(AND(' RIESGOS DE GESTION'!#REF!="Muy Alta",' RIESGOS DE GESTION'!#REF!="Catastrófico"),CONCATENATE("R3C",' RIESGOS DE GESTION'!#REF!),"")</f>
        <v>#REF!</v>
      </c>
      <c r="AL8" s="45" t="e">
        <f>IF(AND(' RIESGOS DE GESTION'!#REF!="Muy Alta",' RIESGOS DE GESTION'!#REF!="Catastrófico"),CONCATENATE("R3C",' RIESGOS DE GESTION'!#REF!),"")</f>
        <v>#REF!</v>
      </c>
      <c r="AM8" s="46" t="e">
        <f>IF(AND(' RIESGOS DE GESTION'!#REF!="Muy Alta",' RIESGOS DE GESTION'!#REF!="Catastrófico"),CONCATENATE("R3C",' RIESGOS DE GESTION'!#REF!),"")</f>
        <v>#REF!</v>
      </c>
      <c r="AN8" s="72"/>
      <c r="AO8" s="507"/>
      <c r="AP8" s="508"/>
      <c r="AQ8" s="508"/>
      <c r="AR8" s="508"/>
      <c r="AS8" s="508"/>
      <c r="AT8" s="509"/>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row>
    <row r="9" spans="1:91" ht="15" customHeight="1" x14ac:dyDescent="0.25">
      <c r="A9" s="72"/>
      <c r="B9" s="446"/>
      <c r="C9" s="446"/>
      <c r="D9" s="447"/>
      <c r="E9" s="487"/>
      <c r="F9" s="488"/>
      <c r="G9" s="488"/>
      <c r="H9" s="488"/>
      <c r="I9" s="489"/>
      <c r="J9" s="41" t="e">
        <f>IF(AND(' RIESGOS DE GESTION'!#REF!="Muy Alta",' RIESGOS DE GESTION'!#REF!="Leve"),CONCATENATE("R4C",' RIESGOS DE GESTION'!#REF!),"")</f>
        <v>#REF!</v>
      </c>
      <c r="K9" s="42" t="e">
        <f>IF(AND(' RIESGOS DE GESTION'!#REF!="Muy Alta",' RIESGOS DE GESTION'!#REF!="Leve"),CONCATENATE("R4C",' RIESGOS DE GESTION'!#REF!),"")</f>
        <v>#REF!</v>
      </c>
      <c r="L9" s="42" t="e">
        <f>IF(AND(' RIESGOS DE GESTION'!#REF!="Muy Alta",' RIESGOS DE GESTION'!#REF!="Leve"),CONCATENATE("R4C",' RIESGOS DE GESTION'!#REF!),"")</f>
        <v>#REF!</v>
      </c>
      <c r="M9" s="42" t="e">
        <f>IF(AND(' RIESGOS DE GESTION'!#REF!="Muy Alta",' RIESGOS DE GESTION'!#REF!="Leve"),CONCATENATE("R4C",' RIESGOS DE GESTION'!#REF!),"")</f>
        <v>#REF!</v>
      </c>
      <c r="N9" s="42" t="e">
        <f>IF(AND(' RIESGOS DE GESTION'!#REF!="Muy Alta",' RIESGOS DE GESTION'!#REF!="Leve"),CONCATENATE("R4C",' RIESGOS DE GESTION'!#REF!),"")</f>
        <v>#REF!</v>
      </c>
      <c r="O9" s="43" t="e">
        <f>IF(AND(' RIESGOS DE GESTION'!#REF!="Muy Alta",' RIESGOS DE GESTION'!#REF!="Leve"),CONCATENATE("R4C",' RIESGOS DE GESTION'!#REF!),"")</f>
        <v>#REF!</v>
      </c>
      <c r="P9" s="41" t="e">
        <f>IF(AND(' RIESGOS DE GESTION'!#REF!="Muy Alta",' RIESGOS DE GESTION'!#REF!="Menor"),CONCATENATE("R4C",' RIESGOS DE GESTION'!#REF!),"")</f>
        <v>#REF!</v>
      </c>
      <c r="Q9" s="42" t="e">
        <f>IF(AND(' RIESGOS DE GESTION'!#REF!="Muy Alta",' RIESGOS DE GESTION'!#REF!="Menor"),CONCATENATE("R4C",' RIESGOS DE GESTION'!#REF!),"")</f>
        <v>#REF!</v>
      </c>
      <c r="R9" s="42" t="e">
        <f>IF(AND(' RIESGOS DE GESTION'!#REF!="Muy Alta",' RIESGOS DE GESTION'!#REF!="Menor"),CONCATENATE("R4C",' RIESGOS DE GESTION'!#REF!),"")</f>
        <v>#REF!</v>
      </c>
      <c r="S9" s="42" t="e">
        <f>IF(AND(' RIESGOS DE GESTION'!#REF!="Muy Alta",' RIESGOS DE GESTION'!#REF!="Menor"),CONCATENATE("R4C",' RIESGOS DE GESTION'!#REF!),"")</f>
        <v>#REF!</v>
      </c>
      <c r="T9" s="42" t="e">
        <f>IF(AND(' RIESGOS DE GESTION'!#REF!="Muy Alta",' RIESGOS DE GESTION'!#REF!="Menor"),CONCATENATE("R4C",' RIESGOS DE GESTION'!#REF!),"")</f>
        <v>#REF!</v>
      </c>
      <c r="U9" s="43" t="e">
        <f>IF(AND(' RIESGOS DE GESTION'!#REF!="Muy Alta",' RIESGOS DE GESTION'!#REF!="Menor"),CONCATENATE("R4C",' RIESGOS DE GESTION'!#REF!),"")</f>
        <v>#REF!</v>
      </c>
      <c r="V9" s="41" t="e">
        <f>IF(AND(' RIESGOS DE GESTION'!#REF!="Muy Alta",' RIESGOS DE GESTION'!#REF!="Moderado"),CONCATENATE("R4C",' RIESGOS DE GESTION'!#REF!),"")</f>
        <v>#REF!</v>
      </c>
      <c r="W9" s="42" t="e">
        <f>IF(AND(' RIESGOS DE GESTION'!#REF!="Muy Alta",' RIESGOS DE GESTION'!#REF!="Moderado"),CONCATENATE("R4C",' RIESGOS DE GESTION'!#REF!),"")</f>
        <v>#REF!</v>
      </c>
      <c r="X9" s="42" t="e">
        <f>IF(AND(' RIESGOS DE GESTION'!#REF!="Muy Alta",' RIESGOS DE GESTION'!#REF!="Moderado"),CONCATENATE("R4C",' RIESGOS DE GESTION'!#REF!),"")</f>
        <v>#REF!</v>
      </c>
      <c r="Y9" s="42" t="e">
        <f>IF(AND(' RIESGOS DE GESTION'!#REF!="Muy Alta",' RIESGOS DE GESTION'!#REF!="Moderado"),CONCATENATE("R4C",' RIESGOS DE GESTION'!#REF!),"")</f>
        <v>#REF!</v>
      </c>
      <c r="Z9" s="42" t="e">
        <f>IF(AND(' RIESGOS DE GESTION'!#REF!="Muy Alta",' RIESGOS DE GESTION'!#REF!="Moderado"),CONCATENATE("R4C",' RIESGOS DE GESTION'!#REF!),"")</f>
        <v>#REF!</v>
      </c>
      <c r="AA9" s="43" t="e">
        <f>IF(AND(' RIESGOS DE GESTION'!#REF!="Muy Alta",' RIESGOS DE GESTION'!#REF!="Moderado"),CONCATENATE("R4C",' RIESGOS DE GESTION'!#REF!),"")</f>
        <v>#REF!</v>
      </c>
      <c r="AB9" s="41" t="e">
        <f>IF(AND(' RIESGOS DE GESTION'!#REF!="Muy Alta",' RIESGOS DE GESTION'!#REF!="Mayor"),CONCATENATE("R4C",' RIESGOS DE GESTION'!#REF!),"")</f>
        <v>#REF!</v>
      </c>
      <c r="AC9" s="42" t="e">
        <f>IF(AND(' RIESGOS DE GESTION'!#REF!="Muy Alta",' RIESGOS DE GESTION'!#REF!="Mayor"),CONCATENATE("R4C",' RIESGOS DE GESTION'!#REF!),"")</f>
        <v>#REF!</v>
      </c>
      <c r="AD9" s="42" t="e">
        <f>IF(AND(' RIESGOS DE GESTION'!#REF!="Muy Alta",' RIESGOS DE GESTION'!#REF!="Mayor"),CONCATENATE("R4C",' RIESGOS DE GESTION'!#REF!),"")</f>
        <v>#REF!</v>
      </c>
      <c r="AE9" s="42" t="e">
        <f>IF(AND(' RIESGOS DE GESTION'!#REF!="Muy Alta",' RIESGOS DE GESTION'!#REF!="Mayor"),CONCATENATE("R4C",' RIESGOS DE GESTION'!#REF!),"")</f>
        <v>#REF!</v>
      </c>
      <c r="AF9" s="42" t="e">
        <f>IF(AND(' RIESGOS DE GESTION'!#REF!="Muy Alta",' RIESGOS DE GESTION'!#REF!="Mayor"),CONCATENATE("R4C",' RIESGOS DE GESTION'!#REF!),"")</f>
        <v>#REF!</v>
      </c>
      <c r="AG9" s="43" t="e">
        <f>IF(AND(' RIESGOS DE GESTION'!#REF!="Muy Alta",' RIESGOS DE GESTION'!#REF!="Mayor"),CONCATENATE("R4C",' RIESGOS DE GESTION'!#REF!),"")</f>
        <v>#REF!</v>
      </c>
      <c r="AH9" s="44" t="e">
        <f>IF(AND(' RIESGOS DE GESTION'!#REF!="Muy Alta",' RIESGOS DE GESTION'!#REF!="Catastrófico"),CONCATENATE("R4C",' RIESGOS DE GESTION'!#REF!),"")</f>
        <v>#REF!</v>
      </c>
      <c r="AI9" s="45" t="e">
        <f>IF(AND(' RIESGOS DE GESTION'!#REF!="Muy Alta",' RIESGOS DE GESTION'!#REF!="Catastrófico"),CONCATENATE("R4C",' RIESGOS DE GESTION'!#REF!),"")</f>
        <v>#REF!</v>
      </c>
      <c r="AJ9" s="45" t="e">
        <f>IF(AND(' RIESGOS DE GESTION'!#REF!="Muy Alta",' RIESGOS DE GESTION'!#REF!="Catastrófico"),CONCATENATE("R4C",' RIESGOS DE GESTION'!#REF!),"")</f>
        <v>#REF!</v>
      </c>
      <c r="AK9" s="45" t="e">
        <f>IF(AND(' RIESGOS DE GESTION'!#REF!="Muy Alta",' RIESGOS DE GESTION'!#REF!="Catastrófico"),CONCATENATE("R4C",' RIESGOS DE GESTION'!#REF!),"")</f>
        <v>#REF!</v>
      </c>
      <c r="AL9" s="45" t="e">
        <f>IF(AND(' RIESGOS DE GESTION'!#REF!="Muy Alta",' RIESGOS DE GESTION'!#REF!="Catastrófico"),CONCATENATE("R4C",' RIESGOS DE GESTION'!#REF!),"")</f>
        <v>#REF!</v>
      </c>
      <c r="AM9" s="46" t="e">
        <f>IF(AND(' RIESGOS DE GESTION'!#REF!="Muy Alta",' RIESGOS DE GESTION'!#REF!="Catastrófico"),CONCATENATE("R4C",' RIESGOS DE GESTION'!#REF!),"")</f>
        <v>#REF!</v>
      </c>
      <c r="AN9" s="72"/>
      <c r="AO9" s="507"/>
      <c r="AP9" s="508"/>
      <c r="AQ9" s="508"/>
      <c r="AR9" s="508"/>
      <c r="AS9" s="508"/>
      <c r="AT9" s="509"/>
      <c r="AU9" s="72"/>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row>
    <row r="10" spans="1:91" ht="15" customHeight="1" x14ac:dyDescent="0.25">
      <c r="A10" s="72"/>
      <c r="B10" s="446"/>
      <c r="C10" s="446"/>
      <c r="D10" s="447"/>
      <c r="E10" s="487"/>
      <c r="F10" s="488"/>
      <c r="G10" s="488"/>
      <c r="H10" s="488"/>
      <c r="I10" s="489"/>
      <c r="J10" s="41" t="e">
        <f>IF(AND(' RIESGOS DE GESTION'!#REF!="Muy Alta",' RIESGOS DE GESTION'!#REF!="Leve"),CONCATENATE("R5C",' RIESGOS DE GESTION'!#REF!),"")</f>
        <v>#REF!</v>
      </c>
      <c r="K10" s="42" t="e">
        <f>IF(AND(' RIESGOS DE GESTION'!#REF!="Muy Alta",' RIESGOS DE GESTION'!#REF!="Leve"),CONCATENATE("R5C",' RIESGOS DE GESTION'!#REF!),"")</f>
        <v>#REF!</v>
      </c>
      <c r="L10" s="42" t="e">
        <f>IF(AND(' RIESGOS DE GESTION'!#REF!="Muy Alta",' RIESGOS DE GESTION'!#REF!="Leve"),CONCATENATE("R5C",' RIESGOS DE GESTION'!#REF!),"")</f>
        <v>#REF!</v>
      </c>
      <c r="M10" s="42" t="e">
        <f>IF(AND(' RIESGOS DE GESTION'!#REF!="Muy Alta",' RIESGOS DE GESTION'!#REF!="Leve"),CONCATENATE("R5C",' RIESGOS DE GESTION'!#REF!),"")</f>
        <v>#REF!</v>
      </c>
      <c r="N10" s="42" t="e">
        <f>IF(AND(' RIESGOS DE GESTION'!#REF!="Muy Alta",' RIESGOS DE GESTION'!#REF!="Leve"),CONCATENATE("R5C",' RIESGOS DE GESTION'!#REF!),"")</f>
        <v>#REF!</v>
      </c>
      <c r="O10" s="43" t="e">
        <f>IF(AND(' RIESGOS DE GESTION'!#REF!="Muy Alta",' RIESGOS DE GESTION'!#REF!="Leve"),CONCATENATE("R5C",' RIESGOS DE GESTION'!#REF!),"")</f>
        <v>#REF!</v>
      </c>
      <c r="P10" s="41" t="e">
        <f>IF(AND(' RIESGOS DE GESTION'!#REF!="Muy Alta",' RIESGOS DE GESTION'!#REF!="Menor"),CONCATENATE("R5C",' RIESGOS DE GESTION'!#REF!),"")</f>
        <v>#REF!</v>
      </c>
      <c r="Q10" s="42" t="e">
        <f>IF(AND(' RIESGOS DE GESTION'!#REF!="Muy Alta",' RIESGOS DE GESTION'!#REF!="Menor"),CONCATENATE("R5C",' RIESGOS DE GESTION'!#REF!),"")</f>
        <v>#REF!</v>
      </c>
      <c r="R10" s="42" t="e">
        <f>IF(AND(' RIESGOS DE GESTION'!#REF!="Muy Alta",' RIESGOS DE GESTION'!#REF!="Menor"),CONCATENATE("R5C",' RIESGOS DE GESTION'!#REF!),"")</f>
        <v>#REF!</v>
      </c>
      <c r="S10" s="42" t="e">
        <f>IF(AND(' RIESGOS DE GESTION'!#REF!="Muy Alta",' RIESGOS DE GESTION'!#REF!="Menor"),CONCATENATE("R5C",' RIESGOS DE GESTION'!#REF!),"")</f>
        <v>#REF!</v>
      </c>
      <c r="T10" s="42" t="e">
        <f>IF(AND(' RIESGOS DE GESTION'!#REF!="Muy Alta",' RIESGOS DE GESTION'!#REF!="Menor"),CONCATENATE("R5C",' RIESGOS DE GESTION'!#REF!),"")</f>
        <v>#REF!</v>
      </c>
      <c r="U10" s="43" t="e">
        <f>IF(AND(' RIESGOS DE GESTION'!#REF!="Muy Alta",' RIESGOS DE GESTION'!#REF!="Menor"),CONCATENATE("R5C",' RIESGOS DE GESTION'!#REF!),"")</f>
        <v>#REF!</v>
      </c>
      <c r="V10" s="41" t="e">
        <f>IF(AND(' RIESGOS DE GESTION'!#REF!="Muy Alta",' RIESGOS DE GESTION'!#REF!="Moderado"),CONCATENATE("R5C",' RIESGOS DE GESTION'!#REF!),"")</f>
        <v>#REF!</v>
      </c>
      <c r="W10" s="42" t="e">
        <f>IF(AND(' RIESGOS DE GESTION'!#REF!="Muy Alta",' RIESGOS DE GESTION'!#REF!="Moderado"),CONCATENATE("R5C",' RIESGOS DE GESTION'!#REF!),"")</f>
        <v>#REF!</v>
      </c>
      <c r="X10" s="42" t="e">
        <f>IF(AND(' RIESGOS DE GESTION'!#REF!="Muy Alta",' RIESGOS DE GESTION'!#REF!="Moderado"),CONCATENATE("R5C",' RIESGOS DE GESTION'!#REF!),"")</f>
        <v>#REF!</v>
      </c>
      <c r="Y10" s="42" t="e">
        <f>IF(AND(' RIESGOS DE GESTION'!#REF!="Muy Alta",' RIESGOS DE GESTION'!#REF!="Moderado"),CONCATENATE("R5C",' RIESGOS DE GESTION'!#REF!),"")</f>
        <v>#REF!</v>
      </c>
      <c r="Z10" s="42" t="e">
        <f>IF(AND(' RIESGOS DE GESTION'!#REF!="Muy Alta",' RIESGOS DE GESTION'!#REF!="Moderado"),CONCATENATE("R5C",' RIESGOS DE GESTION'!#REF!),"")</f>
        <v>#REF!</v>
      </c>
      <c r="AA10" s="43" t="e">
        <f>IF(AND(' RIESGOS DE GESTION'!#REF!="Muy Alta",' RIESGOS DE GESTION'!#REF!="Moderado"),CONCATENATE("R5C",' RIESGOS DE GESTION'!#REF!),"")</f>
        <v>#REF!</v>
      </c>
      <c r="AB10" s="41" t="e">
        <f>IF(AND(' RIESGOS DE GESTION'!#REF!="Muy Alta",' RIESGOS DE GESTION'!#REF!="Mayor"),CONCATENATE("R5C",' RIESGOS DE GESTION'!#REF!),"")</f>
        <v>#REF!</v>
      </c>
      <c r="AC10" s="42" t="e">
        <f>IF(AND(' RIESGOS DE GESTION'!#REF!="Muy Alta",' RIESGOS DE GESTION'!#REF!="Mayor"),CONCATENATE("R5C",' RIESGOS DE GESTION'!#REF!),"")</f>
        <v>#REF!</v>
      </c>
      <c r="AD10" s="42" t="e">
        <f>IF(AND(' RIESGOS DE GESTION'!#REF!="Muy Alta",' RIESGOS DE GESTION'!#REF!="Mayor"),CONCATENATE("R5C",' RIESGOS DE GESTION'!#REF!),"")</f>
        <v>#REF!</v>
      </c>
      <c r="AE10" s="42" t="e">
        <f>IF(AND(' RIESGOS DE GESTION'!#REF!="Muy Alta",' RIESGOS DE GESTION'!#REF!="Mayor"),CONCATENATE("R5C",' RIESGOS DE GESTION'!#REF!),"")</f>
        <v>#REF!</v>
      </c>
      <c r="AF10" s="42" t="e">
        <f>IF(AND(' RIESGOS DE GESTION'!#REF!="Muy Alta",' RIESGOS DE GESTION'!#REF!="Mayor"),CONCATENATE("R5C",' RIESGOS DE GESTION'!#REF!),"")</f>
        <v>#REF!</v>
      </c>
      <c r="AG10" s="43" t="e">
        <f>IF(AND(' RIESGOS DE GESTION'!#REF!="Muy Alta",' RIESGOS DE GESTION'!#REF!="Mayor"),CONCATENATE("R5C",' RIESGOS DE GESTION'!#REF!),"")</f>
        <v>#REF!</v>
      </c>
      <c r="AH10" s="44" t="e">
        <f>IF(AND(' RIESGOS DE GESTION'!#REF!="Muy Alta",' RIESGOS DE GESTION'!#REF!="Catastrófico"),CONCATENATE("R5C",' RIESGOS DE GESTION'!#REF!),"")</f>
        <v>#REF!</v>
      </c>
      <c r="AI10" s="45" t="e">
        <f>IF(AND(' RIESGOS DE GESTION'!#REF!="Muy Alta",' RIESGOS DE GESTION'!#REF!="Catastrófico"),CONCATENATE("R5C",' RIESGOS DE GESTION'!#REF!),"")</f>
        <v>#REF!</v>
      </c>
      <c r="AJ10" s="45" t="e">
        <f>IF(AND(' RIESGOS DE GESTION'!#REF!="Muy Alta",' RIESGOS DE GESTION'!#REF!="Catastrófico"),CONCATENATE("R5C",' RIESGOS DE GESTION'!#REF!),"")</f>
        <v>#REF!</v>
      </c>
      <c r="AK10" s="45" t="e">
        <f>IF(AND(' RIESGOS DE GESTION'!#REF!="Muy Alta",' RIESGOS DE GESTION'!#REF!="Catastrófico"),CONCATENATE("R5C",' RIESGOS DE GESTION'!#REF!),"")</f>
        <v>#REF!</v>
      </c>
      <c r="AL10" s="45" t="e">
        <f>IF(AND(' RIESGOS DE GESTION'!#REF!="Muy Alta",' RIESGOS DE GESTION'!#REF!="Catastrófico"),CONCATENATE("R5C",' RIESGOS DE GESTION'!#REF!),"")</f>
        <v>#REF!</v>
      </c>
      <c r="AM10" s="46" t="e">
        <f>IF(AND(' RIESGOS DE GESTION'!#REF!="Muy Alta",' RIESGOS DE GESTION'!#REF!="Catastrófico"),CONCATENATE("R5C",' RIESGOS DE GESTION'!#REF!),"")</f>
        <v>#REF!</v>
      </c>
      <c r="AN10" s="72"/>
      <c r="AO10" s="507"/>
      <c r="AP10" s="508"/>
      <c r="AQ10" s="508"/>
      <c r="AR10" s="508"/>
      <c r="AS10" s="508"/>
      <c r="AT10" s="509"/>
      <c r="AU10" s="72"/>
      <c r="AV10" s="72"/>
      <c r="AW10" s="72"/>
      <c r="AX10" s="72"/>
      <c r="AY10" s="72"/>
      <c r="AZ10" s="72"/>
      <c r="BA10" s="72"/>
      <c r="BB10" s="72"/>
      <c r="BC10" s="72"/>
      <c r="BD10" s="72"/>
      <c r="BE10" s="72"/>
      <c r="BF10" s="72"/>
      <c r="BG10" s="72"/>
      <c r="BH10" s="72"/>
      <c r="BI10" s="72"/>
      <c r="BJ10" s="72"/>
      <c r="BK10" s="72"/>
      <c r="BL10" s="72"/>
      <c r="BM10" s="72"/>
      <c r="BN10" s="72"/>
      <c r="BO10" s="72"/>
      <c r="BP10" s="72"/>
      <c r="BQ10" s="72"/>
      <c r="BR10" s="72"/>
      <c r="BS10" s="72"/>
      <c r="BT10" s="72"/>
      <c r="BU10" s="72"/>
      <c r="BV10" s="72"/>
      <c r="BW10" s="72"/>
      <c r="BX10" s="72"/>
    </row>
    <row r="11" spans="1:91" ht="15" customHeight="1" x14ac:dyDescent="0.25">
      <c r="A11" s="72"/>
      <c r="B11" s="446"/>
      <c r="C11" s="446"/>
      <c r="D11" s="447"/>
      <c r="E11" s="487"/>
      <c r="F11" s="488"/>
      <c r="G11" s="488"/>
      <c r="H11" s="488"/>
      <c r="I11" s="489"/>
      <c r="J11" s="41" t="e">
        <f>IF(AND(' RIESGOS DE GESTION'!#REF!="Muy Alta",' RIESGOS DE GESTION'!#REF!="Leve"),CONCATENATE("R6C",' RIESGOS DE GESTION'!#REF!),"")</f>
        <v>#REF!</v>
      </c>
      <c r="K11" s="42" t="e">
        <f>IF(AND(' RIESGOS DE GESTION'!#REF!="Muy Alta",' RIESGOS DE GESTION'!#REF!="Leve"),CONCATENATE("R6C",' RIESGOS DE GESTION'!#REF!),"")</f>
        <v>#REF!</v>
      </c>
      <c r="L11" s="42" t="e">
        <f>IF(AND(' RIESGOS DE GESTION'!#REF!="Muy Alta",' RIESGOS DE GESTION'!#REF!="Leve"),CONCATENATE("R6C",' RIESGOS DE GESTION'!#REF!),"")</f>
        <v>#REF!</v>
      </c>
      <c r="M11" s="42" t="e">
        <f>IF(AND(' RIESGOS DE GESTION'!#REF!="Muy Alta",' RIESGOS DE GESTION'!#REF!="Leve"),CONCATENATE("R6C",' RIESGOS DE GESTION'!#REF!),"")</f>
        <v>#REF!</v>
      </c>
      <c r="N11" s="42" t="e">
        <f>IF(AND(' RIESGOS DE GESTION'!#REF!="Muy Alta",' RIESGOS DE GESTION'!#REF!="Leve"),CONCATENATE("R6C",' RIESGOS DE GESTION'!#REF!),"")</f>
        <v>#REF!</v>
      </c>
      <c r="O11" s="43" t="e">
        <f>IF(AND(' RIESGOS DE GESTION'!#REF!="Muy Alta",' RIESGOS DE GESTION'!#REF!="Leve"),CONCATENATE("R6C",' RIESGOS DE GESTION'!#REF!),"")</f>
        <v>#REF!</v>
      </c>
      <c r="P11" s="41" t="e">
        <f>IF(AND(' RIESGOS DE GESTION'!#REF!="Muy Alta",' RIESGOS DE GESTION'!#REF!="Menor"),CONCATENATE("R6C",' RIESGOS DE GESTION'!#REF!),"")</f>
        <v>#REF!</v>
      </c>
      <c r="Q11" s="42" t="e">
        <f>IF(AND(' RIESGOS DE GESTION'!#REF!="Muy Alta",' RIESGOS DE GESTION'!#REF!="Menor"),CONCATENATE("R6C",' RIESGOS DE GESTION'!#REF!),"")</f>
        <v>#REF!</v>
      </c>
      <c r="R11" s="42" t="e">
        <f>IF(AND(' RIESGOS DE GESTION'!#REF!="Muy Alta",' RIESGOS DE GESTION'!#REF!="Menor"),CONCATENATE("R6C",' RIESGOS DE GESTION'!#REF!),"")</f>
        <v>#REF!</v>
      </c>
      <c r="S11" s="42" t="e">
        <f>IF(AND(' RIESGOS DE GESTION'!#REF!="Muy Alta",' RIESGOS DE GESTION'!#REF!="Menor"),CONCATENATE("R6C",' RIESGOS DE GESTION'!#REF!),"")</f>
        <v>#REF!</v>
      </c>
      <c r="T11" s="42" t="e">
        <f>IF(AND(' RIESGOS DE GESTION'!#REF!="Muy Alta",' RIESGOS DE GESTION'!#REF!="Menor"),CONCATENATE("R6C",' RIESGOS DE GESTION'!#REF!),"")</f>
        <v>#REF!</v>
      </c>
      <c r="U11" s="43" t="e">
        <f>IF(AND(' RIESGOS DE GESTION'!#REF!="Muy Alta",' RIESGOS DE GESTION'!#REF!="Menor"),CONCATENATE("R6C",' RIESGOS DE GESTION'!#REF!),"")</f>
        <v>#REF!</v>
      </c>
      <c r="V11" s="41" t="e">
        <f>IF(AND(' RIESGOS DE GESTION'!#REF!="Muy Alta",' RIESGOS DE GESTION'!#REF!="Moderado"),CONCATENATE("R6C",' RIESGOS DE GESTION'!#REF!),"")</f>
        <v>#REF!</v>
      </c>
      <c r="W11" s="42" t="e">
        <f>IF(AND(' RIESGOS DE GESTION'!#REF!="Muy Alta",' RIESGOS DE GESTION'!#REF!="Moderado"),CONCATENATE("R6C",' RIESGOS DE GESTION'!#REF!),"")</f>
        <v>#REF!</v>
      </c>
      <c r="X11" s="42" t="e">
        <f>IF(AND(' RIESGOS DE GESTION'!#REF!="Muy Alta",' RIESGOS DE GESTION'!#REF!="Moderado"),CONCATENATE("R6C",' RIESGOS DE GESTION'!#REF!),"")</f>
        <v>#REF!</v>
      </c>
      <c r="Y11" s="42" t="e">
        <f>IF(AND(' RIESGOS DE GESTION'!#REF!="Muy Alta",' RIESGOS DE GESTION'!#REF!="Moderado"),CONCATENATE("R6C",' RIESGOS DE GESTION'!#REF!),"")</f>
        <v>#REF!</v>
      </c>
      <c r="Z11" s="42" t="e">
        <f>IF(AND(' RIESGOS DE GESTION'!#REF!="Muy Alta",' RIESGOS DE GESTION'!#REF!="Moderado"),CONCATENATE("R6C",' RIESGOS DE GESTION'!#REF!),"")</f>
        <v>#REF!</v>
      </c>
      <c r="AA11" s="43" t="e">
        <f>IF(AND(' RIESGOS DE GESTION'!#REF!="Muy Alta",' RIESGOS DE GESTION'!#REF!="Moderado"),CONCATENATE("R6C",' RIESGOS DE GESTION'!#REF!),"")</f>
        <v>#REF!</v>
      </c>
      <c r="AB11" s="41" t="e">
        <f>IF(AND(' RIESGOS DE GESTION'!#REF!="Muy Alta",' RIESGOS DE GESTION'!#REF!="Mayor"),CONCATENATE("R6C",' RIESGOS DE GESTION'!#REF!),"")</f>
        <v>#REF!</v>
      </c>
      <c r="AC11" s="42" t="e">
        <f>IF(AND(' RIESGOS DE GESTION'!#REF!="Muy Alta",' RIESGOS DE GESTION'!#REF!="Mayor"),CONCATENATE("R6C",' RIESGOS DE GESTION'!#REF!),"")</f>
        <v>#REF!</v>
      </c>
      <c r="AD11" s="42" t="e">
        <f>IF(AND(' RIESGOS DE GESTION'!#REF!="Muy Alta",' RIESGOS DE GESTION'!#REF!="Mayor"),CONCATENATE("R6C",' RIESGOS DE GESTION'!#REF!),"")</f>
        <v>#REF!</v>
      </c>
      <c r="AE11" s="42" t="e">
        <f>IF(AND(' RIESGOS DE GESTION'!#REF!="Muy Alta",' RIESGOS DE GESTION'!#REF!="Mayor"),CONCATENATE("R6C",' RIESGOS DE GESTION'!#REF!),"")</f>
        <v>#REF!</v>
      </c>
      <c r="AF11" s="42" t="e">
        <f>IF(AND(' RIESGOS DE GESTION'!#REF!="Muy Alta",' RIESGOS DE GESTION'!#REF!="Mayor"),CONCATENATE("R6C",' RIESGOS DE GESTION'!#REF!),"")</f>
        <v>#REF!</v>
      </c>
      <c r="AG11" s="43" t="e">
        <f>IF(AND(' RIESGOS DE GESTION'!#REF!="Muy Alta",' RIESGOS DE GESTION'!#REF!="Mayor"),CONCATENATE("R6C",' RIESGOS DE GESTION'!#REF!),"")</f>
        <v>#REF!</v>
      </c>
      <c r="AH11" s="44" t="e">
        <f>IF(AND(' RIESGOS DE GESTION'!#REF!="Muy Alta",' RIESGOS DE GESTION'!#REF!="Catastrófico"),CONCATENATE("R6C",' RIESGOS DE GESTION'!#REF!),"")</f>
        <v>#REF!</v>
      </c>
      <c r="AI11" s="45" t="e">
        <f>IF(AND(' RIESGOS DE GESTION'!#REF!="Muy Alta",' RIESGOS DE GESTION'!#REF!="Catastrófico"),CONCATENATE("R6C",' RIESGOS DE GESTION'!#REF!),"")</f>
        <v>#REF!</v>
      </c>
      <c r="AJ11" s="45" t="e">
        <f>IF(AND(' RIESGOS DE GESTION'!#REF!="Muy Alta",' RIESGOS DE GESTION'!#REF!="Catastrófico"),CONCATENATE("R6C",' RIESGOS DE GESTION'!#REF!),"")</f>
        <v>#REF!</v>
      </c>
      <c r="AK11" s="45" t="e">
        <f>IF(AND(' RIESGOS DE GESTION'!#REF!="Muy Alta",' RIESGOS DE GESTION'!#REF!="Catastrófico"),CONCATENATE("R6C",' RIESGOS DE GESTION'!#REF!),"")</f>
        <v>#REF!</v>
      </c>
      <c r="AL11" s="45" t="e">
        <f>IF(AND(' RIESGOS DE GESTION'!#REF!="Muy Alta",' RIESGOS DE GESTION'!#REF!="Catastrófico"),CONCATENATE("R6C",' RIESGOS DE GESTION'!#REF!),"")</f>
        <v>#REF!</v>
      </c>
      <c r="AM11" s="46" t="e">
        <f>IF(AND(' RIESGOS DE GESTION'!#REF!="Muy Alta",' RIESGOS DE GESTION'!#REF!="Catastrófico"),CONCATENATE("R6C",' RIESGOS DE GESTION'!#REF!),"")</f>
        <v>#REF!</v>
      </c>
      <c r="AN11" s="72"/>
      <c r="AO11" s="507"/>
      <c r="AP11" s="508"/>
      <c r="AQ11" s="508"/>
      <c r="AR11" s="508"/>
      <c r="AS11" s="508"/>
      <c r="AT11" s="509"/>
      <c r="AU11" s="72"/>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row>
    <row r="12" spans="1:91" ht="15" customHeight="1" x14ac:dyDescent="0.25">
      <c r="A12" s="72"/>
      <c r="B12" s="446"/>
      <c r="C12" s="446"/>
      <c r="D12" s="447"/>
      <c r="E12" s="487"/>
      <c r="F12" s="488"/>
      <c r="G12" s="488"/>
      <c r="H12" s="488"/>
      <c r="I12" s="489"/>
      <c r="J12" s="41" t="e">
        <f>IF(AND(' RIESGOS DE GESTION'!#REF!="Muy Alta",' RIESGOS DE GESTION'!#REF!="Leve"),CONCATENATE("R7C",' RIESGOS DE GESTION'!#REF!),"")</f>
        <v>#REF!</v>
      </c>
      <c r="K12" s="42" t="e">
        <f>IF(AND(' RIESGOS DE GESTION'!#REF!="Muy Alta",' RIESGOS DE GESTION'!#REF!="Leve"),CONCATENATE("R7C",' RIESGOS DE GESTION'!#REF!),"")</f>
        <v>#REF!</v>
      </c>
      <c r="L12" s="42" t="e">
        <f>IF(AND(' RIESGOS DE GESTION'!#REF!="Muy Alta",' RIESGOS DE GESTION'!#REF!="Leve"),CONCATENATE("R7C",' RIESGOS DE GESTION'!#REF!),"")</f>
        <v>#REF!</v>
      </c>
      <c r="M12" s="42" t="e">
        <f>IF(AND(' RIESGOS DE GESTION'!#REF!="Muy Alta",' RIESGOS DE GESTION'!#REF!="Leve"),CONCATENATE("R7C",' RIESGOS DE GESTION'!#REF!),"")</f>
        <v>#REF!</v>
      </c>
      <c r="N12" s="42" t="e">
        <f>IF(AND(' RIESGOS DE GESTION'!#REF!="Muy Alta",' RIESGOS DE GESTION'!#REF!="Leve"),CONCATENATE("R7C",' RIESGOS DE GESTION'!#REF!),"")</f>
        <v>#REF!</v>
      </c>
      <c r="O12" s="43" t="e">
        <f>IF(AND(' RIESGOS DE GESTION'!#REF!="Muy Alta",' RIESGOS DE GESTION'!#REF!="Leve"),CONCATENATE("R7C",' RIESGOS DE GESTION'!#REF!),"")</f>
        <v>#REF!</v>
      </c>
      <c r="P12" s="41" t="e">
        <f>IF(AND(' RIESGOS DE GESTION'!#REF!="Muy Alta",' RIESGOS DE GESTION'!#REF!="Menor"),CONCATENATE("R7C",' RIESGOS DE GESTION'!#REF!),"")</f>
        <v>#REF!</v>
      </c>
      <c r="Q12" s="42" t="e">
        <f>IF(AND(' RIESGOS DE GESTION'!#REF!="Muy Alta",' RIESGOS DE GESTION'!#REF!="Menor"),CONCATENATE("R7C",' RIESGOS DE GESTION'!#REF!),"")</f>
        <v>#REF!</v>
      </c>
      <c r="R12" s="42" t="e">
        <f>IF(AND(' RIESGOS DE GESTION'!#REF!="Muy Alta",' RIESGOS DE GESTION'!#REF!="Menor"),CONCATENATE("R7C",' RIESGOS DE GESTION'!#REF!),"")</f>
        <v>#REF!</v>
      </c>
      <c r="S12" s="42" t="e">
        <f>IF(AND(' RIESGOS DE GESTION'!#REF!="Muy Alta",' RIESGOS DE GESTION'!#REF!="Menor"),CONCATENATE("R7C",' RIESGOS DE GESTION'!#REF!),"")</f>
        <v>#REF!</v>
      </c>
      <c r="T12" s="42" t="e">
        <f>IF(AND(' RIESGOS DE GESTION'!#REF!="Muy Alta",' RIESGOS DE GESTION'!#REF!="Menor"),CONCATENATE("R7C",' RIESGOS DE GESTION'!#REF!),"")</f>
        <v>#REF!</v>
      </c>
      <c r="U12" s="43" t="e">
        <f>IF(AND(' RIESGOS DE GESTION'!#REF!="Muy Alta",' RIESGOS DE GESTION'!#REF!="Menor"),CONCATENATE("R7C",' RIESGOS DE GESTION'!#REF!),"")</f>
        <v>#REF!</v>
      </c>
      <c r="V12" s="41" t="e">
        <f>IF(AND(' RIESGOS DE GESTION'!#REF!="Muy Alta",' RIESGOS DE GESTION'!#REF!="Moderado"),CONCATENATE("R7C",' RIESGOS DE GESTION'!#REF!),"")</f>
        <v>#REF!</v>
      </c>
      <c r="W12" s="42" t="e">
        <f>IF(AND(' RIESGOS DE GESTION'!#REF!="Muy Alta",' RIESGOS DE GESTION'!#REF!="Moderado"),CONCATENATE("R7C",' RIESGOS DE GESTION'!#REF!),"")</f>
        <v>#REF!</v>
      </c>
      <c r="X12" s="42" t="e">
        <f>IF(AND(' RIESGOS DE GESTION'!#REF!="Muy Alta",' RIESGOS DE GESTION'!#REF!="Moderado"),CONCATENATE("R7C",' RIESGOS DE GESTION'!#REF!),"")</f>
        <v>#REF!</v>
      </c>
      <c r="Y12" s="42" t="e">
        <f>IF(AND(' RIESGOS DE GESTION'!#REF!="Muy Alta",' RIESGOS DE GESTION'!#REF!="Moderado"),CONCATENATE("R7C",' RIESGOS DE GESTION'!#REF!),"")</f>
        <v>#REF!</v>
      </c>
      <c r="Z12" s="42" t="e">
        <f>IF(AND(' RIESGOS DE GESTION'!#REF!="Muy Alta",' RIESGOS DE GESTION'!#REF!="Moderado"),CONCATENATE("R7C",' RIESGOS DE GESTION'!#REF!),"")</f>
        <v>#REF!</v>
      </c>
      <c r="AA12" s="43" t="e">
        <f>IF(AND(' RIESGOS DE GESTION'!#REF!="Muy Alta",' RIESGOS DE GESTION'!#REF!="Moderado"),CONCATENATE("R7C",' RIESGOS DE GESTION'!#REF!),"")</f>
        <v>#REF!</v>
      </c>
      <c r="AB12" s="41" t="e">
        <f>IF(AND(' RIESGOS DE GESTION'!#REF!="Muy Alta",' RIESGOS DE GESTION'!#REF!="Mayor"),CONCATENATE("R7C",' RIESGOS DE GESTION'!#REF!),"")</f>
        <v>#REF!</v>
      </c>
      <c r="AC12" s="42" t="e">
        <f>IF(AND(' RIESGOS DE GESTION'!#REF!="Muy Alta",' RIESGOS DE GESTION'!#REF!="Mayor"),CONCATENATE("R7C",' RIESGOS DE GESTION'!#REF!),"")</f>
        <v>#REF!</v>
      </c>
      <c r="AD12" s="42" t="e">
        <f>IF(AND(' RIESGOS DE GESTION'!#REF!="Muy Alta",' RIESGOS DE GESTION'!#REF!="Mayor"),CONCATENATE("R7C",' RIESGOS DE GESTION'!#REF!),"")</f>
        <v>#REF!</v>
      </c>
      <c r="AE12" s="42" t="e">
        <f>IF(AND(' RIESGOS DE GESTION'!#REF!="Muy Alta",' RIESGOS DE GESTION'!#REF!="Mayor"),CONCATENATE("R7C",' RIESGOS DE GESTION'!#REF!),"")</f>
        <v>#REF!</v>
      </c>
      <c r="AF12" s="42" t="e">
        <f>IF(AND(' RIESGOS DE GESTION'!#REF!="Muy Alta",' RIESGOS DE GESTION'!#REF!="Mayor"),CONCATENATE("R7C",' RIESGOS DE GESTION'!#REF!),"")</f>
        <v>#REF!</v>
      </c>
      <c r="AG12" s="43" t="e">
        <f>IF(AND(' RIESGOS DE GESTION'!#REF!="Muy Alta",' RIESGOS DE GESTION'!#REF!="Mayor"),CONCATENATE("R7C",' RIESGOS DE GESTION'!#REF!),"")</f>
        <v>#REF!</v>
      </c>
      <c r="AH12" s="44" t="e">
        <f>IF(AND(' RIESGOS DE GESTION'!#REF!="Muy Alta",' RIESGOS DE GESTION'!#REF!="Catastrófico"),CONCATENATE("R7C",' RIESGOS DE GESTION'!#REF!),"")</f>
        <v>#REF!</v>
      </c>
      <c r="AI12" s="45" t="e">
        <f>IF(AND(' RIESGOS DE GESTION'!#REF!="Muy Alta",' RIESGOS DE GESTION'!#REF!="Catastrófico"),CONCATENATE("R7C",' RIESGOS DE GESTION'!#REF!),"")</f>
        <v>#REF!</v>
      </c>
      <c r="AJ12" s="45" t="e">
        <f>IF(AND(' RIESGOS DE GESTION'!#REF!="Muy Alta",' RIESGOS DE GESTION'!#REF!="Catastrófico"),CONCATENATE("R7C",' RIESGOS DE GESTION'!#REF!),"")</f>
        <v>#REF!</v>
      </c>
      <c r="AK12" s="45" t="e">
        <f>IF(AND(' RIESGOS DE GESTION'!#REF!="Muy Alta",' RIESGOS DE GESTION'!#REF!="Catastrófico"),CONCATENATE("R7C",' RIESGOS DE GESTION'!#REF!),"")</f>
        <v>#REF!</v>
      </c>
      <c r="AL12" s="45" t="e">
        <f>IF(AND(' RIESGOS DE GESTION'!#REF!="Muy Alta",' RIESGOS DE GESTION'!#REF!="Catastrófico"),CONCATENATE("R7C",' RIESGOS DE GESTION'!#REF!),"")</f>
        <v>#REF!</v>
      </c>
      <c r="AM12" s="46" t="e">
        <f>IF(AND(' RIESGOS DE GESTION'!#REF!="Muy Alta",' RIESGOS DE GESTION'!#REF!="Catastrófico"),CONCATENATE("R7C",' RIESGOS DE GESTION'!#REF!),"")</f>
        <v>#REF!</v>
      </c>
      <c r="AN12" s="72"/>
      <c r="AO12" s="507"/>
      <c r="AP12" s="508"/>
      <c r="AQ12" s="508"/>
      <c r="AR12" s="508"/>
      <c r="AS12" s="508"/>
      <c r="AT12" s="509"/>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row>
    <row r="13" spans="1:91" ht="15" customHeight="1" x14ac:dyDescent="0.25">
      <c r="A13" s="72"/>
      <c r="B13" s="446"/>
      <c r="C13" s="446"/>
      <c r="D13" s="447"/>
      <c r="E13" s="487"/>
      <c r="F13" s="488"/>
      <c r="G13" s="488"/>
      <c r="H13" s="488"/>
      <c r="I13" s="489"/>
      <c r="J13" s="41" t="e">
        <f>IF(AND(' RIESGOS DE GESTION'!#REF!="Muy Alta",' RIESGOS DE GESTION'!#REF!="Leve"),CONCATENATE("R8C",' RIESGOS DE GESTION'!#REF!),"")</f>
        <v>#REF!</v>
      </c>
      <c r="K13" s="42" t="e">
        <f>IF(AND(' RIESGOS DE GESTION'!#REF!="Muy Alta",' RIESGOS DE GESTION'!#REF!="Leve"),CONCATENATE("R8C",' RIESGOS DE GESTION'!#REF!),"")</f>
        <v>#REF!</v>
      </c>
      <c r="L13" s="42" t="e">
        <f>IF(AND(' RIESGOS DE GESTION'!#REF!="Muy Alta",' RIESGOS DE GESTION'!#REF!="Leve"),CONCATENATE("R8C",' RIESGOS DE GESTION'!#REF!),"")</f>
        <v>#REF!</v>
      </c>
      <c r="M13" s="42" t="e">
        <f>IF(AND(' RIESGOS DE GESTION'!#REF!="Muy Alta",' RIESGOS DE GESTION'!#REF!="Leve"),CONCATENATE("R8C",' RIESGOS DE GESTION'!#REF!),"")</f>
        <v>#REF!</v>
      </c>
      <c r="N13" s="42" t="e">
        <f>IF(AND(' RIESGOS DE GESTION'!#REF!="Muy Alta",' RIESGOS DE GESTION'!#REF!="Leve"),CONCATENATE("R8C",' RIESGOS DE GESTION'!#REF!),"")</f>
        <v>#REF!</v>
      </c>
      <c r="O13" s="43" t="e">
        <f>IF(AND(' RIESGOS DE GESTION'!#REF!="Muy Alta",' RIESGOS DE GESTION'!#REF!="Leve"),CONCATENATE("R8C",' RIESGOS DE GESTION'!#REF!),"")</f>
        <v>#REF!</v>
      </c>
      <c r="P13" s="41" t="e">
        <f>IF(AND(' RIESGOS DE GESTION'!#REF!="Muy Alta",' RIESGOS DE GESTION'!#REF!="Menor"),CONCATENATE("R8C",' RIESGOS DE GESTION'!#REF!),"")</f>
        <v>#REF!</v>
      </c>
      <c r="Q13" s="42" t="e">
        <f>IF(AND(' RIESGOS DE GESTION'!#REF!="Muy Alta",' RIESGOS DE GESTION'!#REF!="Menor"),CONCATENATE("R8C",' RIESGOS DE GESTION'!#REF!),"")</f>
        <v>#REF!</v>
      </c>
      <c r="R13" s="42" t="e">
        <f>IF(AND(' RIESGOS DE GESTION'!#REF!="Muy Alta",' RIESGOS DE GESTION'!#REF!="Menor"),CONCATENATE("R8C",' RIESGOS DE GESTION'!#REF!),"")</f>
        <v>#REF!</v>
      </c>
      <c r="S13" s="42" t="e">
        <f>IF(AND(' RIESGOS DE GESTION'!#REF!="Muy Alta",' RIESGOS DE GESTION'!#REF!="Menor"),CONCATENATE("R8C",' RIESGOS DE GESTION'!#REF!),"")</f>
        <v>#REF!</v>
      </c>
      <c r="T13" s="42" t="e">
        <f>IF(AND(' RIESGOS DE GESTION'!#REF!="Muy Alta",' RIESGOS DE GESTION'!#REF!="Menor"),CONCATENATE("R8C",' RIESGOS DE GESTION'!#REF!),"")</f>
        <v>#REF!</v>
      </c>
      <c r="U13" s="43" t="e">
        <f>IF(AND(' RIESGOS DE GESTION'!#REF!="Muy Alta",' RIESGOS DE GESTION'!#REF!="Menor"),CONCATENATE("R8C",' RIESGOS DE GESTION'!#REF!),"")</f>
        <v>#REF!</v>
      </c>
      <c r="V13" s="41" t="e">
        <f>IF(AND(' RIESGOS DE GESTION'!#REF!="Muy Alta",' RIESGOS DE GESTION'!#REF!="Moderado"),CONCATENATE("R8C",' RIESGOS DE GESTION'!#REF!),"")</f>
        <v>#REF!</v>
      </c>
      <c r="W13" s="42" t="e">
        <f>IF(AND(' RIESGOS DE GESTION'!#REF!="Muy Alta",' RIESGOS DE GESTION'!#REF!="Moderado"),CONCATENATE("R8C",' RIESGOS DE GESTION'!#REF!),"")</f>
        <v>#REF!</v>
      </c>
      <c r="X13" s="42" t="e">
        <f>IF(AND(' RIESGOS DE GESTION'!#REF!="Muy Alta",' RIESGOS DE GESTION'!#REF!="Moderado"),CONCATENATE("R8C",' RIESGOS DE GESTION'!#REF!),"")</f>
        <v>#REF!</v>
      </c>
      <c r="Y13" s="42" t="e">
        <f>IF(AND(' RIESGOS DE GESTION'!#REF!="Muy Alta",' RIESGOS DE GESTION'!#REF!="Moderado"),CONCATENATE("R8C",' RIESGOS DE GESTION'!#REF!),"")</f>
        <v>#REF!</v>
      </c>
      <c r="Z13" s="42" t="e">
        <f>IF(AND(' RIESGOS DE GESTION'!#REF!="Muy Alta",' RIESGOS DE GESTION'!#REF!="Moderado"),CONCATENATE("R8C",' RIESGOS DE GESTION'!#REF!),"")</f>
        <v>#REF!</v>
      </c>
      <c r="AA13" s="43" t="e">
        <f>IF(AND(' RIESGOS DE GESTION'!#REF!="Muy Alta",' RIESGOS DE GESTION'!#REF!="Moderado"),CONCATENATE("R8C",' RIESGOS DE GESTION'!#REF!),"")</f>
        <v>#REF!</v>
      </c>
      <c r="AB13" s="41" t="e">
        <f>IF(AND(' RIESGOS DE GESTION'!#REF!="Muy Alta",' RIESGOS DE GESTION'!#REF!="Mayor"),CONCATENATE("R8C",' RIESGOS DE GESTION'!#REF!),"")</f>
        <v>#REF!</v>
      </c>
      <c r="AC13" s="42" t="e">
        <f>IF(AND(' RIESGOS DE GESTION'!#REF!="Muy Alta",' RIESGOS DE GESTION'!#REF!="Mayor"),CONCATENATE("R8C",' RIESGOS DE GESTION'!#REF!),"")</f>
        <v>#REF!</v>
      </c>
      <c r="AD13" s="42" t="e">
        <f>IF(AND(' RIESGOS DE GESTION'!#REF!="Muy Alta",' RIESGOS DE GESTION'!#REF!="Mayor"),CONCATENATE("R8C",' RIESGOS DE GESTION'!#REF!),"")</f>
        <v>#REF!</v>
      </c>
      <c r="AE13" s="42" t="e">
        <f>IF(AND(' RIESGOS DE GESTION'!#REF!="Muy Alta",' RIESGOS DE GESTION'!#REF!="Mayor"),CONCATENATE("R8C",' RIESGOS DE GESTION'!#REF!),"")</f>
        <v>#REF!</v>
      </c>
      <c r="AF13" s="42" t="e">
        <f>IF(AND(' RIESGOS DE GESTION'!#REF!="Muy Alta",' RIESGOS DE GESTION'!#REF!="Mayor"),CONCATENATE("R8C",' RIESGOS DE GESTION'!#REF!),"")</f>
        <v>#REF!</v>
      </c>
      <c r="AG13" s="43" t="e">
        <f>IF(AND(' RIESGOS DE GESTION'!#REF!="Muy Alta",' RIESGOS DE GESTION'!#REF!="Mayor"),CONCATENATE("R8C",' RIESGOS DE GESTION'!#REF!),"")</f>
        <v>#REF!</v>
      </c>
      <c r="AH13" s="44" t="e">
        <f>IF(AND(' RIESGOS DE GESTION'!#REF!="Muy Alta",' RIESGOS DE GESTION'!#REF!="Catastrófico"),CONCATENATE("R8C",' RIESGOS DE GESTION'!#REF!),"")</f>
        <v>#REF!</v>
      </c>
      <c r="AI13" s="45" t="e">
        <f>IF(AND(' RIESGOS DE GESTION'!#REF!="Muy Alta",' RIESGOS DE GESTION'!#REF!="Catastrófico"),CONCATENATE("R8C",' RIESGOS DE GESTION'!#REF!),"")</f>
        <v>#REF!</v>
      </c>
      <c r="AJ13" s="45" t="e">
        <f>IF(AND(' RIESGOS DE GESTION'!#REF!="Muy Alta",' RIESGOS DE GESTION'!#REF!="Catastrófico"),CONCATENATE("R8C",' RIESGOS DE GESTION'!#REF!),"")</f>
        <v>#REF!</v>
      </c>
      <c r="AK13" s="45" t="e">
        <f>IF(AND(' RIESGOS DE GESTION'!#REF!="Muy Alta",' RIESGOS DE GESTION'!#REF!="Catastrófico"),CONCATENATE("R8C",' RIESGOS DE GESTION'!#REF!),"")</f>
        <v>#REF!</v>
      </c>
      <c r="AL13" s="45" t="e">
        <f>IF(AND(' RIESGOS DE GESTION'!#REF!="Muy Alta",' RIESGOS DE GESTION'!#REF!="Catastrófico"),CONCATENATE("R8C",' RIESGOS DE GESTION'!#REF!),"")</f>
        <v>#REF!</v>
      </c>
      <c r="AM13" s="46" t="e">
        <f>IF(AND(' RIESGOS DE GESTION'!#REF!="Muy Alta",' RIESGOS DE GESTION'!#REF!="Catastrófico"),CONCATENATE("R8C",' RIESGOS DE GESTION'!#REF!),"")</f>
        <v>#REF!</v>
      </c>
      <c r="AN13" s="72"/>
      <c r="AO13" s="507"/>
      <c r="AP13" s="508"/>
      <c r="AQ13" s="508"/>
      <c r="AR13" s="508"/>
      <c r="AS13" s="508"/>
      <c r="AT13" s="509"/>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row>
    <row r="14" spans="1:91" ht="15" customHeight="1" x14ac:dyDescent="0.25">
      <c r="A14" s="72"/>
      <c r="B14" s="446"/>
      <c r="C14" s="446"/>
      <c r="D14" s="447"/>
      <c r="E14" s="487"/>
      <c r="F14" s="488"/>
      <c r="G14" s="488"/>
      <c r="H14" s="488"/>
      <c r="I14" s="489"/>
      <c r="J14" s="41" t="e">
        <f>IF(AND(' RIESGOS DE GESTION'!#REF!="Muy Alta",' RIESGOS DE GESTION'!#REF!="Leve"),CONCATENATE("R9C",' RIESGOS DE GESTION'!#REF!),"")</f>
        <v>#REF!</v>
      </c>
      <c r="K14" s="42" t="e">
        <f>IF(AND(' RIESGOS DE GESTION'!#REF!="Muy Alta",' RIESGOS DE GESTION'!#REF!="Leve"),CONCATENATE("R9C",' RIESGOS DE GESTION'!#REF!),"")</f>
        <v>#REF!</v>
      </c>
      <c r="L14" s="42" t="e">
        <f>IF(AND(' RIESGOS DE GESTION'!#REF!="Muy Alta",' RIESGOS DE GESTION'!#REF!="Leve"),CONCATENATE("R9C",' RIESGOS DE GESTION'!#REF!),"")</f>
        <v>#REF!</v>
      </c>
      <c r="M14" s="42" t="e">
        <f>IF(AND(' RIESGOS DE GESTION'!#REF!="Muy Alta",' RIESGOS DE GESTION'!#REF!="Leve"),CONCATENATE("R9C",' RIESGOS DE GESTION'!#REF!),"")</f>
        <v>#REF!</v>
      </c>
      <c r="N14" s="42" t="e">
        <f>IF(AND(' RIESGOS DE GESTION'!#REF!="Muy Alta",' RIESGOS DE GESTION'!#REF!="Leve"),CONCATENATE("R9C",' RIESGOS DE GESTION'!#REF!),"")</f>
        <v>#REF!</v>
      </c>
      <c r="O14" s="43" t="e">
        <f>IF(AND(' RIESGOS DE GESTION'!#REF!="Muy Alta",' RIESGOS DE GESTION'!#REF!="Leve"),CONCATENATE("R9C",' RIESGOS DE GESTION'!#REF!),"")</f>
        <v>#REF!</v>
      </c>
      <c r="P14" s="41" t="e">
        <f>IF(AND(' RIESGOS DE GESTION'!#REF!="Muy Alta",' RIESGOS DE GESTION'!#REF!="Menor"),CONCATENATE("R9C",' RIESGOS DE GESTION'!#REF!),"")</f>
        <v>#REF!</v>
      </c>
      <c r="Q14" s="42" t="e">
        <f>IF(AND(' RIESGOS DE GESTION'!#REF!="Muy Alta",' RIESGOS DE GESTION'!#REF!="Menor"),CONCATENATE("R9C",' RIESGOS DE GESTION'!#REF!),"")</f>
        <v>#REF!</v>
      </c>
      <c r="R14" s="42" t="e">
        <f>IF(AND(' RIESGOS DE GESTION'!#REF!="Muy Alta",' RIESGOS DE GESTION'!#REF!="Menor"),CONCATENATE("R9C",' RIESGOS DE GESTION'!#REF!),"")</f>
        <v>#REF!</v>
      </c>
      <c r="S14" s="42" t="e">
        <f>IF(AND(' RIESGOS DE GESTION'!#REF!="Muy Alta",' RIESGOS DE GESTION'!#REF!="Menor"),CONCATENATE("R9C",' RIESGOS DE GESTION'!#REF!),"")</f>
        <v>#REF!</v>
      </c>
      <c r="T14" s="42" t="e">
        <f>IF(AND(' RIESGOS DE GESTION'!#REF!="Muy Alta",' RIESGOS DE GESTION'!#REF!="Menor"),CONCATENATE("R9C",' RIESGOS DE GESTION'!#REF!),"")</f>
        <v>#REF!</v>
      </c>
      <c r="U14" s="43" t="e">
        <f>IF(AND(' RIESGOS DE GESTION'!#REF!="Muy Alta",' RIESGOS DE GESTION'!#REF!="Menor"),CONCATENATE("R9C",' RIESGOS DE GESTION'!#REF!),"")</f>
        <v>#REF!</v>
      </c>
      <c r="V14" s="41" t="e">
        <f>IF(AND(' RIESGOS DE GESTION'!#REF!="Muy Alta",' RIESGOS DE GESTION'!#REF!="Moderado"),CONCATENATE("R9C",' RIESGOS DE GESTION'!#REF!),"")</f>
        <v>#REF!</v>
      </c>
      <c r="W14" s="42" t="e">
        <f>IF(AND(' RIESGOS DE GESTION'!#REF!="Muy Alta",' RIESGOS DE GESTION'!#REF!="Moderado"),CONCATENATE("R9C",' RIESGOS DE GESTION'!#REF!),"")</f>
        <v>#REF!</v>
      </c>
      <c r="X14" s="42" t="e">
        <f>IF(AND(' RIESGOS DE GESTION'!#REF!="Muy Alta",' RIESGOS DE GESTION'!#REF!="Moderado"),CONCATENATE("R9C",' RIESGOS DE GESTION'!#REF!),"")</f>
        <v>#REF!</v>
      </c>
      <c r="Y14" s="42" t="e">
        <f>IF(AND(' RIESGOS DE GESTION'!#REF!="Muy Alta",' RIESGOS DE GESTION'!#REF!="Moderado"),CONCATENATE("R9C",' RIESGOS DE GESTION'!#REF!),"")</f>
        <v>#REF!</v>
      </c>
      <c r="Z14" s="42" t="e">
        <f>IF(AND(' RIESGOS DE GESTION'!#REF!="Muy Alta",' RIESGOS DE GESTION'!#REF!="Moderado"),CONCATENATE("R9C",' RIESGOS DE GESTION'!#REF!),"")</f>
        <v>#REF!</v>
      </c>
      <c r="AA14" s="43" t="e">
        <f>IF(AND(' RIESGOS DE GESTION'!#REF!="Muy Alta",' RIESGOS DE GESTION'!#REF!="Moderado"),CONCATENATE("R9C",' RIESGOS DE GESTION'!#REF!),"")</f>
        <v>#REF!</v>
      </c>
      <c r="AB14" s="41" t="e">
        <f>IF(AND(' RIESGOS DE GESTION'!#REF!="Muy Alta",' RIESGOS DE GESTION'!#REF!="Mayor"),CONCATENATE("R9C",' RIESGOS DE GESTION'!#REF!),"")</f>
        <v>#REF!</v>
      </c>
      <c r="AC14" s="42" t="e">
        <f>IF(AND(' RIESGOS DE GESTION'!#REF!="Muy Alta",' RIESGOS DE GESTION'!#REF!="Mayor"),CONCATENATE("R9C",' RIESGOS DE GESTION'!#REF!),"")</f>
        <v>#REF!</v>
      </c>
      <c r="AD14" s="42" t="e">
        <f>IF(AND(' RIESGOS DE GESTION'!#REF!="Muy Alta",' RIESGOS DE GESTION'!#REF!="Mayor"),CONCATENATE("R9C",' RIESGOS DE GESTION'!#REF!),"")</f>
        <v>#REF!</v>
      </c>
      <c r="AE14" s="42" t="e">
        <f>IF(AND(' RIESGOS DE GESTION'!#REF!="Muy Alta",' RIESGOS DE GESTION'!#REF!="Mayor"),CONCATENATE("R9C",' RIESGOS DE GESTION'!#REF!),"")</f>
        <v>#REF!</v>
      </c>
      <c r="AF14" s="42" t="e">
        <f>IF(AND(' RIESGOS DE GESTION'!#REF!="Muy Alta",' RIESGOS DE GESTION'!#REF!="Mayor"),CONCATENATE("R9C",' RIESGOS DE GESTION'!#REF!),"")</f>
        <v>#REF!</v>
      </c>
      <c r="AG14" s="43" t="e">
        <f>IF(AND(' RIESGOS DE GESTION'!#REF!="Muy Alta",' RIESGOS DE GESTION'!#REF!="Mayor"),CONCATENATE("R9C",' RIESGOS DE GESTION'!#REF!),"")</f>
        <v>#REF!</v>
      </c>
      <c r="AH14" s="44" t="e">
        <f>IF(AND(' RIESGOS DE GESTION'!#REF!="Muy Alta",' RIESGOS DE GESTION'!#REF!="Catastrófico"),CONCATENATE("R9C",' RIESGOS DE GESTION'!#REF!),"")</f>
        <v>#REF!</v>
      </c>
      <c r="AI14" s="45" t="e">
        <f>IF(AND(' RIESGOS DE GESTION'!#REF!="Muy Alta",' RIESGOS DE GESTION'!#REF!="Catastrófico"),CONCATENATE("R9C",' RIESGOS DE GESTION'!#REF!),"")</f>
        <v>#REF!</v>
      </c>
      <c r="AJ14" s="45" t="e">
        <f>IF(AND(' RIESGOS DE GESTION'!#REF!="Muy Alta",' RIESGOS DE GESTION'!#REF!="Catastrófico"),CONCATENATE("R9C",' RIESGOS DE GESTION'!#REF!),"")</f>
        <v>#REF!</v>
      </c>
      <c r="AK14" s="45" t="e">
        <f>IF(AND(' RIESGOS DE GESTION'!#REF!="Muy Alta",' RIESGOS DE GESTION'!#REF!="Catastrófico"),CONCATENATE("R9C",' RIESGOS DE GESTION'!#REF!),"")</f>
        <v>#REF!</v>
      </c>
      <c r="AL14" s="45" t="e">
        <f>IF(AND(' RIESGOS DE GESTION'!#REF!="Muy Alta",' RIESGOS DE GESTION'!#REF!="Catastrófico"),CONCATENATE("R9C",' RIESGOS DE GESTION'!#REF!),"")</f>
        <v>#REF!</v>
      </c>
      <c r="AM14" s="46" t="e">
        <f>IF(AND(' RIESGOS DE GESTION'!#REF!="Muy Alta",' RIESGOS DE GESTION'!#REF!="Catastrófico"),CONCATENATE("R9C",' RIESGOS DE GESTION'!#REF!),"")</f>
        <v>#REF!</v>
      </c>
      <c r="AN14" s="72"/>
      <c r="AO14" s="507"/>
      <c r="AP14" s="508"/>
      <c r="AQ14" s="508"/>
      <c r="AR14" s="508"/>
      <c r="AS14" s="508"/>
      <c r="AT14" s="509"/>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row>
    <row r="15" spans="1:91" ht="15.75" customHeight="1" thickBot="1" x14ac:dyDescent="0.3">
      <c r="A15" s="72"/>
      <c r="B15" s="446"/>
      <c r="C15" s="446"/>
      <c r="D15" s="447"/>
      <c r="E15" s="490"/>
      <c r="F15" s="491"/>
      <c r="G15" s="491"/>
      <c r="H15" s="491"/>
      <c r="I15" s="492"/>
      <c r="J15" s="47" t="e">
        <f>IF(AND(' RIESGOS DE GESTION'!#REF!="Muy Alta",' RIESGOS DE GESTION'!#REF!="Leve"),CONCATENATE("R10C",' RIESGOS DE GESTION'!#REF!),"")</f>
        <v>#REF!</v>
      </c>
      <c r="K15" s="48" t="e">
        <f>IF(AND(' RIESGOS DE GESTION'!#REF!="Muy Alta",' RIESGOS DE GESTION'!#REF!="Leve"),CONCATENATE("R10C",' RIESGOS DE GESTION'!#REF!),"")</f>
        <v>#REF!</v>
      </c>
      <c r="L15" s="48" t="e">
        <f>IF(AND(' RIESGOS DE GESTION'!#REF!="Muy Alta",' RIESGOS DE GESTION'!#REF!="Leve"),CONCATENATE("R10C",' RIESGOS DE GESTION'!#REF!),"")</f>
        <v>#REF!</v>
      </c>
      <c r="M15" s="48" t="e">
        <f>IF(AND(' RIESGOS DE GESTION'!#REF!="Muy Alta",' RIESGOS DE GESTION'!#REF!="Leve"),CONCATENATE("R10C",' RIESGOS DE GESTION'!#REF!),"")</f>
        <v>#REF!</v>
      </c>
      <c r="N15" s="48" t="e">
        <f>IF(AND(' RIESGOS DE GESTION'!#REF!="Muy Alta",' RIESGOS DE GESTION'!#REF!="Leve"),CONCATENATE("R10C",' RIESGOS DE GESTION'!#REF!),"")</f>
        <v>#REF!</v>
      </c>
      <c r="O15" s="49" t="e">
        <f>IF(AND(' RIESGOS DE GESTION'!#REF!="Muy Alta",' RIESGOS DE GESTION'!#REF!="Leve"),CONCATENATE("R10C",' RIESGOS DE GESTION'!#REF!),"")</f>
        <v>#REF!</v>
      </c>
      <c r="P15" s="41" t="e">
        <f>IF(AND(' RIESGOS DE GESTION'!#REF!="Muy Alta",' RIESGOS DE GESTION'!#REF!="Menor"),CONCATENATE("R10C",' RIESGOS DE GESTION'!#REF!),"")</f>
        <v>#REF!</v>
      </c>
      <c r="Q15" s="42" t="e">
        <f>IF(AND(' RIESGOS DE GESTION'!#REF!="Muy Alta",' RIESGOS DE GESTION'!#REF!="Menor"),CONCATENATE("R10C",' RIESGOS DE GESTION'!#REF!),"")</f>
        <v>#REF!</v>
      </c>
      <c r="R15" s="42" t="e">
        <f>IF(AND(' RIESGOS DE GESTION'!#REF!="Muy Alta",' RIESGOS DE GESTION'!#REF!="Menor"),CONCATENATE("R10C",' RIESGOS DE GESTION'!#REF!),"")</f>
        <v>#REF!</v>
      </c>
      <c r="S15" s="42" t="e">
        <f>IF(AND(' RIESGOS DE GESTION'!#REF!="Muy Alta",' RIESGOS DE GESTION'!#REF!="Menor"),CONCATENATE("R10C",' RIESGOS DE GESTION'!#REF!),"")</f>
        <v>#REF!</v>
      </c>
      <c r="T15" s="42" t="e">
        <f>IF(AND(' RIESGOS DE GESTION'!#REF!="Muy Alta",' RIESGOS DE GESTION'!#REF!="Menor"),CONCATENATE("R10C",' RIESGOS DE GESTION'!#REF!),"")</f>
        <v>#REF!</v>
      </c>
      <c r="U15" s="43" t="e">
        <f>IF(AND(' RIESGOS DE GESTION'!#REF!="Muy Alta",' RIESGOS DE GESTION'!#REF!="Menor"),CONCATENATE("R10C",' RIESGOS DE GESTION'!#REF!),"")</f>
        <v>#REF!</v>
      </c>
      <c r="V15" s="47" t="e">
        <f>IF(AND(' RIESGOS DE GESTION'!#REF!="Muy Alta",' RIESGOS DE GESTION'!#REF!="Moderado"),CONCATENATE("R10C",' RIESGOS DE GESTION'!#REF!),"")</f>
        <v>#REF!</v>
      </c>
      <c r="W15" s="48" t="e">
        <f>IF(AND(' RIESGOS DE GESTION'!#REF!="Muy Alta",' RIESGOS DE GESTION'!#REF!="Moderado"),CONCATENATE("R10C",' RIESGOS DE GESTION'!#REF!),"")</f>
        <v>#REF!</v>
      </c>
      <c r="X15" s="48" t="e">
        <f>IF(AND(' RIESGOS DE GESTION'!#REF!="Muy Alta",' RIESGOS DE GESTION'!#REF!="Moderado"),CONCATENATE("R10C",' RIESGOS DE GESTION'!#REF!),"")</f>
        <v>#REF!</v>
      </c>
      <c r="Y15" s="48" t="e">
        <f>IF(AND(' RIESGOS DE GESTION'!#REF!="Muy Alta",' RIESGOS DE GESTION'!#REF!="Moderado"),CONCATENATE("R10C",' RIESGOS DE GESTION'!#REF!),"")</f>
        <v>#REF!</v>
      </c>
      <c r="Z15" s="48" t="e">
        <f>IF(AND(' RIESGOS DE GESTION'!#REF!="Muy Alta",' RIESGOS DE GESTION'!#REF!="Moderado"),CONCATENATE("R10C",' RIESGOS DE GESTION'!#REF!),"")</f>
        <v>#REF!</v>
      </c>
      <c r="AA15" s="49" t="e">
        <f>IF(AND(' RIESGOS DE GESTION'!#REF!="Muy Alta",' RIESGOS DE GESTION'!#REF!="Moderado"),CONCATENATE("R10C",' RIESGOS DE GESTION'!#REF!),"")</f>
        <v>#REF!</v>
      </c>
      <c r="AB15" s="41" t="e">
        <f>IF(AND(' RIESGOS DE GESTION'!#REF!="Muy Alta",' RIESGOS DE GESTION'!#REF!="Mayor"),CONCATENATE("R10C",' RIESGOS DE GESTION'!#REF!),"")</f>
        <v>#REF!</v>
      </c>
      <c r="AC15" s="42" t="e">
        <f>IF(AND(' RIESGOS DE GESTION'!#REF!="Muy Alta",' RIESGOS DE GESTION'!#REF!="Mayor"),CONCATENATE("R10C",' RIESGOS DE GESTION'!#REF!),"")</f>
        <v>#REF!</v>
      </c>
      <c r="AD15" s="42" t="e">
        <f>IF(AND(' RIESGOS DE GESTION'!#REF!="Muy Alta",' RIESGOS DE GESTION'!#REF!="Mayor"),CONCATENATE("R10C",' RIESGOS DE GESTION'!#REF!),"")</f>
        <v>#REF!</v>
      </c>
      <c r="AE15" s="42" t="e">
        <f>IF(AND(' RIESGOS DE GESTION'!#REF!="Muy Alta",' RIESGOS DE GESTION'!#REF!="Mayor"),CONCATENATE("R10C",' RIESGOS DE GESTION'!#REF!),"")</f>
        <v>#REF!</v>
      </c>
      <c r="AF15" s="42" t="e">
        <f>IF(AND(' RIESGOS DE GESTION'!#REF!="Muy Alta",' RIESGOS DE GESTION'!#REF!="Mayor"),CONCATENATE("R10C",' RIESGOS DE GESTION'!#REF!),"")</f>
        <v>#REF!</v>
      </c>
      <c r="AG15" s="43" t="e">
        <f>IF(AND(' RIESGOS DE GESTION'!#REF!="Muy Alta",' RIESGOS DE GESTION'!#REF!="Mayor"),CONCATENATE("R10C",' RIESGOS DE GESTION'!#REF!),"")</f>
        <v>#REF!</v>
      </c>
      <c r="AH15" s="50" t="e">
        <f>IF(AND(' RIESGOS DE GESTION'!#REF!="Muy Alta",' RIESGOS DE GESTION'!#REF!="Catastrófico"),CONCATENATE("R10C",' RIESGOS DE GESTION'!#REF!),"")</f>
        <v>#REF!</v>
      </c>
      <c r="AI15" s="51" t="e">
        <f>IF(AND(' RIESGOS DE GESTION'!#REF!="Muy Alta",' RIESGOS DE GESTION'!#REF!="Catastrófico"),CONCATENATE("R10C",' RIESGOS DE GESTION'!#REF!),"")</f>
        <v>#REF!</v>
      </c>
      <c r="AJ15" s="51" t="e">
        <f>IF(AND(' RIESGOS DE GESTION'!#REF!="Muy Alta",' RIESGOS DE GESTION'!#REF!="Catastrófico"),CONCATENATE("R10C",' RIESGOS DE GESTION'!#REF!),"")</f>
        <v>#REF!</v>
      </c>
      <c r="AK15" s="51" t="e">
        <f>IF(AND(' RIESGOS DE GESTION'!#REF!="Muy Alta",' RIESGOS DE GESTION'!#REF!="Catastrófico"),CONCATENATE("R10C",' RIESGOS DE GESTION'!#REF!),"")</f>
        <v>#REF!</v>
      </c>
      <c r="AL15" s="51" t="e">
        <f>IF(AND(' RIESGOS DE GESTION'!#REF!="Muy Alta",' RIESGOS DE GESTION'!#REF!="Catastrófico"),CONCATENATE("R10C",' RIESGOS DE GESTION'!#REF!),"")</f>
        <v>#REF!</v>
      </c>
      <c r="AM15" s="52" t="e">
        <f>IF(AND(' RIESGOS DE GESTION'!#REF!="Muy Alta",' RIESGOS DE GESTION'!#REF!="Catastrófico"),CONCATENATE("R10C",' RIESGOS DE GESTION'!#REF!),"")</f>
        <v>#REF!</v>
      </c>
      <c r="AN15" s="72"/>
      <c r="AO15" s="510"/>
      <c r="AP15" s="511"/>
      <c r="AQ15" s="511"/>
      <c r="AR15" s="511"/>
      <c r="AS15" s="511"/>
      <c r="AT15" s="51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row>
    <row r="16" spans="1:91" ht="15" customHeight="1" x14ac:dyDescent="0.25">
      <c r="A16" s="72"/>
      <c r="B16" s="446"/>
      <c r="C16" s="446"/>
      <c r="D16" s="447"/>
      <c r="E16" s="484" t="s">
        <v>299</v>
      </c>
      <c r="F16" s="485"/>
      <c r="G16" s="485"/>
      <c r="H16" s="485"/>
      <c r="I16" s="485"/>
      <c r="J16" s="53" t="e">
        <f>IF(AND(' RIESGOS DE GESTION'!#REF!="Alta",' RIESGOS DE GESTION'!#REF!="Leve"),CONCATENATE("R1C",' RIESGOS DE GESTION'!#REF!),"")</f>
        <v>#REF!</v>
      </c>
      <c r="K16" s="54" t="e">
        <f>IF(AND(' RIESGOS DE GESTION'!#REF!="Alta",' RIESGOS DE GESTION'!#REF!="Leve"),CONCATENATE("R1C",' RIESGOS DE GESTION'!#REF!),"")</f>
        <v>#REF!</v>
      </c>
      <c r="L16" s="54" t="e">
        <f>IF(AND(' RIESGOS DE GESTION'!#REF!="Alta",' RIESGOS DE GESTION'!#REF!="Leve"),CONCATENATE("R1C",' RIESGOS DE GESTION'!#REF!),"")</f>
        <v>#REF!</v>
      </c>
      <c r="M16" s="54" t="e">
        <f>IF(AND(' RIESGOS DE GESTION'!#REF!="Alta",' RIESGOS DE GESTION'!#REF!="Leve"),CONCATENATE("R1C",' RIESGOS DE GESTION'!#REF!),"")</f>
        <v>#REF!</v>
      </c>
      <c r="N16" s="54" t="e">
        <f>IF(AND(' RIESGOS DE GESTION'!#REF!="Alta",' RIESGOS DE GESTION'!#REF!="Leve"),CONCATENATE("R1C",' RIESGOS DE GESTION'!#REF!),"")</f>
        <v>#REF!</v>
      </c>
      <c r="O16" s="55" t="e">
        <f>IF(AND(' RIESGOS DE GESTION'!#REF!="Alta",' RIESGOS DE GESTION'!#REF!="Leve"),CONCATENATE("R1C",' RIESGOS DE GESTION'!#REF!),"")</f>
        <v>#REF!</v>
      </c>
      <c r="P16" s="53" t="e">
        <f>IF(AND(' RIESGOS DE GESTION'!#REF!="Alta",' RIESGOS DE GESTION'!#REF!="Menor"),CONCATENATE("R1C",' RIESGOS DE GESTION'!#REF!),"")</f>
        <v>#REF!</v>
      </c>
      <c r="Q16" s="54" t="e">
        <f>IF(AND(' RIESGOS DE GESTION'!#REF!="Alta",' RIESGOS DE GESTION'!#REF!="Menor"),CONCATENATE("R1C",' RIESGOS DE GESTION'!#REF!),"")</f>
        <v>#REF!</v>
      </c>
      <c r="R16" s="54" t="e">
        <f>IF(AND(' RIESGOS DE GESTION'!#REF!="Alta",' RIESGOS DE GESTION'!#REF!="Menor"),CONCATENATE("R1C",' RIESGOS DE GESTION'!#REF!),"")</f>
        <v>#REF!</v>
      </c>
      <c r="S16" s="54" t="e">
        <f>IF(AND(' RIESGOS DE GESTION'!#REF!="Alta",' RIESGOS DE GESTION'!#REF!="Menor"),CONCATENATE("R1C",' RIESGOS DE GESTION'!#REF!),"")</f>
        <v>#REF!</v>
      </c>
      <c r="T16" s="54" t="e">
        <f>IF(AND(' RIESGOS DE GESTION'!#REF!="Alta",' RIESGOS DE GESTION'!#REF!="Menor"),CONCATENATE("R1C",' RIESGOS DE GESTION'!#REF!),"")</f>
        <v>#REF!</v>
      </c>
      <c r="U16" s="55" t="e">
        <f>IF(AND(' RIESGOS DE GESTION'!#REF!="Alta",' RIESGOS DE GESTION'!#REF!="Menor"),CONCATENATE("R1C",' RIESGOS DE GESTION'!#REF!),"")</f>
        <v>#REF!</v>
      </c>
      <c r="V16" s="35" t="e">
        <f>IF(AND(' RIESGOS DE GESTION'!#REF!="Alta",' RIESGOS DE GESTION'!#REF!="Moderado"),CONCATENATE("R1C",' RIESGOS DE GESTION'!#REF!),"")</f>
        <v>#REF!</v>
      </c>
      <c r="W16" s="36" t="e">
        <f>IF(AND(' RIESGOS DE GESTION'!#REF!="Alta",' RIESGOS DE GESTION'!#REF!="Moderado"),CONCATENATE("R1C",' RIESGOS DE GESTION'!#REF!),"")</f>
        <v>#REF!</v>
      </c>
      <c r="X16" s="36" t="e">
        <f>IF(AND(' RIESGOS DE GESTION'!#REF!="Alta",' RIESGOS DE GESTION'!#REF!="Moderado"),CONCATENATE("R1C",' RIESGOS DE GESTION'!#REF!),"")</f>
        <v>#REF!</v>
      </c>
      <c r="Y16" s="36" t="e">
        <f>IF(AND(' RIESGOS DE GESTION'!#REF!="Alta",' RIESGOS DE GESTION'!#REF!="Moderado"),CONCATENATE("R1C",' RIESGOS DE GESTION'!#REF!),"")</f>
        <v>#REF!</v>
      </c>
      <c r="Z16" s="36" t="e">
        <f>IF(AND(' RIESGOS DE GESTION'!#REF!="Alta",' RIESGOS DE GESTION'!#REF!="Moderado"),CONCATENATE("R1C",' RIESGOS DE GESTION'!#REF!),"")</f>
        <v>#REF!</v>
      </c>
      <c r="AA16" s="37" t="e">
        <f>IF(AND(' RIESGOS DE GESTION'!#REF!="Alta",' RIESGOS DE GESTION'!#REF!="Moderado"),CONCATENATE("R1C",' RIESGOS DE GESTION'!#REF!),"")</f>
        <v>#REF!</v>
      </c>
      <c r="AB16" s="35" t="e">
        <f>IF(AND(' RIESGOS DE GESTION'!#REF!="Alta",' RIESGOS DE GESTION'!#REF!="Mayor"),CONCATENATE("R1C",' RIESGOS DE GESTION'!#REF!),"")</f>
        <v>#REF!</v>
      </c>
      <c r="AC16" s="36" t="e">
        <f>IF(AND(' RIESGOS DE GESTION'!#REF!="Alta",' RIESGOS DE GESTION'!#REF!="Mayor"),CONCATENATE("R1C",' RIESGOS DE GESTION'!#REF!),"")</f>
        <v>#REF!</v>
      </c>
      <c r="AD16" s="36" t="e">
        <f>IF(AND(' RIESGOS DE GESTION'!#REF!="Alta",' RIESGOS DE GESTION'!#REF!="Mayor"),CONCATENATE("R1C",' RIESGOS DE GESTION'!#REF!),"")</f>
        <v>#REF!</v>
      </c>
      <c r="AE16" s="36" t="e">
        <f>IF(AND(' RIESGOS DE GESTION'!#REF!="Alta",' RIESGOS DE GESTION'!#REF!="Mayor"),CONCATENATE("R1C",' RIESGOS DE GESTION'!#REF!),"")</f>
        <v>#REF!</v>
      </c>
      <c r="AF16" s="36" t="e">
        <f>IF(AND(' RIESGOS DE GESTION'!#REF!="Alta",' RIESGOS DE GESTION'!#REF!="Mayor"),CONCATENATE("R1C",' RIESGOS DE GESTION'!#REF!),"")</f>
        <v>#REF!</v>
      </c>
      <c r="AG16" s="37" t="e">
        <f>IF(AND(' RIESGOS DE GESTION'!#REF!="Alta",' RIESGOS DE GESTION'!#REF!="Mayor"),CONCATENATE("R1C",' RIESGOS DE GESTION'!#REF!),"")</f>
        <v>#REF!</v>
      </c>
      <c r="AH16" s="38" t="e">
        <f>IF(AND(' RIESGOS DE GESTION'!#REF!="Alta",' RIESGOS DE GESTION'!#REF!="Catastrófico"),CONCATENATE("R1C",' RIESGOS DE GESTION'!#REF!),"")</f>
        <v>#REF!</v>
      </c>
      <c r="AI16" s="39" t="e">
        <f>IF(AND(' RIESGOS DE GESTION'!#REF!="Alta",' RIESGOS DE GESTION'!#REF!="Catastrófico"),CONCATENATE("R1C",' RIESGOS DE GESTION'!#REF!),"")</f>
        <v>#REF!</v>
      </c>
      <c r="AJ16" s="39" t="e">
        <f>IF(AND(' RIESGOS DE GESTION'!#REF!="Alta",' RIESGOS DE GESTION'!#REF!="Catastrófico"),CONCATENATE("R1C",' RIESGOS DE GESTION'!#REF!),"")</f>
        <v>#REF!</v>
      </c>
      <c r="AK16" s="39" t="e">
        <f>IF(AND(' RIESGOS DE GESTION'!#REF!="Alta",' RIESGOS DE GESTION'!#REF!="Catastrófico"),CONCATENATE("R1C",' RIESGOS DE GESTION'!#REF!),"")</f>
        <v>#REF!</v>
      </c>
      <c r="AL16" s="39" t="e">
        <f>IF(AND(' RIESGOS DE GESTION'!#REF!="Alta",' RIESGOS DE GESTION'!#REF!="Catastrófico"),CONCATENATE("R1C",' RIESGOS DE GESTION'!#REF!),"")</f>
        <v>#REF!</v>
      </c>
      <c r="AM16" s="40" t="e">
        <f>IF(AND(' RIESGOS DE GESTION'!#REF!="Alta",' RIESGOS DE GESTION'!#REF!="Catastrófico"),CONCATENATE("R1C",' RIESGOS DE GESTION'!#REF!),"")</f>
        <v>#REF!</v>
      </c>
      <c r="AN16" s="72"/>
      <c r="AO16" s="494" t="s">
        <v>300</v>
      </c>
      <c r="AP16" s="495"/>
      <c r="AQ16" s="495"/>
      <c r="AR16" s="495"/>
      <c r="AS16" s="495"/>
      <c r="AT16" s="496"/>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row>
    <row r="17" spans="1:76" ht="15" customHeight="1" x14ac:dyDescent="0.25">
      <c r="A17" s="72"/>
      <c r="B17" s="446"/>
      <c r="C17" s="446"/>
      <c r="D17" s="447"/>
      <c r="E17" s="503"/>
      <c r="F17" s="488"/>
      <c r="G17" s="488"/>
      <c r="H17" s="488"/>
      <c r="I17" s="488"/>
      <c r="J17" s="56" t="e">
        <f>IF(AND(' RIESGOS DE GESTION'!#REF!="Alta",' RIESGOS DE GESTION'!#REF!="Leve"),CONCATENATE("R2C",' RIESGOS DE GESTION'!#REF!),"")</f>
        <v>#REF!</v>
      </c>
      <c r="K17" s="57" t="e">
        <f>IF(AND(' RIESGOS DE GESTION'!#REF!="Alta",' RIESGOS DE GESTION'!#REF!="Leve"),CONCATENATE("R2C",' RIESGOS DE GESTION'!#REF!),"")</f>
        <v>#REF!</v>
      </c>
      <c r="L17" s="57" t="e">
        <f>IF(AND(' RIESGOS DE GESTION'!#REF!="Alta",' RIESGOS DE GESTION'!#REF!="Leve"),CONCATENATE("R2C",' RIESGOS DE GESTION'!#REF!),"")</f>
        <v>#REF!</v>
      </c>
      <c r="M17" s="57" t="e">
        <f>IF(AND(' RIESGOS DE GESTION'!#REF!="Alta",' RIESGOS DE GESTION'!#REF!="Leve"),CONCATENATE("R2C",' RIESGOS DE GESTION'!#REF!),"")</f>
        <v>#REF!</v>
      </c>
      <c r="N17" s="57" t="e">
        <f>IF(AND(' RIESGOS DE GESTION'!#REF!="Alta",' RIESGOS DE GESTION'!#REF!="Leve"),CONCATENATE("R2C",' RIESGOS DE GESTION'!#REF!),"")</f>
        <v>#REF!</v>
      </c>
      <c r="O17" s="58" t="e">
        <f>IF(AND(' RIESGOS DE GESTION'!#REF!="Alta",' RIESGOS DE GESTION'!#REF!="Leve"),CONCATENATE("R2C",' RIESGOS DE GESTION'!#REF!),"")</f>
        <v>#REF!</v>
      </c>
      <c r="P17" s="56" t="e">
        <f>IF(AND(' RIESGOS DE GESTION'!#REF!="Alta",' RIESGOS DE GESTION'!#REF!="Menor"),CONCATENATE("R2C",' RIESGOS DE GESTION'!#REF!),"")</f>
        <v>#REF!</v>
      </c>
      <c r="Q17" s="57" t="e">
        <f>IF(AND(' RIESGOS DE GESTION'!#REF!="Alta",' RIESGOS DE GESTION'!#REF!="Menor"),CONCATENATE("R2C",' RIESGOS DE GESTION'!#REF!),"")</f>
        <v>#REF!</v>
      </c>
      <c r="R17" s="57" t="e">
        <f>IF(AND(' RIESGOS DE GESTION'!#REF!="Alta",' RIESGOS DE GESTION'!#REF!="Menor"),CONCATENATE("R2C",' RIESGOS DE GESTION'!#REF!),"")</f>
        <v>#REF!</v>
      </c>
      <c r="S17" s="57" t="e">
        <f>IF(AND(' RIESGOS DE GESTION'!#REF!="Alta",' RIESGOS DE GESTION'!#REF!="Menor"),CONCATENATE("R2C",' RIESGOS DE GESTION'!#REF!),"")</f>
        <v>#REF!</v>
      </c>
      <c r="T17" s="57" t="e">
        <f>IF(AND(' RIESGOS DE GESTION'!#REF!="Alta",' RIESGOS DE GESTION'!#REF!="Menor"),CONCATENATE("R2C",' RIESGOS DE GESTION'!#REF!),"")</f>
        <v>#REF!</v>
      </c>
      <c r="U17" s="58" t="e">
        <f>IF(AND(' RIESGOS DE GESTION'!#REF!="Alta",' RIESGOS DE GESTION'!#REF!="Menor"),CONCATENATE("R2C",' RIESGOS DE GESTION'!#REF!),"")</f>
        <v>#REF!</v>
      </c>
      <c r="V17" s="41" t="e">
        <f>IF(AND(' RIESGOS DE GESTION'!#REF!="Alta",' RIESGOS DE GESTION'!#REF!="Moderado"),CONCATENATE("R2C",' RIESGOS DE GESTION'!#REF!),"")</f>
        <v>#REF!</v>
      </c>
      <c r="W17" s="42" t="e">
        <f>IF(AND(' RIESGOS DE GESTION'!#REF!="Alta",' RIESGOS DE GESTION'!#REF!="Moderado"),CONCATENATE("R2C",' RIESGOS DE GESTION'!#REF!),"")</f>
        <v>#REF!</v>
      </c>
      <c r="X17" s="42" t="e">
        <f>IF(AND(' RIESGOS DE GESTION'!#REF!="Alta",' RIESGOS DE GESTION'!#REF!="Moderado"),CONCATENATE("R2C",' RIESGOS DE GESTION'!#REF!),"")</f>
        <v>#REF!</v>
      </c>
      <c r="Y17" s="42" t="e">
        <f>IF(AND(' RIESGOS DE GESTION'!#REF!="Alta",' RIESGOS DE GESTION'!#REF!="Moderado"),CONCATENATE("R2C",' RIESGOS DE GESTION'!#REF!),"")</f>
        <v>#REF!</v>
      </c>
      <c r="Z17" s="42" t="e">
        <f>IF(AND(' RIESGOS DE GESTION'!#REF!="Alta",' RIESGOS DE GESTION'!#REF!="Moderado"),CONCATENATE("R2C",' RIESGOS DE GESTION'!#REF!),"")</f>
        <v>#REF!</v>
      </c>
      <c r="AA17" s="43" t="e">
        <f>IF(AND(' RIESGOS DE GESTION'!#REF!="Alta",' RIESGOS DE GESTION'!#REF!="Moderado"),CONCATENATE("R2C",' RIESGOS DE GESTION'!#REF!),"")</f>
        <v>#REF!</v>
      </c>
      <c r="AB17" s="41" t="e">
        <f>IF(AND(' RIESGOS DE GESTION'!#REF!="Alta",' RIESGOS DE GESTION'!#REF!="Mayor"),CONCATENATE("R2C",' RIESGOS DE GESTION'!#REF!),"")</f>
        <v>#REF!</v>
      </c>
      <c r="AC17" s="42" t="e">
        <f>IF(AND(' RIESGOS DE GESTION'!#REF!="Alta",' RIESGOS DE GESTION'!#REF!="Mayor"),CONCATENATE("R2C",' RIESGOS DE GESTION'!#REF!),"")</f>
        <v>#REF!</v>
      </c>
      <c r="AD17" s="42" t="e">
        <f>IF(AND(' RIESGOS DE GESTION'!#REF!="Alta",' RIESGOS DE GESTION'!#REF!="Mayor"),CONCATENATE("R2C",' RIESGOS DE GESTION'!#REF!),"")</f>
        <v>#REF!</v>
      </c>
      <c r="AE17" s="42" t="e">
        <f>IF(AND(' RIESGOS DE GESTION'!#REF!="Alta",' RIESGOS DE GESTION'!#REF!="Mayor"),CONCATENATE("R2C",' RIESGOS DE GESTION'!#REF!),"")</f>
        <v>#REF!</v>
      </c>
      <c r="AF17" s="42" t="e">
        <f>IF(AND(' RIESGOS DE GESTION'!#REF!="Alta",' RIESGOS DE GESTION'!#REF!="Mayor"),CONCATENATE("R2C",' RIESGOS DE GESTION'!#REF!),"")</f>
        <v>#REF!</v>
      </c>
      <c r="AG17" s="43" t="e">
        <f>IF(AND(' RIESGOS DE GESTION'!#REF!="Alta",' RIESGOS DE GESTION'!#REF!="Mayor"),CONCATENATE("R2C",' RIESGOS DE GESTION'!#REF!),"")</f>
        <v>#REF!</v>
      </c>
      <c r="AH17" s="44" t="e">
        <f>IF(AND(' RIESGOS DE GESTION'!#REF!="Alta",' RIESGOS DE GESTION'!#REF!="Catastrófico"),CONCATENATE("R2C",' RIESGOS DE GESTION'!#REF!),"")</f>
        <v>#REF!</v>
      </c>
      <c r="AI17" s="45" t="e">
        <f>IF(AND(' RIESGOS DE GESTION'!#REF!="Alta",' RIESGOS DE GESTION'!#REF!="Catastrófico"),CONCATENATE("R2C",' RIESGOS DE GESTION'!#REF!),"")</f>
        <v>#REF!</v>
      </c>
      <c r="AJ17" s="45" t="e">
        <f>IF(AND(' RIESGOS DE GESTION'!#REF!="Alta",' RIESGOS DE GESTION'!#REF!="Catastrófico"),CONCATENATE("R2C",' RIESGOS DE GESTION'!#REF!),"")</f>
        <v>#REF!</v>
      </c>
      <c r="AK17" s="45" t="e">
        <f>IF(AND(' RIESGOS DE GESTION'!#REF!="Alta",' RIESGOS DE GESTION'!#REF!="Catastrófico"),CONCATENATE("R2C",' RIESGOS DE GESTION'!#REF!),"")</f>
        <v>#REF!</v>
      </c>
      <c r="AL17" s="45" t="e">
        <f>IF(AND(' RIESGOS DE GESTION'!#REF!="Alta",' RIESGOS DE GESTION'!#REF!="Catastrófico"),CONCATENATE("R2C",' RIESGOS DE GESTION'!#REF!),"")</f>
        <v>#REF!</v>
      </c>
      <c r="AM17" s="46" t="e">
        <f>IF(AND(' RIESGOS DE GESTION'!#REF!="Alta",' RIESGOS DE GESTION'!#REF!="Catastrófico"),CONCATENATE("R2C",' RIESGOS DE GESTION'!#REF!),"")</f>
        <v>#REF!</v>
      </c>
      <c r="AN17" s="72"/>
      <c r="AO17" s="497"/>
      <c r="AP17" s="498"/>
      <c r="AQ17" s="498"/>
      <c r="AR17" s="498"/>
      <c r="AS17" s="498"/>
      <c r="AT17" s="499"/>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row>
    <row r="18" spans="1:76" ht="15" customHeight="1" x14ac:dyDescent="0.25">
      <c r="A18" s="72"/>
      <c r="B18" s="446"/>
      <c r="C18" s="446"/>
      <c r="D18" s="447"/>
      <c r="E18" s="487"/>
      <c r="F18" s="488"/>
      <c r="G18" s="488"/>
      <c r="H18" s="488"/>
      <c r="I18" s="488"/>
      <c r="J18" s="56" t="e">
        <f>IF(AND(' RIESGOS DE GESTION'!#REF!="Alta",' RIESGOS DE GESTION'!#REF!="Leve"),CONCATENATE("R3C",' RIESGOS DE GESTION'!#REF!),"")</f>
        <v>#REF!</v>
      </c>
      <c r="K18" s="57" t="e">
        <f>IF(AND(' RIESGOS DE GESTION'!#REF!="Alta",' RIESGOS DE GESTION'!#REF!="Leve"),CONCATENATE("R3C",' RIESGOS DE GESTION'!#REF!),"")</f>
        <v>#REF!</v>
      </c>
      <c r="L18" s="57" t="e">
        <f>IF(AND(' RIESGOS DE GESTION'!#REF!="Alta",' RIESGOS DE GESTION'!#REF!="Leve"),CONCATENATE("R3C",' RIESGOS DE GESTION'!#REF!),"")</f>
        <v>#REF!</v>
      </c>
      <c r="M18" s="57" t="e">
        <f>IF(AND(' RIESGOS DE GESTION'!#REF!="Alta",' RIESGOS DE GESTION'!#REF!="Leve"),CONCATENATE("R3C",' RIESGOS DE GESTION'!#REF!),"")</f>
        <v>#REF!</v>
      </c>
      <c r="N18" s="57" t="e">
        <f>IF(AND(' RIESGOS DE GESTION'!#REF!="Alta",' RIESGOS DE GESTION'!#REF!="Leve"),CONCATENATE("R3C",' RIESGOS DE GESTION'!#REF!),"")</f>
        <v>#REF!</v>
      </c>
      <c r="O18" s="58" t="e">
        <f>IF(AND(' RIESGOS DE GESTION'!#REF!="Alta",' RIESGOS DE GESTION'!#REF!="Leve"),CONCATENATE("R3C",' RIESGOS DE GESTION'!#REF!),"")</f>
        <v>#REF!</v>
      </c>
      <c r="P18" s="56" t="e">
        <f>IF(AND(' RIESGOS DE GESTION'!#REF!="Alta",' RIESGOS DE GESTION'!#REF!="Menor"),CONCATENATE("R3C",' RIESGOS DE GESTION'!#REF!),"")</f>
        <v>#REF!</v>
      </c>
      <c r="Q18" s="57" t="e">
        <f>IF(AND(' RIESGOS DE GESTION'!#REF!="Alta",' RIESGOS DE GESTION'!#REF!="Menor"),CONCATENATE("R3C",' RIESGOS DE GESTION'!#REF!),"")</f>
        <v>#REF!</v>
      </c>
      <c r="R18" s="57" t="e">
        <f>IF(AND(' RIESGOS DE GESTION'!#REF!="Alta",' RIESGOS DE GESTION'!#REF!="Menor"),CONCATENATE("R3C",' RIESGOS DE GESTION'!#REF!),"")</f>
        <v>#REF!</v>
      </c>
      <c r="S18" s="57" t="e">
        <f>IF(AND(' RIESGOS DE GESTION'!#REF!="Alta",' RIESGOS DE GESTION'!#REF!="Menor"),CONCATENATE("R3C",' RIESGOS DE GESTION'!#REF!),"")</f>
        <v>#REF!</v>
      </c>
      <c r="T18" s="57" t="e">
        <f>IF(AND(' RIESGOS DE GESTION'!#REF!="Alta",' RIESGOS DE GESTION'!#REF!="Menor"),CONCATENATE("R3C",' RIESGOS DE GESTION'!#REF!),"")</f>
        <v>#REF!</v>
      </c>
      <c r="U18" s="58" t="e">
        <f>IF(AND(' RIESGOS DE GESTION'!#REF!="Alta",' RIESGOS DE GESTION'!#REF!="Menor"),CONCATENATE("R3C",' RIESGOS DE GESTION'!#REF!),"")</f>
        <v>#REF!</v>
      </c>
      <c r="V18" s="41" t="e">
        <f>IF(AND(' RIESGOS DE GESTION'!#REF!="Alta",' RIESGOS DE GESTION'!#REF!="Moderado"),CONCATENATE("R3C",' RIESGOS DE GESTION'!#REF!),"")</f>
        <v>#REF!</v>
      </c>
      <c r="W18" s="42" t="e">
        <f>IF(AND(' RIESGOS DE GESTION'!#REF!="Alta",' RIESGOS DE GESTION'!#REF!="Moderado"),CONCATENATE("R3C",' RIESGOS DE GESTION'!#REF!),"")</f>
        <v>#REF!</v>
      </c>
      <c r="X18" s="42" t="e">
        <f>IF(AND(' RIESGOS DE GESTION'!#REF!="Alta",' RIESGOS DE GESTION'!#REF!="Moderado"),CONCATENATE("R3C",' RIESGOS DE GESTION'!#REF!),"")</f>
        <v>#REF!</v>
      </c>
      <c r="Y18" s="42" t="e">
        <f>IF(AND(' RIESGOS DE GESTION'!#REF!="Alta",' RIESGOS DE GESTION'!#REF!="Moderado"),CONCATENATE("R3C",' RIESGOS DE GESTION'!#REF!),"")</f>
        <v>#REF!</v>
      </c>
      <c r="Z18" s="42" t="e">
        <f>IF(AND(' RIESGOS DE GESTION'!#REF!="Alta",' RIESGOS DE GESTION'!#REF!="Moderado"),CONCATENATE("R3C",' RIESGOS DE GESTION'!#REF!),"")</f>
        <v>#REF!</v>
      </c>
      <c r="AA18" s="43" t="e">
        <f>IF(AND(' RIESGOS DE GESTION'!#REF!="Alta",' RIESGOS DE GESTION'!#REF!="Moderado"),CONCATENATE("R3C",' RIESGOS DE GESTION'!#REF!),"")</f>
        <v>#REF!</v>
      </c>
      <c r="AB18" s="41" t="e">
        <f>IF(AND(' RIESGOS DE GESTION'!#REF!="Alta",' RIESGOS DE GESTION'!#REF!="Mayor"),CONCATENATE("R3C",' RIESGOS DE GESTION'!#REF!),"")</f>
        <v>#REF!</v>
      </c>
      <c r="AC18" s="42" t="e">
        <f>IF(AND(' RIESGOS DE GESTION'!#REF!="Alta",' RIESGOS DE GESTION'!#REF!="Mayor"),CONCATENATE("R3C",' RIESGOS DE GESTION'!#REF!),"")</f>
        <v>#REF!</v>
      </c>
      <c r="AD18" s="42" t="e">
        <f>IF(AND(' RIESGOS DE GESTION'!#REF!="Alta",' RIESGOS DE GESTION'!#REF!="Mayor"),CONCATENATE("R3C",' RIESGOS DE GESTION'!#REF!),"")</f>
        <v>#REF!</v>
      </c>
      <c r="AE18" s="42" t="e">
        <f>IF(AND(' RIESGOS DE GESTION'!#REF!="Alta",' RIESGOS DE GESTION'!#REF!="Mayor"),CONCATENATE("R3C",' RIESGOS DE GESTION'!#REF!),"")</f>
        <v>#REF!</v>
      </c>
      <c r="AF18" s="42" t="e">
        <f>IF(AND(' RIESGOS DE GESTION'!#REF!="Alta",' RIESGOS DE GESTION'!#REF!="Mayor"),CONCATENATE("R3C",' RIESGOS DE GESTION'!#REF!),"")</f>
        <v>#REF!</v>
      </c>
      <c r="AG18" s="43" t="e">
        <f>IF(AND(' RIESGOS DE GESTION'!#REF!="Alta",' RIESGOS DE GESTION'!#REF!="Mayor"),CONCATENATE("R3C",' RIESGOS DE GESTION'!#REF!),"")</f>
        <v>#REF!</v>
      </c>
      <c r="AH18" s="44" t="e">
        <f>IF(AND(' RIESGOS DE GESTION'!#REF!="Alta",' RIESGOS DE GESTION'!#REF!="Catastrófico"),CONCATENATE("R3C",' RIESGOS DE GESTION'!#REF!),"")</f>
        <v>#REF!</v>
      </c>
      <c r="AI18" s="45" t="e">
        <f>IF(AND(' RIESGOS DE GESTION'!#REF!="Alta",' RIESGOS DE GESTION'!#REF!="Catastrófico"),CONCATENATE("R3C",' RIESGOS DE GESTION'!#REF!),"")</f>
        <v>#REF!</v>
      </c>
      <c r="AJ18" s="45" t="e">
        <f>IF(AND(' RIESGOS DE GESTION'!#REF!="Alta",' RIESGOS DE GESTION'!#REF!="Catastrófico"),CONCATENATE("R3C",' RIESGOS DE GESTION'!#REF!),"")</f>
        <v>#REF!</v>
      </c>
      <c r="AK18" s="45" t="e">
        <f>IF(AND(' RIESGOS DE GESTION'!#REF!="Alta",' RIESGOS DE GESTION'!#REF!="Catastrófico"),CONCATENATE("R3C",' RIESGOS DE GESTION'!#REF!),"")</f>
        <v>#REF!</v>
      </c>
      <c r="AL18" s="45" t="e">
        <f>IF(AND(' RIESGOS DE GESTION'!#REF!="Alta",' RIESGOS DE GESTION'!#REF!="Catastrófico"),CONCATENATE("R3C",' RIESGOS DE GESTION'!#REF!),"")</f>
        <v>#REF!</v>
      </c>
      <c r="AM18" s="46" t="e">
        <f>IF(AND(' RIESGOS DE GESTION'!#REF!="Alta",' RIESGOS DE GESTION'!#REF!="Catastrófico"),CONCATENATE("R3C",' RIESGOS DE GESTION'!#REF!),"")</f>
        <v>#REF!</v>
      </c>
      <c r="AN18" s="72"/>
      <c r="AO18" s="497"/>
      <c r="AP18" s="498"/>
      <c r="AQ18" s="498"/>
      <c r="AR18" s="498"/>
      <c r="AS18" s="498"/>
      <c r="AT18" s="499"/>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row>
    <row r="19" spans="1:76" ht="15" customHeight="1" x14ac:dyDescent="0.25">
      <c r="A19" s="72"/>
      <c r="B19" s="446"/>
      <c r="C19" s="446"/>
      <c r="D19" s="447"/>
      <c r="E19" s="487"/>
      <c r="F19" s="488"/>
      <c r="G19" s="488"/>
      <c r="H19" s="488"/>
      <c r="I19" s="488"/>
      <c r="J19" s="56" t="e">
        <f>IF(AND(' RIESGOS DE GESTION'!#REF!="Alta",' RIESGOS DE GESTION'!#REF!="Leve"),CONCATENATE("R4C",' RIESGOS DE GESTION'!#REF!),"")</f>
        <v>#REF!</v>
      </c>
      <c r="K19" s="57" t="e">
        <f>IF(AND(' RIESGOS DE GESTION'!#REF!="Alta",' RIESGOS DE GESTION'!#REF!="Leve"),CONCATENATE("R4C",' RIESGOS DE GESTION'!#REF!),"")</f>
        <v>#REF!</v>
      </c>
      <c r="L19" s="57" t="e">
        <f>IF(AND(' RIESGOS DE GESTION'!#REF!="Alta",' RIESGOS DE GESTION'!#REF!="Leve"),CONCATENATE("R4C",' RIESGOS DE GESTION'!#REF!),"")</f>
        <v>#REF!</v>
      </c>
      <c r="M19" s="57" t="e">
        <f>IF(AND(' RIESGOS DE GESTION'!#REF!="Alta",' RIESGOS DE GESTION'!#REF!="Leve"),CONCATENATE("R4C",' RIESGOS DE GESTION'!#REF!),"")</f>
        <v>#REF!</v>
      </c>
      <c r="N19" s="57" t="e">
        <f>IF(AND(' RIESGOS DE GESTION'!#REF!="Alta",' RIESGOS DE GESTION'!#REF!="Leve"),CONCATENATE("R4C",' RIESGOS DE GESTION'!#REF!),"")</f>
        <v>#REF!</v>
      </c>
      <c r="O19" s="58" t="e">
        <f>IF(AND(' RIESGOS DE GESTION'!#REF!="Alta",' RIESGOS DE GESTION'!#REF!="Leve"),CONCATENATE("R4C",' RIESGOS DE GESTION'!#REF!),"")</f>
        <v>#REF!</v>
      </c>
      <c r="P19" s="56" t="e">
        <f>IF(AND(' RIESGOS DE GESTION'!#REF!="Alta",' RIESGOS DE GESTION'!#REF!="Menor"),CONCATENATE("R4C",' RIESGOS DE GESTION'!#REF!),"")</f>
        <v>#REF!</v>
      </c>
      <c r="Q19" s="57" t="e">
        <f>IF(AND(' RIESGOS DE GESTION'!#REF!="Alta",' RIESGOS DE GESTION'!#REF!="Menor"),CONCATENATE("R4C",' RIESGOS DE GESTION'!#REF!),"")</f>
        <v>#REF!</v>
      </c>
      <c r="R19" s="57" t="e">
        <f>IF(AND(' RIESGOS DE GESTION'!#REF!="Alta",' RIESGOS DE GESTION'!#REF!="Menor"),CONCATENATE("R4C",' RIESGOS DE GESTION'!#REF!),"")</f>
        <v>#REF!</v>
      </c>
      <c r="S19" s="57" t="e">
        <f>IF(AND(' RIESGOS DE GESTION'!#REF!="Alta",' RIESGOS DE GESTION'!#REF!="Menor"),CONCATENATE("R4C",' RIESGOS DE GESTION'!#REF!),"")</f>
        <v>#REF!</v>
      </c>
      <c r="T19" s="57" t="e">
        <f>IF(AND(' RIESGOS DE GESTION'!#REF!="Alta",' RIESGOS DE GESTION'!#REF!="Menor"),CONCATENATE("R4C",' RIESGOS DE GESTION'!#REF!),"")</f>
        <v>#REF!</v>
      </c>
      <c r="U19" s="58" t="e">
        <f>IF(AND(' RIESGOS DE GESTION'!#REF!="Alta",' RIESGOS DE GESTION'!#REF!="Menor"),CONCATENATE("R4C",' RIESGOS DE GESTION'!#REF!),"")</f>
        <v>#REF!</v>
      </c>
      <c r="V19" s="41" t="e">
        <f>IF(AND(' RIESGOS DE GESTION'!#REF!="Alta",' RIESGOS DE GESTION'!#REF!="Moderado"),CONCATENATE("R4C",' RIESGOS DE GESTION'!#REF!),"")</f>
        <v>#REF!</v>
      </c>
      <c r="W19" s="42" t="e">
        <f>IF(AND(' RIESGOS DE GESTION'!#REF!="Alta",' RIESGOS DE GESTION'!#REF!="Moderado"),CONCATENATE("R4C",' RIESGOS DE GESTION'!#REF!),"")</f>
        <v>#REF!</v>
      </c>
      <c r="X19" s="42" t="e">
        <f>IF(AND(' RIESGOS DE GESTION'!#REF!="Alta",' RIESGOS DE GESTION'!#REF!="Moderado"),CONCATENATE("R4C",' RIESGOS DE GESTION'!#REF!),"")</f>
        <v>#REF!</v>
      </c>
      <c r="Y19" s="42" t="e">
        <f>IF(AND(' RIESGOS DE GESTION'!#REF!="Alta",' RIESGOS DE GESTION'!#REF!="Moderado"),CONCATENATE("R4C",' RIESGOS DE GESTION'!#REF!),"")</f>
        <v>#REF!</v>
      </c>
      <c r="Z19" s="42" t="e">
        <f>IF(AND(' RIESGOS DE GESTION'!#REF!="Alta",' RIESGOS DE GESTION'!#REF!="Moderado"),CONCATENATE("R4C",' RIESGOS DE GESTION'!#REF!),"")</f>
        <v>#REF!</v>
      </c>
      <c r="AA19" s="43" t="e">
        <f>IF(AND(' RIESGOS DE GESTION'!#REF!="Alta",' RIESGOS DE GESTION'!#REF!="Moderado"),CONCATENATE("R4C",' RIESGOS DE GESTION'!#REF!),"")</f>
        <v>#REF!</v>
      </c>
      <c r="AB19" s="41" t="e">
        <f>IF(AND(' RIESGOS DE GESTION'!#REF!="Alta",' RIESGOS DE GESTION'!#REF!="Mayor"),CONCATENATE("R4C",' RIESGOS DE GESTION'!#REF!),"")</f>
        <v>#REF!</v>
      </c>
      <c r="AC19" s="42" t="e">
        <f>IF(AND(' RIESGOS DE GESTION'!#REF!="Alta",' RIESGOS DE GESTION'!#REF!="Mayor"),CONCATENATE("R4C",' RIESGOS DE GESTION'!#REF!),"")</f>
        <v>#REF!</v>
      </c>
      <c r="AD19" s="42" t="e">
        <f>IF(AND(' RIESGOS DE GESTION'!#REF!="Alta",' RIESGOS DE GESTION'!#REF!="Mayor"),CONCATENATE("R4C",' RIESGOS DE GESTION'!#REF!),"")</f>
        <v>#REF!</v>
      </c>
      <c r="AE19" s="42" t="e">
        <f>IF(AND(' RIESGOS DE GESTION'!#REF!="Alta",' RIESGOS DE GESTION'!#REF!="Mayor"),CONCATENATE("R4C",' RIESGOS DE GESTION'!#REF!),"")</f>
        <v>#REF!</v>
      </c>
      <c r="AF19" s="42" t="e">
        <f>IF(AND(' RIESGOS DE GESTION'!#REF!="Alta",' RIESGOS DE GESTION'!#REF!="Mayor"),CONCATENATE("R4C",' RIESGOS DE GESTION'!#REF!),"")</f>
        <v>#REF!</v>
      </c>
      <c r="AG19" s="43" t="e">
        <f>IF(AND(' RIESGOS DE GESTION'!#REF!="Alta",' RIESGOS DE GESTION'!#REF!="Mayor"),CONCATENATE("R4C",' RIESGOS DE GESTION'!#REF!),"")</f>
        <v>#REF!</v>
      </c>
      <c r="AH19" s="44" t="e">
        <f>IF(AND(' RIESGOS DE GESTION'!#REF!="Alta",' RIESGOS DE GESTION'!#REF!="Catastrófico"),CONCATENATE("R4C",' RIESGOS DE GESTION'!#REF!),"")</f>
        <v>#REF!</v>
      </c>
      <c r="AI19" s="45" t="e">
        <f>IF(AND(' RIESGOS DE GESTION'!#REF!="Alta",' RIESGOS DE GESTION'!#REF!="Catastrófico"),CONCATENATE("R4C",' RIESGOS DE GESTION'!#REF!),"")</f>
        <v>#REF!</v>
      </c>
      <c r="AJ19" s="45" t="e">
        <f>IF(AND(' RIESGOS DE GESTION'!#REF!="Alta",' RIESGOS DE GESTION'!#REF!="Catastrófico"),CONCATENATE("R4C",' RIESGOS DE GESTION'!#REF!),"")</f>
        <v>#REF!</v>
      </c>
      <c r="AK19" s="45" t="e">
        <f>IF(AND(' RIESGOS DE GESTION'!#REF!="Alta",' RIESGOS DE GESTION'!#REF!="Catastrófico"),CONCATENATE("R4C",' RIESGOS DE GESTION'!#REF!),"")</f>
        <v>#REF!</v>
      </c>
      <c r="AL19" s="45" t="e">
        <f>IF(AND(' RIESGOS DE GESTION'!#REF!="Alta",' RIESGOS DE GESTION'!#REF!="Catastrófico"),CONCATENATE("R4C",' RIESGOS DE GESTION'!#REF!),"")</f>
        <v>#REF!</v>
      </c>
      <c r="AM19" s="46" t="e">
        <f>IF(AND(' RIESGOS DE GESTION'!#REF!="Alta",' RIESGOS DE GESTION'!#REF!="Catastrófico"),CONCATENATE("R4C",' RIESGOS DE GESTION'!#REF!),"")</f>
        <v>#REF!</v>
      </c>
      <c r="AN19" s="72"/>
      <c r="AO19" s="497"/>
      <c r="AP19" s="498"/>
      <c r="AQ19" s="498"/>
      <c r="AR19" s="498"/>
      <c r="AS19" s="498"/>
      <c r="AT19" s="499"/>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row>
    <row r="20" spans="1:76" ht="15" customHeight="1" x14ac:dyDescent="0.25">
      <c r="A20" s="72"/>
      <c r="B20" s="446"/>
      <c r="C20" s="446"/>
      <c r="D20" s="447"/>
      <c r="E20" s="487"/>
      <c r="F20" s="488"/>
      <c r="G20" s="488"/>
      <c r="H20" s="488"/>
      <c r="I20" s="488"/>
      <c r="J20" s="56" t="e">
        <f>IF(AND(' RIESGOS DE GESTION'!#REF!="Alta",' RIESGOS DE GESTION'!#REF!="Leve"),CONCATENATE("R5C",' RIESGOS DE GESTION'!#REF!),"")</f>
        <v>#REF!</v>
      </c>
      <c r="K20" s="57" t="e">
        <f>IF(AND(' RIESGOS DE GESTION'!#REF!="Alta",' RIESGOS DE GESTION'!#REF!="Leve"),CONCATENATE("R5C",' RIESGOS DE GESTION'!#REF!),"")</f>
        <v>#REF!</v>
      </c>
      <c r="L20" s="57" t="e">
        <f>IF(AND(' RIESGOS DE GESTION'!#REF!="Alta",' RIESGOS DE GESTION'!#REF!="Leve"),CONCATENATE("R5C",' RIESGOS DE GESTION'!#REF!),"")</f>
        <v>#REF!</v>
      </c>
      <c r="M20" s="57" t="e">
        <f>IF(AND(' RIESGOS DE GESTION'!#REF!="Alta",' RIESGOS DE GESTION'!#REF!="Leve"),CONCATENATE("R5C",' RIESGOS DE GESTION'!#REF!),"")</f>
        <v>#REF!</v>
      </c>
      <c r="N20" s="57" t="e">
        <f>IF(AND(' RIESGOS DE GESTION'!#REF!="Alta",' RIESGOS DE GESTION'!#REF!="Leve"),CONCATENATE("R5C",' RIESGOS DE GESTION'!#REF!),"")</f>
        <v>#REF!</v>
      </c>
      <c r="O20" s="58" t="e">
        <f>IF(AND(' RIESGOS DE GESTION'!#REF!="Alta",' RIESGOS DE GESTION'!#REF!="Leve"),CONCATENATE("R5C",' RIESGOS DE GESTION'!#REF!),"")</f>
        <v>#REF!</v>
      </c>
      <c r="P20" s="56" t="e">
        <f>IF(AND(' RIESGOS DE GESTION'!#REF!="Alta",' RIESGOS DE GESTION'!#REF!="Menor"),CONCATENATE("R5C",' RIESGOS DE GESTION'!#REF!),"")</f>
        <v>#REF!</v>
      </c>
      <c r="Q20" s="57" t="e">
        <f>IF(AND(' RIESGOS DE GESTION'!#REF!="Alta",' RIESGOS DE GESTION'!#REF!="Menor"),CONCATENATE("R5C",' RIESGOS DE GESTION'!#REF!),"")</f>
        <v>#REF!</v>
      </c>
      <c r="R20" s="57" t="e">
        <f>IF(AND(' RIESGOS DE GESTION'!#REF!="Alta",' RIESGOS DE GESTION'!#REF!="Menor"),CONCATENATE("R5C",' RIESGOS DE GESTION'!#REF!),"")</f>
        <v>#REF!</v>
      </c>
      <c r="S20" s="57" t="e">
        <f>IF(AND(' RIESGOS DE GESTION'!#REF!="Alta",' RIESGOS DE GESTION'!#REF!="Menor"),CONCATENATE("R5C",' RIESGOS DE GESTION'!#REF!),"")</f>
        <v>#REF!</v>
      </c>
      <c r="T20" s="57" t="e">
        <f>IF(AND(' RIESGOS DE GESTION'!#REF!="Alta",' RIESGOS DE GESTION'!#REF!="Menor"),CONCATENATE("R5C",' RIESGOS DE GESTION'!#REF!),"")</f>
        <v>#REF!</v>
      </c>
      <c r="U20" s="58" t="e">
        <f>IF(AND(' RIESGOS DE GESTION'!#REF!="Alta",' RIESGOS DE GESTION'!#REF!="Menor"),CONCATENATE("R5C",' RIESGOS DE GESTION'!#REF!),"")</f>
        <v>#REF!</v>
      </c>
      <c r="V20" s="41" t="e">
        <f>IF(AND(' RIESGOS DE GESTION'!#REF!="Alta",' RIESGOS DE GESTION'!#REF!="Moderado"),CONCATENATE("R5C",' RIESGOS DE GESTION'!#REF!),"")</f>
        <v>#REF!</v>
      </c>
      <c r="W20" s="42" t="e">
        <f>IF(AND(' RIESGOS DE GESTION'!#REF!="Alta",' RIESGOS DE GESTION'!#REF!="Moderado"),CONCATENATE("R5C",' RIESGOS DE GESTION'!#REF!),"")</f>
        <v>#REF!</v>
      </c>
      <c r="X20" s="42" t="e">
        <f>IF(AND(' RIESGOS DE GESTION'!#REF!="Alta",' RIESGOS DE GESTION'!#REF!="Moderado"),CONCATENATE("R5C",' RIESGOS DE GESTION'!#REF!),"")</f>
        <v>#REF!</v>
      </c>
      <c r="Y20" s="42" t="e">
        <f>IF(AND(' RIESGOS DE GESTION'!#REF!="Alta",' RIESGOS DE GESTION'!#REF!="Moderado"),CONCATENATE("R5C",' RIESGOS DE GESTION'!#REF!),"")</f>
        <v>#REF!</v>
      </c>
      <c r="Z20" s="42" t="e">
        <f>IF(AND(' RIESGOS DE GESTION'!#REF!="Alta",' RIESGOS DE GESTION'!#REF!="Moderado"),CONCATENATE("R5C",' RIESGOS DE GESTION'!#REF!),"")</f>
        <v>#REF!</v>
      </c>
      <c r="AA20" s="43" t="e">
        <f>IF(AND(' RIESGOS DE GESTION'!#REF!="Alta",' RIESGOS DE GESTION'!#REF!="Moderado"),CONCATENATE("R5C",' RIESGOS DE GESTION'!#REF!),"")</f>
        <v>#REF!</v>
      </c>
      <c r="AB20" s="41" t="e">
        <f>IF(AND(' RIESGOS DE GESTION'!#REF!="Alta",' RIESGOS DE GESTION'!#REF!="Mayor"),CONCATENATE("R5C",' RIESGOS DE GESTION'!#REF!),"")</f>
        <v>#REF!</v>
      </c>
      <c r="AC20" s="42" t="e">
        <f>IF(AND(' RIESGOS DE GESTION'!#REF!="Alta",' RIESGOS DE GESTION'!#REF!="Mayor"),CONCATENATE("R5C",' RIESGOS DE GESTION'!#REF!),"")</f>
        <v>#REF!</v>
      </c>
      <c r="AD20" s="42" t="e">
        <f>IF(AND(' RIESGOS DE GESTION'!#REF!="Alta",' RIESGOS DE GESTION'!#REF!="Mayor"),CONCATENATE("R5C",' RIESGOS DE GESTION'!#REF!),"")</f>
        <v>#REF!</v>
      </c>
      <c r="AE20" s="42" t="e">
        <f>IF(AND(' RIESGOS DE GESTION'!#REF!="Alta",' RIESGOS DE GESTION'!#REF!="Mayor"),CONCATENATE("R5C",' RIESGOS DE GESTION'!#REF!),"")</f>
        <v>#REF!</v>
      </c>
      <c r="AF20" s="42" t="e">
        <f>IF(AND(' RIESGOS DE GESTION'!#REF!="Alta",' RIESGOS DE GESTION'!#REF!="Mayor"),CONCATENATE("R5C",' RIESGOS DE GESTION'!#REF!),"")</f>
        <v>#REF!</v>
      </c>
      <c r="AG20" s="43" t="e">
        <f>IF(AND(' RIESGOS DE GESTION'!#REF!="Alta",' RIESGOS DE GESTION'!#REF!="Mayor"),CONCATENATE("R5C",' RIESGOS DE GESTION'!#REF!),"")</f>
        <v>#REF!</v>
      </c>
      <c r="AH20" s="44" t="e">
        <f>IF(AND(' RIESGOS DE GESTION'!#REF!="Alta",' RIESGOS DE GESTION'!#REF!="Catastrófico"),CONCATENATE("R5C",' RIESGOS DE GESTION'!#REF!),"")</f>
        <v>#REF!</v>
      </c>
      <c r="AI20" s="45" t="e">
        <f>IF(AND(' RIESGOS DE GESTION'!#REF!="Alta",' RIESGOS DE GESTION'!#REF!="Catastrófico"),CONCATENATE("R5C",' RIESGOS DE GESTION'!#REF!),"")</f>
        <v>#REF!</v>
      </c>
      <c r="AJ20" s="45" t="e">
        <f>IF(AND(' RIESGOS DE GESTION'!#REF!="Alta",' RIESGOS DE GESTION'!#REF!="Catastrófico"),CONCATENATE("R5C",' RIESGOS DE GESTION'!#REF!),"")</f>
        <v>#REF!</v>
      </c>
      <c r="AK20" s="45" t="e">
        <f>IF(AND(' RIESGOS DE GESTION'!#REF!="Alta",' RIESGOS DE GESTION'!#REF!="Catastrófico"),CONCATENATE("R5C",' RIESGOS DE GESTION'!#REF!),"")</f>
        <v>#REF!</v>
      </c>
      <c r="AL20" s="45" t="e">
        <f>IF(AND(' RIESGOS DE GESTION'!#REF!="Alta",' RIESGOS DE GESTION'!#REF!="Catastrófico"),CONCATENATE("R5C",' RIESGOS DE GESTION'!#REF!),"")</f>
        <v>#REF!</v>
      </c>
      <c r="AM20" s="46" t="e">
        <f>IF(AND(' RIESGOS DE GESTION'!#REF!="Alta",' RIESGOS DE GESTION'!#REF!="Catastrófico"),CONCATENATE("R5C",' RIESGOS DE GESTION'!#REF!),"")</f>
        <v>#REF!</v>
      </c>
      <c r="AN20" s="72"/>
      <c r="AO20" s="497"/>
      <c r="AP20" s="498"/>
      <c r="AQ20" s="498"/>
      <c r="AR20" s="498"/>
      <c r="AS20" s="498"/>
      <c r="AT20" s="499"/>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row>
    <row r="21" spans="1:76" ht="15" customHeight="1" x14ac:dyDescent="0.25">
      <c r="A21" s="72"/>
      <c r="B21" s="446"/>
      <c r="C21" s="446"/>
      <c r="D21" s="447"/>
      <c r="E21" s="487"/>
      <c r="F21" s="488"/>
      <c r="G21" s="488"/>
      <c r="H21" s="488"/>
      <c r="I21" s="488"/>
      <c r="J21" s="56" t="e">
        <f>IF(AND(' RIESGOS DE GESTION'!#REF!="Alta",' RIESGOS DE GESTION'!#REF!="Leve"),CONCATENATE("R6C",' RIESGOS DE GESTION'!#REF!),"")</f>
        <v>#REF!</v>
      </c>
      <c r="K21" s="57" t="e">
        <f>IF(AND(' RIESGOS DE GESTION'!#REF!="Alta",' RIESGOS DE GESTION'!#REF!="Leve"),CONCATENATE("R6C",' RIESGOS DE GESTION'!#REF!),"")</f>
        <v>#REF!</v>
      </c>
      <c r="L21" s="57" t="e">
        <f>IF(AND(' RIESGOS DE GESTION'!#REF!="Alta",' RIESGOS DE GESTION'!#REF!="Leve"),CONCATENATE("R6C",' RIESGOS DE GESTION'!#REF!),"")</f>
        <v>#REF!</v>
      </c>
      <c r="M21" s="57" t="e">
        <f>IF(AND(' RIESGOS DE GESTION'!#REF!="Alta",' RIESGOS DE GESTION'!#REF!="Leve"),CONCATENATE("R6C",' RIESGOS DE GESTION'!#REF!),"")</f>
        <v>#REF!</v>
      </c>
      <c r="N21" s="57" t="e">
        <f>IF(AND(' RIESGOS DE GESTION'!#REF!="Alta",' RIESGOS DE GESTION'!#REF!="Leve"),CONCATENATE("R6C",' RIESGOS DE GESTION'!#REF!),"")</f>
        <v>#REF!</v>
      </c>
      <c r="O21" s="58" t="e">
        <f>IF(AND(' RIESGOS DE GESTION'!#REF!="Alta",' RIESGOS DE GESTION'!#REF!="Leve"),CONCATENATE("R6C",' RIESGOS DE GESTION'!#REF!),"")</f>
        <v>#REF!</v>
      </c>
      <c r="P21" s="56" t="e">
        <f>IF(AND(' RIESGOS DE GESTION'!#REF!="Alta",' RIESGOS DE GESTION'!#REF!="Menor"),CONCATENATE("R6C",' RIESGOS DE GESTION'!#REF!),"")</f>
        <v>#REF!</v>
      </c>
      <c r="Q21" s="57" t="e">
        <f>IF(AND(' RIESGOS DE GESTION'!#REF!="Alta",' RIESGOS DE GESTION'!#REF!="Menor"),CONCATENATE("R6C",' RIESGOS DE GESTION'!#REF!),"")</f>
        <v>#REF!</v>
      </c>
      <c r="R21" s="57" t="e">
        <f>IF(AND(' RIESGOS DE GESTION'!#REF!="Alta",' RIESGOS DE GESTION'!#REF!="Menor"),CONCATENATE("R6C",' RIESGOS DE GESTION'!#REF!),"")</f>
        <v>#REF!</v>
      </c>
      <c r="S21" s="57" t="e">
        <f>IF(AND(' RIESGOS DE GESTION'!#REF!="Alta",' RIESGOS DE GESTION'!#REF!="Menor"),CONCATENATE("R6C",' RIESGOS DE GESTION'!#REF!),"")</f>
        <v>#REF!</v>
      </c>
      <c r="T21" s="57" t="e">
        <f>IF(AND(' RIESGOS DE GESTION'!#REF!="Alta",' RIESGOS DE GESTION'!#REF!="Menor"),CONCATENATE("R6C",' RIESGOS DE GESTION'!#REF!),"")</f>
        <v>#REF!</v>
      </c>
      <c r="U21" s="58" t="e">
        <f>IF(AND(' RIESGOS DE GESTION'!#REF!="Alta",' RIESGOS DE GESTION'!#REF!="Menor"),CONCATENATE("R6C",' RIESGOS DE GESTION'!#REF!),"")</f>
        <v>#REF!</v>
      </c>
      <c r="V21" s="41" t="e">
        <f>IF(AND(' RIESGOS DE GESTION'!#REF!="Alta",' RIESGOS DE GESTION'!#REF!="Moderado"),CONCATENATE("R6C",' RIESGOS DE GESTION'!#REF!),"")</f>
        <v>#REF!</v>
      </c>
      <c r="W21" s="42" t="e">
        <f>IF(AND(' RIESGOS DE GESTION'!#REF!="Alta",' RIESGOS DE GESTION'!#REF!="Moderado"),CONCATENATE("R6C",' RIESGOS DE GESTION'!#REF!),"")</f>
        <v>#REF!</v>
      </c>
      <c r="X21" s="42" t="e">
        <f>IF(AND(' RIESGOS DE GESTION'!#REF!="Alta",' RIESGOS DE GESTION'!#REF!="Moderado"),CONCATENATE("R6C",' RIESGOS DE GESTION'!#REF!),"")</f>
        <v>#REF!</v>
      </c>
      <c r="Y21" s="42" t="e">
        <f>IF(AND(' RIESGOS DE GESTION'!#REF!="Alta",' RIESGOS DE GESTION'!#REF!="Moderado"),CONCATENATE("R6C",' RIESGOS DE GESTION'!#REF!),"")</f>
        <v>#REF!</v>
      </c>
      <c r="Z21" s="42" t="e">
        <f>IF(AND(' RIESGOS DE GESTION'!#REF!="Alta",' RIESGOS DE GESTION'!#REF!="Moderado"),CONCATENATE("R6C",' RIESGOS DE GESTION'!#REF!),"")</f>
        <v>#REF!</v>
      </c>
      <c r="AA21" s="43" t="e">
        <f>IF(AND(' RIESGOS DE GESTION'!#REF!="Alta",' RIESGOS DE GESTION'!#REF!="Moderado"),CONCATENATE("R6C",' RIESGOS DE GESTION'!#REF!),"")</f>
        <v>#REF!</v>
      </c>
      <c r="AB21" s="41" t="e">
        <f>IF(AND(' RIESGOS DE GESTION'!#REF!="Alta",' RIESGOS DE GESTION'!#REF!="Mayor"),CONCATENATE("R6C",' RIESGOS DE GESTION'!#REF!),"")</f>
        <v>#REF!</v>
      </c>
      <c r="AC21" s="42" t="e">
        <f>IF(AND(' RIESGOS DE GESTION'!#REF!="Alta",' RIESGOS DE GESTION'!#REF!="Mayor"),CONCATENATE("R6C",' RIESGOS DE GESTION'!#REF!),"")</f>
        <v>#REF!</v>
      </c>
      <c r="AD21" s="42" t="e">
        <f>IF(AND(' RIESGOS DE GESTION'!#REF!="Alta",' RIESGOS DE GESTION'!#REF!="Mayor"),CONCATENATE("R6C",' RIESGOS DE GESTION'!#REF!),"")</f>
        <v>#REF!</v>
      </c>
      <c r="AE21" s="42" t="e">
        <f>IF(AND(' RIESGOS DE GESTION'!#REF!="Alta",' RIESGOS DE GESTION'!#REF!="Mayor"),CONCATENATE("R6C",' RIESGOS DE GESTION'!#REF!),"")</f>
        <v>#REF!</v>
      </c>
      <c r="AF21" s="42" t="e">
        <f>IF(AND(' RIESGOS DE GESTION'!#REF!="Alta",' RIESGOS DE GESTION'!#REF!="Mayor"),CONCATENATE("R6C",' RIESGOS DE GESTION'!#REF!),"")</f>
        <v>#REF!</v>
      </c>
      <c r="AG21" s="43" t="e">
        <f>IF(AND(' RIESGOS DE GESTION'!#REF!="Alta",' RIESGOS DE GESTION'!#REF!="Mayor"),CONCATENATE("R6C",' RIESGOS DE GESTION'!#REF!),"")</f>
        <v>#REF!</v>
      </c>
      <c r="AH21" s="44" t="e">
        <f>IF(AND(' RIESGOS DE GESTION'!#REF!="Alta",' RIESGOS DE GESTION'!#REF!="Catastrófico"),CONCATENATE("R6C",' RIESGOS DE GESTION'!#REF!),"")</f>
        <v>#REF!</v>
      </c>
      <c r="AI21" s="45" t="e">
        <f>IF(AND(' RIESGOS DE GESTION'!#REF!="Alta",' RIESGOS DE GESTION'!#REF!="Catastrófico"),CONCATENATE("R6C",' RIESGOS DE GESTION'!#REF!),"")</f>
        <v>#REF!</v>
      </c>
      <c r="AJ21" s="45" t="e">
        <f>IF(AND(' RIESGOS DE GESTION'!#REF!="Alta",' RIESGOS DE GESTION'!#REF!="Catastrófico"),CONCATENATE("R6C",' RIESGOS DE GESTION'!#REF!),"")</f>
        <v>#REF!</v>
      </c>
      <c r="AK21" s="45" t="e">
        <f>IF(AND(' RIESGOS DE GESTION'!#REF!="Alta",' RIESGOS DE GESTION'!#REF!="Catastrófico"),CONCATENATE("R6C",' RIESGOS DE GESTION'!#REF!),"")</f>
        <v>#REF!</v>
      </c>
      <c r="AL21" s="45" t="e">
        <f>IF(AND(' RIESGOS DE GESTION'!#REF!="Alta",' RIESGOS DE GESTION'!#REF!="Catastrófico"),CONCATENATE("R6C",' RIESGOS DE GESTION'!#REF!),"")</f>
        <v>#REF!</v>
      </c>
      <c r="AM21" s="46" t="e">
        <f>IF(AND(' RIESGOS DE GESTION'!#REF!="Alta",' RIESGOS DE GESTION'!#REF!="Catastrófico"),CONCATENATE("R6C",' RIESGOS DE GESTION'!#REF!),"")</f>
        <v>#REF!</v>
      </c>
      <c r="AN21" s="72"/>
      <c r="AO21" s="497"/>
      <c r="AP21" s="498"/>
      <c r="AQ21" s="498"/>
      <c r="AR21" s="498"/>
      <c r="AS21" s="498"/>
      <c r="AT21" s="499"/>
      <c r="AU21" s="72"/>
      <c r="AV21" s="72"/>
      <c r="AW21" s="72"/>
      <c r="AX21" s="72"/>
      <c r="AY21" s="72"/>
      <c r="AZ21" s="72"/>
      <c r="BA21" s="72"/>
      <c r="BB21" s="72"/>
      <c r="BC21" s="72"/>
      <c r="BD21" s="72"/>
      <c r="BE21" s="72"/>
      <c r="BF21" s="72"/>
      <c r="BG21" s="72"/>
      <c r="BH21" s="72"/>
      <c r="BI21" s="72"/>
      <c r="BJ21" s="72"/>
      <c r="BK21" s="72"/>
      <c r="BL21" s="72"/>
      <c r="BM21" s="72"/>
      <c r="BN21" s="72"/>
      <c r="BO21" s="72"/>
      <c r="BP21" s="72"/>
      <c r="BQ21" s="72"/>
      <c r="BR21" s="72"/>
      <c r="BS21" s="72"/>
      <c r="BT21" s="72"/>
      <c r="BU21" s="72"/>
      <c r="BV21" s="72"/>
      <c r="BW21" s="72"/>
      <c r="BX21" s="72"/>
    </row>
    <row r="22" spans="1:76" ht="15" customHeight="1" x14ac:dyDescent="0.25">
      <c r="A22" s="72"/>
      <c r="B22" s="446"/>
      <c r="C22" s="446"/>
      <c r="D22" s="447"/>
      <c r="E22" s="487"/>
      <c r="F22" s="488"/>
      <c r="G22" s="488"/>
      <c r="H22" s="488"/>
      <c r="I22" s="488"/>
      <c r="J22" s="56" t="e">
        <f>IF(AND(' RIESGOS DE GESTION'!#REF!="Alta",' RIESGOS DE GESTION'!#REF!="Leve"),CONCATENATE("R7C",' RIESGOS DE GESTION'!#REF!),"")</f>
        <v>#REF!</v>
      </c>
      <c r="K22" s="57" t="e">
        <f>IF(AND(' RIESGOS DE GESTION'!#REF!="Alta",' RIESGOS DE GESTION'!#REF!="Leve"),CONCATENATE("R7C",' RIESGOS DE GESTION'!#REF!),"")</f>
        <v>#REF!</v>
      </c>
      <c r="L22" s="57" t="e">
        <f>IF(AND(' RIESGOS DE GESTION'!#REF!="Alta",' RIESGOS DE GESTION'!#REF!="Leve"),CONCATENATE("R7C",' RIESGOS DE GESTION'!#REF!),"")</f>
        <v>#REF!</v>
      </c>
      <c r="M22" s="57" t="e">
        <f>IF(AND(' RIESGOS DE GESTION'!#REF!="Alta",' RIESGOS DE GESTION'!#REF!="Leve"),CONCATENATE("R7C",' RIESGOS DE GESTION'!#REF!),"")</f>
        <v>#REF!</v>
      </c>
      <c r="N22" s="57" t="e">
        <f>IF(AND(' RIESGOS DE GESTION'!#REF!="Alta",' RIESGOS DE GESTION'!#REF!="Leve"),CONCATENATE("R7C",' RIESGOS DE GESTION'!#REF!),"")</f>
        <v>#REF!</v>
      </c>
      <c r="O22" s="58" t="e">
        <f>IF(AND(' RIESGOS DE GESTION'!#REF!="Alta",' RIESGOS DE GESTION'!#REF!="Leve"),CONCATENATE("R7C",' RIESGOS DE GESTION'!#REF!),"")</f>
        <v>#REF!</v>
      </c>
      <c r="P22" s="56" t="e">
        <f>IF(AND(' RIESGOS DE GESTION'!#REF!="Alta",' RIESGOS DE GESTION'!#REF!="Menor"),CONCATENATE("R7C",' RIESGOS DE GESTION'!#REF!),"")</f>
        <v>#REF!</v>
      </c>
      <c r="Q22" s="57" t="e">
        <f>IF(AND(' RIESGOS DE GESTION'!#REF!="Alta",' RIESGOS DE GESTION'!#REF!="Menor"),CONCATENATE("R7C",' RIESGOS DE GESTION'!#REF!),"")</f>
        <v>#REF!</v>
      </c>
      <c r="R22" s="57" t="e">
        <f>IF(AND(' RIESGOS DE GESTION'!#REF!="Alta",' RIESGOS DE GESTION'!#REF!="Menor"),CONCATENATE("R7C",' RIESGOS DE GESTION'!#REF!),"")</f>
        <v>#REF!</v>
      </c>
      <c r="S22" s="57" t="e">
        <f>IF(AND(' RIESGOS DE GESTION'!#REF!="Alta",' RIESGOS DE GESTION'!#REF!="Menor"),CONCATENATE("R7C",' RIESGOS DE GESTION'!#REF!),"")</f>
        <v>#REF!</v>
      </c>
      <c r="T22" s="57" t="e">
        <f>IF(AND(' RIESGOS DE GESTION'!#REF!="Alta",' RIESGOS DE GESTION'!#REF!="Menor"),CONCATENATE("R7C",' RIESGOS DE GESTION'!#REF!),"")</f>
        <v>#REF!</v>
      </c>
      <c r="U22" s="58" t="e">
        <f>IF(AND(' RIESGOS DE GESTION'!#REF!="Alta",' RIESGOS DE GESTION'!#REF!="Menor"),CONCATENATE("R7C",' RIESGOS DE GESTION'!#REF!),"")</f>
        <v>#REF!</v>
      </c>
      <c r="V22" s="41" t="e">
        <f>IF(AND(' RIESGOS DE GESTION'!#REF!="Alta",' RIESGOS DE GESTION'!#REF!="Moderado"),CONCATENATE("R7C",' RIESGOS DE GESTION'!#REF!),"")</f>
        <v>#REF!</v>
      </c>
      <c r="W22" s="42" t="e">
        <f>IF(AND(' RIESGOS DE GESTION'!#REF!="Alta",' RIESGOS DE GESTION'!#REF!="Moderado"),CONCATENATE("R7C",' RIESGOS DE GESTION'!#REF!),"")</f>
        <v>#REF!</v>
      </c>
      <c r="X22" s="42" t="e">
        <f>IF(AND(' RIESGOS DE GESTION'!#REF!="Alta",' RIESGOS DE GESTION'!#REF!="Moderado"),CONCATENATE("R7C",' RIESGOS DE GESTION'!#REF!),"")</f>
        <v>#REF!</v>
      </c>
      <c r="Y22" s="42" t="e">
        <f>IF(AND(' RIESGOS DE GESTION'!#REF!="Alta",' RIESGOS DE GESTION'!#REF!="Moderado"),CONCATENATE("R7C",' RIESGOS DE GESTION'!#REF!),"")</f>
        <v>#REF!</v>
      </c>
      <c r="Z22" s="42" t="e">
        <f>IF(AND(' RIESGOS DE GESTION'!#REF!="Alta",' RIESGOS DE GESTION'!#REF!="Moderado"),CONCATENATE("R7C",' RIESGOS DE GESTION'!#REF!),"")</f>
        <v>#REF!</v>
      </c>
      <c r="AA22" s="43" t="e">
        <f>IF(AND(' RIESGOS DE GESTION'!#REF!="Alta",' RIESGOS DE GESTION'!#REF!="Moderado"),CONCATENATE("R7C",' RIESGOS DE GESTION'!#REF!),"")</f>
        <v>#REF!</v>
      </c>
      <c r="AB22" s="41" t="e">
        <f>IF(AND(' RIESGOS DE GESTION'!#REF!="Alta",' RIESGOS DE GESTION'!#REF!="Mayor"),CONCATENATE("R7C",' RIESGOS DE GESTION'!#REF!),"")</f>
        <v>#REF!</v>
      </c>
      <c r="AC22" s="42" t="e">
        <f>IF(AND(' RIESGOS DE GESTION'!#REF!="Alta",' RIESGOS DE GESTION'!#REF!="Mayor"),CONCATENATE("R7C",' RIESGOS DE GESTION'!#REF!),"")</f>
        <v>#REF!</v>
      </c>
      <c r="AD22" s="42" t="e">
        <f>IF(AND(' RIESGOS DE GESTION'!#REF!="Alta",' RIESGOS DE GESTION'!#REF!="Mayor"),CONCATENATE("R7C",' RIESGOS DE GESTION'!#REF!),"")</f>
        <v>#REF!</v>
      </c>
      <c r="AE22" s="42" t="e">
        <f>IF(AND(' RIESGOS DE GESTION'!#REF!="Alta",' RIESGOS DE GESTION'!#REF!="Mayor"),CONCATENATE("R7C",' RIESGOS DE GESTION'!#REF!),"")</f>
        <v>#REF!</v>
      </c>
      <c r="AF22" s="42" t="e">
        <f>IF(AND(' RIESGOS DE GESTION'!#REF!="Alta",' RIESGOS DE GESTION'!#REF!="Mayor"),CONCATENATE("R7C",' RIESGOS DE GESTION'!#REF!),"")</f>
        <v>#REF!</v>
      </c>
      <c r="AG22" s="43" t="e">
        <f>IF(AND(' RIESGOS DE GESTION'!#REF!="Alta",' RIESGOS DE GESTION'!#REF!="Mayor"),CONCATENATE("R7C",' RIESGOS DE GESTION'!#REF!),"")</f>
        <v>#REF!</v>
      </c>
      <c r="AH22" s="44" t="e">
        <f>IF(AND(' RIESGOS DE GESTION'!#REF!="Alta",' RIESGOS DE GESTION'!#REF!="Catastrófico"),CONCATENATE("R7C",' RIESGOS DE GESTION'!#REF!),"")</f>
        <v>#REF!</v>
      </c>
      <c r="AI22" s="45" t="e">
        <f>IF(AND(' RIESGOS DE GESTION'!#REF!="Alta",' RIESGOS DE GESTION'!#REF!="Catastrófico"),CONCATENATE("R7C",' RIESGOS DE GESTION'!#REF!),"")</f>
        <v>#REF!</v>
      </c>
      <c r="AJ22" s="45" t="e">
        <f>IF(AND(' RIESGOS DE GESTION'!#REF!="Alta",' RIESGOS DE GESTION'!#REF!="Catastrófico"),CONCATENATE("R7C",' RIESGOS DE GESTION'!#REF!),"")</f>
        <v>#REF!</v>
      </c>
      <c r="AK22" s="45" t="e">
        <f>IF(AND(' RIESGOS DE GESTION'!#REF!="Alta",' RIESGOS DE GESTION'!#REF!="Catastrófico"),CONCATENATE("R7C",' RIESGOS DE GESTION'!#REF!),"")</f>
        <v>#REF!</v>
      </c>
      <c r="AL22" s="45" t="e">
        <f>IF(AND(' RIESGOS DE GESTION'!#REF!="Alta",' RIESGOS DE GESTION'!#REF!="Catastrófico"),CONCATENATE("R7C",' RIESGOS DE GESTION'!#REF!),"")</f>
        <v>#REF!</v>
      </c>
      <c r="AM22" s="46" t="e">
        <f>IF(AND(' RIESGOS DE GESTION'!#REF!="Alta",' RIESGOS DE GESTION'!#REF!="Catastrófico"),CONCATENATE("R7C",' RIESGOS DE GESTION'!#REF!),"")</f>
        <v>#REF!</v>
      </c>
      <c r="AN22" s="72"/>
      <c r="AO22" s="497"/>
      <c r="AP22" s="498"/>
      <c r="AQ22" s="498"/>
      <c r="AR22" s="498"/>
      <c r="AS22" s="498"/>
      <c r="AT22" s="499"/>
      <c r="AU22" s="72"/>
      <c r="AV22" s="72"/>
      <c r="AW22" s="72"/>
      <c r="AX22" s="72"/>
      <c r="AY22" s="72"/>
      <c r="AZ22" s="72"/>
      <c r="BA22" s="72"/>
      <c r="BB22" s="72"/>
      <c r="BC22" s="72"/>
      <c r="BD22" s="72"/>
      <c r="BE22" s="72"/>
      <c r="BF22" s="72"/>
      <c r="BG22" s="72"/>
      <c r="BH22" s="72"/>
      <c r="BI22" s="72"/>
      <c r="BJ22" s="72"/>
      <c r="BK22" s="72"/>
      <c r="BL22" s="72"/>
      <c r="BM22" s="72"/>
      <c r="BN22" s="72"/>
      <c r="BO22" s="72"/>
      <c r="BP22" s="72"/>
      <c r="BQ22" s="72"/>
      <c r="BR22" s="72"/>
      <c r="BS22" s="72"/>
      <c r="BT22" s="72"/>
      <c r="BU22" s="72"/>
      <c r="BV22" s="72"/>
      <c r="BW22" s="72"/>
      <c r="BX22" s="72"/>
    </row>
    <row r="23" spans="1:76" ht="15" customHeight="1" x14ac:dyDescent="0.25">
      <c r="A23" s="72"/>
      <c r="B23" s="446"/>
      <c r="C23" s="446"/>
      <c r="D23" s="447"/>
      <c r="E23" s="487"/>
      <c r="F23" s="488"/>
      <c r="G23" s="488"/>
      <c r="H23" s="488"/>
      <c r="I23" s="488"/>
      <c r="J23" s="56" t="e">
        <f>IF(AND(' RIESGOS DE GESTION'!#REF!="Alta",' RIESGOS DE GESTION'!#REF!="Leve"),CONCATENATE("R8C",' RIESGOS DE GESTION'!#REF!),"")</f>
        <v>#REF!</v>
      </c>
      <c r="K23" s="57" t="e">
        <f>IF(AND(' RIESGOS DE GESTION'!#REF!="Alta",' RIESGOS DE GESTION'!#REF!="Leve"),CONCATENATE("R8C",' RIESGOS DE GESTION'!#REF!),"")</f>
        <v>#REF!</v>
      </c>
      <c r="L23" s="57" t="e">
        <f>IF(AND(' RIESGOS DE GESTION'!#REF!="Alta",' RIESGOS DE GESTION'!#REF!="Leve"),CONCATENATE("R8C",' RIESGOS DE GESTION'!#REF!),"")</f>
        <v>#REF!</v>
      </c>
      <c r="M23" s="57" t="e">
        <f>IF(AND(' RIESGOS DE GESTION'!#REF!="Alta",' RIESGOS DE GESTION'!#REF!="Leve"),CONCATENATE("R8C",' RIESGOS DE GESTION'!#REF!),"")</f>
        <v>#REF!</v>
      </c>
      <c r="N23" s="57" t="e">
        <f>IF(AND(' RIESGOS DE GESTION'!#REF!="Alta",' RIESGOS DE GESTION'!#REF!="Leve"),CONCATENATE("R8C",' RIESGOS DE GESTION'!#REF!),"")</f>
        <v>#REF!</v>
      </c>
      <c r="O23" s="58" t="e">
        <f>IF(AND(' RIESGOS DE GESTION'!#REF!="Alta",' RIESGOS DE GESTION'!#REF!="Leve"),CONCATENATE("R8C",' RIESGOS DE GESTION'!#REF!),"")</f>
        <v>#REF!</v>
      </c>
      <c r="P23" s="56" t="e">
        <f>IF(AND(' RIESGOS DE GESTION'!#REF!="Alta",' RIESGOS DE GESTION'!#REF!="Menor"),CONCATENATE("R8C",' RIESGOS DE GESTION'!#REF!),"")</f>
        <v>#REF!</v>
      </c>
      <c r="Q23" s="57" t="e">
        <f>IF(AND(' RIESGOS DE GESTION'!#REF!="Alta",' RIESGOS DE GESTION'!#REF!="Menor"),CONCATENATE("R8C",' RIESGOS DE GESTION'!#REF!),"")</f>
        <v>#REF!</v>
      </c>
      <c r="R23" s="57" t="e">
        <f>IF(AND(' RIESGOS DE GESTION'!#REF!="Alta",' RIESGOS DE GESTION'!#REF!="Menor"),CONCATENATE("R8C",' RIESGOS DE GESTION'!#REF!),"")</f>
        <v>#REF!</v>
      </c>
      <c r="S23" s="57" t="e">
        <f>IF(AND(' RIESGOS DE GESTION'!#REF!="Alta",' RIESGOS DE GESTION'!#REF!="Menor"),CONCATENATE("R8C",' RIESGOS DE GESTION'!#REF!),"")</f>
        <v>#REF!</v>
      </c>
      <c r="T23" s="57" t="e">
        <f>IF(AND(' RIESGOS DE GESTION'!#REF!="Alta",' RIESGOS DE GESTION'!#REF!="Menor"),CONCATENATE("R8C",' RIESGOS DE GESTION'!#REF!),"")</f>
        <v>#REF!</v>
      </c>
      <c r="U23" s="58" t="e">
        <f>IF(AND(' RIESGOS DE GESTION'!#REF!="Alta",' RIESGOS DE GESTION'!#REF!="Menor"),CONCATENATE("R8C",' RIESGOS DE GESTION'!#REF!),"")</f>
        <v>#REF!</v>
      </c>
      <c r="V23" s="41" t="e">
        <f>IF(AND(' RIESGOS DE GESTION'!#REF!="Alta",' RIESGOS DE GESTION'!#REF!="Moderado"),CONCATENATE("R8C",' RIESGOS DE GESTION'!#REF!),"")</f>
        <v>#REF!</v>
      </c>
      <c r="W23" s="42" t="e">
        <f>IF(AND(' RIESGOS DE GESTION'!#REF!="Alta",' RIESGOS DE GESTION'!#REF!="Moderado"),CONCATENATE("R8C",' RIESGOS DE GESTION'!#REF!),"")</f>
        <v>#REF!</v>
      </c>
      <c r="X23" s="42" t="e">
        <f>IF(AND(' RIESGOS DE GESTION'!#REF!="Alta",' RIESGOS DE GESTION'!#REF!="Moderado"),CONCATENATE("R8C",' RIESGOS DE GESTION'!#REF!),"")</f>
        <v>#REF!</v>
      </c>
      <c r="Y23" s="42" t="e">
        <f>IF(AND(' RIESGOS DE GESTION'!#REF!="Alta",' RIESGOS DE GESTION'!#REF!="Moderado"),CONCATENATE("R8C",' RIESGOS DE GESTION'!#REF!),"")</f>
        <v>#REF!</v>
      </c>
      <c r="Z23" s="42" t="e">
        <f>IF(AND(' RIESGOS DE GESTION'!#REF!="Alta",' RIESGOS DE GESTION'!#REF!="Moderado"),CONCATENATE("R8C",' RIESGOS DE GESTION'!#REF!),"")</f>
        <v>#REF!</v>
      </c>
      <c r="AA23" s="43" t="e">
        <f>IF(AND(' RIESGOS DE GESTION'!#REF!="Alta",' RIESGOS DE GESTION'!#REF!="Moderado"),CONCATENATE("R8C",' RIESGOS DE GESTION'!#REF!),"")</f>
        <v>#REF!</v>
      </c>
      <c r="AB23" s="41" t="e">
        <f>IF(AND(' RIESGOS DE GESTION'!#REF!="Alta",' RIESGOS DE GESTION'!#REF!="Mayor"),CONCATENATE("R8C",' RIESGOS DE GESTION'!#REF!),"")</f>
        <v>#REF!</v>
      </c>
      <c r="AC23" s="42" t="e">
        <f>IF(AND(' RIESGOS DE GESTION'!#REF!="Alta",' RIESGOS DE GESTION'!#REF!="Mayor"),CONCATENATE("R8C",' RIESGOS DE GESTION'!#REF!),"")</f>
        <v>#REF!</v>
      </c>
      <c r="AD23" s="42" t="e">
        <f>IF(AND(' RIESGOS DE GESTION'!#REF!="Alta",' RIESGOS DE GESTION'!#REF!="Mayor"),CONCATENATE("R8C",' RIESGOS DE GESTION'!#REF!),"")</f>
        <v>#REF!</v>
      </c>
      <c r="AE23" s="42" t="e">
        <f>IF(AND(' RIESGOS DE GESTION'!#REF!="Alta",' RIESGOS DE GESTION'!#REF!="Mayor"),CONCATENATE("R8C",' RIESGOS DE GESTION'!#REF!),"")</f>
        <v>#REF!</v>
      </c>
      <c r="AF23" s="42" t="e">
        <f>IF(AND(' RIESGOS DE GESTION'!#REF!="Alta",' RIESGOS DE GESTION'!#REF!="Mayor"),CONCATENATE("R8C",' RIESGOS DE GESTION'!#REF!),"")</f>
        <v>#REF!</v>
      </c>
      <c r="AG23" s="43" t="e">
        <f>IF(AND(' RIESGOS DE GESTION'!#REF!="Alta",' RIESGOS DE GESTION'!#REF!="Mayor"),CONCATENATE("R8C",' RIESGOS DE GESTION'!#REF!),"")</f>
        <v>#REF!</v>
      </c>
      <c r="AH23" s="44" t="e">
        <f>IF(AND(' RIESGOS DE GESTION'!#REF!="Alta",' RIESGOS DE GESTION'!#REF!="Catastrófico"),CONCATENATE("R8C",' RIESGOS DE GESTION'!#REF!),"")</f>
        <v>#REF!</v>
      </c>
      <c r="AI23" s="45" t="e">
        <f>IF(AND(' RIESGOS DE GESTION'!#REF!="Alta",' RIESGOS DE GESTION'!#REF!="Catastrófico"),CONCATENATE("R8C",' RIESGOS DE GESTION'!#REF!),"")</f>
        <v>#REF!</v>
      </c>
      <c r="AJ23" s="45" t="e">
        <f>IF(AND(' RIESGOS DE GESTION'!#REF!="Alta",' RIESGOS DE GESTION'!#REF!="Catastrófico"),CONCATENATE("R8C",' RIESGOS DE GESTION'!#REF!),"")</f>
        <v>#REF!</v>
      </c>
      <c r="AK23" s="45" t="e">
        <f>IF(AND(' RIESGOS DE GESTION'!#REF!="Alta",' RIESGOS DE GESTION'!#REF!="Catastrófico"),CONCATENATE("R8C",' RIESGOS DE GESTION'!#REF!),"")</f>
        <v>#REF!</v>
      </c>
      <c r="AL23" s="45" t="e">
        <f>IF(AND(' RIESGOS DE GESTION'!#REF!="Alta",' RIESGOS DE GESTION'!#REF!="Catastrófico"),CONCATENATE("R8C",' RIESGOS DE GESTION'!#REF!),"")</f>
        <v>#REF!</v>
      </c>
      <c r="AM23" s="46" t="e">
        <f>IF(AND(' RIESGOS DE GESTION'!#REF!="Alta",' RIESGOS DE GESTION'!#REF!="Catastrófico"),CONCATENATE("R8C",' RIESGOS DE GESTION'!#REF!),"")</f>
        <v>#REF!</v>
      </c>
      <c r="AN23" s="72"/>
      <c r="AO23" s="497"/>
      <c r="AP23" s="498"/>
      <c r="AQ23" s="498"/>
      <c r="AR23" s="498"/>
      <c r="AS23" s="498"/>
      <c r="AT23" s="499"/>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c r="BU23" s="72"/>
      <c r="BV23" s="72"/>
      <c r="BW23" s="72"/>
      <c r="BX23" s="72"/>
    </row>
    <row r="24" spans="1:76" ht="15" customHeight="1" x14ac:dyDescent="0.25">
      <c r="A24" s="72"/>
      <c r="B24" s="446"/>
      <c r="C24" s="446"/>
      <c r="D24" s="447"/>
      <c r="E24" s="487"/>
      <c r="F24" s="488"/>
      <c r="G24" s="488"/>
      <c r="H24" s="488"/>
      <c r="I24" s="488"/>
      <c r="J24" s="56" t="e">
        <f>IF(AND(' RIESGOS DE GESTION'!#REF!="Alta",' RIESGOS DE GESTION'!#REF!="Leve"),CONCATENATE("R9C",' RIESGOS DE GESTION'!#REF!),"")</f>
        <v>#REF!</v>
      </c>
      <c r="K24" s="57" t="e">
        <f>IF(AND(' RIESGOS DE GESTION'!#REF!="Alta",' RIESGOS DE GESTION'!#REF!="Leve"),CONCATENATE("R9C",' RIESGOS DE GESTION'!#REF!),"")</f>
        <v>#REF!</v>
      </c>
      <c r="L24" s="57" t="e">
        <f>IF(AND(' RIESGOS DE GESTION'!#REF!="Alta",' RIESGOS DE GESTION'!#REF!="Leve"),CONCATENATE("R9C",' RIESGOS DE GESTION'!#REF!),"")</f>
        <v>#REF!</v>
      </c>
      <c r="M24" s="57" t="e">
        <f>IF(AND(' RIESGOS DE GESTION'!#REF!="Alta",' RIESGOS DE GESTION'!#REF!="Leve"),CONCATENATE("R9C",' RIESGOS DE GESTION'!#REF!),"")</f>
        <v>#REF!</v>
      </c>
      <c r="N24" s="57" t="e">
        <f>IF(AND(' RIESGOS DE GESTION'!#REF!="Alta",' RIESGOS DE GESTION'!#REF!="Leve"),CONCATENATE("R9C",' RIESGOS DE GESTION'!#REF!),"")</f>
        <v>#REF!</v>
      </c>
      <c r="O24" s="58" t="e">
        <f>IF(AND(' RIESGOS DE GESTION'!#REF!="Alta",' RIESGOS DE GESTION'!#REF!="Leve"),CONCATENATE("R9C",' RIESGOS DE GESTION'!#REF!),"")</f>
        <v>#REF!</v>
      </c>
      <c r="P24" s="56" t="e">
        <f>IF(AND(' RIESGOS DE GESTION'!#REF!="Alta",' RIESGOS DE GESTION'!#REF!="Menor"),CONCATENATE("R9C",' RIESGOS DE GESTION'!#REF!),"")</f>
        <v>#REF!</v>
      </c>
      <c r="Q24" s="57" t="e">
        <f>IF(AND(' RIESGOS DE GESTION'!#REF!="Alta",' RIESGOS DE GESTION'!#REF!="Menor"),CONCATENATE("R9C",' RIESGOS DE GESTION'!#REF!),"")</f>
        <v>#REF!</v>
      </c>
      <c r="R24" s="57" t="e">
        <f>IF(AND(' RIESGOS DE GESTION'!#REF!="Alta",' RIESGOS DE GESTION'!#REF!="Menor"),CONCATENATE("R9C",' RIESGOS DE GESTION'!#REF!),"")</f>
        <v>#REF!</v>
      </c>
      <c r="S24" s="57" t="e">
        <f>IF(AND(' RIESGOS DE GESTION'!#REF!="Alta",' RIESGOS DE GESTION'!#REF!="Menor"),CONCATENATE("R9C",' RIESGOS DE GESTION'!#REF!),"")</f>
        <v>#REF!</v>
      </c>
      <c r="T24" s="57" t="e">
        <f>IF(AND(' RIESGOS DE GESTION'!#REF!="Alta",' RIESGOS DE GESTION'!#REF!="Menor"),CONCATENATE("R9C",' RIESGOS DE GESTION'!#REF!),"")</f>
        <v>#REF!</v>
      </c>
      <c r="U24" s="58" t="e">
        <f>IF(AND(' RIESGOS DE GESTION'!#REF!="Alta",' RIESGOS DE GESTION'!#REF!="Menor"),CONCATENATE("R9C",' RIESGOS DE GESTION'!#REF!),"")</f>
        <v>#REF!</v>
      </c>
      <c r="V24" s="41" t="e">
        <f>IF(AND(' RIESGOS DE GESTION'!#REF!="Alta",' RIESGOS DE GESTION'!#REF!="Moderado"),CONCATENATE("R9C",' RIESGOS DE GESTION'!#REF!),"")</f>
        <v>#REF!</v>
      </c>
      <c r="W24" s="42" t="e">
        <f>IF(AND(' RIESGOS DE GESTION'!#REF!="Alta",' RIESGOS DE GESTION'!#REF!="Moderado"),CONCATENATE("R9C",' RIESGOS DE GESTION'!#REF!),"")</f>
        <v>#REF!</v>
      </c>
      <c r="X24" s="42" t="e">
        <f>IF(AND(' RIESGOS DE GESTION'!#REF!="Alta",' RIESGOS DE GESTION'!#REF!="Moderado"),CONCATENATE("R9C",' RIESGOS DE GESTION'!#REF!),"")</f>
        <v>#REF!</v>
      </c>
      <c r="Y24" s="42" t="e">
        <f>IF(AND(' RIESGOS DE GESTION'!#REF!="Alta",' RIESGOS DE GESTION'!#REF!="Moderado"),CONCATENATE("R9C",' RIESGOS DE GESTION'!#REF!),"")</f>
        <v>#REF!</v>
      </c>
      <c r="Z24" s="42" t="e">
        <f>IF(AND(' RIESGOS DE GESTION'!#REF!="Alta",' RIESGOS DE GESTION'!#REF!="Moderado"),CONCATENATE("R9C",' RIESGOS DE GESTION'!#REF!),"")</f>
        <v>#REF!</v>
      </c>
      <c r="AA24" s="43" t="e">
        <f>IF(AND(' RIESGOS DE GESTION'!#REF!="Alta",' RIESGOS DE GESTION'!#REF!="Moderado"),CONCATENATE("R9C",' RIESGOS DE GESTION'!#REF!),"")</f>
        <v>#REF!</v>
      </c>
      <c r="AB24" s="41" t="e">
        <f>IF(AND(' RIESGOS DE GESTION'!#REF!="Alta",' RIESGOS DE GESTION'!#REF!="Mayor"),CONCATENATE("R9C",' RIESGOS DE GESTION'!#REF!),"")</f>
        <v>#REF!</v>
      </c>
      <c r="AC24" s="42" t="e">
        <f>IF(AND(' RIESGOS DE GESTION'!#REF!="Alta",' RIESGOS DE GESTION'!#REF!="Mayor"),CONCATENATE("R9C",' RIESGOS DE GESTION'!#REF!),"")</f>
        <v>#REF!</v>
      </c>
      <c r="AD24" s="42" t="e">
        <f>IF(AND(' RIESGOS DE GESTION'!#REF!="Alta",' RIESGOS DE GESTION'!#REF!="Mayor"),CONCATENATE("R9C",' RIESGOS DE GESTION'!#REF!),"")</f>
        <v>#REF!</v>
      </c>
      <c r="AE24" s="42" t="e">
        <f>IF(AND(' RIESGOS DE GESTION'!#REF!="Alta",' RIESGOS DE GESTION'!#REF!="Mayor"),CONCATENATE("R9C",' RIESGOS DE GESTION'!#REF!),"")</f>
        <v>#REF!</v>
      </c>
      <c r="AF24" s="42" t="e">
        <f>IF(AND(' RIESGOS DE GESTION'!#REF!="Alta",' RIESGOS DE GESTION'!#REF!="Mayor"),CONCATENATE("R9C",' RIESGOS DE GESTION'!#REF!),"")</f>
        <v>#REF!</v>
      </c>
      <c r="AG24" s="43" t="e">
        <f>IF(AND(' RIESGOS DE GESTION'!#REF!="Alta",' RIESGOS DE GESTION'!#REF!="Mayor"),CONCATENATE("R9C",' RIESGOS DE GESTION'!#REF!),"")</f>
        <v>#REF!</v>
      </c>
      <c r="AH24" s="44" t="e">
        <f>IF(AND(' RIESGOS DE GESTION'!#REF!="Alta",' RIESGOS DE GESTION'!#REF!="Catastrófico"),CONCATENATE("R9C",' RIESGOS DE GESTION'!#REF!),"")</f>
        <v>#REF!</v>
      </c>
      <c r="AI24" s="45" t="e">
        <f>IF(AND(' RIESGOS DE GESTION'!#REF!="Alta",' RIESGOS DE GESTION'!#REF!="Catastrófico"),CONCATENATE("R9C",' RIESGOS DE GESTION'!#REF!),"")</f>
        <v>#REF!</v>
      </c>
      <c r="AJ24" s="45" t="e">
        <f>IF(AND(' RIESGOS DE GESTION'!#REF!="Alta",' RIESGOS DE GESTION'!#REF!="Catastrófico"),CONCATENATE("R9C",' RIESGOS DE GESTION'!#REF!),"")</f>
        <v>#REF!</v>
      </c>
      <c r="AK24" s="45" t="e">
        <f>IF(AND(' RIESGOS DE GESTION'!#REF!="Alta",' RIESGOS DE GESTION'!#REF!="Catastrófico"),CONCATENATE("R9C",' RIESGOS DE GESTION'!#REF!),"")</f>
        <v>#REF!</v>
      </c>
      <c r="AL24" s="45" t="e">
        <f>IF(AND(' RIESGOS DE GESTION'!#REF!="Alta",' RIESGOS DE GESTION'!#REF!="Catastrófico"),CONCATENATE("R9C",' RIESGOS DE GESTION'!#REF!),"")</f>
        <v>#REF!</v>
      </c>
      <c r="AM24" s="46" t="e">
        <f>IF(AND(' RIESGOS DE GESTION'!#REF!="Alta",' RIESGOS DE GESTION'!#REF!="Catastrófico"),CONCATENATE("R9C",' RIESGOS DE GESTION'!#REF!),"")</f>
        <v>#REF!</v>
      </c>
      <c r="AN24" s="72"/>
      <c r="AO24" s="497"/>
      <c r="AP24" s="498"/>
      <c r="AQ24" s="498"/>
      <c r="AR24" s="498"/>
      <c r="AS24" s="498"/>
      <c r="AT24" s="499"/>
      <c r="AU24" s="72"/>
      <c r="AV24" s="72"/>
      <c r="AW24" s="72"/>
      <c r="AX24" s="72"/>
      <c r="AY24" s="72"/>
      <c r="AZ24" s="72"/>
      <c r="BA24" s="72"/>
      <c r="BB24" s="72"/>
      <c r="BC24" s="72"/>
      <c r="BD24" s="72"/>
      <c r="BE24" s="72"/>
      <c r="BF24" s="72"/>
      <c r="BG24" s="72"/>
      <c r="BH24" s="72"/>
      <c r="BI24" s="72"/>
      <c r="BJ24" s="72"/>
      <c r="BK24" s="72"/>
      <c r="BL24" s="72"/>
      <c r="BM24" s="72"/>
      <c r="BN24" s="72"/>
      <c r="BO24" s="72"/>
      <c r="BP24" s="72"/>
      <c r="BQ24" s="72"/>
      <c r="BR24" s="72"/>
      <c r="BS24" s="72"/>
      <c r="BT24" s="72"/>
      <c r="BU24" s="72"/>
      <c r="BV24" s="72"/>
      <c r="BW24" s="72"/>
      <c r="BX24" s="72"/>
    </row>
    <row r="25" spans="1:76" ht="15.75" customHeight="1" thickBot="1" x14ac:dyDescent="0.3">
      <c r="A25" s="72"/>
      <c r="B25" s="446"/>
      <c r="C25" s="446"/>
      <c r="D25" s="447"/>
      <c r="E25" s="490"/>
      <c r="F25" s="491"/>
      <c r="G25" s="491"/>
      <c r="H25" s="491"/>
      <c r="I25" s="491"/>
      <c r="J25" s="59" t="e">
        <f>IF(AND(' RIESGOS DE GESTION'!#REF!="Alta",' RIESGOS DE GESTION'!#REF!="Leve"),CONCATENATE("R10C",' RIESGOS DE GESTION'!#REF!),"")</f>
        <v>#REF!</v>
      </c>
      <c r="K25" s="60" t="e">
        <f>IF(AND(' RIESGOS DE GESTION'!#REF!="Alta",' RIESGOS DE GESTION'!#REF!="Leve"),CONCATENATE("R10C",' RIESGOS DE GESTION'!#REF!),"")</f>
        <v>#REF!</v>
      </c>
      <c r="L25" s="60" t="e">
        <f>IF(AND(' RIESGOS DE GESTION'!#REF!="Alta",' RIESGOS DE GESTION'!#REF!="Leve"),CONCATENATE("R10C",' RIESGOS DE GESTION'!#REF!),"")</f>
        <v>#REF!</v>
      </c>
      <c r="M25" s="60" t="e">
        <f>IF(AND(' RIESGOS DE GESTION'!#REF!="Alta",' RIESGOS DE GESTION'!#REF!="Leve"),CONCATENATE("R10C",' RIESGOS DE GESTION'!#REF!),"")</f>
        <v>#REF!</v>
      </c>
      <c r="N25" s="60" t="e">
        <f>IF(AND(' RIESGOS DE GESTION'!#REF!="Alta",' RIESGOS DE GESTION'!#REF!="Leve"),CONCATENATE("R10C",' RIESGOS DE GESTION'!#REF!),"")</f>
        <v>#REF!</v>
      </c>
      <c r="O25" s="61" t="e">
        <f>IF(AND(' RIESGOS DE GESTION'!#REF!="Alta",' RIESGOS DE GESTION'!#REF!="Leve"),CONCATENATE("R10C",' RIESGOS DE GESTION'!#REF!),"")</f>
        <v>#REF!</v>
      </c>
      <c r="P25" s="59" t="e">
        <f>IF(AND(' RIESGOS DE GESTION'!#REF!="Alta",' RIESGOS DE GESTION'!#REF!="Menor"),CONCATENATE("R10C",' RIESGOS DE GESTION'!#REF!),"")</f>
        <v>#REF!</v>
      </c>
      <c r="Q25" s="60" t="e">
        <f>IF(AND(' RIESGOS DE GESTION'!#REF!="Alta",' RIESGOS DE GESTION'!#REF!="Menor"),CONCATENATE("R10C",' RIESGOS DE GESTION'!#REF!),"")</f>
        <v>#REF!</v>
      </c>
      <c r="R25" s="60" t="e">
        <f>IF(AND(' RIESGOS DE GESTION'!#REF!="Alta",' RIESGOS DE GESTION'!#REF!="Menor"),CONCATENATE("R10C",' RIESGOS DE GESTION'!#REF!),"")</f>
        <v>#REF!</v>
      </c>
      <c r="S25" s="60" t="e">
        <f>IF(AND(' RIESGOS DE GESTION'!#REF!="Alta",' RIESGOS DE GESTION'!#REF!="Menor"),CONCATENATE("R10C",' RIESGOS DE GESTION'!#REF!),"")</f>
        <v>#REF!</v>
      </c>
      <c r="T25" s="60" t="e">
        <f>IF(AND(' RIESGOS DE GESTION'!#REF!="Alta",' RIESGOS DE GESTION'!#REF!="Menor"),CONCATENATE("R10C",' RIESGOS DE GESTION'!#REF!),"")</f>
        <v>#REF!</v>
      </c>
      <c r="U25" s="61" t="e">
        <f>IF(AND(' RIESGOS DE GESTION'!#REF!="Alta",' RIESGOS DE GESTION'!#REF!="Menor"),CONCATENATE("R10C",' RIESGOS DE GESTION'!#REF!),"")</f>
        <v>#REF!</v>
      </c>
      <c r="V25" s="47" t="e">
        <f>IF(AND(' RIESGOS DE GESTION'!#REF!="Alta",' RIESGOS DE GESTION'!#REF!="Moderado"),CONCATENATE("R10C",' RIESGOS DE GESTION'!#REF!),"")</f>
        <v>#REF!</v>
      </c>
      <c r="W25" s="48" t="e">
        <f>IF(AND(' RIESGOS DE GESTION'!#REF!="Alta",' RIESGOS DE GESTION'!#REF!="Moderado"),CONCATENATE("R10C",' RIESGOS DE GESTION'!#REF!),"")</f>
        <v>#REF!</v>
      </c>
      <c r="X25" s="48" t="e">
        <f>IF(AND(' RIESGOS DE GESTION'!#REF!="Alta",' RIESGOS DE GESTION'!#REF!="Moderado"),CONCATENATE("R10C",' RIESGOS DE GESTION'!#REF!),"")</f>
        <v>#REF!</v>
      </c>
      <c r="Y25" s="48" t="e">
        <f>IF(AND(' RIESGOS DE GESTION'!#REF!="Alta",' RIESGOS DE GESTION'!#REF!="Moderado"),CONCATENATE("R10C",' RIESGOS DE GESTION'!#REF!),"")</f>
        <v>#REF!</v>
      </c>
      <c r="Z25" s="48" t="e">
        <f>IF(AND(' RIESGOS DE GESTION'!#REF!="Alta",' RIESGOS DE GESTION'!#REF!="Moderado"),CONCATENATE("R10C",' RIESGOS DE GESTION'!#REF!),"")</f>
        <v>#REF!</v>
      </c>
      <c r="AA25" s="49" t="e">
        <f>IF(AND(' RIESGOS DE GESTION'!#REF!="Alta",' RIESGOS DE GESTION'!#REF!="Moderado"),CONCATENATE("R10C",' RIESGOS DE GESTION'!#REF!),"")</f>
        <v>#REF!</v>
      </c>
      <c r="AB25" s="47" t="e">
        <f>IF(AND(' RIESGOS DE GESTION'!#REF!="Alta",' RIESGOS DE GESTION'!#REF!="Mayor"),CONCATENATE("R10C",' RIESGOS DE GESTION'!#REF!),"")</f>
        <v>#REF!</v>
      </c>
      <c r="AC25" s="48" t="e">
        <f>IF(AND(' RIESGOS DE GESTION'!#REF!="Alta",' RIESGOS DE GESTION'!#REF!="Mayor"),CONCATENATE("R10C",' RIESGOS DE GESTION'!#REF!),"")</f>
        <v>#REF!</v>
      </c>
      <c r="AD25" s="48" t="e">
        <f>IF(AND(' RIESGOS DE GESTION'!#REF!="Alta",' RIESGOS DE GESTION'!#REF!="Mayor"),CONCATENATE("R10C",' RIESGOS DE GESTION'!#REF!),"")</f>
        <v>#REF!</v>
      </c>
      <c r="AE25" s="48" t="e">
        <f>IF(AND(' RIESGOS DE GESTION'!#REF!="Alta",' RIESGOS DE GESTION'!#REF!="Mayor"),CONCATENATE("R10C",' RIESGOS DE GESTION'!#REF!),"")</f>
        <v>#REF!</v>
      </c>
      <c r="AF25" s="48" t="e">
        <f>IF(AND(' RIESGOS DE GESTION'!#REF!="Alta",' RIESGOS DE GESTION'!#REF!="Mayor"),CONCATENATE("R10C",' RIESGOS DE GESTION'!#REF!),"")</f>
        <v>#REF!</v>
      </c>
      <c r="AG25" s="49" t="e">
        <f>IF(AND(' RIESGOS DE GESTION'!#REF!="Alta",' RIESGOS DE GESTION'!#REF!="Mayor"),CONCATENATE("R10C",' RIESGOS DE GESTION'!#REF!),"")</f>
        <v>#REF!</v>
      </c>
      <c r="AH25" s="50" t="e">
        <f>IF(AND(' RIESGOS DE GESTION'!#REF!="Alta",' RIESGOS DE GESTION'!#REF!="Catastrófico"),CONCATENATE("R10C",' RIESGOS DE GESTION'!#REF!),"")</f>
        <v>#REF!</v>
      </c>
      <c r="AI25" s="51" t="e">
        <f>IF(AND(' RIESGOS DE GESTION'!#REF!="Alta",' RIESGOS DE GESTION'!#REF!="Catastrófico"),CONCATENATE("R10C",' RIESGOS DE GESTION'!#REF!),"")</f>
        <v>#REF!</v>
      </c>
      <c r="AJ25" s="51" t="e">
        <f>IF(AND(' RIESGOS DE GESTION'!#REF!="Alta",' RIESGOS DE GESTION'!#REF!="Catastrófico"),CONCATENATE("R10C",' RIESGOS DE GESTION'!#REF!),"")</f>
        <v>#REF!</v>
      </c>
      <c r="AK25" s="51" t="e">
        <f>IF(AND(' RIESGOS DE GESTION'!#REF!="Alta",' RIESGOS DE GESTION'!#REF!="Catastrófico"),CONCATENATE("R10C",' RIESGOS DE GESTION'!#REF!),"")</f>
        <v>#REF!</v>
      </c>
      <c r="AL25" s="51" t="e">
        <f>IF(AND(' RIESGOS DE GESTION'!#REF!="Alta",' RIESGOS DE GESTION'!#REF!="Catastrófico"),CONCATENATE("R10C",' RIESGOS DE GESTION'!#REF!),"")</f>
        <v>#REF!</v>
      </c>
      <c r="AM25" s="52" t="e">
        <f>IF(AND(' RIESGOS DE GESTION'!#REF!="Alta",' RIESGOS DE GESTION'!#REF!="Catastrófico"),CONCATENATE("R10C",' RIESGOS DE GESTION'!#REF!),"")</f>
        <v>#REF!</v>
      </c>
      <c r="AN25" s="72"/>
      <c r="AO25" s="500"/>
      <c r="AP25" s="501"/>
      <c r="AQ25" s="501"/>
      <c r="AR25" s="501"/>
      <c r="AS25" s="501"/>
      <c r="AT25" s="502"/>
      <c r="AU25" s="72"/>
      <c r="AV25" s="72"/>
      <c r="AW25" s="72"/>
      <c r="AX25" s="72"/>
      <c r="AY25" s="72"/>
      <c r="AZ25" s="72"/>
      <c r="BA25" s="72"/>
      <c r="BB25" s="72"/>
      <c r="BC25" s="72"/>
      <c r="BD25" s="72"/>
      <c r="BE25" s="72"/>
      <c r="BF25" s="72"/>
      <c r="BG25" s="72"/>
      <c r="BH25" s="72"/>
      <c r="BI25" s="72"/>
      <c r="BJ25" s="72"/>
      <c r="BK25" s="72"/>
      <c r="BL25" s="72"/>
      <c r="BM25" s="72"/>
      <c r="BN25" s="72"/>
      <c r="BO25" s="72"/>
      <c r="BP25" s="72"/>
      <c r="BQ25" s="72"/>
      <c r="BR25" s="72"/>
      <c r="BS25" s="72"/>
      <c r="BT25" s="72"/>
      <c r="BU25" s="72"/>
      <c r="BV25" s="72"/>
      <c r="BW25" s="72"/>
      <c r="BX25" s="72"/>
    </row>
    <row r="26" spans="1:76" ht="15" customHeight="1" x14ac:dyDescent="0.25">
      <c r="A26" s="72"/>
      <c r="B26" s="446"/>
      <c r="C26" s="446"/>
      <c r="D26" s="447"/>
      <c r="E26" s="484" t="s">
        <v>301</v>
      </c>
      <c r="F26" s="485"/>
      <c r="G26" s="485"/>
      <c r="H26" s="485"/>
      <c r="I26" s="486"/>
      <c r="J26" s="53" t="e">
        <f>IF(AND(' RIESGOS DE GESTION'!#REF!="Media",' RIESGOS DE GESTION'!#REF!="Leve"),CONCATENATE("R1C",' RIESGOS DE GESTION'!#REF!),"")</f>
        <v>#REF!</v>
      </c>
      <c r="K26" s="54" t="e">
        <f>IF(AND(' RIESGOS DE GESTION'!#REF!="Media",' RIESGOS DE GESTION'!#REF!="Leve"),CONCATENATE("R1C",' RIESGOS DE GESTION'!#REF!),"")</f>
        <v>#REF!</v>
      </c>
      <c r="L26" s="54" t="e">
        <f>IF(AND(' RIESGOS DE GESTION'!#REF!="Media",' RIESGOS DE GESTION'!#REF!="Leve"),CONCATENATE("R1C",' RIESGOS DE GESTION'!#REF!),"")</f>
        <v>#REF!</v>
      </c>
      <c r="M26" s="54" t="e">
        <f>IF(AND(' RIESGOS DE GESTION'!#REF!="Media",' RIESGOS DE GESTION'!#REF!="Leve"),CONCATENATE("R1C",' RIESGOS DE GESTION'!#REF!),"")</f>
        <v>#REF!</v>
      </c>
      <c r="N26" s="54" t="e">
        <f>IF(AND(' RIESGOS DE GESTION'!#REF!="Media",' RIESGOS DE GESTION'!#REF!="Leve"),CONCATENATE("R1C",' RIESGOS DE GESTION'!#REF!),"")</f>
        <v>#REF!</v>
      </c>
      <c r="O26" s="55" t="e">
        <f>IF(AND(' RIESGOS DE GESTION'!#REF!="Media",' RIESGOS DE GESTION'!#REF!="Leve"),CONCATENATE("R1C",' RIESGOS DE GESTION'!#REF!),"")</f>
        <v>#REF!</v>
      </c>
      <c r="P26" s="53" t="e">
        <f>IF(AND(' RIESGOS DE GESTION'!#REF!="Media",' RIESGOS DE GESTION'!#REF!="Menor"),CONCATENATE("R1C",' RIESGOS DE GESTION'!#REF!),"")</f>
        <v>#REF!</v>
      </c>
      <c r="Q26" s="54" t="e">
        <f>IF(AND(' RIESGOS DE GESTION'!#REF!="Media",' RIESGOS DE GESTION'!#REF!="Menor"),CONCATENATE("R1C",' RIESGOS DE GESTION'!#REF!),"")</f>
        <v>#REF!</v>
      </c>
      <c r="R26" s="54" t="e">
        <f>IF(AND(' RIESGOS DE GESTION'!#REF!="Media",' RIESGOS DE GESTION'!#REF!="Menor"),CONCATENATE("R1C",' RIESGOS DE GESTION'!#REF!),"")</f>
        <v>#REF!</v>
      </c>
      <c r="S26" s="54" t="e">
        <f>IF(AND(' RIESGOS DE GESTION'!#REF!="Media",' RIESGOS DE GESTION'!#REF!="Menor"),CONCATENATE("R1C",' RIESGOS DE GESTION'!#REF!),"")</f>
        <v>#REF!</v>
      </c>
      <c r="T26" s="54" t="e">
        <f>IF(AND(' RIESGOS DE GESTION'!#REF!="Media",' RIESGOS DE GESTION'!#REF!="Menor"),CONCATENATE("R1C",' RIESGOS DE GESTION'!#REF!),"")</f>
        <v>#REF!</v>
      </c>
      <c r="U26" s="55" t="e">
        <f>IF(AND(' RIESGOS DE GESTION'!#REF!="Media",' RIESGOS DE GESTION'!#REF!="Menor"),CONCATENATE("R1C",' RIESGOS DE GESTION'!#REF!),"")</f>
        <v>#REF!</v>
      </c>
      <c r="V26" s="53" t="e">
        <f>IF(AND(' RIESGOS DE GESTION'!#REF!="Media",' RIESGOS DE GESTION'!#REF!="Moderado"),CONCATENATE("R1C",' RIESGOS DE GESTION'!#REF!),"")</f>
        <v>#REF!</v>
      </c>
      <c r="W26" s="54" t="e">
        <f>IF(AND(' RIESGOS DE GESTION'!#REF!="Media",' RIESGOS DE GESTION'!#REF!="Moderado"),CONCATENATE("R1C",' RIESGOS DE GESTION'!#REF!),"")</f>
        <v>#REF!</v>
      </c>
      <c r="X26" s="54" t="e">
        <f>IF(AND(' RIESGOS DE GESTION'!#REF!="Media",' RIESGOS DE GESTION'!#REF!="Moderado"),CONCATENATE("R1C",' RIESGOS DE GESTION'!#REF!),"")</f>
        <v>#REF!</v>
      </c>
      <c r="Y26" s="54" t="e">
        <f>IF(AND(' RIESGOS DE GESTION'!#REF!="Media",' RIESGOS DE GESTION'!#REF!="Moderado"),CONCATENATE("R1C",' RIESGOS DE GESTION'!#REF!),"")</f>
        <v>#REF!</v>
      </c>
      <c r="Z26" s="54" t="e">
        <f>IF(AND(' RIESGOS DE GESTION'!#REF!="Media",' RIESGOS DE GESTION'!#REF!="Moderado"),CONCATENATE("R1C",' RIESGOS DE GESTION'!#REF!),"")</f>
        <v>#REF!</v>
      </c>
      <c r="AA26" s="55" t="e">
        <f>IF(AND(' RIESGOS DE GESTION'!#REF!="Media",' RIESGOS DE GESTION'!#REF!="Moderado"),CONCATENATE("R1C",' RIESGOS DE GESTION'!#REF!),"")</f>
        <v>#REF!</v>
      </c>
      <c r="AB26" s="35" t="e">
        <f>IF(AND(' RIESGOS DE GESTION'!#REF!="Media",' RIESGOS DE GESTION'!#REF!="Mayor"),CONCATENATE("R1C",' RIESGOS DE GESTION'!#REF!),"")</f>
        <v>#REF!</v>
      </c>
      <c r="AC26" s="36" t="e">
        <f>IF(AND(' RIESGOS DE GESTION'!#REF!="Media",' RIESGOS DE GESTION'!#REF!="Mayor"),CONCATENATE("R1C",' RIESGOS DE GESTION'!#REF!),"")</f>
        <v>#REF!</v>
      </c>
      <c r="AD26" s="36" t="e">
        <f>IF(AND(' RIESGOS DE GESTION'!#REF!="Media",' RIESGOS DE GESTION'!#REF!="Mayor"),CONCATENATE("R1C",' RIESGOS DE GESTION'!#REF!),"")</f>
        <v>#REF!</v>
      </c>
      <c r="AE26" s="36" t="e">
        <f>IF(AND(' RIESGOS DE GESTION'!#REF!="Media",' RIESGOS DE GESTION'!#REF!="Mayor"),CONCATENATE("R1C",' RIESGOS DE GESTION'!#REF!),"")</f>
        <v>#REF!</v>
      </c>
      <c r="AF26" s="36" t="e">
        <f>IF(AND(' RIESGOS DE GESTION'!#REF!="Media",' RIESGOS DE GESTION'!#REF!="Mayor"),CONCATENATE("R1C",' RIESGOS DE GESTION'!#REF!),"")</f>
        <v>#REF!</v>
      </c>
      <c r="AG26" s="37" t="e">
        <f>IF(AND(' RIESGOS DE GESTION'!#REF!="Media",' RIESGOS DE GESTION'!#REF!="Mayor"),CONCATENATE("R1C",' RIESGOS DE GESTION'!#REF!),"")</f>
        <v>#REF!</v>
      </c>
      <c r="AH26" s="38" t="e">
        <f>IF(AND(' RIESGOS DE GESTION'!#REF!="Media",' RIESGOS DE GESTION'!#REF!="Catastrófico"),CONCATENATE("R1C",' RIESGOS DE GESTION'!#REF!),"")</f>
        <v>#REF!</v>
      </c>
      <c r="AI26" s="39" t="e">
        <f>IF(AND(' RIESGOS DE GESTION'!#REF!="Media",' RIESGOS DE GESTION'!#REF!="Catastrófico"),CONCATENATE("R1C",' RIESGOS DE GESTION'!#REF!),"")</f>
        <v>#REF!</v>
      </c>
      <c r="AJ26" s="39" t="e">
        <f>IF(AND(' RIESGOS DE GESTION'!#REF!="Media",' RIESGOS DE GESTION'!#REF!="Catastrófico"),CONCATENATE("R1C",' RIESGOS DE GESTION'!#REF!),"")</f>
        <v>#REF!</v>
      </c>
      <c r="AK26" s="39" t="e">
        <f>IF(AND(' RIESGOS DE GESTION'!#REF!="Media",' RIESGOS DE GESTION'!#REF!="Catastrófico"),CONCATENATE("R1C",' RIESGOS DE GESTION'!#REF!),"")</f>
        <v>#REF!</v>
      </c>
      <c r="AL26" s="39" t="e">
        <f>IF(AND(' RIESGOS DE GESTION'!#REF!="Media",' RIESGOS DE GESTION'!#REF!="Catastrófico"),CONCATENATE("R1C",' RIESGOS DE GESTION'!#REF!),"")</f>
        <v>#REF!</v>
      </c>
      <c r="AM26" s="40" t="e">
        <f>IF(AND(' RIESGOS DE GESTION'!#REF!="Media",' RIESGOS DE GESTION'!#REF!="Catastrófico"),CONCATENATE("R1C",' RIESGOS DE GESTION'!#REF!),"")</f>
        <v>#REF!</v>
      </c>
      <c r="AN26" s="72"/>
      <c r="AO26" s="524" t="s">
        <v>302</v>
      </c>
      <c r="AP26" s="525"/>
      <c r="AQ26" s="525"/>
      <c r="AR26" s="525"/>
      <c r="AS26" s="525"/>
      <c r="AT26" s="526"/>
      <c r="AU26" s="72"/>
      <c r="AV26" s="72"/>
      <c r="AW26" s="72"/>
      <c r="AX26" s="72"/>
      <c r="AY26" s="72"/>
      <c r="AZ26" s="72"/>
      <c r="BA26" s="72"/>
      <c r="BB26" s="72"/>
      <c r="BC26" s="72"/>
      <c r="BD26" s="72"/>
      <c r="BE26" s="72"/>
      <c r="BF26" s="72"/>
      <c r="BG26" s="72"/>
      <c r="BH26" s="72"/>
      <c r="BI26" s="72"/>
      <c r="BJ26" s="72"/>
      <c r="BK26" s="72"/>
      <c r="BL26" s="72"/>
      <c r="BM26" s="72"/>
      <c r="BN26" s="72"/>
      <c r="BO26" s="72"/>
      <c r="BP26" s="72"/>
      <c r="BQ26" s="72"/>
      <c r="BR26" s="72"/>
      <c r="BS26" s="72"/>
      <c r="BT26" s="72"/>
      <c r="BU26" s="72"/>
      <c r="BV26" s="72"/>
      <c r="BW26" s="72"/>
      <c r="BX26" s="72"/>
    </row>
    <row r="27" spans="1:76" ht="15" customHeight="1" x14ac:dyDescent="0.25">
      <c r="A27" s="72"/>
      <c r="B27" s="446"/>
      <c r="C27" s="446"/>
      <c r="D27" s="447"/>
      <c r="E27" s="503"/>
      <c r="F27" s="488"/>
      <c r="G27" s="488"/>
      <c r="H27" s="488"/>
      <c r="I27" s="489"/>
      <c r="J27" s="56" t="e">
        <f>IF(AND(' RIESGOS DE GESTION'!#REF!="Media",' RIESGOS DE GESTION'!#REF!="Leve"),CONCATENATE("R2C",' RIESGOS DE GESTION'!#REF!),"")</f>
        <v>#REF!</v>
      </c>
      <c r="K27" s="57" t="e">
        <f>IF(AND(' RIESGOS DE GESTION'!#REF!="Media",' RIESGOS DE GESTION'!#REF!="Leve"),CONCATENATE("R2C",' RIESGOS DE GESTION'!#REF!),"")</f>
        <v>#REF!</v>
      </c>
      <c r="L27" s="57" t="e">
        <f>IF(AND(' RIESGOS DE GESTION'!#REF!="Media",' RIESGOS DE GESTION'!#REF!="Leve"),CONCATENATE("R2C",' RIESGOS DE GESTION'!#REF!),"")</f>
        <v>#REF!</v>
      </c>
      <c r="M27" s="57" t="e">
        <f>IF(AND(' RIESGOS DE GESTION'!#REF!="Media",' RIESGOS DE GESTION'!#REF!="Leve"),CONCATENATE("R2C",' RIESGOS DE GESTION'!#REF!),"")</f>
        <v>#REF!</v>
      </c>
      <c r="N27" s="57" t="e">
        <f>IF(AND(' RIESGOS DE GESTION'!#REF!="Media",' RIESGOS DE GESTION'!#REF!="Leve"),CONCATENATE("R2C",' RIESGOS DE GESTION'!#REF!),"")</f>
        <v>#REF!</v>
      </c>
      <c r="O27" s="58" t="e">
        <f>IF(AND(' RIESGOS DE GESTION'!#REF!="Media",' RIESGOS DE GESTION'!#REF!="Leve"),CONCATENATE("R2C",' RIESGOS DE GESTION'!#REF!),"")</f>
        <v>#REF!</v>
      </c>
      <c r="P27" s="56" t="e">
        <f>IF(AND(' RIESGOS DE GESTION'!#REF!="Media",' RIESGOS DE GESTION'!#REF!="Menor"),CONCATENATE("R2C",' RIESGOS DE GESTION'!#REF!),"")</f>
        <v>#REF!</v>
      </c>
      <c r="Q27" s="57" t="e">
        <f>IF(AND(' RIESGOS DE GESTION'!#REF!="Media",' RIESGOS DE GESTION'!#REF!="Menor"),CONCATENATE("R2C",' RIESGOS DE GESTION'!#REF!),"")</f>
        <v>#REF!</v>
      </c>
      <c r="R27" s="57" t="e">
        <f>IF(AND(' RIESGOS DE GESTION'!#REF!="Media",' RIESGOS DE GESTION'!#REF!="Menor"),CONCATENATE("R2C",' RIESGOS DE GESTION'!#REF!),"")</f>
        <v>#REF!</v>
      </c>
      <c r="S27" s="57" t="e">
        <f>IF(AND(' RIESGOS DE GESTION'!#REF!="Media",' RIESGOS DE GESTION'!#REF!="Menor"),CONCATENATE("R2C",' RIESGOS DE GESTION'!#REF!),"")</f>
        <v>#REF!</v>
      </c>
      <c r="T27" s="57" t="e">
        <f>IF(AND(' RIESGOS DE GESTION'!#REF!="Media",' RIESGOS DE GESTION'!#REF!="Menor"),CONCATENATE("R2C",' RIESGOS DE GESTION'!#REF!),"")</f>
        <v>#REF!</v>
      </c>
      <c r="U27" s="58" t="e">
        <f>IF(AND(' RIESGOS DE GESTION'!#REF!="Media",' RIESGOS DE GESTION'!#REF!="Menor"),CONCATENATE("R2C",' RIESGOS DE GESTION'!#REF!),"")</f>
        <v>#REF!</v>
      </c>
      <c r="V27" s="56" t="e">
        <f>IF(AND(' RIESGOS DE GESTION'!#REF!="Media",' RIESGOS DE GESTION'!#REF!="Moderado"),CONCATENATE("R2C",' RIESGOS DE GESTION'!#REF!),"")</f>
        <v>#REF!</v>
      </c>
      <c r="W27" s="57" t="e">
        <f>IF(AND(' RIESGOS DE GESTION'!#REF!="Media",' RIESGOS DE GESTION'!#REF!="Moderado"),CONCATENATE("R2C",' RIESGOS DE GESTION'!#REF!),"")</f>
        <v>#REF!</v>
      </c>
      <c r="X27" s="57" t="e">
        <f>IF(AND(' RIESGOS DE GESTION'!#REF!="Media",' RIESGOS DE GESTION'!#REF!="Moderado"),CONCATENATE("R2C",' RIESGOS DE GESTION'!#REF!),"")</f>
        <v>#REF!</v>
      </c>
      <c r="Y27" s="57" t="e">
        <f>IF(AND(' RIESGOS DE GESTION'!#REF!="Media",' RIESGOS DE GESTION'!#REF!="Moderado"),CONCATENATE("R2C",' RIESGOS DE GESTION'!#REF!),"")</f>
        <v>#REF!</v>
      </c>
      <c r="Z27" s="57" t="e">
        <f>IF(AND(' RIESGOS DE GESTION'!#REF!="Media",' RIESGOS DE GESTION'!#REF!="Moderado"),CONCATENATE("R2C",' RIESGOS DE GESTION'!#REF!),"")</f>
        <v>#REF!</v>
      </c>
      <c r="AA27" s="58" t="e">
        <f>IF(AND(' RIESGOS DE GESTION'!#REF!="Media",' RIESGOS DE GESTION'!#REF!="Moderado"),CONCATENATE("R2C",' RIESGOS DE GESTION'!#REF!),"")</f>
        <v>#REF!</v>
      </c>
      <c r="AB27" s="41" t="e">
        <f>IF(AND(' RIESGOS DE GESTION'!#REF!="Media",' RIESGOS DE GESTION'!#REF!="Mayor"),CONCATENATE("R2C",' RIESGOS DE GESTION'!#REF!),"")</f>
        <v>#REF!</v>
      </c>
      <c r="AC27" s="42" t="e">
        <f>IF(AND(' RIESGOS DE GESTION'!#REF!="Media",' RIESGOS DE GESTION'!#REF!="Mayor"),CONCATENATE("R2C",' RIESGOS DE GESTION'!#REF!),"")</f>
        <v>#REF!</v>
      </c>
      <c r="AD27" s="42" t="e">
        <f>IF(AND(' RIESGOS DE GESTION'!#REF!="Media",' RIESGOS DE GESTION'!#REF!="Mayor"),CONCATENATE("R2C",' RIESGOS DE GESTION'!#REF!),"")</f>
        <v>#REF!</v>
      </c>
      <c r="AE27" s="42" t="e">
        <f>IF(AND(' RIESGOS DE GESTION'!#REF!="Media",' RIESGOS DE GESTION'!#REF!="Mayor"),CONCATENATE("R2C",' RIESGOS DE GESTION'!#REF!),"")</f>
        <v>#REF!</v>
      </c>
      <c r="AF27" s="42" t="e">
        <f>IF(AND(' RIESGOS DE GESTION'!#REF!="Media",' RIESGOS DE GESTION'!#REF!="Mayor"),CONCATENATE("R2C",' RIESGOS DE GESTION'!#REF!),"")</f>
        <v>#REF!</v>
      </c>
      <c r="AG27" s="43" t="e">
        <f>IF(AND(' RIESGOS DE GESTION'!#REF!="Media",' RIESGOS DE GESTION'!#REF!="Mayor"),CONCATENATE("R2C",' RIESGOS DE GESTION'!#REF!),"")</f>
        <v>#REF!</v>
      </c>
      <c r="AH27" s="44" t="e">
        <f>IF(AND(' RIESGOS DE GESTION'!#REF!="Media",' RIESGOS DE GESTION'!#REF!="Catastrófico"),CONCATENATE("R2C",' RIESGOS DE GESTION'!#REF!),"")</f>
        <v>#REF!</v>
      </c>
      <c r="AI27" s="45" t="e">
        <f>IF(AND(' RIESGOS DE GESTION'!#REF!="Media",' RIESGOS DE GESTION'!#REF!="Catastrófico"),CONCATENATE("R2C",' RIESGOS DE GESTION'!#REF!),"")</f>
        <v>#REF!</v>
      </c>
      <c r="AJ27" s="45" t="e">
        <f>IF(AND(' RIESGOS DE GESTION'!#REF!="Media",' RIESGOS DE GESTION'!#REF!="Catastrófico"),CONCATENATE("R2C",' RIESGOS DE GESTION'!#REF!),"")</f>
        <v>#REF!</v>
      </c>
      <c r="AK27" s="45" t="e">
        <f>IF(AND(' RIESGOS DE GESTION'!#REF!="Media",' RIESGOS DE GESTION'!#REF!="Catastrófico"),CONCATENATE("R2C",' RIESGOS DE GESTION'!#REF!),"")</f>
        <v>#REF!</v>
      </c>
      <c r="AL27" s="45" t="e">
        <f>IF(AND(' RIESGOS DE GESTION'!#REF!="Media",' RIESGOS DE GESTION'!#REF!="Catastrófico"),CONCATENATE("R2C",' RIESGOS DE GESTION'!#REF!),"")</f>
        <v>#REF!</v>
      </c>
      <c r="AM27" s="46" t="e">
        <f>IF(AND(' RIESGOS DE GESTION'!#REF!="Media",' RIESGOS DE GESTION'!#REF!="Catastrófico"),CONCATENATE("R2C",' RIESGOS DE GESTION'!#REF!),"")</f>
        <v>#REF!</v>
      </c>
      <c r="AN27" s="72"/>
      <c r="AO27" s="527"/>
      <c r="AP27" s="528"/>
      <c r="AQ27" s="528"/>
      <c r="AR27" s="528"/>
      <c r="AS27" s="528"/>
      <c r="AT27" s="529"/>
      <c r="AU27" s="72"/>
      <c r="AV27" s="72"/>
      <c r="AW27" s="72"/>
      <c r="AX27" s="72"/>
      <c r="AY27" s="72"/>
      <c r="AZ27" s="72"/>
      <c r="BA27" s="72"/>
      <c r="BB27" s="72"/>
      <c r="BC27" s="72"/>
      <c r="BD27" s="72"/>
      <c r="BE27" s="72"/>
      <c r="BF27" s="72"/>
      <c r="BG27" s="72"/>
      <c r="BH27" s="72"/>
      <c r="BI27" s="72"/>
      <c r="BJ27" s="72"/>
      <c r="BK27" s="72"/>
      <c r="BL27" s="72"/>
      <c r="BM27" s="72"/>
      <c r="BN27" s="72"/>
      <c r="BO27" s="72"/>
      <c r="BP27" s="72"/>
      <c r="BQ27" s="72"/>
      <c r="BR27" s="72"/>
      <c r="BS27" s="72"/>
      <c r="BT27" s="72"/>
      <c r="BU27" s="72"/>
      <c r="BV27" s="72"/>
      <c r="BW27" s="72"/>
      <c r="BX27" s="72"/>
    </row>
    <row r="28" spans="1:76" ht="15" customHeight="1" x14ac:dyDescent="0.25">
      <c r="A28" s="72"/>
      <c r="B28" s="446"/>
      <c r="C28" s="446"/>
      <c r="D28" s="447"/>
      <c r="E28" s="487"/>
      <c r="F28" s="488"/>
      <c r="G28" s="488"/>
      <c r="H28" s="488"/>
      <c r="I28" s="489"/>
      <c r="J28" s="56" t="e">
        <f>IF(AND(' RIESGOS DE GESTION'!#REF!="Media",' RIESGOS DE GESTION'!#REF!="Leve"),CONCATENATE("R3C",' RIESGOS DE GESTION'!#REF!),"")</f>
        <v>#REF!</v>
      </c>
      <c r="K28" s="57" t="e">
        <f>IF(AND(' RIESGOS DE GESTION'!#REF!="Media",' RIESGOS DE GESTION'!#REF!="Leve"),CONCATENATE("R3C",' RIESGOS DE GESTION'!#REF!),"")</f>
        <v>#REF!</v>
      </c>
      <c r="L28" s="57" t="e">
        <f>IF(AND(' RIESGOS DE GESTION'!#REF!="Media",' RIESGOS DE GESTION'!#REF!="Leve"),CONCATENATE("R3C",' RIESGOS DE GESTION'!#REF!),"")</f>
        <v>#REF!</v>
      </c>
      <c r="M28" s="57" t="e">
        <f>IF(AND(' RIESGOS DE GESTION'!#REF!="Media",' RIESGOS DE GESTION'!#REF!="Leve"),CONCATENATE("R3C",' RIESGOS DE GESTION'!#REF!),"")</f>
        <v>#REF!</v>
      </c>
      <c r="N28" s="57" t="e">
        <f>IF(AND(' RIESGOS DE GESTION'!#REF!="Media",' RIESGOS DE GESTION'!#REF!="Leve"),CONCATENATE("R3C",' RIESGOS DE GESTION'!#REF!),"")</f>
        <v>#REF!</v>
      </c>
      <c r="O28" s="58" t="e">
        <f>IF(AND(' RIESGOS DE GESTION'!#REF!="Media",' RIESGOS DE GESTION'!#REF!="Leve"),CONCATENATE("R3C",' RIESGOS DE GESTION'!#REF!),"")</f>
        <v>#REF!</v>
      </c>
      <c r="P28" s="56" t="e">
        <f>IF(AND(' RIESGOS DE GESTION'!#REF!="Media",' RIESGOS DE GESTION'!#REF!="Menor"),CONCATENATE("R3C",' RIESGOS DE GESTION'!#REF!),"")</f>
        <v>#REF!</v>
      </c>
      <c r="Q28" s="57" t="e">
        <f>IF(AND(' RIESGOS DE GESTION'!#REF!="Media",' RIESGOS DE GESTION'!#REF!="Menor"),CONCATENATE("R3C",' RIESGOS DE GESTION'!#REF!),"")</f>
        <v>#REF!</v>
      </c>
      <c r="R28" s="57" t="e">
        <f>IF(AND(' RIESGOS DE GESTION'!#REF!="Media",' RIESGOS DE GESTION'!#REF!="Menor"),CONCATENATE("R3C",' RIESGOS DE GESTION'!#REF!),"")</f>
        <v>#REF!</v>
      </c>
      <c r="S28" s="57" t="e">
        <f>IF(AND(' RIESGOS DE GESTION'!#REF!="Media",' RIESGOS DE GESTION'!#REF!="Menor"),CONCATENATE("R3C",' RIESGOS DE GESTION'!#REF!),"")</f>
        <v>#REF!</v>
      </c>
      <c r="T28" s="57" t="e">
        <f>IF(AND(' RIESGOS DE GESTION'!#REF!="Media",' RIESGOS DE GESTION'!#REF!="Menor"),CONCATENATE("R3C",' RIESGOS DE GESTION'!#REF!),"")</f>
        <v>#REF!</v>
      </c>
      <c r="U28" s="58" t="e">
        <f>IF(AND(' RIESGOS DE GESTION'!#REF!="Media",' RIESGOS DE GESTION'!#REF!="Menor"),CONCATENATE("R3C",' RIESGOS DE GESTION'!#REF!),"")</f>
        <v>#REF!</v>
      </c>
      <c r="V28" s="56" t="e">
        <f>IF(AND(' RIESGOS DE GESTION'!#REF!="Media",' RIESGOS DE GESTION'!#REF!="Moderado"),CONCATENATE("R3C",' RIESGOS DE GESTION'!#REF!),"")</f>
        <v>#REF!</v>
      </c>
      <c r="W28" s="57" t="e">
        <f>IF(AND(' RIESGOS DE GESTION'!#REF!="Media",' RIESGOS DE GESTION'!#REF!="Moderado"),CONCATENATE("R3C",' RIESGOS DE GESTION'!#REF!),"")</f>
        <v>#REF!</v>
      </c>
      <c r="X28" s="57" t="e">
        <f>IF(AND(' RIESGOS DE GESTION'!#REF!="Media",' RIESGOS DE GESTION'!#REF!="Moderado"),CONCATENATE("R3C",' RIESGOS DE GESTION'!#REF!),"")</f>
        <v>#REF!</v>
      </c>
      <c r="Y28" s="57" t="e">
        <f>IF(AND(' RIESGOS DE GESTION'!#REF!="Media",' RIESGOS DE GESTION'!#REF!="Moderado"),CONCATENATE("R3C",' RIESGOS DE GESTION'!#REF!),"")</f>
        <v>#REF!</v>
      </c>
      <c r="Z28" s="57" t="e">
        <f>IF(AND(' RIESGOS DE GESTION'!#REF!="Media",' RIESGOS DE GESTION'!#REF!="Moderado"),CONCATENATE("R3C",' RIESGOS DE GESTION'!#REF!),"")</f>
        <v>#REF!</v>
      </c>
      <c r="AA28" s="58" t="e">
        <f>IF(AND(' RIESGOS DE GESTION'!#REF!="Media",' RIESGOS DE GESTION'!#REF!="Moderado"),CONCATENATE("R3C",' RIESGOS DE GESTION'!#REF!),"")</f>
        <v>#REF!</v>
      </c>
      <c r="AB28" s="41" t="e">
        <f>IF(AND(' RIESGOS DE GESTION'!#REF!="Media",' RIESGOS DE GESTION'!#REF!="Mayor"),CONCATENATE("R3C",' RIESGOS DE GESTION'!#REF!),"")</f>
        <v>#REF!</v>
      </c>
      <c r="AC28" s="42" t="e">
        <f>IF(AND(' RIESGOS DE GESTION'!#REF!="Media",' RIESGOS DE GESTION'!#REF!="Mayor"),CONCATENATE("R3C",' RIESGOS DE GESTION'!#REF!),"")</f>
        <v>#REF!</v>
      </c>
      <c r="AD28" s="42" t="e">
        <f>IF(AND(' RIESGOS DE GESTION'!#REF!="Media",' RIESGOS DE GESTION'!#REF!="Mayor"),CONCATENATE("R3C",' RIESGOS DE GESTION'!#REF!),"")</f>
        <v>#REF!</v>
      </c>
      <c r="AE28" s="42" t="e">
        <f>IF(AND(' RIESGOS DE GESTION'!#REF!="Media",' RIESGOS DE GESTION'!#REF!="Mayor"),CONCATENATE("R3C",' RIESGOS DE GESTION'!#REF!),"")</f>
        <v>#REF!</v>
      </c>
      <c r="AF28" s="42" t="e">
        <f>IF(AND(' RIESGOS DE GESTION'!#REF!="Media",' RIESGOS DE GESTION'!#REF!="Mayor"),CONCATENATE("R3C",' RIESGOS DE GESTION'!#REF!),"")</f>
        <v>#REF!</v>
      </c>
      <c r="AG28" s="43" t="e">
        <f>IF(AND(' RIESGOS DE GESTION'!#REF!="Media",' RIESGOS DE GESTION'!#REF!="Mayor"),CONCATENATE("R3C",' RIESGOS DE GESTION'!#REF!),"")</f>
        <v>#REF!</v>
      </c>
      <c r="AH28" s="44" t="e">
        <f>IF(AND(' RIESGOS DE GESTION'!#REF!="Media",' RIESGOS DE GESTION'!#REF!="Catastrófico"),CONCATENATE("R3C",' RIESGOS DE GESTION'!#REF!),"")</f>
        <v>#REF!</v>
      </c>
      <c r="AI28" s="45" t="e">
        <f>IF(AND(' RIESGOS DE GESTION'!#REF!="Media",' RIESGOS DE GESTION'!#REF!="Catastrófico"),CONCATENATE("R3C",' RIESGOS DE GESTION'!#REF!),"")</f>
        <v>#REF!</v>
      </c>
      <c r="AJ28" s="45" t="e">
        <f>IF(AND(' RIESGOS DE GESTION'!#REF!="Media",' RIESGOS DE GESTION'!#REF!="Catastrófico"),CONCATENATE("R3C",' RIESGOS DE GESTION'!#REF!),"")</f>
        <v>#REF!</v>
      </c>
      <c r="AK28" s="45" t="e">
        <f>IF(AND(' RIESGOS DE GESTION'!#REF!="Media",' RIESGOS DE GESTION'!#REF!="Catastrófico"),CONCATENATE("R3C",' RIESGOS DE GESTION'!#REF!),"")</f>
        <v>#REF!</v>
      </c>
      <c r="AL28" s="45" t="e">
        <f>IF(AND(' RIESGOS DE GESTION'!#REF!="Media",' RIESGOS DE GESTION'!#REF!="Catastrófico"),CONCATENATE("R3C",' RIESGOS DE GESTION'!#REF!),"")</f>
        <v>#REF!</v>
      </c>
      <c r="AM28" s="46" t="e">
        <f>IF(AND(' RIESGOS DE GESTION'!#REF!="Media",' RIESGOS DE GESTION'!#REF!="Catastrófico"),CONCATENATE("R3C",' RIESGOS DE GESTION'!#REF!),"")</f>
        <v>#REF!</v>
      </c>
      <c r="AN28" s="72"/>
      <c r="AO28" s="527"/>
      <c r="AP28" s="528"/>
      <c r="AQ28" s="528"/>
      <c r="AR28" s="528"/>
      <c r="AS28" s="528"/>
      <c r="AT28" s="529"/>
      <c r="AU28" s="72"/>
      <c r="AV28" s="72"/>
      <c r="AW28" s="72"/>
      <c r="AX28" s="72"/>
      <c r="AY28" s="72"/>
      <c r="AZ28" s="72"/>
      <c r="BA28" s="72"/>
      <c r="BB28" s="72"/>
      <c r="BC28" s="72"/>
      <c r="BD28" s="72"/>
      <c r="BE28" s="72"/>
      <c r="BF28" s="72"/>
      <c r="BG28" s="72"/>
      <c r="BH28" s="72"/>
      <c r="BI28" s="72"/>
      <c r="BJ28" s="72"/>
      <c r="BK28" s="72"/>
      <c r="BL28" s="72"/>
      <c r="BM28" s="72"/>
      <c r="BN28" s="72"/>
      <c r="BO28" s="72"/>
      <c r="BP28" s="72"/>
      <c r="BQ28" s="72"/>
      <c r="BR28" s="72"/>
      <c r="BS28" s="72"/>
      <c r="BT28" s="72"/>
      <c r="BU28" s="72"/>
      <c r="BV28" s="72"/>
      <c r="BW28" s="72"/>
      <c r="BX28" s="72"/>
    </row>
    <row r="29" spans="1:76" ht="15" customHeight="1" x14ac:dyDescent="0.25">
      <c r="A29" s="72"/>
      <c r="B29" s="446"/>
      <c r="C29" s="446"/>
      <c r="D29" s="447"/>
      <c r="E29" s="487"/>
      <c r="F29" s="488"/>
      <c r="G29" s="488"/>
      <c r="H29" s="488"/>
      <c r="I29" s="489"/>
      <c r="J29" s="56" t="e">
        <f>IF(AND(' RIESGOS DE GESTION'!#REF!="Media",' RIESGOS DE GESTION'!#REF!="Leve"),CONCATENATE("R4C",' RIESGOS DE GESTION'!#REF!),"")</f>
        <v>#REF!</v>
      </c>
      <c r="K29" s="57" t="e">
        <f>IF(AND(' RIESGOS DE GESTION'!#REF!="Media",' RIESGOS DE GESTION'!#REF!="Leve"),CONCATENATE("R4C",' RIESGOS DE GESTION'!#REF!),"")</f>
        <v>#REF!</v>
      </c>
      <c r="L29" s="57" t="e">
        <f>IF(AND(' RIESGOS DE GESTION'!#REF!="Media",' RIESGOS DE GESTION'!#REF!="Leve"),CONCATENATE("R4C",' RIESGOS DE GESTION'!#REF!),"")</f>
        <v>#REF!</v>
      </c>
      <c r="M29" s="57" t="e">
        <f>IF(AND(' RIESGOS DE GESTION'!#REF!="Media",' RIESGOS DE GESTION'!#REF!="Leve"),CONCATENATE("R4C",' RIESGOS DE GESTION'!#REF!),"")</f>
        <v>#REF!</v>
      </c>
      <c r="N29" s="57" t="e">
        <f>IF(AND(' RIESGOS DE GESTION'!#REF!="Media",' RIESGOS DE GESTION'!#REF!="Leve"),CONCATENATE("R4C",' RIESGOS DE GESTION'!#REF!),"")</f>
        <v>#REF!</v>
      </c>
      <c r="O29" s="58" t="e">
        <f>IF(AND(' RIESGOS DE GESTION'!#REF!="Media",' RIESGOS DE GESTION'!#REF!="Leve"),CONCATENATE("R4C",' RIESGOS DE GESTION'!#REF!),"")</f>
        <v>#REF!</v>
      </c>
      <c r="P29" s="56" t="e">
        <f>IF(AND(' RIESGOS DE GESTION'!#REF!="Media",' RIESGOS DE GESTION'!#REF!="Menor"),CONCATENATE("R4C",' RIESGOS DE GESTION'!#REF!),"")</f>
        <v>#REF!</v>
      </c>
      <c r="Q29" s="57" t="e">
        <f>IF(AND(' RIESGOS DE GESTION'!#REF!="Media",' RIESGOS DE GESTION'!#REF!="Menor"),CONCATENATE("R4C",' RIESGOS DE GESTION'!#REF!),"")</f>
        <v>#REF!</v>
      </c>
      <c r="R29" s="57" t="e">
        <f>IF(AND(' RIESGOS DE GESTION'!#REF!="Media",' RIESGOS DE GESTION'!#REF!="Menor"),CONCATENATE("R4C",' RIESGOS DE GESTION'!#REF!),"")</f>
        <v>#REF!</v>
      </c>
      <c r="S29" s="57" t="e">
        <f>IF(AND(' RIESGOS DE GESTION'!#REF!="Media",' RIESGOS DE GESTION'!#REF!="Menor"),CONCATENATE("R4C",' RIESGOS DE GESTION'!#REF!),"")</f>
        <v>#REF!</v>
      </c>
      <c r="T29" s="57" t="e">
        <f>IF(AND(' RIESGOS DE GESTION'!#REF!="Media",' RIESGOS DE GESTION'!#REF!="Menor"),CONCATENATE("R4C",' RIESGOS DE GESTION'!#REF!),"")</f>
        <v>#REF!</v>
      </c>
      <c r="U29" s="58" t="e">
        <f>IF(AND(' RIESGOS DE GESTION'!#REF!="Media",' RIESGOS DE GESTION'!#REF!="Menor"),CONCATENATE("R4C",' RIESGOS DE GESTION'!#REF!),"")</f>
        <v>#REF!</v>
      </c>
      <c r="V29" s="56" t="e">
        <f>IF(AND(' RIESGOS DE GESTION'!#REF!="Media",' RIESGOS DE GESTION'!#REF!="Moderado"),CONCATENATE("R4C",' RIESGOS DE GESTION'!#REF!),"")</f>
        <v>#REF!</v>
      </c>
      <c r="W29" s="57" t="e">
        <f>IF(AND(' RIESGOS DE GESTION'!#REF!="Media",' RIESGOS DE GESTION'!#REF!="Moderado"),CONCATENATE("R4C",' RIESGOS DE GESTION'!#REF!),"")</f>
        <v>#REF!</v>
      </c>
      <c r="X29" s="57" t="e">
        <f>IF(AND(' RIESGOS DE GESTION'!#REF!="Media",' RIESGOS DE GESTION'!#REF!="Moderado"),CONCATENATE("R4C",' RIESGOS DE GESTION'!#REF!),"")</f>
        <v>#REF!</v>
      </c>
      <c r="Y29" s="57" t="e">
        <f>IF(AND(' RIESGOS DE GESTION'!#REF!="Media",' RIESGOS DE GESTION'!#REF!="Moderado"),CONCATENATE("R4C",' RIESGOS DE GESTION'!#REF!),"")</f>
        <v>#REF!</v>
      </c>
      <c r="Z29" s="57" t="e">
        <f>IF(AND(' RIESGOS DE GESTION'!#REF!="Media",' RIESGOS DE GESTION'!#REF!="Moderado"),CONCATENATE("R4C",' RIESGOS DE GESTION'!#REF!),"")</f>
        <v>#REF!</v>
      </c>
      <c r="AA29" s="58" t="e">
        <f>IF(AND(' RIESGOS DE GESTION'!#REF!="Media",' RIESGOS DE GESTION'!#REF!="Moderado"),CONCATENATE("R4C",' RIESGOS DE GESTION'!#REF!),"")</f>
        <v>#REF!</v>
      </c>
      <c r="AB29" s="41" t="e">
        <f>IF(AND(' RIESGOS DE GESTION'!#REF!="Media",' RIESGOS DE GESTION'!#REF!="Mayor"),CONCATENATE("R4C",' RIESGOS DE GESTION'!#REF!),"")</f>
        <v>#REF!</v>
      </c>
      <c r="AC29" s="42" t="e">
        <f>IF(AND(' RIESGOS DE GESTION'!#REF!="Media",' RIESGOS DE GESTION'!#REF!="Mayor"),CONCATENATE("R4C",' RIESGOS DE GESTION'!#REF!),"")</f>
        <v>#REF!</v>
      </c>
      <c r="AD29" s="42" t="e">
        <f>IF(AND(' RIESGOS DE GESTION'!#REF!="Media",' RIESGOS DE GESTION'!#REF!="Mayor"),CONCATENATE("R4C",' RIESGOS DE GESTION'!#REF!),"")</f>
        <v>#REF!</v>
      </c>
      <c r="AE29" s="42" t="e">
        <f>IF(AND(' RIESGOS DE GESTION'!#REF!="Media",' RIESGOS DE GESTION'!#REF!="Mayor"),CONCATENATE("R4C",' RIESGOS DE GESTION'!#REF!),"")</f>
        <v>#REF!</v>
      </c>
      <c r="AF29" s="42" t="e">
        <f>IF(AND(' RIESGOS DE GESTION'!#REF!="Media",' RIESGOS DE GESTION'!#REF!="Mayor"),CONCATENATE("R4C",' RIESGOS DE GESTION'!#REF!),"")</f>
        <v>#REF!</v>
      </c>
      <c r="AG29" s="43" t="e">
        <f>IF(AND(' RIESGOS DE GESTION'!#REF!="Media",' RIESGOS DE GESTION'!#REF!="Mayor"),CONCATENATE("R4C",' RIESGOS DE GESTION'!#REF!),"")</f>
        <v>#REF!</v>
      </c>
      <c r="AH29" s="44" t="e">
        <f>IF(AND(' RIESGOS DE GESTION'!#REF!="Media",' RIESGOS DE GESTION'!#REF!="Catastrófico"),CONCATENATE("R4C",' RIESGOS DE GESTION'!#REF!),"")</f>
        <v>#REF!</v>
      </c>
      <c r="AI29" s="45" t="e">
        <f>IF(AND(' RIESGOS DE GESTION'!#REF!="Media",' RIESGOS DE GESTION'!#REF!="Catastrófico"),CONCATENATE("R4C",' RIESGOS DE GESTION'!#REF!),"")</f>
        <v>#REF!</v>
      </c>
      <c r="AJ29" s="45" t="e">
        <f>IF(AND(' RIESGOS DE GESTION'!#REF!="Media",' RIESGOS DE GESTION'!#REF!="Catastrófico"),CONCATENATE("R4C",' RIESGOS DE GESTION'!#REF!),"")</f>
        <v>#REF!</v>
      </c>
      <c r="AK29" s="45" t="e">
        <f>IF(AND(' RIESGOS DE GESTION'!#REF!="Media",' RIESGOS DE GESTION'!#REF!="Catastrófico"),CONCATENATE("R4C",' RIESGOS DE GESTION'!#REF!),"")</f>
        <v>#REF!</v>
      </c>
      <c r="AL29" s="45" t="e">
        <f>IF(AND(' RIESGOS DE GESTION'!#REF!="Media",' RIESGOS DE GESTION'!#REF!="Catastrófico"),CONCATENATE("R4C",' RIESGOS DE GESTION'!#REF!),"")</f>
        <v>#REF!</v>
      </c>
      <c r="AM29" s="46" t="e">
        <f>IF(AND(' RIESGOS DE GESTION'!#REF!="Media",' RIESGOS DE GESTION'!#REF!="Catastrófico"),CONCATENATE("R4C",' RIESGOS DE GESTION'!#REF!),"")</f>
        <v>#REF!</v>
      </c>
      <c r="AN29" s="72"/>
      <c r="AO29" s="527"/>
      <c r="AP29" s="528"/>
      <c r="AQ29" s="528"/>
      <c r="AR29" s="528"/>
      <c r="AS29" s="528"/>
      <c r="AT29" s="529"/>
      <c r="AU29" s="72"/>
      <c r="AV29" s="72"/>
      <c r="AW29" s="72"/>
      <c r="AX29" s="72"/>
      <c r="AY29" s="72"/>
      <c r="AZ29" s="72"/>
      <c r="BA29" s="72"/>
      <c r="BB29" s="72"/>
      <c r="BC29" s="72"/>
      <c r="BD29" s="72"/>
      <c r="BE29" s="72"/>
      <c r="BF29" s="72"/>
      <c r="BG29" s="72"/>
      <c r="BH29" s="72"/>
      <c r="BI29" s="72"/>
      <c r="BJ29" s="72"/>
      <c r="BK29" s="72"/>
      <c r="BL29" s="72"/>
      <c r="BM29" s="72"/>
      <c r="BN29" s="72"/>
      <c r="BO29" s="72"/>
      <c r="BP29" s="72"/>
      <c r="BQ29" s="72"/>
      <c r="BR29" s="72"/>
      <c r="BS29" s="72"/>
      <c r="BT29" s="72"/>
      <c r="BU29" s="72"/>
      <c r="BV29" s="72"/>
      <c r="BW29" s="72"/>
      <c r="BX29" s="72"/>
    </row>
    <row r="30" spans="1:76" ht="15" customHeight="1" x14ac:dyDescent="0.25">
      <c r="A30" s="72"/>
      <c r="B30" s="446"/>
      <c r="C30" s="446"/>
      <c r="D30" s="447"/>
      <c r="E30" s="487"/>
      <c r="F30" s="488"/>
      <c r="G30" s="488"/>
      <c r="H30" s="488"/>
      <c r="I30" s="489"/>
      <c r="J30" s="56" t="e">
        <f>IF(AND(' RIESGOS DE GESTION'!#REF!="Media",' RIESGOS DE GESTION'!#REF!="Leve"),CONCATENATE("R5C",' RIESGOS DE GESTION'!#REF!),"")</f>
        <v>#REF!</v>
      </c>
      <c r="K30" s="57" t="e">
        <f>IF(AND(' RIESGOS DE GESTION'!#REF!="Media",' RIESGOS DE GESTION'!#REF!="Leve"),CONCATENATE("R5C",' RIESGOS DE GESTION'!#REF!),"")</f>
        <v>#REF!</v>
      </c>
      <c r="L30" s="57" t="e">
        <f>IF(AND(' RIESGOS DE GESTION'!#REF!="Media",' RIESGOS DE GESTION'!#REF!="Leve"),CONCATENATE("R5C",' RIESGOS DE GESTION'!#REF!),"")</f>
        <v>#REF!</v>
      </c>
      <c r="M30" s="57" t="e">
        <f>IF(AND(' RIESGOS DE GESTION'!#REF!="Media",' RIESGOS DE GESTION'!#REF!="Leve"),CONCATENATE("R5C",' RIESGOS DE GESTION'!#REF!),"")</f>
        <v>#REF!</v>
      </c>
      <c r="N30" s="57" t="e">
        <f>IF(AND(' RIESGOS DE GESTION'!#REF!="Media",' RIESGOS DE GESTION'!#REF!="Leve"),CONCATENATE("R5C",' RIESGOS DE GESTION'!#REF!),"")</f>
        <v>#REF!</v>
      </c>
      <c r="O30" s="58" t="e">
        <f>IF(AND(' RIESGOS DE GESTION'!#REF!="Media",' RIESGOS DE GESTION'!#REF!="Leve"),CONCATENATE("R5C",' RIESGOS DE GESTION'!#REF!),"")</f>
        <v>#REF!</v>
      </c>
      <c r="P30" s="56" t="e">
        <f>IF(AND(' RIESGOS DE GESTION'!#REF!="Media",' RIESGOS DE GESTION'!#REF!="Menor"),CONCATENATE("R5C",' RIESGOS DE GESTION'!#REF!),"")</f>
        <v>#REF!</v>
      </c>
      <c r="Q30" s="57" t="e">
        <f>IF(AND(' RIESGOS DE GESTION'!#REF!="Media",' RIESGOS DE GESTION'!#REF!="Menor"),CONCATENATE("R5C",' RIESGOS DE GESTION'!#REF!),"")</f>
        <v>#REF!</v>
      </c>
      <c r="R30" s="57" t="e">
        <f>IF(AND(' RIESGOS DE GESTION'!#REF!="Media",' RIESGOS DE GESTION'!#REF!="Menor"),CONCATENATE("R5C",' RIESGOS DE GESTION'!#REF!),"")</f>
        <v>#REF!</v>
      </c>
      <c r="S30" s="57" t="e">
        <f>IF(AND(' RIESGOS DE GESTION'!#REF!="Media",' RIESGOS DE GESTION'!#REF!="Menor"),CONCATENATE("R5C",' RIESGOS DE GESTION'!#REF!),"")</f>
        <v>#REF!</v>
      </c>
      <c r="T30" s="57" t="e">
        <f>IF(AND(' RIESGOS DE GESTION'!#REF!="Media",' RIESGOS DE GESTION'!#REF!="Menor"),CONCATENATE("R5C",' RIESGOS DE GESTION'!#REF!),"")</f>
        <v>#REF!</v>
      </c>
      <c r="U30" s="58" t="e">
        <f>IF(AND(' RIESGOS DE GESTION'!#REF!="Media",' RIESGOS DE GESTION'!#REF!="Menor"),CONCATENATE("R5C",' RIESGOS DE GESTION'!#REF!),"")</f>
        <v>#REF!</v>
      </c>
      <c r="V30" s="56" t="e">
        <f>IF(AND(' RIESGOS DE GESTION'!#REF!="Media",' RIESGOS DE GESTION'!#REF!="Moderado"),CONCATENATE("R5C",' RIESGOS DE GESTION'!#REF!),"")</f>
        <v>#REF!</v>
      </c>
      <c r="W30" s="57" t="e">
        <f>IF(AND(' RIESGOS DE GESTION'!#REF!="Media",' RIESGOS DE GESTION'!#REF!="Moderado"),CONCATENATE("R5C",' RIESGOS DE GESTION'!#REF!),"")</f>
        <v>#REF!</v>
      </c>
      <c r="X30" s="57" t="e">
        <f>IF(AND(' RIESGOS DE GESTION'!#REF!="Media",' RIESGOS DE GESTION'!#REF!="Moderado"),CONCATENATE("R5C",' RIESGOS DE GESTION'!#REF!),"")</f>
        <v>#REF!</v>
      </c>
      <c r="Y30" s="57" t="e">
        <f>IF(AND(' RIESGOS DE GESTION'!#REF!="Media",' RIESGOS DE GESTION'!#REF!="Moderado"),CONCATENATE("R5C",' RIESGOS DE GESTION'!#REF!),"")</f>
        <v>#REF!</v>
      </c>
      <c r="Z30" s="57" t="e">
        <f>IF(AND(' RIESGOS DE GESTION'!#REF!="Media",' RIESGOS DE GESTION'!#REF!="Moderado"),CONCATENATE("R5C",' RIESGOS DE GESTION'!#REF!),"")</f>
        <v>#REF!</v>
      </c>
      <c r="AA30" s="58" t="e">
        <f>IF(AND(' RIESGOS DE GESTION'!#REF!="Media",' RIESGOS DE GESTION'!#REF!="Moderado"),CONCATENATE("R5C",' RIESGOS DE GESTION'!#REF!),"")</f>
        <v>#REF!</v>
      </c>
      <c r="AB30" s="41" t="e">
        <f>IF(AND(' RIESGOS DE GESTION'!#REF!="Media",' RIESGOS DE GESTION'!#REF!="Mayor"),CONCATENATE("R5C",' RIESGOS DE GESTION'!#REF!),"")</f>
        <v>#REF!</v>
      </c>
      <c r="AC30" s="42" t="e">
        <f>IF(AND(' RIESGOS DE GESTION'!#REF!="Media",' RIESGOS DE GESTION'!#REF!="Mayor"),CONCATENATE("R5C",' RIESGOS DE GESTION'!#REF!),"")</f>
        <v>#REF!</v>
      </c>
      <c r="AD30" s="42" t="e">
        <f>IF(AND(' RIESGOS DE GESTION'!#REF!="Media",' RIESGOS DE GESTION'!#REF!="Mayor"),CONCATENATE("R5C",' RIESGOS DE GESTION'!#REF!),"")</f>
        <v>#REF!</v>
      </c>
      <c r="AE30" s="42" t="e">
        <f>IF(AND(' RIESGOS DE GESTION'!#REF!="Media",' RIESGOS DE GESTION'!#REF!="Mayor"),CONCATENATE("R5C",' RIESGOS DE GESTION'!#REF!),"")</f>
        <v>#REF!</v>
      </c>
      <c r="AF30" s="42" t="e">
        <f>IF(AND(' RIESGOS DE GESTION'!#REF!="Media",' RIESGOS DE GESTION'!#REF!="Mayor"),CONCATENATE("R5C",' RIESGOS DE GESTION'!#REF!),"")</f>
        <v>#REF!</v>
      </c>
      <c r="AG30" s="43" t="e">
        <f>IF(AND(' RIESGOS DE GESTION'!#REF!="Media",' RIESGOS DE GESTION'!#REF!="Mayor"),CONCATENATE("R5C",' RIESGOS DE GESTION'!#REF!),"")</f>
        <v>#REF!</v>
      </c>
      <c r="AH30" s="44" t="e">
        <f>IF(AND(' RIESGOS DE GESTION'!#REF!="Media",' RIESGOS DE GESTION'!#REF!="Catastrófico"),CONCATENATE("R5C",' RIESGOS DE GESTION'!#REF!),"")</f>
        <v>#REF!</v>
      </c>
      <c r="AI30" s="45" t="e">
        <f>IF(AND(' RIESGOS DE GESTION'!#REF!="Media",' RIESGOS DE GESTION'!#REF!="Catastrófico"),CONCATENATE("R5C",' RIESGOS DE GESTION'!#REF!),"")</f>
        <v>#REF!</v>
      </c>
      <c r="AJ30" s="45" t="e">
        <f>IF(AND(' RIESGOS DE GESTION'!#REF!="Media",' RIESGOS DE GESTION'!#REF!="Catastrófico"),CONCATENATE("R5C",' RIESGOS DE GESTION'!#REF!),"")</f>
        <v>#REF!</v>
      </c>
      <c r="AK30" s="45" t="e">
        <f>IF(AND(' RIESGOS DE GESTION'!#REF!="Media",' RIESGOS DE GESTION'!#REF!="Catastrófico"),CONCATENATE("R5C",' RIESGOS DE GESTION'!#REF!),"")</f>
        <v>#REF!</v>
      </c>
      <c r="AL30" s="45" t="e">
        <f>IF(AND(' RIESGOS DE GESTION'!#REF!="Media",' RIESGOS DE GESTION'!#REF!="Catastrófico"),CONCATENATE("R5C",' RIESGOS DE GESTION'!#REF!),"")</f>
        <v>#REF!</v>
      </c>
      <c r="AM30" s="46" t="e">
        <f>IF(AND(' RIESGOS DE GESTION'!#REF!="Media",' RIESGOS DE GESTION'!#REF!="Catastrófico"),CONCATENATE("R5C",' RIESGOS DE GESTION'!#REF!),"")</f>
        <v>#REF!</v>
      </c>
      <c r="AN30" s="72"/>
      <c r="AO30" s="527"/>
      <c r="AP30" s="528"/>
      <c r="AQ30" s="528"/>
      <c r="AR30" s="528"/>
      <c r="AS30" s="528"/>
      <c r="AT30" s="529"/>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row>
    <row r="31" spans="1:76" ht="15" customHeight="1" x14ac:dyDescent="0.25">
      <c r="A31" s="72"/>
      <c r="B31" s="446"/>
      <c r="C31" s="446"/>
      <c r="D31" s="447"/>
      <c r="E31" s="487"/>
      <c r="F31" s="488"/>
      <c r="G31" s="488"/>
      <c r="H31" s="488"/>
      <c r="I31" s="489"/>
      <c r="J31" s="56" t="e">
        <f>IF(AND(' RIESGOS DE GESTION'!#REF!="Media",' RIESGOS DE GESTION'!#REF!="Leve"),CONCATENATE("R6C",' RIESGOS DE GESTION'!#REF!),"")</f>
        <v>#REF!</v>
      </c>
      <c r="K31" s="57" t="e">
        <f>IF(AND(' RIESGOS DE GESTION'!#REF!="Media",' RIESGOS DE GESTION'!#REF!="Leve"),CONCATENATE("R6C",' RIESGOS DE GESTION'!#REF!),"")</f>
        <v>#REF!</v>
      </c>
      <c r="L31" s="57" t="e">
        <f>IF(AND(' RIESGOS DE GESTION'!#REF!="Media",' RIESGOS DE GESTION'!#REF!="Leve"),CONCATENATE("R6C",' RIESGOS DE GESTION'!#REF!),"")</f>
        <v>#REF!</v>
      </c>
      <c r="M31" s="57" t="e">
        <f>IF(AND(' RIESGOS DE GESTION'!#REF!="Media",' RIESGOS DE GESTION'!#REF!="Leve"),CONCATENATE("R6C",' RIESGOS DE GESTION'!#REF!),"")</f>
        <v>#REF!</v>
      </c>
      <c r="N31" s="57" t="e">
        <f>IF(AND(' RIESGOS DE GESTION'!#REF!="Media",' RIESGOS DE GESTION'!#REF!="Leve"),CONCATENATE("R6C",' RIESGOS DE GESTION'!#REF!),"")</f>
        <v>#REF!</v>
      </c>
      <c r="O31" s="58" t="e">
        <f>IF(AND(' RIESGOS DE GESTION'!#REF!="Media",' RIESGOS DE GESTION'!#REF!="Leve"),CONCATENATE("R6C",' RIESGOS DE GESTION'!#REF!),"")</f>
        <v>#REF!</v>
      </c>
      <c r="P31" s="56" t="e">
        <f>IF(AND(' RIESGOS DE GESTION'!#REF!="Media",' RIESGOS DE GESTION'!#REF!="Menor"),CONCATENATE("R6C",' RIESGOS DE GESTION'!#REF!),"")</f>
        <v>#REF!</v>
      </c>
      <c r="Q31" s="57" t="e">
        <f>IF(AND(' RIESGOS DE GESTION'!#REF!="Media",' RIESGOS DE GESTION'!#REF!="Menor"),CONCATENATE("R6C",' RIESGOS DE GESTION'!#REF!),"")</f>
        <v>#REF!</v>
      </c>
      <c r="R31" s="57" t="e">
        <f>IF(AND(' RIESGOS DE GESTION'!#REF!="Media",' RIESGOS DE GESTION'!#REF!="Menor"),CONCATENATE("R6C",' RIESGOS DE GESTION'!#REF!),"")</f>
        <v>#REF!</v>
      </c>
      <c r="S31" s="57" t="e">
        <f>IF(AND(' RIESGOS DE GESTION'!#REF!="Media",' RIESGOS DE GESTION'!#REF!="Menor"),CONCATENATE("R6C",' RIESGOS DE GESTION'!#REF!),"")</f>
        <v>#REF!</v>
      </c>
      <c r="T31" s="57" t="e">
        <f>IF(AND(' RIESGOS DE GESTION'!#REF!="Media",' RIESGOS DE GESTION'!#REF!="Menor"),CONCATENATE("R6C",' RIESGOS DE GESTION'!#REF!),"")</f>
        <v>#REF!</v>
      </c>
      <c r="U31" s="58" t="e">
        <f>IF(AND(' RIESGOS DE GESTION'!#REF!="Media",' RIESGOS DE GESTION'!#REF!="Menor"),CONCATENATE("R6C",' RIESGOS DE GESTION'!#REF!),"")</f>
        <v>#REF!</v>
      </c>
      <c r="V31" s="56" t="e">
        <f>IF(AND(' RIESGOS DE GESTION'!#REF!="Media",' RIESGOS DE GESTION'!#REF!="Moderado"),CONCATENATE("R6C",' RIESGOS DE GESTION'!#REF!),"")</f>
        <v>#REF!</v>
      </c>
      <c r="W31" s="57" t="e">
        <f>IF(AND(' RIESGOS DE GESTION'!#REF!="Media",' RIESGOS DE GESTION'!#REF!="Moderado"),CONCATENATE("R6C",' RIESGOS DE GESTION'!#REF!),"")</f>
        <v>#REF!</v>
      </c>
      <c r="X31" s="57" t="e">
        <f>IF(AND(' RIESGOS DE GESTION'!#REF!="Media",' RIESGOS DE GESTION'!#REF!="Moderado"),CONCATENATE("R6C",' RIESGOS DE GESTION'!#REF!),"")</f>
        <v>#REF!</v>
      </c>
      <c r="Y31" s="57" t="e">
        <f>IF(AND(' RIESGOS DE GESTION'!#REF!="Media",' RIESGOS DE GESTION'!#REF!="Moderado"),CONCATENATE("R6C",' RIESGOS DE GESTION'!#REF!),"")</f>
        <v>#REF!</v>
      </c>
      <c r="Z31" s="57" t="e">
        <f>IF(AND(' RIESGOS DE GESTION'!#REF!="Media",' RIESGOS DE GESTION'!#REF!="Moderado"),CONCATENATE("R6C",' RIESGOS DE GESTION'!#REF!),"")</f>
        <v>#REF!</v>
      </c>
      <c r="AA31" s="58" t="e">
        <f>IF(AND(' RIESGOS DE GESTION'!#REF!="Media",' RIESGOS DE GESTION'!#REF!="Moderado"),CONCATENATE("R6C",' RIESGOS DE GESTION'!#REF!),"")</f>
        <v>#REF!</v>
      </c>
      <c r="AB31" s="41" t="e">
        <f>IF(AND(' RIESGOS DE GESTION'!#REF!="Media",' RIESGOS DE GESTION'!#REF!="Mayor"),CONCATENATE("R6C",' RIESGOS DE GESTION'!#REF!),"")</f>
        <v>#REF!</v>
      </c>
      <c r="AC31" s="42" t="e">
        <f>IF(AND(' RIESGOS DE GESTION'!#REF!="Media",' RIESGOS DE GESTION'!#REF!="Mayor"),CONCATENATE("R6C",' RIESGOS DE GESTION'!#REF!),"")</f>
        <v>#REF!</v>
      </c>
      <c r="AD31" s="42" t="e">
        <f>IF(AND(' RIESGOS DE GESTION'!#REF!="Media",' RIESGOS DE GESTION'!#REF!="Mayor"),CONCATENATE("R6C",' RIESGOS DE GESTION'!#REF!),"")</f>
        <v>#REF!</v>
      </c>
      <c r="AE31" s="42" t="e">
        <f>IF(AND(' RIESGOS DE GESTION'!#REF!="Media",' RIESGOS DE GESTION'!#REF!="Mayor"),CONCATENATE("R6C",' RIESGOS DE GESTION'!#REF!),"")</f>
        <v>#REF!</v>
      </c>
      <c r="AF31" s="42" t="e">
        <f>IF(AND(' RIESGOS DE GESTION'!#REF!="Media",' RIESGOS DE GESTION'!#REF!="Mayor"),CONCATENATE("R6C",' RIESGOS DE GESTION'!#REF!),"")</f>
        <v>#REF!</v>
      </c>
      <c r="AG31" s="43" t="e">
        <f>IF(AND(' RIESGOS DE GESTION'!#REF!="Media",' RIESGOS DE GESTION'!#REF!="Mayor"),CONCATENATE("R6C",' RIESGOS DE GESTION'!#REF!),"")</f>
        <v>#REF!</v>
      </c>
      <c r="AH31" s="44" t="e">
        <f>IF(AND(' RIESGOS DE GESTION'!#REF!="Media",' RIESGOS DE GESTION'!#REF!="Catastrófico"),CONCATENATE("R6C",' RIESGOS DE GESTION'!#REF!),"")</f>
        <v>#REF!</v>
      </c>
      <c r="AI31" s="45" t="e">
        <f>IF(AND(' RIESGOS DE GESTION'!#REF!="Media",' RIESGOS DE GESTION'!#REF!="Catastrófico"),CONCATENATE("R6C",' RIESGOS DE GESTION'!#REF!),"")</f>
        <v>#REF!</v>
      </c>
      <c r="AJ31" s="45" t="e">
        <f>IF(AND(' RIESGOS DE GESTION'!#REF!="Media",' RIESGOS DE GESTION'!#REF!="Catastrófico"),CONCATENATE("R6C",' RIESGOS DE GESTION'!#REF!),"")</f>
        <v>#REF!</v>
      </c>
      <c r="AK31" s="45" t="e">
        <f>IF(AND(' RIESGOS DE GESTION'!#REF!="Media",' RIESGOS DE GESTION'!#REF!="Catastrófico"),CONCATENATE("R6C",' RIESGOS DE GESTION'!#REF!),"")</f>
        <v>#REF!</v>
      </c>
      <c r="AL31" s="45" t="e">
        <f>IF(AND(' RIESGOS DE GESTION'!#REF!="Media",' RIESGOS DE GESTION'!#REF!="Catastrófico"),CONCATENATE("R6C",' RIESGOS DE GESTION'!#REF!),"")</f>
        <v>#REF!</v>
      </c>
      <c r="AM31" s="46" t="e">
        <f>IF(AND(' RIESGOS DE GESTION'!#REF!="Media",' RIESGOS DE GESTION'!#REF!="Catastrófico"),CONCATENATE("R6C",' RIESGOS DE GESTION'!#REF!),"")</f>
        <v>#REF!</v>
      </c>
      <c r="AN31" s="72"/>
      <c r="AO31" s="527"/>
      <c r="AP31" s="528"/>
      <c r="AQ31" s="528"/>
      <c r="AR31" s="528"/>
      <c r="AS31" s="528"/>
      <c r="AT31" s="529"/>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row>
    <row r="32" spans="1:76" ht="15" customHeight="1" x14ac:dyDescent="0.25">
      <c r="A32" s="72"/>
      <c r="B32" s="446"/>
      <c r="C32" s="446"/>
      <c r="D32" s="447"/>
      <c r="E32" s="487"/>
      <c r="F32" s="488"/>
      <c r="G32" s="488"/>
      <c r="H32" s="488"/>
      <c r="I32" s="489"/>
      <c r="J32" s="56" t="e">
        <f>IF(AND(' RIESGOS DE GESTION'!#REF!="Media",' RIESGOS DE GESTION'!#REF!="Leve"),CONCATENATE("R7C",' RIESGOS DE GESTION'!#REF!),"")</f>
        <v>#REF!</v>
      </c>
      <c r="K32" s="57" t="e">
        <f>IF(AND(' RIESGOS DE GESTION'!#REF!="Media",' RIESGOS DE GESTION'!#REF!="Leve"),CONCATENATE("R7C",' RIESGOS DE GESTION'!#REF!),"")</f>
        <v>#REF!</v>
      </c>
      <c r="L32" s="57" t="e">
        <f>IF(AND(' RIESGOS DE GESTION'!#REF!="Media",' RIESGOS DE GESTION'!#REF!="Leve"),CONCATENATE("R7C",' RIESGOS DE GESTION'!#REF!),"")</f>
        <v>#REF!</v>
      </c>
      <c r="M32" s="57" t="e">
        <f>IF(AND(' RIESGOS DE GESTION'!#REF!="Media",' RIESGOS DE GESTION'!#REF!="Leve"),CONCATENATE("R7C",' RIESGOS DE GESTION'!#REF!),"")</f>
        <v>#REF!</v>
      </c>
      <c r="N32" s="57" t="e">
        <f>IF(AND(' RIESGOS DE GESTION'!#REF!="Media",' RIESGOS DE GESTION'!#REF!="Leve"),CONCATENATE("R7C",' RIESGOS DE GESTION'!#REF!),"")</f>
        <v>#REF!</v>
      </c>
      <c r="O32" s="58" t="e">
        <f>IF(AND(' RIESGOS DE GESTION'!#REF!="Media",' RIESGOS DE GESTION'!#REF!="Leve"),CONCATENATE("R7C",' RIESGOS DE GESTION'!#REF!),"")</f>
        <v>#REF!</v>
      </c>
      <c r="P32" s="56" t="e">
        <f>IF(AND(' RIESGOS DE GESTION'!#REF!="Media",' RIESGOS DE GESTION'!#REF!="Menor"),CONCATENATE("R7C",' RIESGOS DE GESTION'!#REF!),"")</f>
        <v>#REF!</v>
      </c>
      <c r="Q32" s="57" t="e">
        <f>IF(AND(' RIESGOS DE GESTION'!#REF!="Media",' RIESGOS DE GESTION'!#REF!="Menor"),CONCATENATE("R7C",' RIESGOS DE GESTION'!#REF!),"")</f>
        <v>#REF!</v>
      </c>
      <c r="R32" s="57" t="e">
        <f>IF(AND(' RIESGOS DE GESTION'!#REF!="Media",' RIESGOS DE GESTION'!#REF!="Menor"),CONCATENATE("R7C",' RIESGOS DE GESTION'!#REF!),"")</f>
        <v>#REF!</v>
      </c>
      <c r="S32" s="57" t="e">
        <f>IF(AND(' RIESGOS DE GESTION'!#REF!="Media",' RIESGOS DE GESTION'!#REF!="Menor"),CONCATENATE("R7C",' RIESGOS DE GESTION'!#REF!),"")</f>
        <v>#REF!</v>
      </c>
      <c r="T32" s="57" t="e">
        <f>IF(AND(' RIESGOS DE GESTION'!#REF!="Media",' RIESGOS DE GESTION'!#REF!="Menor"),CONCATENATE("R7C",' RIESGOS DE GESTION'!#REF!),"")</f>
        <v>#REF!</v>
      </c>
      <c r="U32" s="58" t="e">
        <f>IF(AND(' RIESGOS DE GESTION'!#REF!="Media",' RIESGOS DE GESTION'!#REF!="Menor"),CONCATENATE("R7C",' RIESGOS DE GESTION'!#REF!),"")</f>
        <v>#REF!</v>
      </c>
      <c r="V32" s="56" t="e">
        <f>IF(AND(' RIESGOS DE GESTION'!#REF!="Media",' RIESGOS DE GESTION'!#REF!="Moderado"),CONCATENATE("R7C",' RIESGOS DE GESTION'!#REF!),"")</f>
        <v>#REF!</v>
      </c>
      <c r="W32" s="57" t="e">
        <f>IF(AND(' RIESGOS DE GESTION'!#REF!="Media",' RIESGOS DE GESTION'!#REF!="Moderado"),CONCATENATE("R7C",' RIESGOS DE GESTION'!#REF!),"")</f>
        <v>#REF!</v>
      </c>
      <c r="X32" s="57" t="e">
        <f>IF(AND(' RIESGOS DE GESTION'!#REF!="Media",' RIESGOS DE GESTION'!#REF!="Moderado"),CONCATENATE("R7C",' RIESGOS DE GESTION'!#REF!),"")</f>
        <v>#REF!</v>
      </c>
      <c r="Y32" s="57" t="e">
        <f>IF(AND(' RIESGOS DE GESTION'!#REF!="Media",' RIESGOS DE GESTION'!#REF!="Moderado"),CONCATENATE("R7C",' RIESGOS DE GESTION'!#REF!),"")</f>
        <v>#REF!</v>
      </c>
      <c r="Z32" s="57" t="e">
        <f>IF(AND(' RIESGOS DE GESTION'!#REF!="Media",' RIESGOS DE GESTION'!#REF!="Moderado"),CONCATENATE("R7C",' RIESGOS DE GESTION'!#REF!),"")</f>
        <v>#REF!</v>
      </c>
      <c r="AA32" s="58" t="e">
        <f>IF(AND(' RIESGOS DE GESTION'!#REF!="Media",' RIESGOS DE GESTION'!#REF!="Moderado"),CONCATENATE("R7C",' RIESGOS DE GESTION'!#REF!),"")</f>
        <v>#REF!</v>
      </c>
      <c r="AB32" s="41" t="e">
        <f>IF(AND(' RIESGOS DE GESTION'!#REF!="Media",' RIESGOS DE GESTION'!#REF!="Mayor"),CONCATENATE("R7C",' RIESGOS DE GESTION'!#REF!),"")</f>
        <v>#REF!</v>
      </c>
      <c r="AC32" s="42" t="e">
        <f>IF(AND(' RIESGOS DE GESTION'!#REF!="Media",' RIESGOS DE GESTION'!#REF!="Mayor"),CONCATENATE("R7C",' RIESGOS DE GESTION'!#REF!),"")</f>
        <v>#REF!</v>
      </c>
      <c r="AD32" s="42" t="e">
        <f>IF(AND(' RIESGOS DE GESTION'!#REF!="Media",' RIESGOS DE GESTION'!#REF!="Mayor"),CONCATENATE("R7C",' RIESGOS DE GESTION'!#REF!),"")</f>
        <v>#REF!</v>
      </c>
      <c r="AE32" s="42" t="e">
        <f>IF(AND(' RIESGOS DE GESTION'!#REF!="Media",' RIESGOS DE GESTION'!#REF!="Mayor"),CONCATENATE("R7C",' RIESGOS DE GESTION'!#REF!),"")</f>
        <v>#REF!</v>
      </c>
      <c r="AF32" s="42" t="e">
        <f>IF(AND(' RIESGOS DE GESTION'!#REF!="Media",' RIESGOS DE GESTION'!#REF!="Mayor"),CONCATENATE("R7C",' RIESGOS DE GESTION'!#REF!),"")</f>
        <v>#REF!</v>
      </c>
      <c r="AG32" s="43" t="e">
        <f>IF(AND(' RIESGOS DE GESTION'!#REF!="Media",' RIESGOS DE GESTION'!#REF!="Mayor"),CONCATENATE("R7C",' RIESGOS DE GESTION'!#REF!),"")</f>
        <v>#REF!</v>
      </c>
      <c r="AH32" s="44" t="e">
        <f>IF(AND(' RIESGOS DE GESTION'!#REF!="Media",' RIESGOS DE GESTION'!#REF!="Catastrófico"),CONCATENATE("R7C",' RIESGOS DE GESTION'!#REF!),"")</f>
        <v>#REF!</v>
      </c>
      <c r="AI32" s="45" t="e">
        <f>IF(AND(' RIESGOS DE GESTION'!#REF!="Media",' RIESGOS DE GESTION'!#REF!="Catastrófico"),CONCATENATE("R7C",' RIESGOS DE GESTION'!#REF!),"")</f>
        <v>#REF!</v>
      </c>
      <c r="AJ32" s="45" t="e">
        <f>IF(AND(' RIESGOS DE GESTION'!#REF!="Media",' RIESGOS DE GESTION'!#REF!="Catastrófico"),CONCATENATE("R7C",' RIESGOS DE GESTION'!#REF!),"")</f>
        <v>#REF!</v>
      </c>
      <c r="AK32" s="45" t="e">
        <f>IF(AND(' RIESGOS DE GESTION'!#REF!="Media",' RIESGOS DE GESTION'!#REF!="Catastrófico"),CONCATENATE("R7C",' RIESGOS DE GESTION'!#REF!),"")</f>
        <v>#REF!</v>
      </c>
      <c r="AL32" s="45" t="e">
        <f>IF(AND(' RIESGOS DE GESTION'!#REF!="Media",' RIESGOS DE GESTION'!#REF!="Catastrófico"),CONCATENATE("R7C",' RIESGOS DE GESTION'!#REF!),"")</f>
        <v>#REF!</v>
      </c>
      <c r="AM32" s="46" t="e">
        <f>IF(AND(' RIESGOS DE GESTION'!#REF!="Media",' RIESGOS DE GESTION'!#REF!="Catastrófico"),CONCATENATE("R7C",' RIESGOS DE GESTION'!#REF!),"")</f>
        <v>#REF!</v>
      </c>
      <c r="AN32" s="72"/>
      <c r="AO32" s="527"/>
      <c r="AP32" s="528"/>
      <c r="AQ32" s="528"/>
      <c r="AR32" s="528"/>
      <c r="AS32" s="528"/>
      <c r="AT32" s="529"/>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row>
    <row r="33" spans="1:80" ht="15" customHeight="1" x14ac:dyDescent="0.25">
      <c r="A33" s="72"/>
      <c r="B33" s="446"/>
      <c r="C33" s="446"/>
      <c r="D33" s="447"/>
      <c r="E33" s="487"/>
      <c r="F33" s="488"/>
      <c r="G33" s="488"/>
      <c r="H33" s="488"/>
      <c r="I33" s="489"/>
      <c r="J33" s="56" t="e">
        <f>IF(AND(' RIESGOS DE GESTION'!#REF!="Media",' RIESGOS DE GESTION'!#REF!="Leve"),CONCATENATE("R8C",' RIESGOS DE GESTION'!#REF!),"")</f>
        <v>#REF!</v>
      </c>
      <c r="K33" s="57" t="e">
        <f>IF(AND(' RIESGOS DE GESTION'!#REF!="Media",' RIESGOS DE GESTION'!#REF!="Leve"),CONCATENATE("R8C",' RIESGOS DE GESTION'!#REF!),"")</f>
        <v>#REF!</v>
      </c>
      <c r="L33" s="57" t="e">
        <f>IF(AND(' RIESGOS DE GESTION'!#REF!="Media",' RIESGOS DE GESTION'!#REF!="Leve"),CONCATENATE("R8C",' RIESGOS DE GESTION'!#REF!),"")</f>
        <v>#REF!</v>
      </c>
      <c r="M33" s="57" t="e">
        <f>IF(AND(' RIESGOS DE GESTION'!#REF!="Media",' RIESGOS DE GESTION'!#REF!="Leve"),CONCATENATE("R8C",' RIESGOS DE GESTION'!#REF!),"")</f>
        <v>#REF!</v>
      </c>
      <c r="N33" s="57" t="e">
        <f>IF(AND(' RIESGOS DE GESTION'!#REF!="Media",' RIESGOS DE GESTION'!#REF!="Leve"),CONCATENATE("R8C",' RIESGOS DE GESTION'!#REF!),"")</f>
        <v>#REF!</v>
      </c>
      <c r="O33" s="58" t="e">
        <f>IF(AND(' RIESGOS DE GESTION'!#REF!="Media",' RIESGOS DE GESTION'!#REF!="Leve"),CONCATENATE("R8C",' RIESGOS DE GESTION'!#REF!),"")</f>
        <v>#REF!</v>
      </c>
      <c r="P33" s="56" t="e">
        <f>IF(AND(' RIESGOS DE GESTION'!#REF!="Media",' RIESGOS DE GESTION'!#REF!="Menor"),CONCATENATE("R8C",' RIESGOS DE GESTION'!#REF!),"")</f>
        <v>#REF!</v>
      </c>
      <c r="Q33" s="57" t="e">
        <f>IF(AND(' RIESGOS DE GESTION'!#REF!="Media",' RIESGOS DE GESTION'!#REF!="Menor"),CONCATENATE("R8C",' RIESGOS DE GESTION'!#REF!),"")</f>
        <v>#REF!</v>
      </c>
      <c r="R33" s="57" t="e">
        <f>IF(AND(' RIESGOS DE GESTION'!#REF!="Media",' RIESGOS DE GESTION'!#REF!="Menor"),CONCATENATE("R8C",' RIESGOS DE GESTION'!#REF!),"")</f>
        <v>#REF!</v>
      </c>
      <c r="S33" s="57" t="e">
        <f>IF(AND(' RIESGOS DE GESTION'!#REF!="Media",' RIESGOS DE GESTION'!#REF!="Menor"),CONCATENATE("R8C",' RIESGOS DE GESTION'!#REF!),"")</f>
        <v>#REF!</v>
      </c>
      <c r="T33" s="57" t="e">
        <f>IF(AND(' RIESGOS DE GESTION'!#REF!="Media",' RIESGOS DE GESTION'!#REF!="Menor"),CONCATENATE("R8C",' RIESGOS DE GESTION'!#REF!),"")</f>
        <v>#REF!</v>
      </c>
      <c r="U33" s="58" t="e">
        <f>IF(AND(' RIESGOS DE GESTION'!#REF!="Media",' RIESGOS DE GESTION'!#REF!="Menor"),CONCATENATE("R8C",' RIESGOS DE GESTION'!#REF!),"")</f>
        <v>#REF!</v>
      </c>
      <c r="V33" s="56" t="e">
        <f>IF(AND(' RIESGOS DE GESTION'!#REF!="Media",' RIESGOS DE GESTION'!#REF!="Moderado"),CONCATENATE("R8C",' RIESGOS DE GESTION'!#REF!),"")</f>
        <v>#REF!</v>
      </c>
      <c r="W33" s="57" t="e">
        <f>IF(AND(' RIESGOS DE GESTION'!#REF!="Media",' RIESGOS DE GESTION'!#REF!="Moderado"),CONCATENATE("R8C",' RIESGOS DE GESTION'!#REF!),"")</f>
        <v>#REF!</v>
      </c>
      <c r="X33" s="57" t="e">
        <f>IF(AND(' RIESGOS DE GESTION'!#REF!="Media",' RIESGOS DE GESTION'!#REF!="Moderado"),CONCATENATE("R8C",' RIESGOS DE GESTION'!#REF!),"")</f>
        <v>#REF!</v>
      </c>
      <c r="Y33" s="57" t="e">
        <f>IF(AND(' RIESGOS DE GESTION'!#REF!="Media",' RIESGOS DE GESTION'!#REF!="Moderado"),CONCATENATE("R8C",' RIESGOS DE GESTION'!#REF!),"")</f>
        <v>#REF!</v>
      </c>
      <c r="Z33" s="57" t="e">
        <f>IF(AND(' RIESGOS DE GESTION'!#REF!="Media",' RIESGOS DE GESTION'!#REF!="Moderado"),CONCATENATE("R8C",' RIESGOS DE GESTION'!#REF!),"")</f>
        <v>#REF!</v>
      </c>
      <c r="AA33" s="58" t="e">
        <f>IF(AND(' RIESGOS DE GESTION'!#REF!="Media",' RIESGOS DE GESTION'!#REF!="Moderado"),CONCATENATE("R8C",' RIESGOS DE GESTION'!#REF!),"")</f>
        <v>#REF!</v>
      </c>
      <c r="AB33" s="41" t="e">
        <f>IF(AND(' RIESGOS DE GESTION'!#REF!="Media",' RIESGOS DE GESTION'!#REF!="Mayor"),CONCATENATE("R8C",' RIESGOS DE GESTION'!#REF!),"")</f>
        <v>#REF!</v>
      </c>
      <c r="AC33" s="42" t="e">
        <f>IF(AND(' RIESGOS DE GESTION'!#REF!="Media",' RIESGOS DE GESTION'!#REF!="Mayor"),CONCATENATE("R8C",' RIESGOS DE GESTION'!#REF!),"")</f>
        <v>#REF!</v>
      </c>
      <c r="AD33" s="42" t="e">
        <f>IF(AND(' RIESGOS DE GESTION'!#REF!="Media",' RIESGOS DE GESTION'!#REF!="Mayor"),CONCATENATE("R8C",' RIESGOS DE GESTION'!#REF!),"")</f>
        <v>#REF!</v>
      </c>
      <c r="AE33" s="42" t="e">
        <f>IF(AND(' RIESGOS DE GESTION'!#REF!="Media",' RIESGOS DE GESTION'!#REF!="Mayor"),CONCATENATE("R8C",' RIESGOS DE GESTION'!#REF!),"")</f>
        <v>#REF!</v>
      </c>
      <c r="AF33" s="42" t="e">
        <f>IF(AND(' RIESGOS DE GESTION'!#REF!="Media",' RIESGOS DE GESTION'!#REF!="Mayor"),CONCATENATE("R8C",' RIESGOS DE GESTION'!#REF!),"")</f>
        <v>#REF!</v>
      </c>
      <c r="AG33" s="43" t="e">
        <f>IF(AND(' RIESGOS DE GESTION'!#REF!="Media",' RIESGOS DE GESTION'!#REF!="Mayor"),CONCATENATE("R8C",' RIESGOS DE GESTION'!#REF!),"")</f>
        <v>#REF!</v>
      </c>
      <c r="AH33" s="44" t="e">
        <f>IF(AND(' RIESGOS DE GESTION'!#REF!="Media",' RIESGOS DE GESTION'!#REF!="Catastrófico"),CONCATENATE("R8C",' RIESGOS DE GESTION'!#REF!),"")</f>
        <v>#REF!</v>
      </c>
      <c r="AI33" s="45" t="e">
        <f>IF(AND(' RIESGOS DE GESTION'!#REF!="Media",' RIESGOS DE GESTION'!#REF!="Catastrófico"),CONCATENATE("R8C",' RIESGOS DE GESTION'!#REF!),"")</f>
        <v>#REF!</v>
      </c>
      <c r="AJ33" s="45" t="e">
        <f>IF(AND(' RIESGOS DE GESTION'!#REF!="Media",' RIESGOS DE GESTION'!#REF!="Catastrófico"),CONCATENATE("R8C",' RIESGOS DE GESTION'!#REF!),"")</f>
        <v>#REF!</v>
      </c>
      <c r="AK33" s="45" t="e">
        <f>IF(AND(' RIESGOS DE GESTION'!#REF!="Media",' RIESGOS DE GESTION'!#REF!="Catastrófico"),CONCATENATE("R8C",' RIESGOS DE GESTION'!#REF!),"")</f>
        <v>#REF!</v>
      </c>
      <c r="AL33" s="45" t="e">
        <f>IF(AND(' RIESGOS DE GESTION'!#REF!="Media",' RIESGOS DE GESTION'!#REF!="Catastrófico"),CONCATENATE("R8C",' RIESGOS DE GESTION'!#REF!),"")</f>
        <v>#REF!</v>
      </c>
      <c r="AM33" s="46" t="e">
        <f>IF(AND(' RIESGOS DE GESTION'!#REF!="Media",' RIESGOS DE GESTION'!#REF!="Catastrófico"),CONCATENATE("R8C",' RIESGOS DE GESTION'!#REF!),"")</f>
        <v>#REF!</v>
      </c>
      <c r="AN33" s="72"/>
      <c r="AO33" s="527"/>
      <c r="AP33" s="528"/>
      <c r="AQ33" s="528"/>
      <c r="AR33" s="528"/>
      <c r="AS33" s="528"/>
      <c r="AT33" s="529"/>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row>
    <row r="34" spans="1:80" ht="15" customHeight="1" x14ac:dyDescent="0.25">
      <c r="A34" s="72"/>
      <c r="B34" s="446"/>
      <c r="C34" s="446"/>
      <c r="D34" s="447"/>
      <c r="E34" s="487"/>
      <c r="F34" s="488"/>
      <c r="G34" s="488"/>
      <c r="H34" s="488"/>
      <c r="I34" s="489"/>
      <c r="J34" s="56" t="e">
        <f>IF(AND(' RIESGOS DE GESTION'!#REF!="Media",' RIESGOS DE GESTION'!#REF!="Leve"),CONCATENATE("R9C",' RIESGOS DE GESTION'!#REF!),"")</f>
        <v>#REF!</v>
      </c>
      <c r="K34" s="57" t="e">
        <f>IF(AND(' RIESGOS DE GESTION'!#REF!="Media",' RIESGOS DE GESTION'!#REF!="Leve"),CONCATENATE("R9C",' RIESGOS DE GESTION'!#REF!),"")</f>
        <v>#REF!</v>
      </c>
      <c r="L34" s="57" t="e">
        <f>IF(AND(' RIESGOS DE GESTION'!#REF!="Media",' RIESGOS DE GESTION'!#REF!="Leve"),CONCATENATE("R9C",' RIESGOS DE GESTION'!#REF!),"")</f>
        <v>#REF!</v>
      </c>
      <c r="M34" s="57" t="e">
        <f>IF(AND(' RIESGOS DE GESTION'!#REF!="Media",' RIESGOS DE GESTION'!#REF!="Leve"),CONCATENATE("R9C",' RIESGOS DE GESTION'!#REF!),"")</f>
        <v>#REF!</v>
      </c>
      <c r="N34" s="57" t="e">
        <f>IF(AND(' RIESGOS DE GESTION'!#REF!="Media",' RIESGOS DE GESTION'!#REF!="Leve"),CONCATENATE("R9C",' RIESGOS DE GESTION'!#REF!),"")</f>
        <v>#REF!</v>
      </c>
      <c r="O34" s="58" t="e">
        <f>IF(AND(' RIESGOS DE GESTION'!#REF!="Media",' RIESGOS DE GESTION'!#REF!="Leve"),CONCATENATE("R9C",' RIESGOS DE GESTION'!#REF!),"")</f>
        <v>#REF!</v>
      </c>
      <c r="P34" s="56" t="e">
        <f>IF(AND(' RIESGOS DE GESTION'!#REF!="Media",' RIESGOS DE GESTION'!#REF!="Menor"),CONCATENATE("R9C",' RIESGOS DE GESTION'!#REF!),"")</f>
        <v>#REF!</v>
      </c>
      <c r="Q34" s="57" t="e">
        <f>IF(AND(' RIESGOS DE GESTION'!#REF!="Media",' RIESGOS DE GESTION'!#REF!="Menor"),CONCATENATE("R9C",' RIESGOS DE GESTION'!#REF!),"")</f>
        <v>#REF!</v>
      </c>
      <c r="R34" s="57" t="e">
        <f>IF(AND(' RIESGOS DE GESTION'!#REF!="Media",' RIESGOS DE GESTION'!#REF!="Menor"),CONCATENATE("R9C",' RIESGOS DE GESTION'!#REF!),"")</f>
        <v>#REF!</v>
      </c>
      <c r="S34" s="57" t="e">
        <f>IF(AND(' RIESGOS DE GESTION'!#REF!="Media",' RIESGOS DE GESTION'!#REF!="Menor"),CONCATENATE("R9C",' RIESGOS DE GESTION'!#REF!),"")</f>
        <v>#REF!</v>
      </c>
      <c r="T34" s="57" t="e">
        <f>IF(AND(' RIESGOS DE GESTION'!#REF!="Media",' RIESGOS DE GESTION'!#REF!="Menor"),CONCATENATE("R9C",' RIESGOS DE GESTION'!#REF!),"")</f>
        <v>#REF!</v>
      </c>
      <c r="U34" s="58" t="e">
        <f>IF(AND(' RIESGOS DE GESTION'!#REF!="Media",' RIESGOS DE GESTION'!#REF!="Menor"),CONCATENATE("R9C",' RIESGOS DE GESTION'!#REF!),"")</f>
        <v>#REF!</v>
      </c>
      <c r="V34" s="56" t="e">
        <f>IF(AND(' RIESGOS DE GESTION'!#REF!="Media",' RIESGOS DE GESTION'!#REF!="Moderado"),CONCATENATE("R9C",' RIESGOS DE GESTION'!#REF!),"")</f>
        <v>#REF!</v>
      </c>
      <c r="W34" s="57" t="e">
        <f>IF(AND(' RIESGOS DE GESTION'!#REF!="Media",' RIESGOS DE GESTION'!#REF!="Moderado"),CONCATENATE("R9C",' RIESGOS DE GESTION'!#REF!),"")</f>
        <v>#REF!</v>
      </c>
      <c r="X34" s="57" t="e">
        <f>IF(AND(' RIESGOS DE GESTION'!#REF!="Media",' RIESGOS DE GESTION'!#REF!="Moderado"),CONCATENATE("R9C",' RIESGOS DE GESTION'!#REF!),"")</f>
        <v>#REF!</v>
      </c>
      <c r="Y34" s="57" t="e">
        <f>IF(AND(' RIESGOS DE GESTION'!#REF!="Media",' RIESGOS DE GESTION'!#REF!="Moderado"),CONCATENATE("R9C",' RIESGOS DE GESTION'!#REF!),"")</f>
        <v>#REF!</v>
      </c>
      <c r="Z34" s="57" t="e">
        <f>IF(AND(' RIESGOS DE GESTION'!#REF!="Media",' RIESGOS DE GESTION'!#REF!="Moderado"),CONCATENATE("R9C",' RIESGOS DE GESTION'!#REF!),"")</f>
        <v>#REF!</v>
      </c>
      <c r="AA34" s="58" t="e">
        <f>IF(AND(' RIESGOS DE GESTION'!#REF!="Media",' RIESGOS DE GESTION'!#REF!="Moderado"),CONCATENATE("R9C",' RIESGOS DE GESTION'!#REF!),"")</f>
        <v>#REF!</v>
      </c>
      <c r="AB34" s="41" t="e">
        <f>IF(AND(' RIESGOS DE GESTION'!#REF!="Media",' RIESGOS DE GESTION'!#REF!="Mayor"),CONCATENATE("R9C",' RIESGOS DE GESTION'!#REF!),"")</f>
        <v>#REF!</v>
      </c>
      <c r="AC34" s="42" t="e">
        <f>IF(AND(' RIESGOS DE GESTION'!#REF!="Media",' RIESGOS DE GESTION'!#REF!="Mayor"),CONCATENATE("R9C",' RIESGOS DE GESTION'!#REF!),"")</f>
        <v>#REF!</v>
      </c>
      <c r="AD34" s="42" t="e">
        <f>IF(AND(' RIESGOS DE GESTION'!#REF!="Media",' RIESGOS DE GESTION'!#REF!="Mayor"),CONCATENATE("R9C",' RIESGOS DE GESTION'!#REF!),"")</f>
        <v>#REF!</v>
      </c>
      <c r="AE34" s="42" t="e">
        <f>IF(AND(' RIESGOS DE GESTION'!#REF!="Media",' RIESGOS DE GESTION'!#REF!="Mayor"),CONCATENATE("R9C",' RIESGOS DE GESTION'!#REF!),"")</f>
        <v>#REF!</v>
      </c>
      <c r="AF34" s="42" t="e">
        <f>IF(AND(' RIESGOS DE GESTION'!#REF!="Media",' RIESGOS DE GESTION'!#REF!="Mayor"),CONCATENATE("R9C",' RIESGOS DE GESTION'!#REF!),"")</f>
        <v>#REF!</v>
      </c>
      <c r="AG34" s="43" t="e">
        <f>IF(AND(' RIESGOS DE GESTION'!#REF!="Media",' RIESGOS DE GESTION'!#REF!="Mayor"),CONCATENATE("R9C",' RIESGOS DE GESTION'!#REF!),"")</f>
        <v>#REF!</v>
      </c>
      <c r="AH34" s="44" t="e">
        <f>IF(AND(' RIESGOS DE GESTION'!#REF!="Media",' RIESGOS DE GESTION'!#REF!="Catastrófico"),CONCATENATE("R9C",' RIESGOS DE GESTION'!#REF!),"")</f>
        <v>#REF!</v>
      </c>
      <c r="AI34" s="45" t="e">
        <f>IF(AND(' RIESGOS DE GESTION'!#REF!="Media",' RIESGOS DE GESTION'!#REF!="Catastrófico"),CONCATENATE("R9C",' RIESGOS DE GESTION'!#REF!),"")</f>
        <v>#REF!</v>
      </c>
      <c r="AJ34" s="45" t="e">
        <f>IF(AND(' RIESGOS DE GESTION'!#REF!="Media",' RIESGOS DE GESTION'!#REF!="Catastrófico"),CONCATENATE("R9C",' RIESGOS DE GESTION'!#REF!),"")</f>
        <v>#REF!</v>
      </c>
      <c r="AK34" s="45" t="e">
        <f>IF(AND(' RIESGOS DE GESTION'!#REF!="Media",' RIESGOS DE GESTION'!#REF!="Catastrófico"),CONCATENATE("R9C",' RIESGOS DE GESTION'!#REF!),"")</f>
        <v>#REF!</v>
      </c>
      <c r="AL34" s="45" t="e">
        <f>IF(AND(' RIESGOS DE GESTION'!#REF!="Media",' RIESGOS DE GESTION'!#REF!="Catastrófico"),CONCATENATE("R9C",' RIESGOS DE GESTION'!#REF!),"")</f>
        <v>#REF!</v>
      </c>
      <c r="AM34" s="46" t="e">
        <f>IF(AND(' RIESGOS DE GESTION'!#REF!="Media",' RIESGOS DE GESTION'!#REF!="Catastrófico"),CONCATENATE("R9C",' RIESGOS DE GESTION'!#REF!),"")</f>
        <v>#REF!</v>
      </c>
      <c r="AN34" s="72"/>
      <c r="AO34" s="527"/>
      <c r="AP34" s="528"/>
      <c r="AQ34" s="528"/>
      <c r="AR34" s="528"/>
      <c r="AS34" s="528"/>
      <c r="AT34" s="529"/>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row>
    <row r="35" spans="1:80" ht="15.75" customHeight="1" thickBot="1" x14ac:dyDescent="0.3">
      <c r="A35" s="72"/>
      <c r="B35" s="446"/>
      <c r="C35" s="446"/>
      <c r="D35" s="447"/>
      <c r="E35" s="490"/>
      <c r="F35" s="491"/>
      <c r="G35" s="491"/>
      <c r="H35" s="491"/>
      <c r="I35" s="492"/>
      <c r="J35" s="56" t="e">
        <f>IF(AND(' RIESGOS DE GESTION'!#REF!="Media",' RIESGOS DE GESTION'!#REF!="Leve"),CONCATENATE("R10C",' RIESGOS DE GESTION'!#REF!),"")</f>
        <v>#REF!</v>
      </c>
      <c r="K35" s="57" t="e">
        <f>IF(AND(' RIESGOS DE GESTION'!#REF!="Media",' RIESGOS DE GESTION'!#REF!="Leve"),CONCATENATE("R10C",' RIESGOS DE GESTION'!#REF!),"")</f>
        <v>#REF!</v>
      </c>
      <c r="L35" s="57" t="e">
        <f>IF(AND(' RIESGOS DE GESTION'!#REF!="Media",' RIESGOS DE GESTION'!#REF!="Leve"),CONCATENATE("R10C",' RIESGOS DE GESTION'!#REF!),"")</f>
        <v>#REF!</v>
      </c>
      <c r="M35" s="57" t="e">
        <f>IF(AND(' RIESGOS DE GESTION'!#REF!="Media",' RIESGOS DE GESTION'!#REF!="Leve"),CONCATENATE("R10C",' RIESGOS DE GESTION'!#REF!),"")</f>
        <v>#REF!</v>
      </c>
      <c r="N35" s="57" t="e">
        <f>IF(AND(' RIESGOS DE GESTION'!#REF!="Media",' RIESGOS DE GESTION'!#REF!="Leve"),CONCATENATE("R10C",' RIESGOS DE GESTION'!#REF!),"")</f>
        <v>#REF!</v>
      </c>
      <c r="O35" s="58" t="e">
        <f>IF(AND(' RIESGOS DE GESTION'!#REF!="Media",' RIESGOS DE GESTION'!#REF!="Leve"),CONCATENATE("R10C",' RIESGOS DE GESTION'!#REF!),"")</f>
        <v>#REF!</v>
      </c>
      <c r="P35" s="56" t="e">
        <f>IF(AND(' RIESGOS DE GESTION'!#REF!="Media",' RIESGOS DE GESTION'!#REF!="Menor"),CONCATENATE("R10C",' RIESGOS DE GESTION'!#REF!),"")</f>
        <v>#REF!</v>
      </c>
      <c r="Q35" s="57" t="e">
        <f>IF(AND(' RIESGOS DE GESTION'!#REF!="Media",' RIESGOS DE GESTION'!#REF!="Menor"),CONCATENATE("R10C",' RIESGOS DE GESTION'!#REF!),"")</f>
        <v>#REF!</v>
      </c>
      <c r="R35" s="57" t="e">
        <f>IF(AND(' RIESGOS DE GESTION'!#REF!="Media",' RIESGOS DE GESTION'!#REF!="Menor"),CONCATENATE("R10C",' RIESGOS DE GESTION'!#REF!),"")</f>
        <v>#REF!</v>
      </c>
      <c r="S35" s="57" t="e">
        <f>IF(AND(' RIESGOS DE GESTION'!#REF!="Media",' RIESGOS DE GESTION'!#REF!="Menor"),CONCATENATE("R10C",' RIESGOS DE GESTION'!#REF!),"")</f>
        <v>#REF!</v>
      </c>
      <c r="T35" s="57" t="e">
        <f>IF(AND(' RIESGOS DE GESTION'!#REF!="Media",' RIESGOS DE GESTION'!#REF!="Menor"),CONCATENATE("R10C",' RIESGOS DE GESTION'!#REF!),"")</f>
        <v>#REF!</v>
      </c>
      <c r="U35" s="58" t="e">
        <f>IF(AND(' RIESGOS DE GESTION'!#REF!="Media",' RIESGOS DE GESTION'!#REF!="Menor"),CONCATENATE("R10C",' RIESGOS DE GESTION'!#REF!),"")</f>
        <v>#REF!</v>
      </c>
      <c r="V35" s="56" t="e">
        <f>IF(AND(' RIESGOS DE GESTION'!#REF!="Media",' RIESGOS DE GESTION'!#REF!="Moderado"),CONCATENATE("R10C",' RIESGOS DE GESTION'!#REF!),"")</f>
        <v>#REF!</v>
      </c>
      <c r="W35" s="57" t="e">
        <f>IF(AND(' RIESGOS DE GESTION'!#REF!="Media",' RIESGOS DE GESTION'!#REF!="Moderado"),CONCATENATE("R10C",' RIESGOS DE GESTION'!#REF!),"")</f>
        <v>#REF!</v>
      </c>
      <c r="X35" s="57" t="e">
        <f>IF(AND(' RIESGOS DE GESTION'!#REF!="Media",' RIESGOS DE GESTION'!#REF!="Moderado"),CONCATENATE("R10C",' RIESGOS DE GESTION'!#REF!),"")</f>
        <v>#REF!</v>
      </c>
      <c r="Y35" s="57" t="e">
        <f>IF(AND(' RIESGOS DE GESTION'!#REF!="Media",' RIESGOS DE GESTION'!#REF!="Moderado"),CONCATENATE("R10C",' RIESGOS DE GESTION'!#REF!),"")</f>
        <v>#REF!</v>
      </c>
      <c r="Z35" s="57" t="e">
        <f>IF(AND(' RIESGOS DE GESTION'!#REF!="Media",' RIESGOS DE GESTION'!#REF!="Moderado"),CONCATENATE("R10C",' RIESGOS DE GESTION'!#REF!),"")</f>
        <v>#REF!</v>
      </c>
      <c r="AA35" s="58" t="e">
        <f>IF(AND(' RIESGOS DE GESTION'!#REF!="Media",' RIESGOS DE GESTION'!#REF!="Moderado"),CONCATENATE("R10C",' RIESGOS DE GESTION'!#REF!),"")</f>
        <v>#REF!</v>
      </c>
      <c r="AB35" s="47" t="e">
        <f>IF(AND(' RIESGOS DE GESTION'!#REF!="Media",' RIESGOS DE GESTION'!#REF!="Mayor"),CONCATENATE("R10C",' RIESGOS DE GESTION'!#REF!),"")</f>
        <v>#REF!</v>
      </c>
      <c r="AC35" s="48" t="e">
        <f>IF(AND(' RIESGOS DE GESTION'!#REF!="Media",' RIESGOS DE GESTION'!#REF!="Mayor"),CONCATENATE("R10C",' RIESGOS DE GESTION'!#REF!),"")</f>
        <v>#REF!</v>
      </c>
      <c r="AD35" s="48" t="e">
        <f>IF(AND(' RIESGOS DE GESTION'!#REF!="Media",' RIESGOS DE GESTION'!#REF!="Mayor"),CONCATENATE("R10C",' RIESGOS DE GESTION'!#REF!),"")</f>
        <v>#REF!</v>
      </c>
      <c r="AE35" s="48" t="e">
        <f>IF(AND(' RIESGOS DE GESTION'!#REF!="Media",' RIESGOS DE GESTION'!#REF!="Mayor"),CONCATENATE("R10C",' RIESGOS DE GESTION'!#REF!),"")</f>
        <v>#REF!</v>
      </c>
      <c r="AF35" s="48" t="e">
        <f>IF(AND(' RIESGOS DE GESTION'!#REF!="Media",' RIESGOS DE GESTION'!#REF!="Mayor"),CONCATENATE("R10C",' RIESGOS DE GESTION'!#REF!),"")</f>
        <v>#REF!</v>
      </c>
      <c r="AG35" s="49" t="e">
        <f>IF(AND(' RIESGOS DE GESTION'!#REF!="Media",' RIESGOS DE GESTION'!#REF!="Mayor"),CONCATENATE("R10C",' RIESGOS DE GESTION'!#REF!),"")</f>
        <v>#REF!</v>
      </c>
      <c r="AH35" s="50" t="e">
        <f>IF(AND(' RIESGOS DE GESTION'!#REF!="Media",' RIESGOS DE GESTION'!#REF!="Catastrófico"),CONCATENATE("R10C",' RIESGOS DE GESTION'!#REF!),"")</f>
        <v>#REF!</v>
      </c>
      <c r="AI35" s="51" t="e">
        <f>IF(AND(' RIESGOS DE GESTION'!#REF!="Media",' RIESGOS DE GESTION'!#REF!="Catastrófico"),CONCATENATE("R10C",' RIESGOS DE GESTION'!#REF!),"")</f>
        <v>#REF!</v>
      </c>
      <c r="AJ35" s="51" t="e">
        <f>IF(AND(' RIESGOS DE GESTION'!#REF!="Media",' RIESGOS DE GESTION'!#REF!="Catastrófico"),CONCATENATE("R10C",' RIESGOS DE GESTION'!#REF!),"")</f>
        <v>#REF!</v>
      </c>
      <c r="AK35" s="51" t="e">
        <f>IF(AND(' RIESGOS DE GESTION'!#REF!="Media",' RIESGOS DE GESTION'!#REF!="Catastrófico"),CONCATENATE("R10C",' RIESGOS DE GESTION'!#REF!),"")</f>
        <v>#REF!</v>
      </c>
      <c r="AL35" s="51" t="e">
        <f>IF(AND(' RIESGOS DE GESTION'!#REF!="Media",' RIESGOS DE GESTION'!#REF!="Catastrófico"),CONCATENATE("R10C",' RIESGOS DE GESTION'!#REF!),"")</f>
        <v>#REF!</v>
      </c>
      <c r="AM35" s="52" t="e">
        <f>IF(AND(' RIESGOS DE GESTION'!#REF!="Media",' RIESGOS DE GESTION'!#REF!="Catastrófico"),CONCATENATE("R10C",' RIESGOS DE GESTION'!#REF!),"")</f>
        <v>#REF!</v>
      </c>
      <c r="AN35" s="72"/>
      <c r="AO35" s="530"/>
      <c r="AP35" s="531"/>
      <c r="AQ35" s="531"/>
      <c r="AR35" s="531"/>
      <c r="AS35" s="531"/>
      <c r="AT35" s="53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row>
    <row r="36" spans="1:80" ht="15" customHeight="1" x14ac:dyDescent="0.25">
      <c r="A36" s="72"/>
      <c r="B36" s="446"/>
      <c r="C36" s="446"/>
      <c r="D36" s="447"/>
      <c r="E36" s="484" t="s">
        <v>303</v>
      </c>
      <c r="F36" s="485"/>
      <c r="G36" s="485"/>
      <c r="H36" s="485"/>
      <c r="I36" s="485"/>
      <c r="J36" s="62" t="e">
        <f>IF(AND(' RIESGOS DE GESTION'!#REF!="Baja",' RIESGOS DE GESTION'!#REF!="Leve"),CONCATENATE("R1C",' RIESGOS DE GESTION'!#REF!),"")</f>
        <v>#REF!</v>
      </c>
      <c r="K36" s="63" t="e">
        <f>IF(AND(' RIESGOS DE GESTION'!#REF!="Baja",' RIESGOS DE GESTION'!#REF!="Leve"),CONCATENATE("R1C",' RIESGOS DE GESTION'!#REF!),"")</f>
        <v>#REF!</v>
      </c>
      <c r="L36" s="63" t="e">
        <f>IF(AND(' RIESGOS DE GESTION'!#REF!="Baja",' RIESGOS DE GESTION'!#REF!="Leve"),CONCATENATE("R1C",' RIESGOS DE GESTION'!#REF!),"")</f>
        <v>#REF!</v>
      </c>
      <c r="M36" s="63" t="e">
        <f>IF(AND(' RIESGOS DE GESTION'!#REF!="Baja",' RIESGOS DE GESTION'!#REF!="Leve"),CONCATENATE("R1C",' RIESGOS DE GESTION'!#REF!),"")</f>
        <v>#REF!</v>
      </c>
      <c r="N36" s="63" t="e">
        <f>IF(AND(' RIESGOS DE GESTION'!#REF!="Baja",' RIESGOS DE GESTION'!#REF!="Leve"),CONCATENATE("R1C",' RIESGOS DE GESTION'!#REF!),"")</f>
        <v>#REF!</v>
      </c>
      <c r="O36" s="64" t="e">
        <f>IF(AND(' RIESGOS DE GESTION'!#REF!="Baja",' RIESGOS DE GESTION'!#REF!="Leve"),CONCATENATE("R1C",' RIESGOS DE GESTION'!#REF!),"")</f>
        <v>#REF!</v>
      </c>
      <c r="P36" s="53" t="e">
        <f>IF(AND(' RIESGOS DE GESTION'!#REF!="Baja",' RIESGOS DE GESTION'!#REF!="Menor"),CONCATENATE("R1C",' RIESGOS DE GESTION'!#REF!),"")</f>
        <v>#REF!</v>
      </c>
      <c r="Q36" s="54" t="e">
        <f>IF(AND(' RIESGOS DE GESTION'!#REF!="Baja",' RIESGOS DE GESTION'!#REF!="Menor"),CONCATENATE("R1C",' RIESGOS DE GESTION'!#REF!),"")</f>
        <v>#REF!</v>
      </c>
      <c r="R36" s="54" t="e">
        <f>IF(AND(' RIESGOS DE GESTION'!#REF!="Baja",' RIESGOS DE GESTION'!#REF!="Menor"),CONCATENATE("R1C",' RIESGOS DE GESTION'!#REF!),"")</f>
        <v>#REF!</v>
      </c>
      <c r="S36" s="54" t="e">
        <f>IF(AND(' RIESGOS DE GESTION'!#REF!="Baja",' RIESGOS DE GESTION'!#REF!="Menor"),CONCATENATE("R1C",' RIESGOS DE GESTION'!#REF!),"")</f>
        <v>#REF!</v>
      </c>
      <c r="T36" s="54" t="e">
        <f>IF(AND(' RIESGOS DE GESTION'!#REF!="Baja",' RIESGOS DE GESTION'!#REF!="Menor"),CONCATENATE("R1C",' RIESGOS DE GESTION'!#REF!),"")</f>
        <v>#REF!</v>
      </c>
      <c r="U36" s="55" t="e">
        <f>IF(AND(' RIESGOS DE GESTION'!#REF!="Baja",' RIESGOS DE GESTION'!#REF!="Menor"),CONCATENATE("R1C",' RIESGOS DE GESTION'!#REF!),"")</f>
        <v>#REF!</v>
      </c>
      <c r="V36" s="53" t="e">
        <f>IF(AND(' RIESGOS DE GESTION'!#REF!="Baja",' RIESGOS DE GESTION'!#REF!="Moderado"),CONCATENATE("R1C",' RIESGOS DE GESTION'!#REF!),"")</f>
        <v>#REF!</v>
      </c>
      <c r="W36" s="54" t="e">
        <f>IF(AND(' RIESGOS DE GESTION'!#REF!="Baja",' RIESGOS DE GESTION'!#REF!="Moderado"),CONCATENATE("R1C",' RIESGOS DE GESTION'!#REF!),"")</f>
        <v>#REF!</v>
      </c>
      <c r="X36" s="54" t="e">
        <f>IF(AND(' RIESGOS DE GESTION'!#REF!="Baja",' RIESGOS DE GESTION'!#REF!="Moderado"),CONCATENATE("R1C",' RIESGOS DE GESTION'!#REF!),"")</f>
        <v>#REF!</v>
      </c>
      <c r="Y36" s="54" t="e">
        <f>IF(AND(' RIESGOS DE GESTION'!#REF!="Baja",' RIESGOS DE GESTION'!#REF!="Moderado"),CONCATENATE("R1C",' RIESGOS DE GESTION'!#REF!),"")</f>
        <v>#REF!</v>
      </c>
      <c r="Z36" s="54" t="e">
        <f>IF(AND(' RIESGOS DE GESTION'!#REF!="Baja",' RIESGOS DE GESTION'!#REF!="Moderado"),CONCATENATE("R1C",' RIESGOS DE GESTION'!#REF!),"")</f>
        <v>#REF!</v>
      </c>
      <c r="AA36" s="55" t="e">
        <f>IF(AND(' RIESGOS DE GESTION'!#REF!="Baja",' RIESGOS DE GESTION'!#REF!="Moderado"),CONCATENATE("R1C",' RIESGOS DE GESTION'!#REF!),"")</f>
        <v>#REF!</v>
      </c>
      <c r="AB36" s="35" t="e">
        <f>IF(AND(' RIESGOS DE GESTION'!#REF!="Baja",' RIESGOS DE GESTION'!#REF!="Mayor"),CONCATENATE("R1C",' RIESGOS DE GESTION'!#REF!),"")</f>
        <v>#REF!</v>
      </c>
      <c r="AC36" s="36" t="e">
        <f>IF(AND(' RIESGOS DE GESTION'!#REF!="Baja",' RIESGOS DE GESTION'!#REF!="Mayor"),CONCATENATE("R1C",' RIESGOS DE GESTION'!#REF!),"")</f>
        <v>#REF!</v>
      </c>
      <c r="AD36" s="36" t="e">
        <f>IF(AND(' RIESGOS DE GESTION'!#REF!="Baja",' RIESGOS DE GESTION'!#REF!="Mayor"),CONCATENATE("R1C",' RIESGOS DE GESTION'!#REF!),"")</f>
        <v>#REF!</v>
      </c>
      <c r="AE36" s="36" t="e">
        <f>IF(AND(' RIESGOS DE GESTION'!#REF!="Baja",' RIESGOS DE GESTION'!#REF!="Mayor"),CONCATENATE("R1C",' RIESGOS DE GESTION'!#REF!),"")</f>
        <v>#REF!</v>
      </c>
      <c r="AF36" s="36" t="e">
        <f>IF(AND(' RIESGOS DE GESTION'!#REF!="Baja",' RIESGOS DE GESTION'!#REF!="Mayor"),CONCATENATE("R1C",' RIESGOS DE GESTION'!#REF!),"")</f>
        <v>#REF!</v>
      </c>
      <c r="AG36" s="37" t="e">
        <f>IF(AND(' RIESGOS DE GESTION'!#REF!="Baja",' RIESGOS DE GESTION'!#REF!="Mayor"),CONCATENATE("R1C",' RIESGOS DE GESTION'!#REF!),"")</f>
        <v>#REF!</v>
      </c>
      <c r="AH36" s="38" t="e">
        <f>IF(AND(' RIESGOS DE GESTION'!#REF!="Baja",' RIESGOS DE GESTION'!#REF!="Catastrófico"),CONCATENATE("R1C",' RIESGOS DE GESTION'!#REF!),"")</f>
        <v>#REF!</v>
      </c>
      <c r="AI36" s="39" t="e">
        <f>IF(AND(' RIESGOS DE GESTION'!#REF!="Baja",' RIESGOS DE GESTION'!#REF!="Catastrófico"),CONCATENATE("R1C",' RIESGOS DE GESTION'!#REF!),"")</f>
        <v>#REF!</v>
      </c>
      <c r="AJ36" s="39" t="e">
        <f>IF(AND(' RIESGOS DE GESTION'!#REF!="Baja",' RIESGOS DE GESTION'!#REF!="Catastrófico"),CONCATENATE("R1C",' RIESGOS DE GESTION'!#REF!),"")</f>
        <v>#REF!</v>
      </c>
      <c r="AK36" s="39" t="e">
        <f>IF(AND(' RIESGOS DE GESTION'!#REF!="Baja",' RIESGOS DE GESTION'!#REF!="Catastrófico"),CONCATENATE("R1C",' RIESGOS DE GESTION'!#REF!),"")</f>
        <v>#REF!</v>
      </c>
      <c r="AL36" s="39" t="e">
        <f>IF(AND(' RIESGOS DE GESTION'!#REF!="Baja",' RIESGOS DE GESTION'!#REF!="Catastrófico"),CONCATENATE("R1C",' RIESGOS DE GESTION'!#REF!),"")</f>
        <v>#REF!</v>
      </c>
      <c r="AM36" s="40" t="e">
        <f>IF(AND(' RIESGOS DE GESTION'!#REF!="Baja",' RIESGOS DE GESTION'!#REF!="Catastrófico"),CONCATENATE("R1C",' RIESGOS DE GESTION'!#REF!),"")</f>
        <v>#REF!</v>
      </c>
      <c r="AN36" s="72"/>
      <c r="AO36" s="515" t="s">
        <v>304</v>
      </c>
      <c r="AP36" s="516"/>
      <c r="AQ36" s="516"/>
      <c r="AR36" s="516"/>
      <c r="AS36" s="516"/>
      <c r="AT36" s="517"/>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row>
    <row r="37" spans="1:80" ht="15" customHeight="1" x14ac:dyDescent="0.25">
      <c r="A37" s="72"/>
      <c r="B37" s="446"/>
      <c r="C37" s="446"/>
      <c r="D37" s="447"/>
      <c r="E37" s="503"/>
      <c r="F37" s="488"/>
      <c r="G37" s="488"/>
      <c r="H37" s="488"/>
      <c r="I37" s="488"/>
      <c r="J37" s="65" t="e">
        <f>IF(AND(' RIESGOS DE GESTION'!#REF!="Baja",' RIESGOS DE GESTION'!#REF!="Leve"),CONCATENATE("R2C",' RIESGOS DE GESTION'!#REF!),"")</f>
        <v>#REF!</v>
      </c>
      <c r="K37" s="66" t="e">
        <f>IF(AND(' RIESGOS DE GESTION'!#REF!="Baja",' RIESGOS DE GESTION'!#REF!="Leve"),CONCATENATE("R2C",' RIESGOS DE GESTION'!#REF!),"")</f>
        <v>#REF!</v>
      </c>
      <c r="L37" s="66" t="e">
        <f>IF(AND(' RIESGOS DE GESTION'!#REF!="Baja",' RIESGOS DE GESTION'!#REF!="Leve"),CONCATENATE("R2C",' RIESGOS DE GESTION'!#REF!),"")</f>
        <v>#REF!</v>
      </c>
      <c r="M37" s="66" t="e">
        <f>IF(AND(' RIESGOS DE GESTION'!#REF!="Baja",' RIESGOS DE GESTION'!#REF!="Leve"),CONCATENATE("R2C",' RIESGOS DE GESTION'!#REF!),"")</f>
        <v>#REF!</v>
      </c>
      <c r="N37" s="66" t="e">
        <f>IF(AND(' RIESGOS DE GESTION'!#REF!="Baja",' RIESGOS DE GESTION'!#REF!="Leve"),CONCATENATE("R2C",' RIESGOS DE GESTION'!#REF!),"")</f>
        <v>#REF!</v>
      </c>
      <c r="O37" s="67" t="e">
        <f>IF(AND(' RIESGOS DE GESTION'!#REF!="Baja",' RIESGOS DE GESTION'!#REF!="Leve"),CONCATENATE("R2C",' RIESGOS DE GESTION'!#REF!),"")</f>
        <v>#REF!</v>
      </c>
      <c r="P37" s="56" t="e">
        <f>IF(AND(' RIESGOS DE GESTION'!#REF!="Baja",' RIESGOS DE GESTION'!#REF!="Menor"),CONCATENATE("R2C",' RIESGOS DE GESTION'!#REF!),"")</f>
        <v>#REF!</v>
      </c>
      <c r="Q37" s="57" t="e">
        <f>IF(AND(' RIESGOS DE GESTION'!#REF!="Baja",' RIESGOS DE GESTION'!#REF!="Menor"),CONCATENATE("R2C",' RIESGOS DE GESTION'!#REF!),"")</f>
        <v>#REF!</v>
      </c>
      <c r="R37" s="57" t="e">
        <f>IF(AND(' RIESGOS DE GESTION'!#REF!="Baja",' RIESGOS DE GESTION'!#REF!="Menor"),CONCATENATE("R2C",' RIESGOS DE GESTION'!#REF!),"")</f>
        <v>#REF!</v>
      </c>
      <c r="S37" s="57" t="e">
        <f>IF(AND(' RIESGOS DE GESTION'!#REF!="Baja",' RIESGOS DE GESTION'!#REF!="Menor"),CONCATENATE("R2C",' RIESGOS DE GESTION'!#REF!),"")</f>
        <v>#REF!</v>
      </c>
      <c r="T37" s="57" t="e">
        <f>IF(AND(' RIESGOS DE GESTION'!#REF!="Baja",' RIESGOS DE GESTION'!#REF!="Menor"),CONCATENATE("R2C",' RIESGOS DE GESTION'!#REF!),"")</f>
        <v>#REF!</v>
      </c>
      <c r="U37" s="58" t="e">
        <f>IF(AND(' RIESGOS DE GESTION'!#REF!="Baja",' RIESGOS DE GESTION'!#REF!="Menor"),CONCATENATE("R2C",' RIESGOS DE GESTION'!#REF!),"")</f>
        <v>#REF!</v>
      </c>
      <c r="V37" s="56" t="e">
        <f>IF(AND(' RIESGOS DE GESTION'!#REF!="Baja",' RIESGOS DE GESTION'!#REF!="Moderado"),CONCATENATE("R2C",' RIESGOS DE GESTION'!#REF!),"")</f>
        <v>#REF!</v>
      </c>
      <c r="W37" s="57" t="e">
        <f>IF(AND(' RIESGOS DE GESTION'!#REF!="Baja",' RIESGOS DE GESTION'!#REF!="Moderado"),CONCATENATE("R2C",' RIESGOS DE GESTION'!#REF!),"")</f>
        <v>#REF!</v>
      </c>
      <c r="X37" s="57" t="e">
        <f>IF(AND(' RIESGOS DE GESTION'!#REF!="Baja",' RIESGOS DE GESTION'!#REF!="Moderado"),CONCATENATE("R2C",' RIESGOS DE GESTION'!#REF!),"")</f>
        <v>#REF!</v>
      </c>
      <c r="Y37" s="57" t="e">
        <f>IF(AND(' RIESGOS DE GESTION'!#REF!="Baja",' RIESGOS DE GESTION'!#REF!="Moderado"),CONCATENATE("R2C",' RIESGOS DE GESTION'!#REF!),"")</f>
        <v>#REF!</v>
      </c>
      <c r="Z37" s="57" t="e">
        <f>IF(AND(' RIESGOS DE GESTION'!#REF!="Baja",' RIESGOS DE GESTION'!#REF!="Moderado"),CONCATENATE("R2C",' RIESGOS DE GESTION'!#REF!),"")</f>
        <v>#REF!</v>
      </c>
      <c r="AA37" s="58" t="e">
        <f>IF(AND(' RIESGOS DE GESTION'!#REF!="Baja",' RIESGOS DE GESTION'!#REF!="Moderado"),CONCATENATE("R2C",' RIESGOS DE GESTION'!#REF!),"")</f>
        <v>#REF!</v>
      </c>
      <c r="AB37" s="41" t="e">
        <f>IF(AND(' RIESGOS DE GESTION'!#REF!="Baja",' RIESGOS DE GESTION'!#REF!="Mayor"),CONCATENATE("R2C",' RIESGOS DE GESTION'!#REF!),"")</f>
        <v>#REF!</v>
      </c>
      <c r="AC37" s="42" t="e">
        <f>IF(AND(' RIESGOS DE GESTION'!#REF!="Baja",' RIESGOS DE GESTION'!#REF!="Mayor"),CONCATENATE("R2C",' RIESGOS DE GESTION'!#REF!),"")</f>
        <v>#REF!</v>
      </c>
      <c r="AD37" s="42" t="e">
        <f>IF(AND(' RIESGOS DE GESTION'!#REF!="Baja",' RIESGOS DE GESTION'!#REF!="Mayor"),CONCATENATE("R2C",' RIESGOS DE GESTION'!#REF!),"")</f>
        <v>#REF!</v>
      </c>
      <c r="AE37" s="42" t="e">
        <f>IF(AND(' RIESGOS DE GESTION'!#REF!="Baja",' RIESGOS DE GESTION'!#REF!="Mayor"),CONCATENATE("R2C",' RIESGOS DE GESTION'!#REF!),"")</f>
        <v>#REF!</v>
      </c>
      <c r="AF37" s="42" t="e">
        <f>IF(AND(' RIESGOS DE GESTION'!#REF!="Baja",' RIESGOS DE GESTION'!#REF!="Mayor"),CONCATENATE("R2C",' RIESGOS DE GESTION'!#REF!),"")</f>
        <v>#REF!</v>
      </c>
      <c r="AG37" s="43" t="e">
        <f>IF(AND(' RIESGOS DE GESTION'!#REF!="Baja",' RIESGOS DE GESTION'!#REF!="Mayor"),CONCATENATE("R2C",' RIESGOS DE GESTION'!#REF!),"")</f>
        <v>#REF!</v>
      </c>
      <c r="AH37" s="44" t="e">
        <f>IF(AND(' RIESGOS DE GESTION'!#REF!="Baja",' RIESGOS DE GESTION'!#REF!="Catastrófico"),CONCATENATE("R2C",' RIESGOS DE GESTION'!#REF!),"")</f>
        <v>#REF!</v>
      </c>
      <c r="AI37" s="45" t="e">
        <f>IF(AND(' RIESGOS DE GESTION'!#REF!="Baja",' RIESGOS DE GESTION'!#REF!="Catastrófico"),CONCATENATE("R2C",' RIESGOS DE GESTION'!#REF!),"")</f>
        <v>#REF!</v>
      </c>
      <c r="AJ37" s="45" t="e">
        <f>IF(AND(' RIESGOS DE GESTION'!#REF!="Baja",' RIESGOS DE GESTION'!#REF!="Catastrófico"),CONCATENATE("R2C",' RIESGOS DE GESTION'!#REF!),"")</f>
        <v>#REF!</v>
      </c>
      <c r="AK37" s="45" t="e">
        <f>IF(AND(' RIESGOS DE GESTION'!#REF!="Baja",' RIESGOS DE GESTION'!#REF!="Catastrófico"),CONCATENATE("R2C",' RIESGOS DE GESTION'!#REF!),"")</f>
        <v>#REF!</v>
      </c>
      <c r="AL37" s="45" t="e">
        <f>IF(AND(' RIESGOS DE GESTION'!#REF!="Baja",' RIESGOS DE GESTION'!#REF!="Catastrófico"),CONCATENATE("R2C",' RIESGOS DE GESTION'!#REF!),"")</f>
        <v>#REF!</v>
      </c>
      <c r="AM37" s="46" t="e">
        <f>IF(AND(' RIESGOS DE GESTION'!#REF!="Baja",' RIESGOS DE GESTION'!#REF!="Catastrófico"),CONCATENATE("R2C",' RIESGOS DE GESTION'!#REF!),"")</f>
        <v>#REF!</v>
      </c>
      <c r="AN37" s="72"/>
      <c r="AO37" s="518"/>
      <c r="AP37" s="519"/>
      <c r="AQ37" s="519"/>
      <c r="AR37" s="519"/>
      <c r="AS37" s="519"/>
      <c r="AT37" s="520"/>
      <c r="AU37" s="72"/>
      <c r="AV37" s="72"/>
      <c r="AW37" s="72"/>
      <c r="AX37" s="72"/>
      <c r="AY37" s="72"/>
      <c r="AZ37" s="72"/>
      <c r="BA37" s="72"/>
      <c r="BB37" s="72"/>
      <c r="BC37" s="72"/>
      <c r="BD37" s="72"/>
      <c r="BE37" s="72"/>
      <c r="BF37" s="72"/>
      <c r="BG37" s="72"/>
      <c r="BH37" s="72"/>
      <c r="BI37" s="72"/>
      <c r="BJ37" s="72"/>
      <c r="BK37" s="72"/>
      <c r="BL37" s="72"/>
      <c r="BM37" s="72"/>
      <c r="BN37" s="72"/>
      <c r="BO37" s="72"/>
      <c r="BP37" s="72"/>
      <c r="BQ37" s="72"/>
      <c r="BR37" s="72"/>
      <c r="BS37" s="72"/>
      <c r="BT37" s="72"/>
      <c r="BU37" s="72"/>
      <c r="BV37" s="72"/>
      <c r="BW37" s="72"/>
      <c r="BX37" s="72"/>
    </row>
    <row r="38" spans="1:80" ht="15" customHeight="1" x14ac:dyDescent="0.25">
      <c r="A38" s="72"/>
      <c r="B38" s="446"/>
      <c r="C38" s="446"/>
      <c r="D38" s="447"/>
      <c r="E38" s="487"/>
      <c r="F38" s="488"/>
      <c r="G38" s="488"/>
      <c r="H38" s="488"/>
      <c r="I38" s="488"/>
      <c r="J38" s="65" t="e">
        <f>IF(AND(' RIESGOS DE GESTION'!#REF!="Baja",' RIESGOS DE GESTION'!#REF!="Leve"),CONCATENATE("R3C",' RIESGOS DE GESTION'!#REF!),"")</f>
        <v>#REF!</v>
      </c>
      <c r="K38" s="66" t="e">
        <f>IF(AND(' RIESGOS DE GESTION'!#REF!="Baja",' RIESGOS DE GESTION'!#REF!="Leve"),CONCATENATE("R3C",' RIESGOS DE GESTION'!#REF!),"")</f>
        <v>#REF!</v>
      </c>
      <c r="L38" s="66" t="e">
        <f>IF(AND(' RIESGOS DE GESTION'!#REF!="Baja",' RIESGOS DE GESTION'!#REF!="Leve"),CONCATENATE("R3C",' RIESGOS DE GESTION'!#REF!),"")</f>
        <v>#REF!</v>
      </c>
      <c r="M38" s="66" t="e">
        <f>IF(AND(' RIESGOS DE GESTION'!#REF!="Baja",' RIESGOS DE GESTION'!#REF!="Leve"),CONCATENATE("R3C",' RIESGOS DE GESTION'!#REF!),"")</f>
        <v>#REF!</v>
      </c>
      <c r="N38" s="66" t="e">
        <f>IF(AND(' RIESGOS DE GESTION'!#REF!="Baja",' RIESGOS DE GESTION'!#REF!="Leve"),CONCATENATE("R3C",' RIESGOS DE GESTION'!#REF!),"")</f>
        <v>#REF!</v>
      </c>
      <c r="O38" s="67" t="e">
        <f>IF(AND(' RIESGOS DE GESTION'!#REF!="Baja",' RIESGOS DE GESTION'!#REF!="Leve"),CONCATENATE("R3C",' RIESGOS DE GESTION'!#REF!),"")</f>
        <v>#REF!</v>
      </c>
      <c r="P38" s="56" t="e">
        <f>IF(AND(' RIESGOS DE GESTION'!#REF!="Baja",' RIESGOS DE GESTION'!#REF!="Menor"),CONCATENATE("R3C",' RIESGOS DE GESTION'!#REF!),"")</f>
        <v>#REF!</v>
      </c>
      <c r="Q38" s="57" t="e">
        <f>IF(AND(' RIESGOS DE GESTION'!#REF!="Baja",' RIESGOS DE GESTION'!#REF!="Menor"),CONCATENATE("R3C",' RIESGOS DE GESTION'!#REF!),"")</f>
        <v>#REF!</v>
      </c>
      <c r="R38" s="57" t="e">
        <f>IF(AND(' RIESGOS DE GESTION'!#REF!="Baja",' RIESGOS DE GESTION'!#REF!="Menor"),CONCATENATE("R3C",' RIESGOS DE GESTION'!#REF!),"")</f>
        <v>#REF!</v>
      </c>
      <c r="S38" s="57" t="e">
        <f>IF(AND(' RIESGOS DE GESTION'!#REF!="Baja",' RIESGOS DE GESTION'!#REF!="Menor"),CONCATENATE("R3C",' RIESGOS DE GESTION'!#REF!),"")</f>
        <v>#REF!</v>
      </c>
      <c r="T38" s="57" t="e">
        <f>IF(AND(' RIESGOS DE GESTION'!#REF!="Baja",' RIESGOS DE GESTION'!#REF!="Menor"),CONCATENATE("R3C",' RIESGOS DE GESTION'!#REF!),"")</f>
        <v>#REF!</v>
      </c>
      <c r="U38" s="58" t="e">
        <f>IF(AND(' RIESGOS DE GESTION'!#REF!="Baja",' RIESGOS DE GESTION'!#REF!="Menor"),CONCATENATE("R3C",' RIESGOS DE GESTION'!#REF!),"")</f>
        <v>#REF!</v>
      </c>
      <c r="V38" s="56" t="e">
        <f>IF(AND(' RIESGOS DE GESTION'!#REF!="Baja",' RIESGOS DE GESTION'!#REF!="Moderado"),CONCATENATE("R3C",' RIESGOS DE GESTION'!#REF!),"")</f>
        <v>#REF!</v>
      </c>
      <c r="W38" s="57" t="e">
        <f>IF(AND(' RIESGOS DE GESTION'!#REF!="Baja",' RIESGOS DE GESTION'!#REF!="Moderado"),CONCATENATE("R3C",' RIESGOS DE GESTION'!#REF!),"")</f>
        <v>#REF!</v>
      </c>
      <c r="X38" s="57" t="e">
        <f>IF(AND(' RIESGOS DE GESTION'!#REF!="Baja",' RIESGOS DE GESTION'!#REF!="Moderado"),CONCATENATE("R3C",' RIESGOS DE GESTION'!#REF!),"")</f>
        <v>#REF!</v>
      </c>
      <c r="Y38" s="57" t="e">
        <f>IF(AND(' RIESGOS DE GESTION'!#REF!="Baja",' RIESGOS DE GESTION'!#REF!="Moderado"),CONCATENATE("R3C",' RIESGOS DE GESTION'!#REF!),"")</f>
        <v>#REF!</v>
      </c>
      <c r="Z38" s="57" t="e">
        <f>IF(AND(' RIESGOS DE GESTION'!#REF!="Baja",' RIESGOS DE GESTION'!#REF!="Moderado"),CONCATENATE("R3C",' RIESGOS DE GESTION'!#REF!),"")</f>
        <v>#REF!</v>
      </c>
      <c r="AA38" s="58" t="e">
        <f>IF(AND(' RIESGOS DE GESTION'!#REF!="Baja",' RIESGOS DE GESTION'!#REF!="Moderado"),CONCATENATE("R3C",' RIESGOS DE GESTION'!#REF!),"")</f>
        <v>#REF!</v>
      </c>
      <c r="AB38" s="41" t="e">
        <f>IF(AND(' RIESGOS DE GESTION'!#REF!="Baja",' RIESGOS DE GESTION'!#REF!="Mayor"),CONCATENATE("R3C",' RIESGOS DE GESTION'!#REF!),"")</f>
        <v>#REF!</v>
      </c>
      <c r="AC38" s="42" t="e">
        <f>IF(AND(' RIESGOS DE GESTION'!#REF!="Baja",' RIESGOS DE GESTION'!#REF!="Mayor"),CONCATENATE("R3C",' RIESGOS DE GESTION'!#REF!),"")</f>
        <v>#REF!</v>
      </c>
      <c r="AD38" s="42" t="e">
        <f>IF(AND(' RIESGOS DE GESTION'!#REF!="Baja",' RIESGOS DE GESTION'!#REF!="Mayor"),CONCATENATE("R3C",' RIESGOS DE GESTION'!#REF!),"")</f>
        <v>#REF!</v>
      </c>
      <c r="AE38" s="42" t="e">
        <f>IF(AND(' RIESGOS DE GESTION'!#REF!="Baja",' RIESGOS DE GESTION'!#REF!="Mayor"),CONCATENATE("R3C",' RIESGOS DE GESTION'!#REF!),"")</f>
        <v>#REF!</v>
      </c>
      <c r="AF38" s="42" t="e">
        <f>IF(AND(' RIESGOS DE GESTION'!#REF!="Baja",' RIESGOS DE GESTION'!#REF!="Mayor"),CONCATENATE("R3C",' RIESGOS DE GESTION'!#REF!),"")</f>
        <v>#REF!</v>
      </c>
      <c r="AG38" s="43" t="e">
        <f>IF(AND(' RIESGOS DE GESTION'!#REF!="Baja",' RIESGOS DE GESTION'!#REF!="Mayor"),CONCATENATE("R3C",' RIESGOS DE GESTION'!#REF!),"")</f>
        <v>#REF!</v>
      </c>
      <c r="AH38" s="44" t="e">
        <f>IF(AND(' RIESGOS DE GESTION'!#REF!="Baja",' RIESGOS DE GESTION'!#REF!="Catastrófico"),CONCATENATE("R3C",' RIESGOS DE GESTION'!#REF!),"")</f>
        <v>#REF!</v>
      </c>
      <c r="AI38" s="45" t="e">
        <f>IF(AND(' RIESGOS DE GESTION'!#REF!="Baja",' RIESGOS DE GESTION'!#REF!="Catastrófico"),CONCATENATE("R3C",' RIESGOS DE GESTION'!#REF!),"")</f>
        <v>#REF!</v>
      </c>
      <c r="AJ38" s="45" t="e">
        <f>IF(AND(' RIESGOS DE GESTION'!#REF!="Baja",' RIESGOS DE GESTION'!#REF!="Catastrófico"),CONCATENATE("R3C",' RIESGOS DE GESTION'!#REF!),"")</f>
        <v>#REF!</v>
      </c>
      <c r="AK38" s="45" t="e">
        <f>IF(AND(' RIESGOS DE GESTION'!#REF!="Baja",' RIESGOS DE GESTION'!#REF!="Catastrófico"),CONCATENATE("R3C",' RIESGOS DE GESTION'!#REF!),"")</f>
        <v>#REF!</v>
      </c>
      <c r="AL38" s="45" t="e">
        <f>IF(AND(' RIESGOS DE GESTION'!#REF!="Baja",' RIESGOS DE GESTION'!#REF!="Catastrófico"),CONCATENATE("R3C",' RIESGOS DE GESTION'!#REF!),"")</f>
        <v>#REF!</v>
      </c>
      <c r="AM38" s="46" t="e">
        <f>IF(AND(' RIESGOS DE GESTION'!#REF!="Baja",' RIESGOS DE GESTION'!#REF!="Catastrófico"),CONCATENATE("R3C",' RIESGOS DE GESTION'!#REF!),"")</f>
        <v>#REF!</v>
      </c>
      <c r="AN38" s="72"/>
      <c r="AO38" s="518"/>
      <c r="AP38" s="519"/>
      <c r="AQ38" s="519"/>
      <c r="AR38" s="519"/>
      <c r="AS38" s="519"/>
      <c r="AT38" s="520"/>
      <c r="AU38" s="72"/>
      <c r="AV38" s="72"/>
      <c r="AW38" s="72"/>
      <c r="AX38" s="72"/>
      <c r="AY38" s="72"/>
      <c r="AZ38" s="72"/>
      <c r="BA38" s="72"/>
      <c r="BB38" s="72"/>
      <c r="BC38" s="72"/>
      <c r="BD38" s="72"/>
      <c r="BE38" s="72"/>
      <c r="BF38" s="72"/>
      <c r="BG38" s="72"/>
      <c r="BH38" s="72"/>
      <c r="BI38" s="72"/>
      <c r="BJ38" s="72"/>
      <c r="BK38" s="72"/>
      <c r="BL38" s="72"/>
      <c r="BM38" s="72"/>
      <c r="BN38" s="72"/>
      <c r="BO38" s="72"/>
      <c r="BP38" s="72"/>
      <c r="BQ38" s="72"/>
      <c r="BR38" s="72"/>
      <c r="BS38" s="72"/>
      <c r="BT38" s="72"/>
      <c r="BU38" s="72"/>
      <c r="BV38" s="72"/>
      <c r="BW38" s="72"/>
      <c r="BX38" s="72"/>
    </row>
    <row r="39" spans="1:80" ht="15" customHeight="1" x14ac:dyDescent="0.25">
      <c r="A39" s="72"/>
      <c r="B39" s="446"/>
      <c r="C39" s="446"/>
      <c r="D39" s="447"/>
      <c r="E39" s="487"/>
      <c r="F39" s="488"/>
      <c r="G39" s="488"/>
      <c r="H39" s="488"/>
      <c r="I39" s="488"/>
      <c r="J39" s="65" t="e">
        <f>IF(AND(' RIESGOS DE GESTION'!#REF!="Baja",' RIESGOS DE GESTION'!#REF!="Leve"),CONCATENATE("R4C",' RIESGOS DE GESTION'!#REF!),"")</f>
        <v>#REF!</v>
      </c>
      <c r="K39" s="66" t="e">
        <f>IF(AND(' RIESGOS DE GESTION'!#REF!="Baja",' RIESGOS DE GESTION'!#REF!="Leve"),CONCATENATE("R4C",' RIESGOS DE GESTION'!#REF!),"")</f>
        <v>#REF!</v>
      </c>
      <c r="L39" s="66" t="e">
        <f>IF(AND(' RIESGOS DE GESTION'!#REF!="Baja",' RIESGOS DE GESTION'!#REF!="Leve"),CONCATENATE("R4C",' RIESGOS DE GESTION'!#REF!),"")</f>
        <v>#REF!</v>
      </c>
      <c r="M39" s="66" t="e">
        <f>IF(AND(' RIESGOS DE GESTION'!#REF!="Baja",' RIESGOS DE GESTION'!#REF!="Leve"),CONCATENATE("R4C",' RIESGOS DE GESTION'!#REF!),"")</f>
        <v>#REF!</v>
      </c>
      <c r="N39" s="66" t="e">
        <f>IF(AND(' RIESGOS DE GESTION'!#REF!="Baja",' RIESGOS DE GESTION'!#REF!="Leve"),CONCATENATE("R4C",' RIESGOS DE GESTION'!#REF!),"")</f>
        <v>#REF!</v>
      </c>
      <c r="O39" s="67" t="e">
        <f>IF(AND(' RIESGOS DE GESTION'!#REF!="Baja",' RIESGOS DE GESTION'!#REF!="Leve"),CONCATENATE("R4C",' RIESGOS DE GESTION'!#REF!),"")</f>
        <v>#REF!</v>
      </c>
      <c r="P39" s="56" t="e">
        <f>IF(AND(' RIESGOS DE GESTION'!#REF!="Baja",' RIESGOS DE GESTION'!#REF!="Menor"),CONCATENATE("R4C",' RIESGOS DE GESTION'!#REF!),"")</f>
        <v>#REF!</v>
      </c>
      <c r="Q39" s="57" t="e">
        <f>IF(AND(' RIESGOS DE GESTION'!#REF!="Baja",' RIESGOS DE GESTION'!#REF!="Menor"),CONCATENATE("R4C",' RIESGOS DE GESTION'!#REF!),"")</f>
        <v>#REF!</v>
      </c>
      <c r="R39" s="57" t="e">
        <f>IF(AND(' RIESGOS DE GESTION'!#REF!="Baja",' RIESGOS DE GESTION'!#REF!="Menor"),CONCATENATE("R4C",' RIESGOS DE GESTION'!#REF!),"")</f>
        <v>#REF!</v>
      </c>
      <c r="S39" s="57" t="e">
        <f>IF(AND(' RIESGOS DE GESTION'!#REF!="Baja",' RIESGOS DE GESTION'!#REF!="Menor"),CONCATENATE("R4C",' RIESGOS DE GESTION'!#REF!),"")</f>
        <v>#REF!</v>
      </c>
      <c r="T39" s="57" t="e">
        <f>IF(AND(' RIESGOS DE GESTION'!#REF!="Baja",' RIESGOS DE GESTION'!#REF!="Menor"),CONCATENATE("R4C",' RIESGOS DE GESTION'!#REF!),"")</f>
        <v>#REF!</v>
      </c>
      <c r="U39" s="58" t="e">
        <f>IF(AND(' RIESGOS DE GESTION'!#REF!="Baja",' RIESGOS DE GESTION'!#REF!="Menor"),CONCATENATE("R4C",' RIESGOS DE GESTION'!#REF!),"")</f>
        <v>#REF!</v>
      </c>
      <c r="V39" s="56" t="e">
        <f>IF(AND(' RIESGOS DE GESTION'!#REF!="Baja",' RIESGOS DE GESTION'!#REF!="Moderado"),CONCATENATE("R4C",' RIESGOS DE GESTION'!#REF!),"")</f>
        <v>#REF!</v>
      </c>
      <c r="W39" s="57" t="e">
        <f>IF(AND(' RIESGOS DE GESTION'!#REF!="Baja",' RIESGOS DE GESTION'!#REF!="Moderado"),CONCATENATE("R4C",' RIESGOS DE GESTION'!#REF!),"")</f>
        <v>#REF!</v>
      </c>
      <c r="X39" s="57" t="e">
        <f>IF(AND(' RIESGOS DE GESTION'!#REF!="Baja",' RIESGOS DE GESTION'!#REF!="Moderado"),CONCATENATE("R4C",' RIESGOS DE GESTION'!#REF!),"")</f>
        <v>#REF!</v>
      </c>
      <c r="Y39" s="57" t="e">
        <f>IF(AND(' RIESGOS DE GESTION'!#REF!="Baja",' RIESGOS DE GESTION'!#REF!="Moderado"),CONCATENATE("R4C",' RIESGOS DE GESTION'!#REF!),"")</f>
        <v>#REF!</v>
      </c>
      <c r="Z39" s="57" t="e">
        <f>IF(AND(' RIESGOS DE GESTION'!#REF!="Baja",' RIESGOS DE GESTION'!#REF!="Moderado"),CONCATENATE("R4C",' RIESGOS DE GESTION'!#REF!),"")</f>
        <v>#REF!</v>
      </c>
      <c r="AA39" s="58" t="e">
        <f>IF(AND(' RIESGOS DE GESTION'!#REF!="Baja",' RIESGOS DE GESTION'!#REF!="Moderado"),CONCATENATE("R4C",' RIESGOS DE GESTION'!#REF!),"")</f>
        <v>#REF!</v>
      </c>
      <c r="AB39" s="41" t="e">
        <f>IF(AND(' RIESGOS DE GESTION'!#REF!="Baja",' RIESGOS DE GESTION'!#REF!="Mayor"),CONCATENATE("R4C",' RIESGOS DE GESTION'!#REF!),"")</f>
        <v>#REF!</v>
      </c>
      <c r="AC39" s="42" t="e">
        <f>IF(AND(' RIESGOS DE GESTION'!#REF!="Baja",' RIESGOS DE GESTION'!#REF!="Mayor"),CONCATENATE("R4C",' RIESGOS DE GESTION'!#REF!),"")</f>
        <v>#REF!</v>
      </c>
      <c r="AD39" s="42" t="e">
        <f>IF(AND(' RIESGOS DE GESTION'!#REF!="Baja",' RIESGOS DE GESTION'!#REF!="Mayor"),CONCATENATE("R4C",' RIESGOS DE GESTION'!#REF!),"")</f>
        <v>#REF!</v>
      </c>
      <c r="AE39" s="42" t="e">
        <f>IF(AND(' RIESGOS DE GESTION'!#REF!="Baja",' RIESGOS DE GESTION'!#REF!="Mayor"),CONCATENATE("R4C",' RIESGOS DE GESTION'!#REF!),"")</f>
        <v>#REF!</v>
      </c>
      <c r="AF39" s="42" t="e">
        <f>IF(AND(' RIESGOS DE GESTION'!#REF!="Baja",' RIESGOS DE GESTION'!#REF!="Mayor"),CONCATENATE("R4C",' RIESGOS DE GESTION'!#REF!),"")</f>
        <v>#REF!</v>
      </c>
      <c r="AG39" s="43" t="e">
        <f>IF(AND(' RIESGOS DE GESTION'!#REF!="Baja",' RIESGOS DE GESTION'!#REF!="Mayor"),CONCATENATE("R4C",' RIESGOS DE GESTION'!#REF!),"")</f>
        <v>#REF!</v>
      </c>
      <c r="AH39" s="44" t="e">
        <f>IF(AND(' RIESGOS DE GESTION'!#REF!="Baja",' RIESGOS DE GESTION'!#REF!="Catastrófico"),CONCATENATE("R4C",' RIESGOS DE GESTION'!#REF!),"")</f>
        <v>#REF!</v>
      </c>
      <c r="AI39" s="45" t="e">
        <f>IF(AND(' RIESGOS DE GESTION'!#REF!="Baja",' RIESGOS DE GESTION'!#REF!="Catastrófico"),CONCATENATE("R4C",' RIESGOS DE GESTION'!#REF!),"")</f>
        <v>#REF!</v>
      </c>
      <c r="AJ39" s="45" t="e">
        <f>IF(AND(' RIESGOS DE GESTION'!#REF!="Baja",' RIESGOS DE GESTION'!#REF!="Catastrófico"),CONCATENATE("R4C",' RIESGOS DE GESTION'!#REF!),"")</f>
        <v>#REF!</v>
      </c>
      <c r="AK39" s="45" t="e">
        <f>IF(AND(' RIESGOS DE GESTION'!#REF!="Baja",' RIESGOS DE GESTION'!#REF!="Catastrófico"),CONCATENATE("R4C",' RIESGOS DE GESTION'!#REF!),"")</f>
        <v>#REF!</v>
      </c>
      <c r="AL39" s="45" t="e">
        <f>IF(AND(' RIESGOS DE GESTION'!#REF!="Baja",' RIESGOS DE GESTION'!#REF!="Catastrófico"),CONCATENATE("R4C",' RIESGOS DE GESTION'!#REF!),"")</f>
        <v>#REF!</v>
      </c>
      <c r="AM39" s="46" t="e">
        <f>IF(AND(' RIESGOS DE GESTION'!#REF!="Baja",' RIESGOS DE GESTION'!#REF!="Catastrófico"),CONCATENATE("R4C",' RIESGOS DE GESTION'!#REF!),"")</f>
        <v>#REF!</v>
      </c>
      <c r="AN39" s="72"/>
      <c r="AO39" s="518"/>
      <c r="AP39" s="519"/>
      <c r="AQ39" s="519"/>
      <c r="AR39" s="519"/>
      <c r="AS39" s="519"/>
      <c r="AT39" s="520"/>
      <c r="AU39" s="72"/>
      <c r="AV39" s="72"/>
      <c r="AW39" s="72"/>
      <c r="AX39" s="72"/>
      <c r="AY39" s="72"/>
      <c r="AZ39" s="72"/>
      <c r="BA39" s="72"/>
      <c r="BB39" s="72"/>
      <c r="BC39" s="72"/>
      <c r="BD39" s="72"/>
      <c r="BE39" s="72"/>
      <c r="BF39" s="72"/>
      <c r="BG39" s="72"/>
      <c r="BH39" s="72"/>
      <c r="BI39" s="72"/>
      <c r="BJ39" s="72"/>
      <c r="BK39" s="72"/>
      <c r="BL39" s="72"/>
      <c r="BM39" s="72"/>
      <c r="BN39" s="72"/>
      <c r="BO39" s="72"/>
      <c r="BP39" s="72"/>
      <c r="BQ39" s="72"/>
      <c r="BR39" s="72"/>
      <c r="BS39" s="72"/>
      <c r="BT39" s="72"/>
      <c r="BU39" s="72"/>
      <c r="BV39" s="72"/>
      <c r="BW39" s="72"/>
      <c r="BX39" s="72"/>
    </row>
    <row r="40" spans="1:80" ht="15" customHeight="1" x14ac:dyDescent="0.25">
      <c r="A40" s="72"/>
      <c r="B40" s="446"/>
      <c r="C40" s="446"/>
      <c r="D40" s="447"/>
      <c r="E40" s="487"/>
      <c r="F40" s="488"/>
      <c r="G40" s="488"/>
      <c r="H40" s="488"/>
      <c r="I40" s="488"/>
      <c r="J40" s="65" t="e">
        <f>IF(AND(' RIESGOS DE GESTION'!#REF!="Baja",' RIESGOS DE GESTION'!#REF!="Leve"),CONCATENATE("R5C",' RIESGOS DE GESTION'!#REF!),"")</f>
        <v>#REF!</v>
      </c>
      <c r="K40" s="66" t="e">
        <f>IF(AND(' RIESGOS DE GESTION'!#REF!="Baja",' RIESGOS DE GESTION'!#REF!="Leve"),CONCATENATE("R5C",' RIESGOS DE GESTION'!#REF!),"")</f>
        <v>#REF!</v>
      </c>
      <c r="L40" s="66" t="e">
        <f>IF(AND(' RIESGOS DE GESTION'!#REF!="Baja",' RIESGOS DE GESTION'!#REF!="Leve"),CONCATENATE("R5C",' RIESGOS DE GESTION'!#REF!),"")</f>
        <v>#REF!</v>
      </c>
      <c r="M40" s="66" t="e">
        <f>IF(AND(' RIESGOS DE GESTION'!#REF!="Baja",' RIESGOS DE GESTION'!#REF!="Leve"),CONCATENATE("R5C",' RIESGOS DE GESTION'!#REF!),"")</f>
        <v>#REF!</v>
      </c>
      <c r="N40" s="66" t="e">
        <f>IF(AND(' RIESGOS DE GESTION'!#REF!="Baja",' RIESGOS DE GESTION'!#REF!="Leve"),CONCATENATE("R5C",' RIESGOS DE GESTION'!#REF!),"")</f>
        <v>#REF!</v>
      </c>
      <c r="O40" s="67" t="e">
        <f>IF(AND(' RIESGOS DE GESTION'!#REF!="Baja",' RIESGOS DE GESTION'!#REF!="Leve"),CONCATENATE("R5C",' RIESGOS DE GESTION'!#REF!),"")</f>
        <v>#REF!</v>
      </c>
      <c r="P40" s="56" t="e">
        <f>IF(AND(' RIESGOS DE GESTION'!#REF!="Baja",' RIESGOS DE GESTION'!#REF!="Menor"),CONCATENATE("R5C",' RIESGOS DE GESTION'!#REF!),"")</f>
        <v>#REF!</v>
      </c>
      <c r="Q40" s="57" t="e">
        <f>IF(AND(' RIESGOS DE GESTION'!#REF!="Baja",' RIESGOS DE GESTION'!#REF!="Menor"),CONCATENATE("R5C",' RIESGOS DE GESTION'!#REF!),"")</f>
        <v>#REF!</v>
      </c>
      <c r="R40" s="57" t="e">
        <f>IF(AND(' RIESGOS DE GESTION'!#REF!="Baja",' RIESGOS DE GESTION'!#REF!="Menor"),CONCATENATE("R5C",' RIESGOS DE GESTION'!#REF!),"")</f>
        <v>#REF!</v>
      </c>
      <c r="S40" s="57" t="e">
        <f>IF(AND(' RIESGOS DE GESTION'!#REF!="Baja",' RIESGOS DE GESTION'!#REF!="Menor"),CONCATENATE("R5C",' RIESGOS DE GESTION'!#REF!),"")</f>
        <v>#REF!</v>
      </c>
      <c r="T40" s="57" t="e">
        <f>IF(AND(' RIESGOS DE GESTION'!#REF!="Baja",' RIESGOS DE GESTION'!#REF!="Menor"),CONCATENATE("R5C",' RIESGOS DE GESTION'!#REF!),"")</f>
        <v>#REF!</v>
      </c>
      <c r="U40" s="58" t="e">
        <f>IF(AND(' RIESGOS DE GESTION'!#REF!="Baja",' RIESGOS DE GESTION'!#REF!="Menor"),CONCATENATE("R5C",' RIESGOS DE GESTION'!#REF!),"")</f>
        <v>#REF!</v>
      </c>
      <c r="V40" s="56" t="e">
        <f>IF(AND(' RIESGOS DE GESTION'!#REF!="Baja",' RIESGOS DE GESTION'!#REF!="Moderado"),CONCATENATE("R5C",' RIESGOS DE GESTION'!#REF!),"")</f>
        <v>#REF!</v>
      </c>
      <c r="W40" s="57" t="e">
        <f>IF(AND(' RIESGOS DE GESTION'!#REF!="Baja",' RIESGOS DE GESTION'!#REF!="Moderado"),CONCATENATE("R5C",' RIESGOS DE GESTION'!#REF!),"")</f>
        <v>#REF!</v>
      </c>
      <c r="X40" s="57" t="e">
        <f>IF(AND(' RIESGOS DE GESTION'!#REF!="Baja",' RIESGOS DE GESTION'!#REF!="Moderado"),CONCATENATE("R5C",' RIESGOS DE GESTION'!#REF!),"")</f>
        <v>#REF!</v>
      </c>
      <c r="Y40" s="57" t="e">
        <f>IF(AND(' RIESGOS DE GESTION'!#REF!="Baja",' RIESGOS DE GESTION'!#REF!="Moderado"),CONCATENATE("R5C",' RIESGOS DE GESTION'!#REF!),"")</f>
        <v>#REF!</v>
      </c>
      <c r="Z40" s="57" t="e">
        <f>IF(AND(' RIESGOS DE GESTION'!#REF!="Baja",' RIESGOS DE GESTION'!#REF!="Moderado"),CONCATENATE("R5C",' RIESGOS DE GESTION'!#REF!),"")</f>
        <v>#REF!</v>
      </c>
      <c r="AA40" s="58" t="e">
        <f>IF(AND(' RIESGOS DE GESTION'!#REF!="Baja",' RIESGOS DE GESTION'!#REF!="Moderado"),CONCATENATE("R5C",' RIESGOS DE GESTION'!#REF!),"")</f>
        <v>#REF!</v>
      </c>
      <c r="AB40" s="41" t="e">
        <f>IF(AND(' RIESGOS DE GESTION'!#REF!="Baja",' RIESGOS DE GESTION'!#REF!="Mayor"),CONCATENATE("R5C",' RIESGOS DE GESTION'!#REF!),"")</f>
        <v>#REF!</v>
      </c>
      <c r="AC40" s="42" t="e">
        <f>IF(AND(' RIESGOS DE GESTION'!#REF!="Baja",' RIESGOS DE GESTION'!#REF!="Mayor"),CONCATENATE("R5C",' RIESGOS DE GESTION'!#REF!),"")</f>
        <v>#REF!</v>
      </c>
      <c r="AD40" s="42" t="e">
        <f>IF(AND(' RIESGOS DE GESTION'!#REF!="Baja",' RIESGOS DE GESTION'!#REF!="Mayor"),CONCATENATE("R5C",' RIESGOS DE GESTION'!#REF!),"")</f>
        <v>#REF!</v>
      </c>
      <c r="AE40" s="42" t="e">
        <f>IF(AND(' RIESGOS DE GESTION'!#REF!="Baja",' RIESGOS DE GESTION'!#REF!="Mayor"),CONCATENATE("R5C",' RIESGOS DE GESTION'!#REF!),"")</f>
        <v>#REF!</v>
      </c>
      <c r="AF40" s="42" t="e">
        <f>IF(AND(' RIESGOS DE GESTION'!#REF!="Baja",' RIESGOS DE GESTION'!#REF!="Mayor"),CONCATENATE("R5C",' RIESGOS DE GESTION'!#REF!),"")</f>
        <v>#REF!</v>
      </c>
      <c r="AG40" s="43" t="e">
        <f>IF(AND(' RIESGOS DE GESTION'!#REF!="Baja",' RIESGOS DE GESTION'!#REF!="Mayor"),CONCATENATE("R5C",' RIESGOS DE GESTION'!#REF!),"")</f>
        <v>#REF!</v>
      </c>
      <c r="AH40" s="44" t="e">
        <f>IF(AND(' RIESGOS DE GESTION'!#REF!="Baja",' RIESGOS DE GESTION'!#REF!="Catastrófico"),CONCATENATE("R5C",' RIESGOS DE GESTION'!#REF!),"")</f>
        <v>#REF!</v>
      </c>
      <c r="AI40" s="45" t="e">
        <f>IF(AND(' RIESGOS DE GESTION'!#REF!="Baja",' RIESGOS DE GESTION'!#REF!="Catastrófico"),CONCATENATE("R5C",' RIESGOS DE GESTION'!#REF!),"")</f>
        <v>#REF!</v>
      </c>
      <c r="AJ40" s="45" t="e">
        <f>IF(AND(' RIESGOS DE GESTION'!#REF!="Baja",' RIESGOS DE GESTION'!#REF!="Catastrófico"),CONCATENATE("R5C",' RIESGOS DE GESTION'!#REF!),"")</f>
        <v>#REF!</v>
      </c>
      <c r="AK40" s="45" t="e">
        <f>IF(AND(' RIESGOS DE GESTION'!#REF!="Baja",' RIESGOS DE GESTION'!#REF!="Catastrófico"),CONCATENATE("R5C",' RIESGOS DE GESTION'!#REF!),"")</f>
        <v>#REF!</v>
      </c>
      <c r="AL40" s="45" t="e">
        <f>IF(AND(' RIESGOS DE GESTION'!#REF!="Baja",' RIESGOS DE GESTION'!#REF!="Catastrófico"),CONCATENATE("R5C",' RIESGOS DE GESTION'!#REF!),"")</f>
        <v>#REF!</v>
      </c>
      <c r="AM40" s="46" t="e">
        <f>IF(AND(' RIESGOS DE GESTION'!#REF!="Baja",' RIESGOS DE GESTION'!#REF!="Catastrófico"),CONCATENATE("R5C",' RIESGOS DE GESTION'!#REF!),"")</f>
        <v>#REF!</v>
      </c>
      <c r="AN40" s="72"/>
      <c r="AO40" s="518"/>
      <c r="AP40" s="519"/>
      <c r="AQ40" s="519"/>
      <c r="AR40" s="519"/>
      <c r="AS40" s="519"/>
      <c r="AT40" s="520"/>
      <c r="AU40" s="72"/>
      <c r="AV40" s="72"/>
      <c r="AW40" s="72"/>
      <c r="AX40" s="72"/>
      <c r="AY40" s="72"/>
      <c r="AZ40" s="72"/>
      <c r="BA40" s="72"/>
      <c r="BB40" s="72"/>
      <c r="BC40" s="72"/>
      <c r="BD40" s="72"/>
      <c r="BE40" s="72"/>
      <c r="BF40" s="72"/>
      <c r="BG40" s="72"/>
      <c r="BH40" s="72"/>
      <c r="BI40" s="72"/>
      <c r="BJ40" s="72"/>
      <c r="BK40" s="72"/>
      <c r="BL40" s="72"/>
      <c r="BM40" s="72"/>
      <c r="BN40" s="72"/>
      <c r="BO40" s="72"/>
      <c r="BP40" s="72"/>
      <c r="BQ40" s="72"/>
      <c r="BR40" s="72"/>
      <c r="BS40" s="72"/>
      <c r="BT40" s="72"/>
      <c r="BU40" s="72"/>
      <c r="BV40" s="72"/>
      <c r="BW40" s="72"/>
      <c r="BX40" s="72"/>
    </row>
    <row r="41" spans="1:80" ht="15" customHeight="1" x14ac:dyDescent="0.25">
      <c r="A41" s="72"/>
      <c r="B41" s="446"/>
      <c r="C41" s="446"/>
      <c r="D41" s="447"/>
      <c r="E41" s="487"/>
      <c r="F41" s="488"/>
      <c r="G41" s="488"/>
      <c r="H41" s="488"/>
      <c r="I41" s="488"/>
      <c r="J41" s="65" t="e">
        <f>IF(AND(' RIESGOS DE GESTION'!#REF!="Baja",' RIESGOS DE GESTION'!#REF!="Leve"),CONCATENATE("R6C",' RIESGOS DE GESTION'!#REF!),"")</f>
        <v>#REF!</v>
      </c>
      <c r="K41" s="66" t="e">
        <f>IF(AND(' RIESGOS DE GESTION'!#REF!="Baja",' RIESGOS DE GESTION'!#REF!="Leve"),CONCATENATE("R6C",' RIESGOS DE GESTION'!#REF!),"")</f>
        <v>#REF!</v>
      </c>
      <c r="L41" s="66" t="e">
        <f>IF(AND(' RIESGOS DE GESTION'!#REF!="Baja",' RIESGOS DE GESTION'!#REF!="Leve"),CONCATENATE("R6C",' RIESGOS DE GESTION'!#REF!),"")</f>
        <v>#REF!</v>
      </c>
      <c r="M41" s="66" t="e">
        <f>IF(AND(' RIESGOS DE GESTION'!#REF!="Baja",' RIESGOS DE GESTION'!#REF!="Leve"),CONCATENATE("R6C",' RIESGOS DE GESTION'!#REF!),"")</f>
        <v>#REF!</v>
      </c>
      <c r="N41" s="66" t="e">
        <f>IF(AND(' RIESGOS DE GESTION'!#REF!="Baja",' RIESGOS DE GESTION'!#REF!="Leve"),CONCATENATE("R6C",' RIESGOS DE GESTION'!#REF!),"")</f>
        <v>#REF!</v>
      </c>
      <c r="O41" s="67" t="e">
        <f>IF(AND(' RIESGOS DE GESTION'!#REF!="Baja",' RIESGOS DE GESTION'!#REF!="Leve"),CONCATENATE("R6C",' RIESGOS DE GESTION'!#REF!),"")</f>
        <v>#REF!</v>
      </c>
      <c r="P41" s="56" t="e">
        <f>IF(AND(' RIESGOS DE GESTION'!#REF!="Baja",' RIESGOS DE GESTION'!#REF!="Menor"),CONCATENATE("R6C",' RIESGOS DE GESTION'!#REF!),"")</f>
        <v>#REF!</v>
      </c>
      <c r="Q41" s="57" t="e">
        <f>IF(AND(' RIESGOS DE GESTION'!#REF!="Baja",' RIESGOS DE GESTION'!#REF!="Menor"),CONCATENATE("R6C",' RIESGOS DE GESTION'!#REF!),"")</f>
        <v>#REF!</v>
      </c>
      <c r="R41" s="57" t="e">
        <f>IF(AND(' RIESGOS DE GESTION'!#REF!="Baja",' RIESGOS DE GESTION'!#REF!="Menor"),CONCATENATE("R6C",' RIESGOS DE GESTION'!#REF!),"")</f>
        <v>#REF!</v>
      </c>
      <c r="S41" s="57" t="e">
        <f>IF(AND(' RIESGOS DE GESTION'!#REF!="Baja",' RIESGOS DE GESTION'!#REF!="Menor"),CONCATENATE("R6C",' RIESGOS DE GESTION'!#REF!),"")</f>
        <v>#REF!</v>
      </c>
      <c r="T41" s="57" t="e">
        <f>IF(AND(' RIESGOS DE GESTION'!#REF!="Baja",' RIESGOS DE GESTION'!#REF!="Menor"),CONCATENATE("R6C",' RIESGOS DE GESTION'!#REF!),"")</f>
        <v>#REF!</v>
      </c>
      <c r="U41" s="58" t="e">
        <f>IF(AND(' RIESGOS DE GESTION'!#REF!="Baja",' RIESGOS DE GESTION'!#REF!="Menor"),CONCATENATE("R6C",' RIESGOS DE GESTION'!#REF!),"")</f>
        <v>#REF!</v>
      </c>
      <c r="V41" s="56" t="e">
        <f>IF(AND(' RIESGOS DE GESTION'!#REF!="Baja",' RIESGOS DE GESTION'!#REF!="Moderado"),CONCATENATE("R6C",' RIESGOS DE GESTION'!#REF!),"")</f>
        <v>#REF!</v>
      </c>
      <c r="W41" s="57" t="e">
        <f>IF(AND(' RIESGOS DE GESTION'!#REF!="Baja",' RIESGOS DE GESTION'!#REF!="Moderado"),CONCATENATE("R6C",' RIESGOS DE GESTION'!#REF!),"")</f>
        <v>#REF!</v>
      </c>
      <c r="X41" s="57" t="e">
        <f>IF(AND(' RIESGOS DE GESTION'!#REF!="Baja",' RIESGOS DE GESTION'!#REF!="Moderado"),CONCATENATE("R6C",' RIESGOS DE GESTION'!#REF!),"")</f>
        <v>#REF!</v>
      </c>
      <c r="Y41" s="57" t="e">
        <f>IF(AND(' RIESGOS DE GESTION'!#REF!="Baja",' RIESGOS DE GESTION'!#REF!="Moderado"),CONCATENATE("R6C",' RIESGOS DE GESTION'!#REF!),"")</f>
        <v>#REF!</v>
      </c>
      <c r="Z41" s="57" t="e">
        <f>IF(AND(' RIESGOS DE GESTION'!#REF!="Baja",' RIESGOS DE GESTION'!#REF!="Moderado"),CONCATENATE("R6C",' RIESGOS DE GESTION'!#REF!),"")</f>
        <v>#REF!</v>
      </c>
      <c r="AA41" s="58" t="e">
        <f>IF(AND(' RIESGOS DE GESTION'!#REF!="Baja",' RIESGOS DE GESTION'!#REF!="Moderado"),CONCATENATE("R6C",' RIESGOS DE GESTION'!#REF!),"")</f>
        <v>#REF!</v>
      </c>
      <c r="AB41" s="41" t="e">
        <f>IF(AND(' RIESGOS DE GESTION'!#REF!="Baja",' RIESGOS DE GESTION'!#REF!="Mayor"),CONCATENATE("R6C",' RIESGOS DE GESTION'!#REF!),"")</f>
        <v>#REF!</v>
      </c>
      <c r="AC41" s="42" t="e">
        <f>IF(AND(' RIESGOS DE GESTION'!#REF!="Baja",' RIESGOS DE GESTION'!#REF!="Mayor"),CONCATENATE("R6C",' RIESGOS DE GESTION'!#REF!),"")</f>
        <v>#REF!</v>
      </c>
      <c r="AD41" s="42" t="e">
        <f>IF(AND(' RIESGOS DE GESTION'!#REF!="Baja",' RIESGOS DE GESTION'!#REF!="Mayor"),CONCATENATE("R6C",' RIESGOS DE GESTION'!#REF!),"")</f>
        <v>#REF!</v>
      </c>
      <c r="AE41" s="42" t="e">
        <f>IF(AND(' RIESGOS DE GESTION'!#REF!="Baja",' RIESGOS DE GESTION'!#REF!="Mayor"),CONCATENATE("R6C",' RIESGOS DE GESTION'!#REF!),"")</f>
        <v>#REF!</v>
      </c>
      <c r="AF41" s="42" t="e">
        <f>IF(AND(' RIESGOS DE GESTION'!#REF!="Baja",' RIESGOS DE GESTION'!#REF!="Mayor"),CONCATENATE("R6C",' RIESGOS DE GESTION'!#REF!),"")</f>
        <v>#REF!</v>
      </c>
      <c r="AG41" s="43" t="e">
        <f>IF(AND(' RIESGOS DE GESTION'!#REF!="Baja",' RIESGOS DE GESTION'!#REF!="Mayor"),CONCATENATE("R6C",' RIESGOS DE GESTION'!#REF!),"")</f>
        <v>#REF!</v>
      </c>
      <c r="AH41" s="44" t="e">
        <f>IF(AND(' RIESGOS DE GESTION'!#REF!="Baja",' RIESGOS DE GESTION'!#REF!="Catastrófico"),CONCATENATE("R6C",' RIESGOS DE GESTION'!#REF!),"")</f>
        <v>#REF!</v>
      </c>
      <c r="AI41" s="45" t="e">
        <f>IF(AND(' RIESGOS DE GESTION'!#REF!="Baja",' RIESGOS DE GESTION'!#REF!="Catastrófico"),CONCATENATE("R6C",' RIESGOS DE GESTION'!#REF!),"")</f>
        <v>#REF!</v>
      </c>
      <c r="AJ41" s="45" t="e">
        <f>IF(AND(' RIESGOS DE GESTION'!#REF!="Baja",' RIESGOS DE GESTION'!#REF!="Catastrófico"),CONCATENATE("R6C",' RIESGOS DE GESTION'!#REF!),"")</f>
        <v>#REF!</v>
      </c>
      <c r="AK41" s="45" t="e">
        <f>IF(AND(' RIESGOS DE GESTION'!#REF!="Baja",' RIESGOS DE GESTION'!#REF!="Catastrófico"),CONCATENATE("R6C",' RIESGOS DE GESTION'!#REF!),"")</f>
        <v>#REF!</v>
      </c>
      <c r="AL41" s="45" t="e">
        <f>IF(AND(' RIESGOS DE GESTION'!#REF!="Baja",' RIESGOS DE GESTION'!#REF!="Catastrófico"),CONCATENATE("R6C",' RIESGOS DE GESTION'!#REF!),"")</f>
        <v>#REF!</v>
      </c>
      <c r="AM41" s="46" t="e">
        <f>IF(AND(' RIESGOS DE GESTION'!#REF!="Baja",' RIESGOS DE GESTION'!#REF!="Catastrófico"),CONCATENATE("R6C",' RIESGOS DE GESTION'!#REF!),"")</f>
        <v>#REF!</v>
      </c>
      <c r="AN41" s="72"/>
      <c r="AO41" s="518"/>
      <c r="AP41" s="519"/>
      <c r="AQ41" s="519"/>
      <c r="AR41" s="519"/>
      <c r="AS41" s="519"/>
      <c r="AT41" s="520"/>
      <c r="AU41" s="72"/>
      <c r="AV41" s="72"/>
      <c r="AW41" s="72"/>
      <c r="AX41" s="72"/>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row>
    <row r="42" spans="1:80" ht="15" customHeight="1" x14ac:dyDescent="0.25">
      <c r="A42" s="72"/>
      <c r="B42" s="446"/>
      <c r="C42" s="446"/>
      <c r="D42" s="447"/>
      <c r="E42" s="487"/>
      <c r="F42" s="488"/>
      <c r="G42" s="488"/>
      <c r="H42" s="488"/>
      <c r="I42" s="488"/>
      <c r="J42" s="65" t="e">
        <f>IF(AND(' RIESGOS DE GESTION'!#REF!="Baja",' RIESGOS DE GESTION'!#REF!="Leve"),CONCATENATE("R7C",' RIESGOS DE GESTION'!#REF!),"")</f>
        <v>#REF!</v>
      </c>
      <c r="K42" s="66" t="e">
        <f>IF(AND(' RIESGOS DE GESTION'!#REF!="Baja",' RIESGOS DE GESTION'!#REF!="Leve"),CONCATENATE("R7C",' RIESGOS DE GESTION'!#REF!),"")</f>
        <v>#REF!</v>
      </c>
      <c r="L42" s="66" t="e">
        <f>IF(AND(' RIESGOS DE GESTION'!#REF!="Baja",' RIESGOS DE GESTION'!#REF!="Leve"),CONCATENATE("R7C",' RIESGOS DE GESTION'!#REF!),"")</f>
        <v>#REF!</v>
      </c>
      <c r="M42" s="66" t="e">
        <f>IF(AND(' RIESGOS DE GESTION'!#REF!="Baja",' RIESGOS DE GESTION'!#REF!="Leve"),CONCATENATE("R7C",' RIESGOS DE GESTION'!#REF!),"")</f>
        <v>#REF!</v>
      </c>
      <c r="N42" s="66" t="e">
        <f>IF(AND(' RIESGOS DE GESTION'!#REF!="Baja",' RIESGOS DE GESTION'!#REF!="Leve"),CONCATENATE("R7C",' RIESGOS DE GESTION'!#REF!),"")</f>
        <v>#REF!</v>
      </c>
      <c r="O42" s="67" t="e">
        <f>IF(AND(' RIESGOS DE GESTION'!#REF!="Baja",' RIESGOS DE GESTION'!#REF!="Leve"),CONCATENATE("R7C",' RIESGOS DE GESTION'!#REF!),"")</f>
        <v>#REF!</v>
      </c>
      <c r="P42" s="56" t="e">
        <f>IF(AND(' RIESGOS DE GESTION'!#REF!="Baja",' RIESGOS DE GESTION'!#REF!="Menor"),CONCATENATE("R7C",' RIESGOS DE GESTION'!#REF!),"")</f>
        <v>#REF!</v>
      </c>
      <c r="Q42" s="57" t="e">
        <f>IF(AND(' RIESGOS DE GESTION'!#REF!="Baja",' RIESGOS DE GESTION'!#REF!="Menor"),CONCATENATE("R7C",' RIESGOS DE GESTION'!#REF!),"")</f>
        <v>#REF!</v>
      </c>
      <c r="R42" s="57" t="e">
        <f>IF(AND(' RIESGOS DE GESTION'!#REF!="Baja",' RIESGOS DE GESTION'!#REF!="Menor"),CONCATENATE("R7C",' RIESGOS DE GESTION'!#REF!),"")</f>
        <v>#REF!</v>
      </c>
      <c r="S42" s="57" t="e">
        <f>IF(AND(' RIESGOS DE GESTION'!#REF!="Baja",' RIESGOS DE GESTION'!#REF!="Menor"),CONCATENATE("R7C",' RIESGOS DE GESTION'!#REF!),"")</f>
        <v>#REF!</v>
      </c>
      <c r="T42" s="57" t="e">
        <f>IF(AND(' RIESGOS DE GESTION'!#REF!="Baja",' RIESGOS DE GESTION'!#REF!="Menor"),CONCATENATE("R7C",' RIESGOS DE GESTION'!#REF!),"")</f>
        <v>#REF!</v>
      </c>
      <c r="U42" s="58" t="e">
        <f>IF(AND(' RIESGOS DE GESTION'!#REF!="Baja",' RIESGOS DE GESTION'!#REF!="Menor"),CONCATENATE("R7C",' RIESGOS DE GESTION'!#REF!),"")</f>
        <v>#REF!</v>
      </c>
      <c r="V42" s="56" t="e">
        <f>IF(AND(' RIESGOS DE GESTION'!#REF!="Baja",' RIESGOS DE GESTION'!#REF!="Moderado"),CONCATENATE("R7C",' RIESGOS DE GESTION'!#REF!),"")</f>
        <v>#REF!</v>
      </c>
      <c r="W42" s="57" t="e">
        <f>IF(AND(' RIESGOS DE GESTION'!#REF!="Baja",' RIESGOS DE GESTION'!#REF!="Moderado"),CONCATENATE("R7C",' RIESGOS DE GESTION'!#REF!),"")</f>
        <v>#REF!</v>
      </c>
      <c r="X42" s="57" t="e">
        <f>IF(AND(' RIESGOS DE GESTION'!#REF!="Baja",' RIESGOS DE GESTION'!#REF!="Moderado"),CONCATENATE("R7C",' RIESGOS DE GESTION'!#REF!),"")</f>
        <v>#REF!</v>
      </c>
      <c r="Y42" s="57" t="e">
        <f>IF(AND(' RIESGOS DE GESTION'!#REF!="Baja",' RIESGOS DE GESTION'!#REF!="Moderado"),CONCATENATE("R7C",' RIESGOS DE GESTION'!#REF!),"")</f>
        <v>#REF!</v>
      </c>
      <c r="Z42" s="57" t="e">
        <f>IF(AND(' RIESGOS DE GESTION'!#REF!="Baja",' RIESGOS DE GESTION'!#REF!="Moderado"),CONCATENATE("R7C",' RIESGOS DE GESTION'!#REF!),"")</f>
        <v>#REF!</v>
      </c>
      <c r="AA42" s="58" t="e">
        <f>IF(AND(' RIESGOS DE GESTION'!#REF!="Baja",' RIESGOS DE GESTION'!#REF!="Moderado"),CONCATENATE("R7C",' RIESGOS DE GESTION'!#REF!),"")</f>
        <v>#REF!</v>
      </c>
      <c r="AB42" s="41" t="e">
        <f>IF(AND(' RIESGOS DE GESTION'!#REF!="Baja",' RIESGOS DE GESTION'!#REF!="Mayor"),CONCATENATE("R7C",' RIESGOS DE GESTION'!#REF!),"")</f>
        <v>#REF!</v>
      </c>
      <c r="AC42" s="42" t="e">
        <f>IF(AND(' RIESGOS DE GESTION'!#REF!="Baja",' RIESGOS DE GESTION'!#REF!="Mayor"),CONCATENATE("R7C",' RIESGOS DE GESTION'!#REF!),"")</f>
        <v>#REF!</v>
      </c>
      <c r="AD42" s="42" t="e">
        <f>IF(AND(' RIESGOS DE GESTION'!#REF!="Baja",' RIESGOS DE GESTION'!#REF!="Mayor"),CONCATENATE("R7C",' RIESGOS DE GESTION'!#REF!),"")</f>
        <v>#REF!</v>
      </c>
      <c r="AE42" s="42" t="e">
        <f>IF(AND(' RIESGOS DE GESTION'!#REF!="Baja",' RIESGOS DE GESTION'!#REF!="Mayor"),CONCATENATE("R7C",' RIESGOS DE GESTION'!#REF!),"")</f>
        <v>#REF!</v>
      </c>
      <c r="AF42" s="42" t="e">
        <f>IF(AND(' RIESGOS DE GESTION'!#REF!="Baja",' RIESGOS DE GESTION'!#REF!="Mayor"),CONCATENATE("R7C",' RIESGOS DE GESTION'!#REF!),"")</f>
        <v>#REF!</v>
      </c>
      <c r="AG42" s="43" t="e">
        <f>IF(AND(' RIESGOS DE GESTION'!#REF!="Baja",' RIESGOS DE GESTION'!#REF!="Mayor"),CONCATENATE("R7C",' RIESGOS DE GESTION'!#REF!),"")</f>
        <v>#REF!</v>
      </c>
      <c r="AH42" s="44" t="e">
        <f>IF(AND(' RIESGOS DE GESTION'!#REF!="Baja",' RIESGOS DE GESTION'!#REF!="Catastrófico"),CONCATENATE("R7C",' RIESGOS DE GESTION'!#REF!),"")</f>
        <v>#REF!</v>
      </c>
      <c r="AI42" s="45" t="e">
        <f>IF(AND(' RIESGOS DE GESTION'!#REF!="Baja",' RIESGOS DE GESTION'!#REF!="Catastrófico"),CONCATENATE("R7C",' RIESGOS DE GESTION'!#REF!),"")</f>
        <v>#REF!</v>
      </c>
      <c r="AJ42" s="45" t="e">
        <f>IF(AND(' RIESGOS DE GESTION'!#REF!="Baja",' RIESGOS DE GESTION'!#REF!="Catastrófico"),CONCATENATE("R7C",' RIESGOS DE GESTION'!#REF!),"")</f>
        <v>#REF!</v>
      </c>
      <c r="AK42" s="45" t="e">
        <f>IF(AND(' RIESGOS DE GESTION'!#REF!="Baja",' RIESGOS DE GESTION'!#REF!="Catastrófico"),CONCATENATE("R7C",' RIESGOS DE GESTION'!#REF!),"")</f>
        <v>#REF!</v>
      </c>
      <c r="AL42" s="45" t="e">
        <f>IF(AND(' RIESGOS DE GESTION'!#REF!="Baja",' RIESGOS DE GESTION'!#REF!="Catastrófico"),CONCATENATE("R7C",' RIESGOS DE GESTION'!#REF!),"")</f>
        <v>#REF!</v>
      </c>
      <c r="AM42" s="46" t="e">
        <f>IF(AND(' RIESGOS DE GESTION'!#REF!="Baja",' RIESGOS DE GESTION'!#REF!="Catastrófico"),CONCATENATE("R7C",' RIESGOS DE GESTION'!#REF!),"")</f>
        <v>#REF!</v>
      </c>
      <c r="AN42" s="72"/>
      <c r="AO42" s="518"/>
      <c r="AP42" s="519"/>
      <c r="AQ42" s="519"/>
      <c r="AR42" s="519"/>
      <c r="AS42" s="519"/>
      <c r="AT42" s="520"/>
      <c r="AU42" s="72"/>
      <c r="AV42" s="72"/>
      <c r="AW42" s="72"/>
      <c r="AX42" s="72"/>
      <c r="AY42" s="72"/>
      <c r="AZ42" s="72"/>
      <c r="BA42" s="72"/>
      <c r="BB42" s="72"/>
      <c r="BC42" s="72"/>
      <c r="BD42" s="72"/>
      <c r="BE42" s="72"/>
      <c r="BF42" s="72"/>
      <c r="BG42" s="72"/>
      <c r="BH42" s="72"/>
      <c r="BI42" s="72"/>
      <c r="BJ42" s="72"/>
      <c r="BK42" s="72"/>
      <c r="BL42" s="72"/>
      <c r="BM42" s="72"/>
      <c r="BN42" s="72"/>
      <c r="BO42" s="72"/>
      <c r="BP42" s="72"/>
      <c r="BQ42" s="72"/>
      <c r="BR42" s="72"/>
      <c r="BS42" s="72"/>
      <c r="BT42" s="72"/>
      <c r="BU42" s="72"/>
      <c r="BV42" s="72"/>
      <c r="BW42" s="72"/>
      <c r="BX42" s="72"/>
    </row>
    <row r="43" spans="1:80" ht="15" customHeight="1" x14ac:dyDescent="0.25">
      <c r="A43" s="72"/>
      <c r="B43" s="446"/>
      <c r="C43" s="446"/>
      <c r="D43" s="447"/>
      <c r="E43" s="487"/>
      <c r="F43" s="488"/>
      <c r="G43" s="488"/>
      <c r="H43" s="488"/>
      <c r="I43" s="488"/>
      <c r="J43" s="65" t="e">
        <f>IF(AND(' RIESGOS DE GESTION'!#REF!="Baja",' RIESGOS DE GESTION'!#REF!="Leve"),CONCATENATE("R8C",' RIESGOS DE GESTION'!#REF!),"")</f>
        <v>#REF!</v>
      </c>
      <c r="K43" s="66" t="e">
        <f>IF(AND(' RIESGOS DE GESTION'!#REF!="Baja",' RIESGOS DE GESTION'!#REF!="Leve"),CONCATENATE("R8C",' RIESGOS DE GESTION'!#REF!),"")</f>
        <v>#REF!</v>
      </c>
      <c r="L43" s="66" t="e">
        <f>IF(AND(' RIESGOS DE GESTION'!#REF!="Baja",' RIESGOS DE GESTION'!#REF!="Leve"),CONCATENATE("R8C",' RIESGOS DE GESTION'!#REF!),"")</f>
        <v>#REF!</v>
      </c>
      <c r="M43" s="66" t="e">
        <f>IF(AND(' RIESGOS DE GESTION'!#REF!="Baja",' RIESGOS DE GESTION'!#REF!="Leve"),CONCATENATE("R8C",' RIESGOS DE GESTION'!#REF!),"")</f>
        <v>#REF!</v>
      </c>
      <c r="N43" s="66" t="e">
        <f>IF(AND(' RIESGOS DE GESTION'!#REF!="Baja",' RIESGOS DE GESTION'!#REF!="Leve"),CONCATENATE("R8C",' RIESGOS DE GESTION'!#REF!),"")</f>
        <v>#REF!</v>
      </c>
      <c r="O43" s="67" t="e">
        <f>IF(AND(' RIESGOS DE GESTION'!#REF!="Baja",' RIESGOS DE GESTION'!#REF!="Leve"),CONCATENATE("R8C",' RIESGOS DE GESTION'!#REF!),"")</f>
        <v>#REF!</v>
      </c>
      <c r="P43" s="56" t="e">
        <f>IF(AND(' RIESGOS DE GESTION'!#REF!="Baja",' RIESGOS DE GESTION'!#REF!="Menor"),CONCATENATE("R8C",' RIESGOS DE GESTION'!#REF!),"")</f>
        <v>#REF!</v>
      </c>
      <c r="Q43" s="57" t="e">
        <f>IF(AND(' RIESGOS DE GESTION'!#REF!="Baja",' RIESGOS DE GESTION'!#REF!="Menor"),CONCATENATE("R8C",' RIESGOS DE GESTION'!#REF!),"")</f>
        <v>#REF!</v>
      </c>
      <c r="R43" s="57" t="e">
        <f>IF(AND(' RIESGOS DE GESTION'!#REF!="Baja",' RIESGOS DE GESTION'!#REF!="Menor"),CONCATENATE("R8C",' RIESGOS DE GESTION'!#REF!),"")</f>
        <v>#REF!</v>
      </c>
      <c r="S43" s="57" t="e">
        <f>IF(AND(' RIESGOS DE GESTION'!#REF!="Baja",' RIESGOS DE GESTION'!#REF!="Menor"),CONCATENATE("R8C",' RIESGOS DE GESTION'!#REF!),"")</f>
        <v>#REF!</v>
      </c>
      <c r="T43" s="57" t="e">
        <f>IF(AND(' RIESGOS DE GESTION'!#REF!="Baja",' RIESGOS DE GESTION'!#REF!="Menor"),CONCATENATE("R8C",' RIESGOS DE GESTION'!#REF!),"")</f>
        <v>#REF!</v>
      </c>
      <c r="U43" s="58" t="e">
        <f>IF(AND(' RIESGOS DE GESTION'!#REF!="Baja",' RIESGOS DE GESTION'!#REF!="Menor"),CONCATENATE("R8C",' RIESGOS DE GESTION'!#REF!),"")</f>
        <v>#REF!</v>
      </c>
      <c r="V43" s="56" t="e">
        <f>IF(AND(' RIESGOS DE GESTION'!#REF!="Baja",' RIESGOS DE GESTION'!#REF!="Moderado"),CONCATENATE("R8C",' RIESGOS DE GESTION'!#REF!),"")</f>
        <v>#REF!</v>
      </c>
      <c r="W43" s="57" t="e">
        <f>IF(AND(' RIESGOS DE GESTION'!#REF!="Baja",' RIESGOS DE GESTION'!#REF!="Moderado"),CONCATENATE("R8C",' RIESGOS DE GESTION'!#REF!),"")</f>
        <v>#REF!</v>
      </c>
      <c r="X43" s="57" t="e">
        <f>IF(AND(' RIESGOS DE GESTION'!#REF!="Baja",' RIESGOS DE GESTION'!#REF!="Moderado"),CONCATENATE("R8C",' RIESGOS DE GESTION'!#REF!),"")</f>
        <v>#REF!</v>
      </c>
      <c r="Y43" s="57" t="e">
        <f>IF(AND(' RIESGOS DE GESTION'!#REF!="Baja",' RIESGOS DE GESTION'!#REF!="Moderado"),CONCATENATE("R8C",' RIESGOS DE GESTION'!#REF!),"")</f>
        <v>#REF!</v>
      </c>
      <c r="Z43" s="57" t="e">
        <f>IF(AND(' RIESGOS DE GESTION'!#REF!="Baja",' RIESGOS DE GESTION'!#REF!="Moderado"),CONCATENATE("R8C",' RIESGOS DE GESTION'!#REF!),"")</f>
        <v>#REF!</v>
      </c>
      <c r="AA43" s="58" t="e">
        <f>IF(AND(' RIESGOS DE GESTION'!#REF!="Baja",' RIESGOS DE GESTION'!#REF!="Moderado"),CONCATENATE("R8C",' RIESGOS DE GESTION'!#REF!),"")</f>
        <v>#REF!</v>
      </c>
      <c r="AB43" s="41" t="e">
        <f>IF(AND(' RIESGOS DE GESTION'!#REF!="Baja",' RIESGOS DE GESTION'!#REF!="Mayor"),CONCATENATE("R8C",' RIESGOS DE GESTION'!#REF!),"")</f>
        <v>#REF!</v>
      </c>
      <c r="AC43" s="42" t="e">
        <f>IF(AND(' RIESGOS DE GESTION'!#REF!="Baja",' RIESGOS DE GESTION'!#REF!="Mayor"),CONCATENATE("R8C",' RIESGOS DE GESTION'!#REF!),"")</f>
        <v>#REF!</v>
      </c>
      <c r="AD43" s="42" t="e">
        <f>IF(AND(' RIESGOS DE GESTION'!#REF!="Baja",' RIESGOS DE GESTION'!#REF!="Mayor"),CONCATENATE("R8C",' RIESGOS DE GESTION'!#REF!),"")</f>
        <v>#REF!</v>
      </c>
      <c r="AE43" s="42" t="e">
        <f>IF(AND(' RIESGOS DE GESTION'!#REF!="Baja",' RIESGOS DE GESTION'!#REF!="Mayor"),CONCATENATE("R8C",' RIESGOS DE GESTION'!#REF!),"")</f>
        <v>#REF!</v>
      </c>
      <c r="AF43" s="42" t="e">
        <f>IF(AND(' RIESGOS DE GESTION'!#REF!="Baja",' RIESGOS DE GESTION'!#REF!="Mayor"),CONCATENATE("R8C",' RIESGOS DE GESTION'!#REF!),"")</f>
        <v>#REF!</v>
      </c>
      <c r="AG43" s="43" t="e">
        <f>IF(AND(' RIESGOS DE GESTION'!#REF!="Baja",' RIESGOS DE GESTION'!#REF!="Mayor"),CONCATENATE("R8C",' RIESGOS DE GESTION'!#REF!),"")</f>
        <v>#REF!</v>
      </c>
      <c r="AH43" s="44" t="e">
        <f>IF(AND(' RIESGOS DE GESTION'!#REF!="Baja",' RIESGOS DE GESTION'!#REF!="Catastrófico"),CONCATENATE("R8C",' RIESGOS DE GESTION'!#REF!),"")</f>
        <v>#REF!</v>
      </c>
      <c r="AI43" s="45" t="e">
        <f>IF(AND(' RIESGOS DE GESTION'!#REF!="Baja",' RIESGOS DE GESTION'!#REF!="Catastrófico"),CONCATENATE("R8C",' RIESGOS DE GESTION'!#REF!),"")</f>
        <v>#REF!</v>
      </c>
      <c r="AJ43" s="45" t="e">
        <f>IF(AND(' RIESGOS DE GESTION'!#REF!="Baja",' RIESGOS DE GESTION'!#REF!="Catastrófico"),CONCATENATE("R8C",' RIESGOS DE GESTION'!#REF!),"")</f>
        <v>#REF!</v>
      </c>
      <c r="AK43" s="45" t="e">
        <f>IF(AND(' RIESGOS DE GESTION'!#REF!="Baja",' RIESGOS DE GESTION'!#REF!="Catastrófico"),CONCATENATE("R8C",' RIESGOS DE GESTION'!#REF!),"")</f>
        <v>#REF!</v>
      </c>
      <c r="AL43" s="45" t="e">
        <f>IF(AND(' RIESGOS DE GESTION'!#REF!="Baja",' RIESGOS DE GESTION'!#REF!="Catastrófico"),CONCATENATE("R8C",' RIESGOS DE GESTION'!#REF!),"")</f>
        <v>#REF!</v>
      </c>
      <c r="AM43" s="46" t="e">
        <f>IF(AND(' RIESGOS DE GESTION'!#REF!="Baja",' RIESGOS DE GESTION'!#REF!="Catastrófico"),CONCATENATE("R8C",' RIESGOS DE GESTION'!#REF!),"")</f>
        <v>#REF!</v>
      </c>
      <c r="AN43" s="72"/>
      <c r="AO43" s="518"/>
      <c r="AP43" s="519"/>
      <c r="AQ43" s="519"/>
      <c r="AR43" s="519"/>
      <c r="AS43" s="519"/>
      <c r="AT43" s="520"/>
      <c r="AU43" s="72"/>
      <c r="AV43" s="72"/>
      <c r="AW43" s="72"/>
      <c r="AX43" s="72"/>
      <c r="AY43" s="72"/>
      <c r="AZ43" s="72"/>
      <c r="BA43" s="72"/>
      <c r="BB43" s="72"/>
      <c r="BC43" s="72"/>
      <c r="BD43" s="72"/>
      <c r="BE43" s="72"/>
      <c r="BF43" s="72"/>
      <c r="BG43" s="72"/>
      <c r="BH43" s="72"/>
      <c r="BI43" s="72"/>
      <c r="BJ43" s="72"/>
      <c r="BK43" s="72"/>
      <c r="BL43" s="72"/>
      <c r="BM43" s="72"/>
      <c r="BN43" s="72"/>
      <c r="BO43" s="72"/>
      <c r="BP43" s="72"/>
      <c r="BQ43" s="72"/>
      <c r="BR43" s="72"/>
      <c r="BS43" s="72"/>
      <c r="BT43" s="72"/>
      <c r="BU43" s="72"/>
      <c r="BV43" s="72"/>
      <c r="BW43" s="72"/>
      <c r="BX43" s="72"/>
    </row>
    <row r="44" spans="1:80" ht="15" customHeight="1" x14ac:dyDescent="0.25">
      <c r="A44" s="72"/>
      <c r="B44" s="446"/>
      <c r="C44" s="446"/>
      <c r="D44" s="447"/>
      <c r="E44" s="487"/>
      <c r="F44" s="488"/>
      <c r="G44" s="488"/>
      <c r="H44" s="488"/>
      <c r="I44" s="488"/>
      <c r="J44" s="65" t="e">
        <f>IF(AND(' RIESGOS DE GESTION'!#REF!="Baja",' RIESGOS DE GESTION'!#REF!="Leve"),CONCATENATE("R9C",' RIESGOS DE GESTION'!#REF!),"")</f>
        <v>#REF!</v>
      </c>
      <c r="K44" s="66" t="e">
        <f>IF(AND(' RIESGOS DE GESTION'!#REF!="Baja",' RIESGOS DE GESTION'!#REF!="Leve"),CONCATENATE("R9C",' RIESGOS DE GESTION'!#REF!),"")</f>
        <v>#REF!</v>
      </c>
      <c r="L44" s="66" t="e">
        <f>IF(AND(' RIESGOS DE GESTION'!#REF!="Baja",' RIESGOS DE GESTION'!#REF!="Leve"),CONCATENATE("R9C",' RIESGOS DE GESTION'!#REF!),"")</f>
        <v>#REF!</v>
      </c>
      <c r="M44" s="66" t="e">
        <f>IF(AND(' RIESGOS DE GESTION'!#REF!="Baja",' RIESGOS DE GESTION'!#REF!="Leve"),CONCATENATE("R9C",' RIESGOS DE GESTION'!#REF!),"")</f>
        <v>#REF!</v>
      </c>
      <c r="N44" s="66" t="e">
        <f>IF(AND(' RIESGOS DE GESTION'!#REF!="Baja",' RIESGOS DE GESTION'!#REF!="Leve"),CONCATENATE("R9C",' RIESGOS DE GESTION'!#REF!),"")</f>
        <v>#REF!</v>
      </c>
      <c r="O44" s="67" t="e">
        <f>IF(AND(' RIESGOS DE GESTION'!#REF!="Baja",' RIESGOS DE GESTION'!#REF!="Leve"),CONCATENATE("R9C",' RIESGOS DE GESTION'!#REF!),"")</f>
        <v>#REF!</v>
      </c>
      <c r="P44" s="56" t="e">
        <f>IF(AND(' RIESGOS DE GESTION'!#REF!="Baja",' RIESGOS DE GESTION'!#REF!="Menor"),CONCATENATE("R9C",' RIESGOS DE GESTION'!#REF!),"")</f>
        <v>#REF!</v>
      </c>
      <c r="Q44" s="57" t="e">
        <f>IF(AND(' RIESGOS DE GESTION'!#REF!="Baja",' RIESGOS DE GESTION'!#REF!="Menor"),CONCATENATE("R9C",' RIESGOS DE GESTION'!#REF!),"")</f>
        <v>#REF!</v>
      </c>
      <c r="R44" s="57" t="e">
        <f>IF(AND(' RIESGOS DE GESTION'!#REF!="Baja",' RIESGOS DE GESTION'!#REF!="Menor"),CONCATENATE("R9C",' RIESGOS DE GESTION'!#REF!),"")</f>
        <v>#REF!</v>
      </c>
      <c r="S44" s="57" t="e">
        <f>IF(AND(' RIESGOS DE GESTION'!#REF!="Baja",' RIESGOS DE GESTION'!#REF!="Menor"),CONCATENATE("R9C",' RIESGOS DE GESTION'!#REF!),"")</f>
        <v>#REF!</v>
      </c>
      <c r="T44" s="57" t="e">
        <f>IF(AND(' RIESGOS DE GESTION'!#REF!="Baja",' RIESGOS DE GESTION'!#REF!="Menor"),CONCATENATE("R9C",' RIESGOS DE GESTION'!#REF!),"")</f>
        <v>#REF!</v>
      </c>
      <c r="U44" s="58" t="e">
        <f>IF(AND(' RIESGOS DE GESTION'!#REF!="Baja",' RIESGOS DE GESTION'!#REF!="Menor"),CONCATENATE("R9C",' RIESGOS DE GESTION'!#REF!),"")</f>
        <v>#REF!</v>
      </c>
      <c r="V44" s="56" t="e">
        <f>IF(AND(' RIESGOS DE GESTION'!#REF!="Baja",' RIESGOS DE GESTION'!#REF!="Moderado"),CONCATENATE("R9C",' RIESGOS DE GESTION'!#REF!),"")</f>
        <v>#REF!</v>
      </c>
      <c r="W44" s="57" t="e">
        <f>IF(AND(' RIESGOS DE GESTION'!#REF!="Baja",' RIESGOS DE GESTION'!#REF!="Moderado"),CONCATENATE("R9C",' RIESGOS DE GESTION'!#REF!),"")</f>
        <v>#REF!</v>
      </c>
      <c r="X44" s="57" t="e">
        <f>IF(AND(' RIESGOS DE GESTION'!#REF!="Baja",' RIESGOS DE GESTION'!#REF!="Moderado"),CONCATENATE("R9C",' RIESGOS DE GESTION'!#REF!),"")</f>
        <v>#REF!</v>
      </c>
      <c r="Y44" s="57" t="e">
        <f>IF(AND(' RIESGOS DE GESTION'!#REF!="Baja",' RIESGOS DE GESTION'!#REF!="Moderado"),CONCATENATE("R9C",' RIESGOS DE GESTION'!#REF!),"")</f>
        <v>#REF!</v>
      </c>
      <c r="Z44" s="57" t="e">
        <f>IF(AND(' RIESGOS DE GESTION'!#REF!="Baja",' RIESGOS DE GESTION'!#REF!="Moderado"),CONCATENATE("R9C",' RIESGOS DE GESTION'!#REF!),"")</f>
        <v>#REF!</v>
      </c>
      <c r="AA44" s="58" t="e">
        <f>IF(AND(' RIESGOS DE GESTION'!#REF!="Baja",' RIESGOS DE GESTION'!#REF!="Moderado"),CONCATENATE("R9C",' RIESGOS DE GESTION'!#REF!),"")</f>
        <v>#REF!</v>
      </c>
      <c r="AB44" s="41" t="e">
        <f>IF(AND(' RIESGOS DE GESTION'!#REF!="Baja",' RIESGOS DE GESTION'!#REF!="Mayor"),CONCATENATE("R9C",' RIESGOS DE GESTION'!#REF!),"")</f>
        <v>#REF!</v>
      </c>
      <c r="AC44" s="42" t="e">
        <f>IF(AND(' RIESGOS DE GESTION'!#REF!="Baja",' RIESGOS DE GESTION'!#REF!="Mayor"),CONCATENATE("R9C",' RIESGOS DE GESTION'!#REF!),"")</f>
        <v>#REF!</v>
      </c>
      <c r="AD44" s="42" t="e">
        <f>IF(AND(' RIESGOS DE GESTION'!#REF!="Baja",' RIESGOS DE GESTION'!#REF!="Mayor"),CONCATENATE("R9C",' RIESGOS DE GESTION'!#REF!),"")</f>
        <v>#REF!</v>
      </c>
      <c r="AE44" s="42" t="e">
        <f>IF(AND(' RIESGOS DE GESTION'!#REF!="Baja",' RIESGOS DE GESTION'!#REF!="Mayor"),CONCATENATE("R9C",' RIESGOS DE GESTION'!#REF!),"")</f>
        <v>#REF!</v>
      </c>
      <c r="AF44" s="42" t="e">
        <f>IF(AND(' RIESGOS DE GESTION'!#REF!="Baja",' RIESGOS DE GESTION'!#REF!="Mayor"),CONCATENATE("R9C",' RIESGOS DE GESTION'!#REF!),"")</f>
        <v>#REF!</v>
      </c>
      <c r="AG44" s="43" t="e">
        <f>IF(AND(' RIESGOS DE GESTION'!#REF!="Baja",' RIESGOS DE GESTION'!#REF!="Mayor"),CONCATENATE("R9C",' RIESGOS DE GESTION'!#REF!),"")</f>
        <v>#REF!</v>
      </c>
      <c r="AH44" s="44" t="e">
        <f>IF(AND(' RIESGOS DE GESTION'!#REF!="Baja",' RIESGOS DE GESTION'!#REF!="Catastrófico"),CONCATENATE("R9C",' RIESGOS DE GESTION'!#REF!),"")</f>
        <v>#REF!</v>
      </c>
      <c r="AI44" s="45" t="e">
        <f>IF(AND(' RIESGOS DE GESTION'!#REF!="Baja",' RIESGOS DE GESTION'!#REF!="Catastrófico"),CONCATENATE("R9C",' RIESGOS DE GESTION'!#REF!),"")</f>
        <v>#REF!</v>
      </c>
      <c r="AJ44" s="45" t="e">
        <f>IF(AND(' RIESGOS DE GESTION'!#REF!="Baja",' RIESGOS DE GESTION'!#REF!="Catastrófico"),CONCATENATE("R9C",' RIESGOS DE GESTION'!#REF!),"")</f>
        <v>#REF!</v>
      </c>
      <c r="AK44" s="45" t="e">
        <f>IF(AND(' RIESGOS DE GESTION'!#REF!="Baja",' RIESGOS DE GESTION'!#REF!="Catastrófico"),CONCATENATE("R9C",' RIESGOS DE GESTION'!#REF!),"")</f>
        <v>#REF!</v>
      </c>
      <c r="AL44" s="45" t="e">
        <f>IF(AND(' RIESGOS DE GESTION'!#REF!="Baja",' RIESGOS DE GESTION'!#REF!="Catastrófico"),CONCATENATE("R9C",' RIESGOS DE GESTION'!#REF!),"")</f>
        <v>#REF!</v>
      </c>
      <c r="AM44" s="46" t="e">
        <f>IF(AND(' RIESGOS DE GESTION'!#REF!="Baja",' RIESGOS DE GESTION'!#REF!="Catastrófico"),CONCATENATE("R9C",' RIESGOS DE GESTION'!#REF!),"")</f>
        <v>#REF!</v>
      </c>
      <c r="AN44" s="72"/>
      <c r="AO44" s="518"/>
      <c r="AP44" s="519"/>
      <c r="AQ44" s="519"/>
      <c r="AR44" s="519"/>
      <c r="AS44" s="519"/>
      <c r="AT44" s="520"/>
      <c r="AU44" s="72"/>
      <c r="AV44" s="72"/>
      <c r="AW44" s="72"/>
      <c r="AX44" s="72"/>
      <c r="AY44" s="72"/>
      <c r="AZ44" s="72"/>
      <c r="BA44" s="72"/>
      <c r="BB44" s="72"/>
      <c r="BC44" s="72"/>
      <c r="BD44" s="72"/>
      <c r="BE44" s="72"/>
      <c r="BF44" s="72"/>
      <c r="BG44" s="72"/>
      <c r="BH44" s="72"/>
      <c r="BI44" s="72"/>
      <c r="BJ44" s="72"/>
      <c r="BK44" s="72"/>
      <c r="BL44" s="72"/>
      <c r="BM44" s="72"/>
      <c r="BN44" s="72"/>
      <c r="BO44" s="72"/>
      <c r="BP44" s="72"/>
      <c r="BQ44" s="72"/>
      <c r="BR44" s="72"/>
      <c r="BS44" s="72"/>
      <c r="BT44" s="72"/>
      <c r="BU44" s="72"/>
      <c r="BV44" s="72"/>
      <c r="BW44" s="72"/>
      <c r="BX44" s="72"/>
    </row>
    <row r="45" spans="1:80" ht="15.75" customHeight="1" thickBot="1" x14ac:dyDescent="0.3">
      <c r="A45" s="72"/>
      <c r="B45" s="446"/>
      <c r="C45" s="446"/>
      <c r="D45" s="447"/>
      <c r="E45" s="490"/>
      <c r="F45" s="491"/>
      <c r="G45" s="491"/>
      <c r="H45" s="491"/>
      <c r="I45" s="491"/>
      <c r="J45" s="68" t="e">
        <f>IF(AND(' RIESGOS DE GESTION'!#REF!="Baja",' RIESGOS DE GESTION'!#REF!="Leve"),CONCATENATE("R10C",' RIESGOS DE GESTION'!#REF!),"")</f>
        <v>#REF!</v>
      </c>
      <c r="K45" s="69" t="e">
        <f>IF(AND(' RIESGOS DE GESTION'!#REF!="Baja",' RIESGOS DE GESTION'!#REF!="Leve"),CONCATENATE("R10C",' RIESGOS DE GESTION'!#REF!),"")</f>
        <v>#REF!</v>
      </c>
      <c r="L45" s="69" t="e">
        <f>IF(AND(' RIESGOS DE GESTION'!#REF!="Baja",' RIESGOS DE GESTION'!#REF!="Leve"),CONCATENATE("R10C",' RIESGOS DE GESTION'!#REF!),"")</f>
        <v>#REF!</v>
      </c>
      <c r="M45" s="69" t="e">
        <f>IF(AND(' RIESGOS DE GESTION'!#REF!="Baja",' RIESGOS DE GESTION'!#REF!="Leve"),CONCATENATE("R10C",' RIESGOS DE GESTION'!#REF!),"")</f>
        <v>#REF!</v>
      </c>
      <c r="N45" s="69" t="e">
        <f>IF(AND(' RIESGOS DE GESTION'!#REF!="Baja",' RIESGOS DE GESTION'!#REF!="Leve"),CONCATENATE("R10C",' RIESGOS DE GESTION'!#REF!),"")</f>
        <v>#REF!</v>
      </c>
      <c r="O45" s="70" t="e">
        <f>IF(AND(' RIESGOS DE GESTION'!#REF!="Baja",' RIESGOS DE GESTION'!#REF!="Leve"),CONCATENATE("R10C",' RIESGOS DE GESTION'!#REF!),"")</f>
        <v>#REF!</v>
      </c>
      <c r="P45" s="56" t="e">
        <f>IF(AND(' RIESGOS DE GESTION'!#REF!="Baja",' RIESGOS DE GESTION'!#REF!="Menor"),CONCATENATE("R10C",' RIESGOS DE GESTION'!#REF!),"")</f>
        <v>#REF!</v>
      </c>
      <c r="Q45" s="57" t="e">
        <f>IF(AND(' RIESGOS DE GESTION'!#REF!="Baja",' RIESGOS DE GESTION'!#REF!="Menor"),CONCATENATE("R10C",' RIESGOS DE GESTION'!#REF!),"")</f>
        <v>#REF!</v>
      </c>
      <c r="R45" s="57" t="e">
        <f>IF(AND(' RIESGOS DE GESTION'!#REF!="Baja",' RIESGOS DE GESTION'!#REF!="Menor"),CONCATENATE("R10C",' RIESGOS DE GESTION'!#REF!),"")</f>
        <v>#REF!</v>
      </c>
      <c r="S45" s="57" t="e">
        <f>IF(AND(' RIESGOS DE GESTION'!#REF!="Baja",' RIESGOS DE GESTION'!#REF!="Menor"),CONCATENATE("R10C",' RIESGOS DE GESTION'!#REF!),"")</f>
        <v>#REF!</v>
      </c>
      <c r="T45" s="57" t="e">
        <f>IF(AND(' RIESGOS DE GESTION'!#REF!="Baja",' RIESGOS DE GESTION'!#REF!="Menor"),CONCATENATE("R10C",' RIESGOS DE GESTION'!#REF!),"")</f>
        <v>#REF!</v>
      </c>
      <c r="U45" s="58" t="e">
        <f>IF(AND(' RIESGOS DE GESTION'!#REF!="Baja",' RIESGOS DE GESTION'!#REF!="Menor"),CONCATENATE("R10C",' RIESGOS DE GESTION'!#REF!),"")</f>
        <v>#REF!</v>
      </c>
      <c r="V45" s="59" t="e">
        <f>IF(AND(' RIESGOS DE GESTION'!#REF!="Baja",' RIESGOS DE GESTION'!#REF!="Moderado"),CONCATENATE("R10C",' RIESGOS DE GESTION'!#REF!),"")</f>
        <v>#REF!</v>
      </c>
      <c r="W45" s="60" t="e">
        <f>IF(AND(' RIESGOS DE GESTION'!#REF!="Baja",' RIESGOS DE GESTION'!#REF!="Moderado"),CONCATENATE("R10C",' RIESGOS DE GESTION'!#REF!),"")</f>
        <v>#REF!</v>
      </c>
      <c r="X45" s="60" t="e">
        <f>IF(AND(' RIESGOS DE GESTION'!#REF!="Baja",' RIESGOS DE GESTION'!#REF!="Moderado"),CONCATENATE("R10C",' RIESGOS DE GESTION'!#REF!),"")</f>
        <v>#REF!</v>
      </c>
      <c r="Y45" s="60" t="e">
        <f>IF(AND(' RIESGOS DE GESTION'!#REF!="Baja",' RIESGOS DE GESTION'!#REF!="Moderado"),CONCATENATE("R10C",' RIESGOS DE GESTION'!#REF!),"")</f>
        <v>#REF!</v>
      </c>
      <c r="Z45" s="60" t="e">
        <f>IF(AND(' RIESGOS DE GESTION'!#REF!="Baja",' RIESGOS DE GESTION'!#REF!="Moderado"),CONCATENATE("R10C",' RIESGOS DE GESTION'!#REF!),"")</f>
        <v>#REF!</v>
      </c>
      <c r="AA45" s="61" t="e">
        <f>IF(AND(' RIESGOS DE GESTION'!#REF!="Baja",' RIESGOS DE GESTION'!#REF!="Moderado"),CONCATENATE("R10C",' RIESGOS DE GESTION'!#REF!),"")</f>
        <v>#REF!</v>
      </c>
      <c r="AB45" s="47" t="e">
        <f>IF(AND(' RIESGOS DE GESTION'!#REF!="Baja",' RIESGOS DE GESTION'!#REF!="Mayor"),CONCATENATE("R10C",' RIESGOS DE GESTION'!#REF!),"")</f>
        <v>#REF!</v>
      </c>
      <c r="AC45" s="48" t="e">
        <f>IF(AND(' RIESGOS DE GESTION'!#REF!="Baja",' RIESGOS DE GESTION'!#REF!="Mayor"),CONCATENATE("R10C",' RIESGOS DE GESTION'!#REF!),"")</f>
        <v>#REF!</v>
      </c>
      <c r="AD45" s="48" t="e">
        <f>IF(AND(' RIESGOS DE GESTION'!#REF!="Baja",' RIESGOS DE GESTION'!#REF!="Mayor"),CONCATENATE("R10C",' RIESGOS DE GESTION'!#REF!),"")</f>
        <v>#REF!</v>
      </c>
      <c r="AE45" s="48" t="e">
        <f>IF(AND(' RIESGOS DE GESTION'!#REF!="Baja",' RIESGOS DE GESTION'!#REF!="Mayor"),CONCATENATE("R10C",' RIESGOS DE GESTION'!#REF!),"")</f>
        <v>#REF!</v>
      </c>
      <c r="AF45" s="48" t="e">
        <f>IF(AND(' RIESGOS DE GESTION'!#REF!="Baja",' RIESGOS DE GESTION'!#REF!="Mayor"),CONCATENATE("R10C",' RIESGOS DE GESTION'!#REF!),"")</f>
        <v>#REF!</v>
      </c>
      <c r="AG45" s="49" t="e">
        <f>IF(AND(' RIESGOS DE GESTION'!#REF!="Baja",' RIESGOS DE GESTION'!#REF!="Mayor"),CONCATENATE("R10C",' RIESGOS DE GESTION'!#REF!),"")</f>
        <v>#REF!</v>
      </c>
      <c r="AH45" s="50" t="e">
        <f>IF(AND(' RIESGOS DE GESTION'!#REF!="Baja",' RIESGOS DE GESTION'!#REF!="Catastrófico"),CONCATENATE("R10C",' RIESGOS DE GESTION'!#REF!),"")</f>
        <v>#REF!</v>
      </c>
      <c r="AI45" s="51" t="e">
        <f>IF(AND(' RIESGOS DE GESTION'!#REF!="Baja",' RIESGOS DE GESTION'!#REF!="Catastrófico"),CONCATENATE("R10C",' RIESGOS DE GESTION'!#REF!),"")</f>
        <v>#REF!</v>
      </c>
      <c r="AJ45" s="51" t="e">
        <f>IF(AND(' RIESGOS DE GESTION'!#REF!="Baja",' RIESGOS DE GESTION'!#REF!="Catastrófico"),CONCATENATE("R10C",' RIESGOS DE GESTION'!#REF!),"")</f>
        <v>#REF!</v>
      </c>
      <c r="AK45" s="51" t="e">
        <f>IF(AND(' RIESGOS DE GESTION'!#REF!="Baja",' RIESGOS DE GESTION'!#REF!="Catastrófico"),CONCATENATE("R10C",' RIESGOS DE GESTION'!#REF!),"")</f>
        <v>#REF!</v>
      </c>
      <c r="AL45" s="51" t="e">
        <f>IF(AND(' RIESGOS DE GESTION'!#REF!="Baja",' RIESGOS DE GESTION'!#REF!="Catastrófico"),CONCATENATE("R10C",' RIESGOS DE GESTION'!#REF!),"")</f>
        <v>#REF!</v>
      </c>
      <c r="AM45" s="52" t="e">
        <f>IF(AND(' RIESGOS DE GESTION'!#REF!="Baja",' RIESGOS DE GESTION'!#REF!="Catastrófico"),CONCATENATE("R10C",' RIESGOS DE GESTION'!#REF!),"")</f>
        <v>#REF!</v>
      </c>
      <c r="AN45" s="72"/>
      <c r="AO45" s="521"/>
      <c r="AP45" s="522"/>
      <c r="AQ45" s="522"/>
      <c r="AR45" s="522"/>
      <c r="AS45" s="522"/>
      <c r="AT45" s="523"/>
    </row>
    <row r="46" spans="1:80" ht="46.5" customHeight="1" x14ac:dyDescent="0.35">
      <c r="A46" s="72"/>
      <c r="B46" s="446"/>
      <c r="C46" s="446"/>
      <c r="D46" s="447"/>
      <c r="E46" s="484" t="s">
        <v>305</v>
      </c>
      <c r="F46" s="485"/>
      <c r="G46" s="485"/>
      <c r="H46" s="485"/>
      <c r="I46" s="486"/>
      <c r="J46" s="62" t="e">
        <f>IF(AND(' RIESGOS DE GESTION'!#REF!="Muy Baja",' RIESGOS DE GESTION'!#REF!="Leve"),CONCATENATE("R1C",' RIESGOS DE GESTION'!#REF!),"")</f>
        <v>#REF!</v>
      </c>
      <c r="K46" s="63" t="e">
        <f>IF(AND(' RIESGOS DE GESTION'!#REF!="Muy Baja",' RIESGOS DE GESTION'!#REF!="Leve"),CONCATENATE("R1C",' RIESGOS DE GESTION'!#REF!),"")</f>
        <v>#REF!</v>
      </c>
      <c r="L46" s="63" t="e">
        <f>IF(AND(' RIESGOS DE GESTION'!#REF!="Muy Baja",' RIESGOS DE GESTION'!#REF!="Leve"),CONCATENATE("R1C",' RIESGOS DE GESTION'!#REF!),"")</f>
        <v>#REF!</v>
      </c>
      <c r="M46" s="63" t="e">
        <f>IF(AND(' RIESGOS DE GESTION'!#REF!="Muy Baja",' RIESGOS DE GESTION'!#REF!="Leve"),CONCATENATE("R1C",' RIESGOS DE GESTION'!#REF!),"")</f>
        <v>#REF!</v>
      </c>
      <c r="N46" s="63" t="e">
        <f>IF(AND(' RIESGOS DE GESTION'!#REF!="Muy Baja",' RIESGOS DE GESTION'!#REF!="Leve"),CONCATENATE("R1C",' RIESGOS DE GESTION'!#REF!),"")</f>
        <v>#REF!</v>
      </c>
      <c r="O46" s="64" t="e">
        <f>IF(AND(' RIESGOS DE GESTION'!#REF!="Muy Baja",' RIESGOS DE GESTION'!#REF!="Leve"),CONCATENATE("R1C",' RIESGOS DE GESTION'!#REF!),"")</f>
        <v>#REF!</v>
      </c>
      <c r="P46" s="62" t="e">
        <f>IF(AND(' RIESGOS DE GESTION'!#REF!="Muy Baja",' RIESGOS DE GESTION'!#REF!="Menor"),CONCATENATE("R1C",' RIESGOS DE GESTION'!#REF!),"")</f>
        <v>#REF!</v>
      </c>
      <c r="Q46" s="63" t="e">
        <f>IF(AND(' RIESGOS DE GESTION'!#REF!="Muy Baja",' RIESGOS DE GESTION'!#REF!="Menor"),CONCATENATE("R1C",' RIESGOS DE GESTION'!#REF!),"")</f>
        <v>#REF!</v>
      </c>
      <c r="R46" s="63" t="e">
        <f>IF(AND(' RIESGOS DE GESTION'!#REF!="Muy Baja",' RIESGOS DE GESTION'!#REF!="Menor"),CONCATENATE("R1C",' RIESGOS DE GESTION'!#REF!),"")</f>
        <v>#REF!</v>
      </c>
      <c r="S46" s="63" t="e">
        <f>IF(AND(' RIESGOS DE GESTION'!#REF!="Muy Baja",' RIESGOS DE GESTION'!#REF!="Menor"),CONCATENATE("R1C",' RIESGOS DE GESTION'!#REF!),"")</f>
        <v>#REF!</v>
      </c>
      <c r="T46" s="63" t="e">
        <f>IF(AND(' RIESGOS DE GESTION'!#REF!="Muy Baja",' RIESGOS DE GESTION'!#REF!="Menor"),CONCATENATE("R1C",' RIESGOS DE GESTION'!#REF!),"")</f>
        <v>#REF!</v>
      </c>
      <c r="U46" s="64" t="e">
        <f>IF(AND(' RIESGOS DE GESTION'!#REF!="Muy Baja",' RIESGOS DE GESTION'!#REF!="Menor"),CONCATENATE("R1C",' RIESGOS DE GESTION'!#REF!),"")</f>
        <v>#REF!</v>
      </c>
      <c r="V46" s="53" t="e">
        <f>IF(AND(' RIESGOS DE GESTION'!#REF!="Muy Baja",' RIESGOS DE GESTION'!#REF!="Moderado"),CONCATENATE("R1C",' RIESGOS DE GESTION'!#REF!),"")</f>
        <v>#REF!</v>
      </c>
      <c r="W46" s="71" t="e">
        <f>IF(AND(' RIESGOS DE GESTION'!#REF!="Muy Baja",' RIESGOS DE GESTION'!#REF!="Moderado"),CONCATENATE("R1C",' RIESGOS DE GESTION'!#REF!),"")</f>
        <v>#REF!</v>
      </c>
      <c r="X46" s="54" t="e">
        <f>IF(AND(' RIESGOS DE GESTION'!#REF!="Muy Baja",' RIESGOS DE GESTION'!#REF!="Moderado"),CONCATENATE("R1C",' RIESGOS DE GESTION'!#REF!),"")</f>
        <v>#REF!</v>
      </c>
      <c r="Y46" s="54" t="e">
        <f>IF(AND(' RIESGOS DE GESTION'!#REF!="Muy Baja",' RIESGOS DE GESTION'!#REF!="Moderado"),CONCATENATE("R1C",' RIESGOS DE GESTION'!#REF!),"")</f>
        <v>#REF!</v>
      </c>
      <c r="Z46" s="54" t="e">
        <f>IF(AND(' RIESGOS DE GESTION'!#REF!="Muy Baja",' RIESGOS DE GESTION'!#REF!="Moderado"),CONCATENATE("R1C",' RIESGOS DE GESTION'!#REF!),"")</f>
        <v>#REF!</v>
      </c>
      <c r="AA46" s="55" t="e">
        <f>IF(AND(' RIESGOS DE GESTION'!#REF!="Muy Baja",' RIESGOS DE GESTION'!#REF!="Moderado"),CONCATENATE("R1C",' RIESGOS DE GESTION'!#REF!),"")</f>
        <v>#REF!</v>
      </c>
      <c r="AB46" s="35" t="e">
        <f>IF(AND(' RIESGOS DE GESTION'!#REF!="Muy Baja",' RIESGOS DE GESTION'!#REF!="Mayor"),CONCATENATE("R1C",' RIESGOS DE GESTION'!#REF!),"")</f>
        <v>#REF!</v>
      </c>
      <c r="AC46" s="36" t="e">
        <f>IF(AND(' RIESGOS DE GESTION'!#REF!="Muy Baja",' RIESGOS DE GESTION'!#REF!="Mayor"),CONCATENATE("R1C",' RIESGOS DE GESTION'!#REF!),"")</f>
        <v>#REF!</v>
      </c>
      <c r="AD46" s="36" t="e">
        <f>IF(AND(' RIESGOS DE GESTION'!#REF!="Muy Baja",' RIESGOS DE GESTION'!#REF!="Mayor"),CONCATENATE("R1C",' RIESGOS DE GESTION'!#REF!),"")</f>
        <v>#REF!</v>
      </c>
      <c r="AE46" s="36" t="e">
        <f>IF(AND(' RIESGOS DE GESTION'!#REF!="Muy Baja",' RIESGOS DE GESTION'!#REF!="Mayor"),CONCATENATE("R1C",' RIESGOS DE GESTION'!#REF!),"")</f>
        <v>#REF!</v>
      </c>
      <c r="AF46" s="36" t="e">
        <f>IF(AND(' RIESGOS DE GESTION'!#REF!="Muy Baja",' RIESGOS DE GESTION'!#REF!="Mayor"),CONCATENATE("R1C",' RIESGOS DE GESTION'!#REF!),"")</f>
        <v>#REF!</v>
      </c>
      <c r="AG46" s="37" t="e">
        <f>IF(AND(' RIESGOS DE GESTION'!#REF!="Muy Baja",' RIESGOS DE GESTION'!#REF!="Mayor"),CONCATENATE("R1C",' RIESGOS DE GESTION'!#REF!),"")</f>
        <v>#REF!</v>
      </c>
      <c r="AH46" s="38" t="e">
        <f>IF(AND(' RIESGOS DE GESTION'!#REF!="Muy Baja",' RIESGOS DE GESTION'!#REF!="Catastrófico"),CONCATENATE("R1C",' RIESGOS DE GESTION'!#REF!),"")</f>
        <v>#REF!</v>
      </c>
      <c r="AI46" s="39" t="e">
        <f>IF(AND(' RIESGOS DE GESTION'!#REF!="Muy Baja",' RIESGOS DE GESTION'!#REF!="Catastrófico"),CONCATENATE("R1C",' RIESGOS DE GESTION'!#REF!),"")</f>
        <v>#REF!</v>
      </c>
      <c r="AJ46" s="39" t="e">
        <f>IF(AND(' RIESGOS DE GESTION'!#REF!="Muy Baja",' RIESGOS DE GESTION'!#REF!="Catastrófico"),CONCATENATE("R1C",' RIESGOS DE GESTION'!#REF!),"")</f>
        <v>#REF!</v>
      </c>
      <c r="AK46" s="39" t="e">
        <f>IF(AND(' RIESGOS DE GESTION'!#REF!="Muy Baja",' RIESGOS DE GESTION'!#REF!="Catastrófico"),CONCATENATE("R1C",' RIESGOS DE GESTION'!#REF!),"")</f>
        <v>#REF!</v>
      </c>
      <c r="AL46" s="39" t="e">
        <f>IF(AND(' RIESGOS DE GESTION'!#REF!="Muy Baja",' RIESGOS DE GESTION'!#REF!="Catastrófico"),CONCATENATE("R1C",' RIESGOS DE GESTION'!#REF!),"")</f>
        <v>#REF!</v>
      </c>
      <c r="AM46" s="40" t="e">
        <f>IF(AND(' RIESGOS DE GESTION'!#REF!="Muy Baja",' RIESGOS DE GESTION'!#REF!="Catastrófico"),CONCATENATE("R1C",' RIESGOS DE GESTION'!#REF!),"")</f>
        <v>#REF!</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2"/>
      <c r="BX46" s="72"/>
      <c r="BY46" s="72"/>
      <c r="BZ46" s="72"/>
      <c r="CA46" s="72"/>
      <c r="CB46" s="72"/>
    </row>
    <row r="47" spans="1:80" ht="46.5" customHeight="1" x14ac:dyDescent="0.25">
      <c r="A47" s="72"/>
      <c r="B47" s="446"/>
      <c r="C47" s="446"/>
      <c r="D47" s="447"/>
      <c r="E47" s="503"/>
      <c r="F47" s="488"/>
      <c r="G47" s="488"/>
      <c r="H47" s="488"/>
      <c r="I47" s="489"/>
      <c r="J47" s="65" t="e">
        <f>IF(AND(' RIESGOS DE GESTION'!#REF!="Muy Baja",' RIESGOS DE GESTION'!#REF!="Leve"),CONCATENATE("R2C",' RIESGOS DE GESTION'!#REF!),"")</f>
        <v>#REF!</v>
      </c>
      <c r="K47" s="66" t="e">
        <f>IF(AND(' RIESGOS DE GESTION'!#REF!="Muy Baja",' RIESGOS DE GESTION'!#REF!="Leve"),CONCATENATE("R2C",' RIESGOS DE GESTION'!#REF!),"")</f>
        <v>#REF!</v>
      </c>
      <c r="L47" s="66" t="e">
        <f>IF(AND(' RIESGOS DE GESTION'!#REF!="Muy Baja",' RIESGOS DE GESTION'!#REF!="Leve"),CONCATENATE("R2C",' RIESGOS DE GESTION'!#REF!),"")</f>
        <v>#REF!</v>
      </c>
      <c r="M47" s="66" t="e">
        <f>IF(AND(' RIESGOS DE GESTION'!#REF!="Muy Baja",' RIESGOS DE GESTION'!#REF!="Leve"),CONCATENATE("R2C",' RIESGOS DE GESTION'!#REF!),"")</f>
        <v>#REF!</v>
      </c>
      <c r="N47" s="66" t="e">
        <f>IF(AND(' RIESGOS DE GESTION'!#REF!="Muy Baja",' RIESGOS DE GESTION'!#REF!="Leve"),CONCATENATE("R2C",' RIESGOS DE GESTION'!#REF!),"")</f>
        <v>#REF!</v>
      </c>
      <c r="O47" s="67" t="e">
        <f>IF(AND(' RIESGOS DE GESTION'!#REF!="Muy Baja",' RIESGOS DE GESTION'!#REF!="Leve"),CONCATENATE("R2C",' RIESGOS DE GESTION'!#REF!),"")</f>
        <v>#REF!</v>
      </c>
      <c r="P47" s="65" t="e">
        <f>IF(AND(' RIESGOS DE GESTION'!#REF!="Muy Baja",' RIESGOS DE GESTION'!#REF!="Menor"),CONCATENATE("R2C",' RIESGOS DE GESTION'!#REF!),"")</f>
        <v>#REF!</v>
      </c>
      <c r="Q47" s="66" t="e">
        <f>IF(AND(' RIESGOS DE GESTION'!#REF!="Muy Baja",' RIESGOS DE GESTION'!#REF!="Menor"),CONCATENATE("R2C",' RIESGOS DE GESTION'!#REF!),"")</f>
        <v>#REF!</v>
      </c>
      <c r="R47" s="66" t="e">
        <f>IF(AND(' RIESGOS DE GESTION'!#REF!="Muy Baja",' RIESGOS DE GESTION'!#REF!="Menor"),CONCATENATE("R2C",' RIESGOS DE GESTION'!#REF!),"")</f>
        <v>#REF!</v>
      </c>
      <c r="S47" s="66" t="e">
        <f>IF(AND(' RIESGOS DE GESTION'!#REF!="Muy Baja",' RIESGOS DE GESTION'!#REF!="Menor"),CONCATENATE("R2C",' RIESGOS DE GESTION'!#REF!),"")</f>
        <v>#REF!</v>
      </c>
      <c r="T47" s="66" t="e">
        <f>IF(AND(' RIESGOS DE GESTION'!#REF!="Muy Baja",' RIESGOS DE GESTION'!#REF!="Menor"),CONCATENATE("R2C",' RIESGOS DE GESTION'!#REF!),"")</f>
        <v>#REF!</v>
      </c>
      <c r="U47" s="67" t="e">
        <f>IF(AND(' RIESGOS DE GESTION'!#REF!="Muy Baja",' RIESGOS DE GESTION'!#REF!="Menor"),CONCATENATE("R2C",' RIESGOS DE GESTION'!#REF!),"")</f>
        <v>#REF!</v>
      </c>
      <c r="V47" s="56" t="e">
        <f>IF(AND(' RIESGOS DE GESTION'!#REF!="Muy Baja",' RIESGOS DE GESTION'!#REF!="Moderado"),CONCATENATE("R2C",' RIESGOS DE GESTION'!#REF!),"")</f>
        <v>#REF!</v>
      </c>
      <c r="W47" s="57" t="e">
        <f>IF(AND(' RIESGOS DE GESTION'!#REF!="Muy Baja",' RIESGOS DE GESTION'!#REF!="Moderado"),CONCATENATE("R2C",' RIESGOS DE GESTION'!#REF!),"")</f>
        <v>#REF!</v>
      </c>
      <c r="X47" s="57" t="e">
        <f>IF(AND(' RIESGOS DE GESTION'!#REF!="Muy Baja",' RIESGOS DE GESTION'!#REF!="Moderado"),CONCATENATE("R2C",' RIESGOS DE GESTION'!#REF!),"")</f>
        <v>#REF!</v>
      </c>
      <c r="Y47" s="57" t="e">
        <f>IF(AND(' RIESGOS DE GESTION'!#REF!="Muy Baja",' RIESGOS DE GESTION'!#REF!="Moderado"),CONCATENATE("R2C",' RIESGOS DE GESTION'!#REF!),"")</f>
        <v>#REF!</v>
      </c>
      <c r="Z47" s="57" t="e">
        <f>IF(AND(' RIESGOS DE GESTION'!#REF!="Muy Baja",' RIESGOS DE GESTION'!#REF!="Moderado"),CONCATENATE("R2C",' RIESGOS DE GESTION'!#REF!),"")</f>
        <v>#REF!</v>
      </c>
      <c r="AA47" s="58" t="e">
        <f>IF(AND(' RIESGOS DE GESTION'!#REF!="Muy Baja",' RIESGOS DE GESTION'!#REF!="Moderado"),CONCATENATE("R2C",' RIESGOS DE GESTION'!#REF!),"")</f>
        <v>#REF!</v>
      </c>
      <c r="AB47" s="41" t="e">
        <f>IF(AND(' RIESGOS DE GESTION'!#REF!="Muy Baja",' RIESGOS DE GESTION'!#REF!="Mayor"),CONCATENATE("R2C",' RIESGOS DE GESTION'!#REF!),"")</f>
        <v>#REF!</v>
      </c>
      <c r="AC47" s="42" t="e">
        <f>IF(AND(' RIESGOS DE GESTION'!#REF!="Muy Baja",' RIESGOS DE GESTION'!#REF!="Mayor"),CONCATENATE("R2C",' RIESGOS DE GESTION'!#REF!),"")</f>
        <v>#REF!</v>
      </c>
      <c r="AD47" s="42" t="e">
        <f>IF(AND(' RIESGOS DE GESTION'!#REF!="Muy Baja",' RIESGOS DE GESTION'!#REF!="Mayor"),CONCATENATE("R2C",' RIESGOS DE GESTION'!#REF!),"")</f>
        <v>#REF!</v>
      </c>
      <c r="AE47" s="42" t="e">
        <f>IF(AND(' RIESGOS DE GESTION'!#REF!="Muy Baja",' RIESGOS DE GESTION'!#REF!="Mayor"),CONCATENATE("R2C",' RIESGOS DE GESTION'!#REF!),"")</f>
        <v>#REF!</v>
      </c>
      <c r="AF47" s="42" t="e">
        <f>IF(AND(' RIESGOS DE GESTION'!#REF!="Muy Baja",' RIESGOS DE GESTION'!#REF!="Mayor"),CONCATENATE("R2C",' RIESGOS DE GESTION'!#REF!),"")</f>
        <v>#REF!</v>
      </c>
      <c r="AG47" s="43" t="e">
        <f>IF(AND(' RIESGOS DE GESTION'!#REF!="Muy Baja",' RIESGOS DE GESTION'!#REF!="Mayor"),CONCATENATE("R2C",' RIESGOS DE GESTION'!#REF!),"")</f>
        <v>#REF!</v>
      </c>
      <c r="AH47" s="44" t="e">
        <f>IF(AND(' RIESGOS DE GESTION'!#REF!="Muy Baja",' RIESGOS DE GESTION'!#REF!="Catastrófico"),CONCATENATE("R2C",' RIESGOS DE GESTION'!#REF!),"")</f>
        <v>#REF!</v>
      </c>
      <c r="AI47" s="45" t="e">
        <f>IF(AND(' RIESGOS DE GESTION'!#REF!="Muy Baja",' RIESGOS DE GESTION'!#REF!="Catastrófico"),CONCATENATE("R2C",' RIESGOS DE GESTION'!#REF!),"")</f>
        <v>#REF!</v>
      </c>
      <c r="AJ47" s="45" t="e">
        <f>IF(AND(' RIESGOS DE GESTION'!#REF!="Muy Baja",' RIESGOS DE GESTION'!#REF!="Catastrófico"),CONCATENATE("R2C",' RIESGOS DE GESTION'!#REF!),"")</f>
        <v>#REF!</v>
      </c>
      <c r="AK47" s="45" t="e">
        <f>IF(AND(' RIESGOS DE GESTION'!#REF!="Muy Baja",' RIESGOS DE GESTION'!#REF!="Catastrófico"),CONCATENATE("R2C",' RIESGOS DE GESTION'!#REF!),"")</f>
        <v>#REF!</v>
      </c>
      <c r="AL47" s="45" t="e">
        <f>IF(AND(' RIESGOS DE GESTION'!#REF!="Muy Baja",' RIESGOS DE GESTION'!#REF!="Catastrófico"),CONCATENATE("R2C",' RIESGOS DE GESTION'!#REF!),"")</f>
        <v>#REF!</v>
      </c>
      <c r="AM47" s="46" t="e">
        <f>IF(AND(' RIESGOS DE GESTION'!#REF!="Muy Baja",' RIESGOS DE GESTION'!#REF!="Catastrófico"),CONCATENATE("R2C",' RIESGOS DE GESTION'!#REF!),"")</f>
        <v>#REF!</v>
      </c>
      <c r="AN47" s="72"/>
      <c r="AO47" s="72"/>
      <c r="AP47" s="72"/>
      <c r="AQ47" s="72"/>
      <c r="AR47" s="72"/>
      <c r="AS47" s="72"/>
      <c r="AT47" s="72"/>
      <c r="AU47" s="72"/>
      <c r="AV47" s="72"/>
      <c r="AW47" s="72"/>
      <c r="AX47" s="72"/>
      <c r="AY47" s="72"/>
      <c r="AZ47" s="72"/>
      <c r="BA47" s="72"/>
      <c r="BB47" s="72"/>
      <c r="BC47" s="72"/>
      <c r="BD47" s="72"/>
      <c r="BE47" s="72"/>
      <c r="BF47" s="72"/>
      <c r="BG47" s="72"/>
      <c r="BH47" s="72"/>
      <c r="BI47" s="72"/>
      <c r="BJ47" s="72"/>
      <c r="BK47" s="72"/>
      <c r="BL47" s="72"/>
      <c r="BM47" s="72"/>
      <c r="BN47" s="72"/>
      <c r="BO47" s="72"/>
      <c r="BP47" s="72"/>
      <c r="BQ47" s="72"/>
      <c r="BR47" s="72"/>
      <c r="BS47" s="72"/>
      <c r="BT47" s="72"/>
      <c r="BU47" s="72"/>
      <c r="BV47" s="72"/>
      <c r="BW47" s="72"/>
      <c r="BX47" s="72"/>
      <c r="BY47" s="72"/>
      <c r="BZ47" s="72"/>
      <c r="CA47" s="72"/>
      <c r="CB47" s="72"/>
    </row>
    <row r="48" spans="1:80" ht="15" customHeight="1" x14ac:dyDescent="0.25">
      <c r="A48" s="72"/>
      <c r="B48" s="446"/>
      <c r="C48" s="446"/>
      <c r="D48" s="447"/>
      <c r="E48" s="503"/>
      <c r="F48" s="488"/>
      <c r="G48" s="488"/>
      <c r="H48" s="488"/>
      <c r="I48" s="489"/>
      <c r="J48" s="65" t="e">
        <f>IF(AND(' RIESGOS DE GESTION'!#REF!="Muy Baja",' RIESGOS DE GESTION'!#REF!="Leve"),CONCATENATE("R3C",' RIESGOS DE GESTION'!#REF!),"")</f>
        <v>#REF!</v>
      </c>
      <c r="K48" s="66" t="e">
        <f>IF(AND(' RIESGOS DE GESTION'!#REF!="Muy Baja",' RIESGOS DE GESTION'!#REF!="Leve"),CONCATENATE("R3C",' RIESGOS DE GESTION'!#REF!),"")</f>
        <v>#REF!</v>
      </c>
      <c r="L48" s="66" t="e">
        <f>IF(AND(' RIESGOS DE GESTION'!#REF!="Muy Baja",' RIESGOS DE GESTION'!#REF!="Leve"),CONCATENATE("R3C",' RIESGOS DE GESTION'!#REF!),"")</f>
        <v>#REF!</v>
      </c>
      <c r="M48" s="66" t="e">
        <f>IF(AND(' RIESGOS DE GESTION'!#REF!="Muy Baja",' RIESGOS DE GESTION'!#REF!="Leve"),CONCATENATE("R3C",' RIESGOS DE GESTION'!#REF!),"")</f>
        <v>#REF!</v>
      </c>
      <c r="N48" s="66" t="e">
        <f>IF(AND(' RIESGOS DE GESTION'!#REF!="Muy Baja",' RIESGOS DE GESTION'!#REF!="Leve"),CONCATENATE("R3C",' RIESGOS DE GESTION'!#REF!),"")</f>
        <v>#REF!</v>
      </c>
      <c r="O48" s="67" t="e">
        <f>IF(AND(' RIESGOS DE GESTION'!#REF!="Muy Baja",' RIESGOS DE GESTION'!#REF!="Leve"),CONCATENATE("R3C",' RIESGOS DE GESTION'!#REF!),"")</f>
        <v>#REF!</v>
      </c>
      <c r="P48" s="65" t="e">
        <f>IF(AND(' RIESGOS DE GESTION'!#REF!="Muy Baja",' RIESGOS DE GESTION'!#REF!="Menor"),CONCATENATE("R3C",' RIESGOS DE GESTION'!#REF!),"")</f>
        <v>#REF!</v>
      </c>
      <c r="Q48" s="66" t="e">
        <f>IF(AND(' RIESGOS DE GESTION'!#REF!="Muy Baja",' RIESGOS DE GESTION'!#REF!="Menor"),CONCATENATE("R3C",' RIESGOS DE GESTION'!#REF!),"")</f>
        <v>#REF!</v>
      </c>
      <c r="R48" s="66" t="e">
        <f>IF(AND(' RIESGOS DE GESTION'!#REF!="Muy Baja",' RIESGOS DE GESTION'!#REF!="Menor"),CONCATENATE("R3C",' RIESGOS DE GESTION'!#REF!),"")</f>
        <v>#REF!</v>
      </c>
      <c r="S48" s="66" t="e">
        <f>IF(AND(' RIESGOS DE GESTION'!#REF!="Muy Baja",' RIESGOS DE GESTION'!#REF!="Menor"),CONCATENATE("R3C",' RIESGOS DE GESTION'!#REF!),"")</f>
        <v>#REF!</v>
      </c>
      <c r="T48" s="66" t="e">
        <f>IF(AND(' RIESGOS DE GESTION'!#REF!="Muy Baja",' RIESGOS DE GESTION'!#REF!="Menor"),CONCATENATE("R3C",' RIESGOS DE GESTION'!#REF!),"")</f>
        <v>#REF!</v>
      </c>
      <c r="U48" s="67" t="e">
        <f>IF(AND(' RIESGOS DE GESTION'!#REF!="Muy Baja",' RIESGOS DE GESTION'!#REF!="Menor"),CONCATENATE("R3C",' RIESGOS DE GESTION'!#REF!),"")</f>
        <v>#REF!</v>
      </c>
      <c r="V48" s="56" t="e">
        <f>IF(AND(' RIESGOS DE GESTION'!#REF!="Muy Baja",' RIESGOS DE GESTION'!#REF!="Moderado"),CONCATENATE("R3C",' RIESGOS DE GESTION'!#REF!),"")</f>
        <v>#REF!</v>
      </c>
      <c r="W48" s="57" t="e">
        <f>IF(AND(' RIESGOS DE GESTION'!#REF!="Muy Baja",' RIESGOS DE GESTION'!#REF!="Moderado"),CONCATENATE("R3C",' RIESGOS DE GESTION'!#REF!),"")</f>
        <v>#REF!</v>
      </c>
      <c r="X48" s="57" t="e">
        <f>IF(AND(' RIESGOS DE GESTION'!#REF!="Muy Baja",' RIESGOS DE GESTION'!#REF!="Moderado"),CONCATENATE("R3C",' RIESGOS DE GESTION'!#REF!),"")</f>
        <v>#REF!</v>
      </c>
      <c r="Y48" s="57" t="e">
        <f>IF(AND(' RIESGOS DE GESTION'!#REF!="Muy Baja",' RIESGOS DE GESTION'!#REF!="Moderado"),CONCATENATE("R3C",' RIESGOS DE GESTION'!#REF!),"")</f>
        <v>#REF!</v>
      </c>
      <c r="Z48" s="57" t="e">
        <f>IF(AND(' RIESGOS DE GESTION'!#REF!="Muy Baja",' RIESGOS DE GESTION'!#REF!="Moderado"),CONCATENATE("R3C",' RIESGOS DE GESTION'!#REF!),"")</f>
        <v>#REF!</v>
      </c>
      <c r="AA48" s="58" t="e">
        <f>IF(AND(' RIESGOS DE GESTION'!#REF!="Muy Baja",' RIESGOS DE GESTION'!#REF!="Moderado"),CONCATENATE("R3C",' RIESGOS DE GESTION'!#REF!),"")</f>
        <v>#REF!</v>
      </c>
      <c r="AB48" s="41" t="e">
        <f>IF(AND(' RIESGOS DE GESTION'!#REF!="Muy Baja",' RIESGOS DE GESTION'!#REF!="Mayor"),CONCATENATE("R3C",' RIESGOS DE GESTION'!#REF!),"")</f>
        <v>#REF!</v>
      </c>
      <c r="AC48" s="42" t="e">
        <f>IF(AND(' RIESGOS DE GESTION'!#REF!="Muy Baja",' RIESGOS DE GESTION'!#REF!="Mayor"),CONCATENATE("R3C",' RIESGOS DE GESTION'!#REF!),"")</f>
        <v>#REF!</v>
      </c>
      <c r="AD48" s="42" t="e">
        <f>IF(AND(' RIESGOS DE GESTION'!#REF!="Muy Baja",' RIESGOS DE GESTION'!#REF!="Mayor"),CONCATENATE("R3C",' RIESGOS DE GESTION'!#REF!),"")</f>
        <v>#REF!</v>
      </c>
      <c r="AE48" s="42" t="e">
        <f>IF(AND(' RIESGOS DE GESTION'!#REF!="Muy Baja",' RIESGOS DE GESTION'!#REF!="Mayor"),CONCATENATE("R3C",' RIESGOS DE GESTION'!#REF!),"")</f>
        <v>#REF!</v>
      </c>
      <c r="AF48" s="42" t="e">
        <f>IF(AND(' RIESGOS DE GESTION'!#REF!="Muy Baja",' RIESGOS DE GESTION'!#REF!="Mayor"),CONCATENATE("R3C",' RIESGOS DE GESTION'!#REF!),"")</f>
        <v>#REF!</v>
      </c>
      <c r="AG48" s="43" t="e">
        <f>IF(AND(' RIESGOS DE GESTION'!#REF!="Muy Baja",' RIESGOS DE GESTION'!#REF!="Mayor"),CONCATENATE("R3C",' RIESGOS DE GESTION'!#REF!),"")</f>
        <v>#REF!</v>
      </c>
      <c r="AH48" s="44" t="e">
        <f>IF(AND(' RIESGOS DE GESTION'!#REF!="Muy Baja",' RIESGOS DE GESTION'!#REF!="Catastrófico"),CONCATENATE("R3C",' RIESGOS DE GESTION'!#REF!),"")</f>
        <v>#REF!</v>
      </c>
      <c r="AI48" s="45" t="e">
        <f>IF(AND(' RIESGOS DE GESTION'!#REF!="Muy Baja",' RIESGOS DE GESTION'!#REF!="Catastrófico"),CONCATENATE("R3C",' RIESGOS DE GESTION'!#REF!),"")</f>
        <v>#REF!</v>
      </c>
      <c r="AJ48" s="45" t="e">
        <f>IF(AND(' RIESGOS DE GESTION'!#REF!="Muy Baja",' RIESGOS DE GESTION'!#REF!="Catastrófico"),CONCATENATE("R3C",' RIESGOS DE GESTION'!#REF!),"")</f>
        <v>#REF!</v>
      </c>
      <c r="AK48" s="45" t="e">
        <f>IF(AND(' RIESGOS DE GESTION'!#REF!="Muy Baja",' RIESGOS DE GESTION'!#REF!="Catastrófico"),CONCATENATE("R3C",' RIESGOS DE GESTION'!#REF!),"")</f>
        <v>#REF!</v>
      </c>
      <c r="AL48" s="45" t="e">
        <f>IF(AND(' RIESGOS DE GESTION'!#REF!="Muy Baja",' RIESGOS DE GESTION'!#REF!="Catastrófico"),CONCATENATE("R3C",' RIESGOS DE GESTION'!#REF!),"")</f>
        <v>#REF!</v>
      </c>
      <c r="AM48" s="46" t="e">
        <f>IF(AND(' RIESGOS DE GESTION'!#REF!="Muy Baja",' RIESGOS DE GESTION'!#REF!="Catastrófico"),CONCATENATE("R3C",' RIESGOS DE GESTION'!#REF!),"")</f>
        <v>#REF!</v>
      </c>
      <c r="AN48" s="72"/>
      <c r="AO48" s="72"/>
      <c r="AP48" s="72"/>
      <c r="AQ48" s="72"/>
      <c r="AR48" s="72"/>
      <c r="AS48" s="72"/>
      <c r="AT48" s="72"/>
      <c r="AU48" s="72"/>
      <c r="AV48" s="72"/>
      <c r="AW48" s="72"/>
      <c r="AX48" s="72"/>
      <c r="AY48" s="72"/>
      <c r="AZ48" s="72"/>
      <c r="BA48" s="72"/>
      <c r="BB48" s="72"/>
      <c r="BC48" s="72"/>
      <c r="BD48" s="72"/>
      <c r="BE48" s="72"/>
      <c r="BF48" s="72"/>
      <c r="BG48" s="72"/>
      <c r="BH48" s="72"/>
      <c r="BI48" s="72"/>
      <c r="BJ48" s="72"/>
      <c r="BK48" s="72"/>
      <c r="BL48" s="72"/>
      <c r="BM48" s="72"/>
      <c r="BN48" s="72"/>
      <c r="BO48" s="72"/>
      <c r="BP48" s="72"/>
      <c r="BQ48" s="72"/>
      <c r="BR48" s="72"/>
      <c r="BS48" s="72"/>
      <c r="BT48" s="72"/>
      <c r="BU48" s="72"/>
      <c r="BV48" s="72"/>
      <c r="BW48" s="72"/>
      <c r="BX48" s="72"/>
      <c r="BY48" s="72"/>
      <c r="BZ48" s="72"/>
      <c r="CA48" s="72"/>
      <c r="CB48" s="72"/>
    </row>
    <row r="49" spans="1:80" ht="15" customHeight="1" x14ac:dyDescent="0.25">
      <c r="A49" s="72"/>
      <c r="B49" s="446"/>
      <c r="C49" s="446"/>
      <c r="D49" s="447"/>
      <c r="E49" s="487"/>
      <c r="F49" s="488"/>
      <c r="G49" s="488"/>
      <c r="H49" s="488"/>
      <c r="I49" s="489"/>
      <c r="J49" s="65" t="e">
        <f>IF(AND(' RIESGOS DE GESTION'!#REF!="Muy Baja",' RIESGOS DE GESTION'!#REF!="Leve"),CONCATENATE("R4C",' RIESGOS DE GESTION'!#REF!),"")</f>
        <v>#REF!</v>
      </c>
      <c r="K49" s="66" t="e">
        <f>IF(AND(' RIESGOS DE GESTION'!#REF!="Muy Baja",' RIESGOS DE GESTION'!#REF!="Leve"),CONCATENATE("R4C",' RIESGOS DE GESTION'!#REF!),"")</f>
        <v>#REF!</v>
      </c>
      <c r="L49" s="66" t="e">
        <f>IF(AND(' RIESGOS DE GESTION'!#REF!="Muy Baja",' RIESGOS DE GESTION'!#REF!="Leve"),CONCATENATE("R4C",' RIESGOS DE GESTION'!#REF!),"")</f>
        <v>#REF!</v>
      </c>
      <c r="M49" s="66" t="e">
        <f>IF(AND(' RIESGOS DE GESTION'!#REF!="Muy Baja",' RIESGOS DE GESTION'!#REF!="Leve"),CONCATENATE("R4C",' RIESGOS DE GESTION'!#REF!),"")</f>
        <v>#REF!</v>
      </c>
      <c r="N49" s="66" t="e">
        <f>IF(AND(' RIESGOS DE GESTION'!#REF!="Muy Baja",' RIESGOS DE GESTION'!#REF!="Leve"),CONCATENATE("R4C",' RIESGOS DE GESTION'!#REF!),"")</f>
        <v>#REF!</v>
      </c>
      <c r="O49" s="67" t="e">
        <f>IF(AND(' RIESGOS DE GESTION'!#REF!="Muy Baja",' RIESGOS DE GESTION'!#REF!="Leve"),CONCATENATE("R4C",' RIESGOS DE GESTION'!#REF!),"")</f>
        <v>#REF!</v>
      </c>
      <c r="P49" s="65" t="e">
        <f>IF(AND(' RIESGOS DE GESTION'!#REF!="Muy Baja",' RIESGOS DE GESTION'!#REF!="Menor"),CONCATENATE("R4C",' RIESGOS DE GESTION'!#REF!),"")</f>
        <v>#REF!</v>
      </c>
      <c r="Q49" s="66" t="e">
        <f>IF(AND(' RIESGOS DE GESTION'!#REF!="Muy Baja",' RIESGOS DE GESTION'!#REF!="Menor"),CONCATENATE("R4C",' RIESGOS DE GESTION'!#REF!),"")</f>
        <v>#REF!</v>
      </c>
      <c r="R49" s="66" t="e">
        <f>IF(AND(' RIESGOS DE GESTION'!#REF!="Muy Baja",' RIESGOS DE GESTION'!#REF!="Menor"),CONCATENATE("R4C",' RIESGOS DE GESTION'!#REF!),"")</f>
        <v>#REF!</v>
      </c>
      <c r="S49" s="66" t="e">
        <f>IF(AND(' RIESGOS DE GESTION'!#REF!="Muy Baja",' RIESGOS DE GESTION'!#REF!="Menor"),CONCATENATE("R4C",' RIESGOS DE GESTION'!#REF!),"")</f>
        <v>#REF!</v>
      </c>
      <c r="T49" s="66" t="e">
        <f>IF(AND(' RIESGOS DE GESTION'!#REF!="Muy Baja",' RIESGOS DE GESTION'!#REF!="Menor"),CONCATENATE("R4C",' RIESGOS DE GESTION'!#REF!),"")</f>
        <v>#REF!</v>
      </c>
      <c r="U49" s="67" t="e">
        <f>IF(AND(' RIESGOS DE GESTION'!#REF!="Muy Baja",' RIESGOS DE GESTION'!#REF!="Menor"),CONCATENATE("R4C",' RIESGOS DE GESTION'!#REF!),"")</f>
        <v>#REF!</v>
      </c>
      <c r="V49" s="56" t="e">
        <f>IF(AND(' RIESGOS DE GESTION'!#REF!="Muy Baja",' RIESGOS DE GESTION'!#REF!="Moderado"),CONCATENATE("R4C",' RIESGOS DE GESTION'!#REF!),"")</f>
        <v>#REF!</v>
      </c>
      <c r="W49" s="57" t="e">
        <f>IF(AND(' RIESGOS DE GESTION'!#REF!="Muy Baja",' RIESGOS DE GESTION'!#REF!="Moderado"),CONCATENATE("R4C",' RIESGOS DE GESTION'!#REF!),"")</f>
        <v>#REF!</v>
      </c>
      <c r="X49" s="57" t="e">
        <f>IF(AND(' RIESGOS DE GESTION'!#REF!="Muy Baja",' RIESGOS DE GESTION'!#REF!="Moderado"),CONCATENATE("R4C",' RIESGOS DE GESTION'!#REF!),"")</f>
        <v>#REF!</v>
      </c>
      <c r="Y49" s="57" t="e">
        <f>IF(AND(' RIESGOS DE GESTION'!#REF!="Muy Baja",' RIESGOS DE GESTION'!#REF!="Moderado"),CONCATENATE("R4C",' RIESGOS DE GESTION'!#REF!),"")</f>
        <v>#REF!</v>
      </c>
      <c r="Z49" s="57" t="e">
        <f>IF(AND(' RIESGOS DE GESTION'!#REF!="Muy Baja",' RIESGOS DE GESTION'!#REF!="Moderado"),CONCATENATE("R4C",' RIESGOS DE GESTION'!#REF!),"")</f>
        <v>#REF!</v>
      </c>
      <c r="AA49" s="58" t="e">
        <f>IF(AND(' RIESGOS DE GESTION'!#REF!="Muy Baja",' RIESGOS DE GESTION'!#REF!="Moderado"),CONCATENATE("R4C",' RIESGOS DE GESTION'!#REF!),"")</f>
        <v>#REF!</v>
      </c>
      <c r="AB49" s="41" t="e">
        <f>IF(AND(' RIESGOS DE GESTION'!#REF!="Muy Baja",' RIESGOS DE GESTION'!#REF!="Mayor"),CONCATENATE("R4C",' RIESGOS DE GESTION'!#REF!),"")</f>
        <v>#REF!</v>
      </c>
      <c r="AC49" s="42" t="e">
        <f>IF(AND(' RIESGOS DE GESTION'!#REF!="Muy Baja",' RIESGOS DE GESTION'!#REF!="Mayor"),CONCATENATE("R4C",' RIESGOS DE GESTION'!#REF!),"")</f>
        <v>#REF!</v>
      </c>
      <c r="AD49" s="42" t="e">
        <f>IF(AND(' RIESGOS DE GESTION'!#REF!="Muy Baja",' RIESGOS DE GESTION'!#REF!="Mayor"),CONCATENATE("R4C",' RIESGOS DE GESTION'!#REF!),"")</f>
        <v>#REF!</v>
      </c>
      <c r="AE49" s="42" t="e">
        <f>IF(AND(' RIESGOS DE GESTION'!#REF!="Muy Baja",' RIESGOS DE GESTION'!#REF!="Mayor"),CONCATENATE("R4C",' RIESGOS DE GESTION'!#REF!),"")</f>
        <v>#REF!</v>
      </c>
      <c r="AF49" s="42" t="e">
        <f>IF(AND(' RIESGOS DE GESTION'!#REF!="Muy Baja",' RIESGOS DE GESTION'!#REF!="Mayor"),CONCATENATE("R4C",' RIESGOS DE GESTION'!#REF!),"")</f>
        <v>#REF!</v>
      </c>
      <c r="AG49" s="43" t="e">
        <f>IF(AND(' RIESGOS DE GESTION'!#REF!="Muy Baja",' RIESGOS DE GESTION'!#REF!="Mayor"),CONCATENATE("R4C",' RIESGOS DE GESTION'!#REF!),"")</f>
        <v>#REF!</v>
      </c>
      <c r="AH49" s="44" t="e">
        <f>IF(AND(' RIESGOS DE GESTION'!#REF!="Muy Baja",' RIESGOS DE GESTION'!#REF!="Catastrófico"),CONCATENATE("R4C",' RIESGOS DE GESTION'!#REF!),"")</f>
        <v>#REF!</v>
      </c>
      <c r="AI49" s="45" t="e">
        <f>IF(AND(' RIESGOS DE GESTION'!#REF!="Muy Baja",' RIESGOS DE GESTION'!#REF!="Catastrófico"),CONCATENATE("R4C",' RIESGOS DE GESTION'!#REF!),"")</f>
        <v>#REF!</v>
      </c>
      <c r="AJ49" s="45" t="e">
        <f>IF(AND(' RIESGOS DE GESTION'!#REF!="Muy Baja",' RIESGOS DE GESTION'!#REF!="Catastrófico"),CONCATENATE("R4C",' RIESGOS DE GESTION'!#REF!),"")</f>
        <v>#REF!</v>
      </c>
      <c r="AK49" s="45" t="e">
        <f>IF(AND(' RIESGOS DE GESTION'!#REF!="Muy Baja",' RIESGOS DE GESTION'!#REF!="Catastrófico"),CONCATENATE("R4C",' RIESGOS DE GESTION'!#REF!),"")</f>
        <v>#REF!</v>
      </c>
      <c r="AL49" s="45" t="e">
        <f>IF(AND(' RIESGOS DE GESTION'!#REF!="Muy Baja",' RIESGOS DE GESTION'!#REF!="Catastrófico"),CONCATENATE("R4C",' RIESGOS DE GESTION'!#REF!),"")</f>
        <v>#REF!</v>
      </c>
      <c r="AM49" s="46" t="e">
        <f>IF(AND(' RIESGOS DE GESTION'!#REF!="Muy Baja",' RIESGOS DE GESTION'!#REF!="Catastrófico"),CONCATENATE("R4C",' RIESGOS DE GESTION'!#REF!),"")</f>
        <v>#REF!</v>
      </c>
      <c r="AN49" s="72"/>
      <c r="AO49" s="72"/>
      <c r="AP49" s="72"/>
      <c r="AQ49" s="72"/>
      <c r="AR49" s="72"/>
      <c r="AS49" s="72"/>
      <c r="AT49" s="72"/>
      <c r="AU49" s="72"/>
      <c r="AV49" s="72"/>
      <c r="AW49" s="72"/>
      <c r="AX49" s="72"/>
      <c r="AY49" s="72"/>
      <c r="AZ49" s="72"/>
      <c r="BA49" s="72"/>
      <c r="BB49" s="72"/>
      <c r="BC49" s="72"/>
      <c r="BD49" s="72"/>
      <c r="BE49" s="72"/>
      <c r="BF49" s="72"/>
      <c r="BG49" s="72"/>
      <c r="BH49" s="72"/>
      <c r="BI49" s="72"/>
      <c r="BJ49" s="72"/>
      <c r="BK49" s="72"/>
      <c r="BL49" s="72"/>
      <c r="BM49" s="72"/>
      <c r="BN49" s="72"/>
      <c r="BO49" s="72"/>
      <c r="BP49" s="72"/>
      <c r="BQ49" s="72"/>
      <c r="BR49" s="72"/>
      <c r="BS49" s="72"/>
      <c r="BT49" s="72"/>
      <c r="BU49" s="72"/>
      <c r="BV49" s="72"/>
      <c r="BW49" s="72"/>
      <c r="BX49" s="72"/>
      <c r="BY49" s="72"/>
      <c r="BZ49" s="72"/>
      <c r="CA49" s="72"/>
      <c r="CB49" s="72"/>
    </row>
    <row r="50" spans="1:80" ht="15" customHeight="1" x14ac:dyDescent="0.25">
      <c r="A50" s="72"/>
      <c r="B50" s="446"/>
      <c r="C50" s="446"/>
      <c r="D50" s="447"/>
      <c r="E50" s="487"/>
      <c r="F50" s="488"/>
      <c r="G50" s="488"/>
      <c r="H50" s="488"/>
      <c r="I50" s="489"/>
      <c r="J50" s="65" t="e">
        <f>IF(AND(' RIESGOS DE GESTION'!#REF!="Muy Baja",' RIESGOS DE GESTION'!#REF!="Leve"),CONCATENATE("R5C",' RIESGOS DE GESTION'!#REF!),"")</f>
        <v>#REF!</v>
      </c>
      <c r="K50" s="66" t="e">
        <f>IF(AND(' RIESGOS DE GESTION'!#REF!="Muy Baja",' RIESGOS DE GESTION'!#REF!="Leve"),CONCATENATE("R5C",' RIESGOS DE GESTION'!#REF!),"")</f>
        <v>#REF!</v>
      </c>
      <c r="L50" s="66" t="e">
        <f>IF(AND(' RIESGOS DE GESTION'!#REF!="Muy Baja",' RIESGOS DE GESTION'!#REF!="Leve"),CONCATENATE("R5C",' RIESGOS DE GESTION'!#REF!),"")</f>
        <v>#REF!</v>
      </c>
      <c r="M50" s="66" t="e">
        <f>IF(AND(' RIESGOS DE GESTION'!#REF!="Muy Baja",' RIESGOS DE GESTION'!#REF!="Leve"),CONCATENATE("R5C",' RIESGOS DE GESTION'!#REF!),"")</f>
        <v>#REF!</v>
      </c>
      <c r="N50" s="66" t="e">
        <f>IF(AND(' RIESGOS DE GESTION'!#REF!="Muy Baja",' RIESGOS DE GESTION'!#REF!="Leve"),CONCATENATE("R5C",' RIESGOS DE GESTION'!#REF!),"")</f>
        <v>#REF!</v>
      </c>
      <c r="O50" s="67" t="e">
        <f>IF(AND(' RIESGOS DE GESTION'!#REF!="Muy Baja",' RIESGOS DE GESTION'!#REF!="Leve"),CONCATENATE("R5C",' RIESGOS DE GESTION'!#REF!),"")</f>
        <v>#REF!</v>
      </c>
      <c r="P50" s="65" t="e">
        <f>IF(AND(' RIESGOS DE GESTION'!#REF!="Muy Baja",' RIESGOS DE GESTION'!#REF!="Menor"),CONCATENATE("R5C",' RIESGOS DE GESTION'!#REF!),"")</f>
        <v>#REF!</v>
      </c>
      <c r="Q50" s="66" t="e">
        <f>IF(AND(' RIESGOS DE GESTION'!#REF!="Muy Baja",' RIESGOS DE GESTION'!#REF!="Menor"),CONCATENATE("R5C",' RIESGOS DE GESTION'!#REF!),"")</f>
        <v>#REF!</v>
      </c>
      <c r="R50" s="66" t="e">
        <f>IF(AND(' RIESGOS DE GESTION'!#REF!="Muy Baja",' RIESGOS DE GESTION'!#REF!="Menor"),CONCATENATE("R5C",' RIESGOS DE GESTION'!#REF!),"")</f>
        <v>#REF!</v>
      </c>
      <c r="S50" s="66" t="e">
        <f>IF(AND(' RIESGOS DE GESTION'!#REF!="Muy Baja",' RIESGOS DE GESTION'!#REF!="Menor"),CONCATENATE("R5C",' RIESGOS DE GESTION'!#REF!),"")</f>
        <v>#REF!</v>
      </c>
      <c r="T50" s="66" t="e">
        <f>IF(AND(' RIESGOS DE GESTION'!#REF!="Muy Baja",' RIESGOS DE GESTION'!#REF!="Menor"),CONCATENATE("R5C",' RIESGOS DE GESTION'!#REF!),"")</f>
        <v>#REF!</v>
      </c>
      <c r="U50" s="67" t="e">
        <f>IF(AND(' RIESGOS DE GESTION'!#REF!="Muy Baja",' RIESGOS DE GESTION'!#REF!="Menor"),CONCATENATE("R5C",' RIESGOS DE GESTION'!#REF!),"")</f>
        <v>#REF!</v>
      </c>
      <c r="V50" s="56" t="e">
        <f>IF(AND(' RIESGOS DE GESTION'!#REF!="Muy Baja",' RIESGOS DE GESTION'!#REF!="Moderado"),CONCATENATE("R5C",' RIESGOS DE GESTION'!#REF!),"")</f>
        <v>#REF!</v>
      </c>
      <c r="W50" s="57" t="e">
        <f>IF(AND(' RIESGOS DE GESTION'!#REF!="Muy Baja",' RIESGOS DE GESTION'!#REF!="Moderado"),CONCATENATE("R5C",' RIESGOS DE GESTION'!#REF!),"")</f>
        <v>#REF!</v>
      </c>
      <c r="X50" s="57" t="e">
        <f>IF(AND(' RIESGOS DE GESTION'!#REF!="Muy Baja",' RIESGOS DE GESTION'!#REF!="Moderado"),CONCATENATE("R5C",' RIESGOS DE GESTION'!#REF!),"")</f>
        <v>#REF!</v>
      </c>
      <c r="Y50" s="57" t="e">
        <f>IF(AND(' RIESGOS DE GESTION'!#REF!="Muy Baja",' RIESGOS DE GESTION'!#REF!="Moderado"),CONCATENATE("R5C",' RIESGOS DE GESTION'!#REF!),"")</f>
        <v>#REF!</v>
      </c>
      <c r="Z50" s="57" t="e">
        <f>IF(AND(' RIESGOS DE GESTION'!#REF!="Muy Baja",' RIESGOS DE GESTION'!#REF!="Moderado"),CONCATENATE("R5C",' RIESGOS DE GESTION'!#REF!),"")</f>
        <v>#REF!</v>
      </c>
      <c r="AA50" s="58" t="e">
        <f>IF(AND(' RIESGOS DE GESTION'!#REF!="Muy Baja",' RIESGOS DE GESTION'!#REF!="Moderado"),CONCATENATE("R5C",' RIESGOS DE GESTION'!#REF!),"")</f>
        <v>#REF!</v>
      </c>
      <c r="AB50" s="41" t="e">
        <f>IF(AND(' RIESGOS DE GESTION'!#REF!="Muy Baja",' RIESGOS DE GESTION'!#REF!="Mayor"),CONCATENATE("R5C",' RIESGOS DE GESTION'!#REF!),"")</f>
        <v>#REF!</v>
      </c>
      <c r="AC50" s="42" t="e">
        <f>IF(AND(' RIESGOS DE GESTION'!#REF!="Muy Baja",' RIESGOS DE GESTION'!#REF!="Mayor"),CONCATENATE("R5C",' RIESGOS DE GESTION'!#REF!),"")</f>
        <v>#REF!</v>
      </c>
      <c r="AD50" s="42" t="e">
        <f>IF(AND(' RIESGOS DE GESTION'!#REF!="Muy Baja",' RIESGOS DE GESTION'!#REF!="Mayor"),CONCATENATE("R5C",' RIESGOS DE GESTION'!#REF!),"")</f>
        <v>#REF!</v>
      </c>
      <c r="AE50" s="42" t="e">
        <f>IF(AND(' RIESGOS DE GESTION'!#REF!="Muy Baja",' RIESGOS DE GESTION'!#REF!="Mayor"),CONCATENATE("R5C",' RIESGOS DE GESTION'!#REF!),"")</f>
        <v>#REF!</v>
      </c>
      <c r="AF50" s="42" t="e">
        <f>IF(AND(' RIESGOS DE GESTION'!#REF!="Muy Baja",' RIESGOS DE GESTION'!#REF!="Mayor"),CONCATENATE("R5C",' RIESGOS DE GESTION'!#REF!),"")</f>
        <v>#REF!</v>
      </c>
      <c r="AG50" s="43" t="e">
        <f>IF(AND(' RIESGOS DE GESTION'!#REF!="Muy Baja",' RIESGOS DE GESTION'!#REF!="Mayor"),CONCATENATE("R5C",' RIESGOS DE GESTION'!#REF!),"")</f>
        <v>#REF!</v>
      </c>
      <c r="AH50" s="44" t="e">
        <f>IF(AND(' RIESGOS DE GESTION'!#REF!="Muy Baja",' RIESGOS DE GESTION'!#REF!="Catastrófico"),CONCATENATE("R5C",' RIESGOS DE GESTION'!#REF!),"")</f>
        <v>#REF!</v>
      </c>
      <c r="AI50" s="45" t="e">
        <f>IF(AND(' RIESGOS DE GESTION'!#REF!="Muy Baja",' RIESGOS DE GESTION'!#REF!="Catastrófico"),CONCATENATE("R5C",' RIESGOS DE GESTION'!#REF!),"")</f>
        <v>#REF!</v>
      </c>
      <c r="AJ50" s="45" t="e">
        <f>IF(AND(' RIESGOS DE GESTION'!#REF!="Muy Baja",' RIESGOS DE GESTION'!#REF!="Catastrófico"),CONCATENATE("R5C",' RIESGOS DE GESTION'!#REF!),"")</f>
        <v>#REF!</v>
      </c>
      <c r="AK50" s="45" t="e">
        <f>IF(AND(' RIESGOS DE GESTION'!#REF!="Muy Baja",' RIESGOS DE GESTION'!#REF!="Catastrófico"),CONCATENATE("R5C",' RIESGOS DE GESTION'!#REF!),"")</f>
        <v>#REF!</v>
      </c>
      <c r="AL50" s="45" t="e">
        <f>IF(AND(' RIESGOS DE GESTION'!#REF!="Muy Baja",' RIESGOS DE GESTION'!#REF!="Catastrófico"),CONCATENATE("R5C",' RIESGOS DE GESTION'!#REF!),"")</f>
        <v>#REF!</v>
      </c>
      <c r="AM50" s="46" t="e">
        <f>IF(AND(' RIESGOS DE GESTION'!#REF!="Muy Baja",' RIESGOS DE GESTION'!#REF!="Catastrófico"),CONCATENATE("R5C",' RIESGOS DE GESTION'!#REF!),"")</f>
        <v>#REF!</v>
      </c>
      <c r="AN50" s="72"/>
      <c r="AO50" s="72"/>
      <c r="AP50" s="72"/>
      <c r="AQ50" s="72"/>
      <c r="AR50" s="72"/>
      <c r="AS50" s="72"/>
      <c r="AT50" s="72"/>
      <c r="AU50" s="72"/>
      <c r="AV50" s="72"/>
      <c r="AW50" s="72"/>
      <c r="AX50" s="72"/>
      <c r="AY50" s="72"/>
      <c r="AZ50" s="72"/>
      <c r="BA50" s="72"/>
      <c r="BB50" s="72"/>
      <c r="BC50" s="72"/>
      <c r="BD50" s="72"/>
      <c r="BE50" s="72"/>
      <c r="BF50" s="72"/>
      <c r="BG50" s="72"/>
      <c r="BH50" s="72"/>
      <c r="BI50" s="72"/>
      <c r="BJ50" s="72"/>
      <c r="BK50" s="72"/>
      <c r="BL50" s="72"/>
      <c r="BM50" s="72"/>
      <c r="BN50" s="72"/>
      <c r="BO50" s="72"/>
      <c r="BP50" s="72"/>
      <c r="BQ50" s="72"/>
      <c r="BR50" s="72"/>
      <c r="BS50" s="72"/>
      <c r="BT50" s="72"/>
      <c r="BU50" s="72"/>
      <c r="BV50" s="72"/>
      <c r="BW50" s="72"/>
      <c r="BX50" s="72"/>
      <c r="BY50" s="72"/>
      <c r="BZ50" s="72"/>
      <c r="CA50" s="72"/>
      <c r="CB50" s="72"/>
    </row>
    <row r="51" spans="1:80" ht="15" customHeight="1" x14ac:dyDescent="0.25">
      <c r="A51" s="72"/>
      <c r="B51" s="446"/>
      <c r="C51" s="446"/>
      <c r="D51" s="447"/>
      <c r="E51" s="487"/>
      <c r="F51" s="488"/>
      <c r="G51" s="488"/>
      <c r="H51" s="488"/>
      <c r="I51" s="489"/>
      <c r="J51" s="65" t="e">
        <f>IF(AND(' RIESGOS DE GESTION'!#REF!="Muy Baja",' RIESGOS DE GESTION'!#REF!="Leve"),CONCATENATE("R6C",' RIESGOS DE GESTION'!#REF!),"")</f>
        <v>#REF!</v>
      </c>
      <c r="K51" s="66" t="e">
        <f>IF(AND(' RIESGOS DE GESTION'!#REF!="Muy Baja",' RIESGOS DE GESTION'!#REF!="Leve"),CONCATENATE("R6C",' RIESGOS DE GESTION'!#REF!),"")</f>
        <v>#REF!</v>
      </c>
      <c r="L51" s="66" t="e">
        <f>IF(AND(' RIESGOS DE GESTION'!#REF!="Muy Baja",' RIESGOS DE GESTION'!#REF!="Leve"),CONCATENATE("R6C",' RIESGOS DE GESTION'!#REF!),"")</f>
        <v>#REF!</v>
      </c>
      <c r="M51" s="66" t="e">
        <f>IF(AND(' RIESGOS DE GESTION'!#REF!="Muy Baja",' RIESGOS DE GESTION'!#REF!="Leve"),CONCATENATE("R6C",' RIESGOS DE GESTION'!#REF!),"")</f>
        <v>#REF!</v>
      </c>
      <c r="N51" s="66" t="e">
        <f>IF(AND(' RIESGOS DE GESTION'!#REF!="Muy Baja",' RIESGOS DE GESTION'!#REF!="Leve"),CONCATENATE("R6C",' RIESGOS DE GESTION'!#REF!),"")</f>
        <v>#REF!</v>
      </c>
      <c r="O51" s="67" t="e">
        <f>IF(AND(' RIESGOS DE GESTION'!#REF!="Muy Baja",' RIESGOS DE GESTION'!#REF!="Leve"),CONCATENATE("R6C",' RIESGOS DE GESTION'!#REF!),"")</f>
        <v>#REF!</v>
      </c>
      <c r="P51" s="65" t="e">
        <f>IF(AND(' RIESGOS DE GESTION'!#REF!="Muy Baja",' RIESGOS DE GESTION'!#REF!="Menor"),CONCATENATE("R6C",' RIESGOS DE GESTION'!#REF!),"")</f>
        <v>#REF!</v>
      </c>
      <c r="Q51" s="66" t="e">
        <f>IF(AND(' RIESGOS DE GESTION'!#REF!="Muy Baja",' RIESGOS DE GESTION'!#REF!="Menor"),CONCATENATE("R6C",' RIESGOS DE GESTION'!#REF!),"")</f>
        <v>#REF!</v>
      </c>
      <c r="R51" s="66" t="e">
        <f>IF(AND(' RIESGOS DE GESTION'!#REF!="Muy Baja",' RIESGOS DE GESTION'!#REF!="Menor"),CONCATENATE("R6C",' RIESGOS DE GESTION'!#REF!),"")</f>
        <v>#REF!</v>
      </c>
      <c r="S51" s="66" t="e">
        <f>IF(AND(' RIESGOS DE GESTION'!#REF!="Muy Baja",' RIESGOS DE GESTION'!#REF!="Menor"),CONCATENATE("R6C",' RIESGOS DE GESTION'!#REF!),"")</f>
        <v>#REF!</v>
      </c>
      <c r="T51" s="66" t="e">
        <f>IF(AND(' RIESGOS DE GESTION'!#REF!="Muy Baja",' RIESGOS DE GESTION'!#REF!="Menor"),CONCATENATE("R6C",' RIESGOS DE GESTION'!#REF!),"")</f>
        <v>#REF!</v>
      </c>
      <c r="U51" s="67" t="e">
        <f>IF(AND(' RIESGOS DE GESTION'!#REF!="Muy Baja",' RIESGOS DE GESTION'!#REF!="Menor"),CONCATENATE("R6C",' RIESGOS DE GESTION'!#REF!),"")</f>
        <v>#REF!</v>
      </c>
      <c r="V51" s="56" t="e">
        <f>IF(AND(' RIESGOS DE GESTION'!#REF!="Muy Baja",' RIESGOS DE GESTION'!#REF!="Moderado"),CONCATENATE("R6C",' RIESGOS DE GESTION'!#REF!),"")</f>
        <v>#REF!</v>
      </c>
      <c r="W51" s="57" t="e">
        <f>IF(AND(' RIESGOS DE GESTION'!#REF!="Muy Baja",' RIESGOS DE GESTION'!#REF!="Moderado"),CONCATENATE("R6C",' RIESGOS DE GESTION'!#REF!),"")</f>
        <v>#REF!</v>
      </c>
      <c r="X51" s="57" t="e">
        <f>IF(AND(' RIESGOS DE GESTION'!#REF!="Muy Baja",' RIESGOS DE GESTION'!#REF!="Moderado"),CONCATENATE("R6C",' RIESGOS DE GESTION'!#REF!),"")</f>
        <v>#REF!</v>
      </c>
      <c r="Y51" s="57" t="e">
        <f>IF(AND(' RIESGOS DE GESTION'!#REF!="Muy Baja",' RIESGOS DE GESTION'!#REF!="Moderado"),CONCATENATE("R6C",' RIESGOS DE GESTION'!#REF!),"")</f>
        <v>#REF!</v>
      </c>
      <c r="Z51" s="57" t="e">
        <f>IF(AND(' RIESGOS DE GESTION'!#REF!="Muy Baja",' RIESGOS DE GESTION'!#REF!="Moderado"),CONCATENATE("R6C",' RIESGOS DE GESTION'!#REF!),"")</f>
        <v>#REF!</v>
      </c>
      <c r="AA51" s="58" t="e">
        <f>IF(AND(' RIESGOS DE GESTION'!#REF!="Muy Baja",' RIESGOS DE GESTION'!#REF!="Moderado"),CONCATENATE("R6C",' RIESGOS DE GESTION'!#REF!),"")</f>
        <v>#REF!</v>
      </c>
      <c r="AB51" s="41" t="e">
        <f>IF(AND(' RIESGOS DE GESTION'!#REF!="Muy Baja",' RIESGOS DE GESTION'!#REF!="Mayor"),CONCATENATE("R6C",' RIESGOS DE GESTION'!#REF!),"")</f>
        <v>#REF!</v>
      </c>
      <c r="AC51" s="42" t="e">
        <f>IF(AND(' RIESGOS DE GESTION'!#REF!="Muy Baja",' RIESGOS DE GESTION'!#REF!="Mayor"),CONCATENATE("R6C",' RIESGOS DE GESTION'!#REF!),"")</f>
        <v>#REF!</v>
      </c>
      <c r="AD51" s="42" t="e">
        <f>IF(AND(' RIESGOS DE GESTION'!#REF!="Muy Baja",' RIESGOS DE GESTION'!#REF!="Mayor"),CONCATENATE("R6C",' RIESGOS DE GESTION'!#REF!),"")</f>
        <v>#REF!</v>
      </c>
      <c r="AE51" s="42" t="e">
        <f>IF(AND(' RIESGOS DE GESTION'!#REF!="Muy Baja",' RIESGOS DE GESTION'!#REF!="Mayor"),CONCATENATE("R6C",' RIESGOS DE GESTION'!#REF!),"")</f>
        <v>#REF!</v>
      </c>
      <c r="AF51" s="42" t="e">
        <f>IF(AND(' RIESGOS DE GESTION'!#REF!="Muy Baja",' RIESGOS DE GESTION'!#REF!="Mayor"),CONCATENATE("R6C",' RIESGOS DE GESTION'!#REF!),"")</f>
        <v>#REF!</v>
      </c>
      <c r="AG51" s="43" t="e">
        <f>IF(AND(' RIESGOS DE GESTION'!#REF!="Muy Baja",' RIESGOS DE GESTION'!#REF!="Mayor"),CONCATENATE("R6C",' RIESGOS DE GESTION'!#REF!),"")</f>
        <v>#REF!</v>
      </c>
      <c r="AH51" s="44" t="e">
        <f>IF(AND(' RIESGOS DE GESTION'!#REF!="Muy Baja",' RIESGOS DE GESTION'!#REF!="Catastrófico"),CONCATENATE("R6C",' RIESGOS DE GESTION'!#REF!),"")</f>
        <v>#REF!</v>
      </c>
      <c r="AI51" s="45" t="e">
        <f>IF(AND(' RIESGOS DE GESTION'!#REF!="Muy Baja",' RIESGOS DE GESTION'!#REF!="Catastrófico"),CONCATENATE("R6C",' RIESGOS DE GESTION'!#REF!),"")</f>
        <v>#REF!</v>
      </c>
      <c r="AJ51" s="45" t="e">
        <f>IF(AND(' RIESGOS DE GESTION'!#REF!="Muy Baja",' RIESGOS DE GESTION'!#REF!="Catastrófico"),CONCATENATE("R6C",' RIESGOS DE GESTION'!#REF!),"")</f>
        <v>#REF!</v>
      </c>
      <c r="AK51" s="45" t="e">
        <f>IF(AND(' RIESGOS DE GESTION'!#REF!="Muy Baja",' RIESGOS DE GESTION'!#REF!="Catastrófico"),CONCATENATE("R6C",' RIESGOS DE GESTION'!#REF!),"")</f>
        <v>#REF!</v>
      </c>
      <c r="AL51" s="45" t="e">
        <f>IF(AND(' RIESGOS DE GESTION'!#REF!="Muy Baja",' RIESGOS DE GESTION'!#REF!="Catastrófico"),CONCATENATE("R6C",' RIESGOS DE GESTION'!#REF!),"")</f>
        <v>#REF!</v>
      </c>
      <c r="AM51" s="46" t="e">
        <f>IF(AND(' RIESGOS DE GESTION'!#REF!="Muy Baja",' RIESGOS DE GESTION'!#REF!="Catastrófico"),CONCATENATE("R6C",' RIESGOS DE GESTION'!#REF!),"")</f>
        <v>#REF!</v>
      </c>
      <c r="AN51" s="72"/>
      <c r="AO51" s="72"/>
      <c r="AP51" s="72"/>
      <c r="AQ51" s="72"/>
      <c r="AR51" s="72"/>
      <c r="AS51" s="72"/>
      <c r="AT51" s="72"/>
      <c r="AU51" s="72"/>
      <c r="AV51" s="72"/>
      <c r="AW51" s="72"/>
      <c r="AX51" s="72"/>
      <c r="AY51" s="72"/>
      <c r="AZ51" s="72"/>
      <c r="BA51" s="72"/>
      <c r="BB51" s="72"/>
      <c r="BC51" s="72"/>
      <c r="BD51" s="72"/>
      <c r="BE51" s="72"/>
      <c r="BF51" s="72"/>
      <c r="BG51" s="72"/>
      <c r="BH51" s="72"/>
      <c r="BI51" s="72"/>
      <c r="BJ51" s="72"/>
      <c r="BK51" s="72"/>
      <c r="BL51" s="72"/>
      <c r="BM51" s="72"/>
      <c r="BN51" s="72"/>
      <c r="BO51" s="72"/>
      <c r="BP51" s="72"/>
      <c r="BQ51" s="72"/>
      <c r="BR51" s="72"/>
      <c r="BS51" s="72"/>
      <c r="BT51" s="72"/>
      <c r="BU51" s="72"/>
      <c r="BV51" s="72"/>
      <c r="BW51" s="72"/>
      <c r="BX51" s="72"/>
      <c r="BY51" s="72"/>
      <c r="BZ51" s="72"/>
      <c r="CA51" s="72"/>
      <c r="CB51" s="72"/>
    </row>
    <row r="52" spans="1:80" ht="15" customHeight="1" x14ac:dyDescent="0.25">
      <c r="A52" s="72"/>
      <c r="B52" s="446"/>
      <c r="C52" s="446"/>
      <c r="D52" s="447"/>
      <c r="E52" s="487"/>
      <c r="F52" s="488"/>
      <c r="G52" s="488"/>
      <c r="H52" s="488"/>
      <c r="I52" s="489"/>
      <c r="J52" s="65" t="e">
        <f>IF(AND(' RIESGOS DE GESTION'!#REF!="Muy Baja",' RIESGOS DE GESTION'!#REF!="Leve"),CONCATENATE("R7C",' RIESGOS DE GESTION'!#REF!),"")</f>
        <v>#REF!</v>
      </c>
      <c r="K52" s="66" t="e">
        <f>IF(AND(' RIESGOS DE GESTION'!#REF!="Muy Baja",' RIESGOS DE GESTION'!#REF!="Leve"),CONCATENATE("R7C",' RIESGOS DE GESTION'!#REF!),"")</f>
        <v>#REF!</v>
      </c>
      <c r="L52" s="66" t="e">
        <f>IF(AND(' RIESGOS DE GESTION'!#REF!="Muy Baja",' RIESGOS DE GESTION'!#REF!="Leve"),CONCATENATE("R7C",' RIESGOS DE GESTION'!#REF!),"")</f>
        <v>#REF!</v>
      </c>
      <c r="M52" s="66" t="e">
        <f>IF(AND(' RIESGOS DE GESTION'!#REF!="Muy Baja",' RIESGOS DE GESTION'!#REF!="Leve"),CONCATENATE("R7C",' RIESGOS DE GESTION'!#REF!),"")</f>
        <v>#REF!</v>
      </c>
      <c r="N52" s="66" t="e">
        <f>IF(AND(' RIESGOS DE GESTION'!#REF!="Muy Baja",' RIESGOS DE GESTION'!#REF!="Leve"),CONCATENATE("R7C",' RIESGOS DE GESTION'!#REF!),"")</f>
        <v>#REF!</v>
      </c>
      <c r="O52" s="67" t="e">
        <f>IF(AND(' RIESGOS DE GESTION'!#REF!="Muy Baja",' RIESGOS DE GESTION'!#REF!="Leve"),CONCATENATE("R7C",' RIESGOS DE GESTION'!#REF!),"")</f>
        <v>#REF!</v>
      </c>
      <c r="P52" s="65" t="e">
        <f>IF(AND(' RIESGOS DE GESTION'!#REF!="Muy Baja",' RIESGOS DE GESTION'!#REF!="Menor"),CONCATENATE("R7C",' RIESGOS DE GESTION'!#REF!),"")</f>
        <v>#REF!</v>
      </c>
      <c r="Q52" s="66" t="e">
        <f>IF(AND(' RIESGOS DE GESTION'!#REF!="Muy Baja",' RIESGOS DE GESTION'!#REF!="Menor"),CONCATENATE("R7C",' RIESGOS DE GESTION'!#REF!),"")</f>
        <v>#REF!</v>
      </c>
      <c r="R52" s="66" t="e">
        <f>IF(AND(' RIESGOS DE GESTION'!#REF!="Muy Baja",' RIESGOS DE GESTION'!#REF!="Menor"),CONCATENATE("R7C",' RIESGOS DE GESTION'!#REF!),"")</f>
        <v>#REF!</v>
      </c>
      <c r="S52" s="66" t="e">
        <f>IF(AND(' RIESGOS DE GESTION'!#REF!="Muy Baja",' RIESGOS DE GESTION'!#REF!="Menor"),CONCATENATE("R7C",' RIESGOS DE GESTION'!#REF!),"")</f>
        <v>#REF!</v>
      </c>
      <c r="T52" s="66" t="e">
        <f>IF(AND(' RIESGOS DE GESTION'!#REF!="Muy Baja",' RIESGOS DE GESTION'!#REF!="Menor"),CONCATENATE("R7C",' RIESGOS DE GESTION'!#REF!),"")</f>
        <v>#REF!</v>
      </c>
      <c r="U52" s="67" t="e">
        <f>IF(AND(' RIESGOS DE GESTION'!#REF!="Muy Baja",' RIESGOS DE GESTION'!#REF!="Menor"),CONCATENATE("R7C",' RIESGOS DE GESTION'!#REF!),"")</f>
        <v>#REF!</v>
      </c>
      <c r="V52" s="56" t="e">
        <f>IF(AND(' RIESGOS DE GESTION'!#REF!="Muy Baja",' RIESGOS DE GESTION'!#REF!="Moderado"),CONCATENATE("R7C",' RIESGOS DE GESTION'!#REF!),"")</f>
        <v>#REF!</v>
      </c>
      <c r="W52" s="57" t="e">
        <f>IF(AND(' RIESGOS DE GESTION'!#REF!="Muy Baja",' RIESGOS DE GESTION'!#REF!="Moderado"),CONCATENATE("R7C",' RIESGOS DE GESTION'!#REF!),"")</f>
        <v>#REF!</v>
      </c>
      <c r="X52" s="57" t="e">
        <f>IF(AND(' RIESGOS DE GESTION'!#REF!="Muy Baja",' RIESGOS DE GESTION'!#REF!="Moderado"),CONCATENATE("R7C",' RIESGOS DE GESTION'!#REF!),"")</f>
        <v>#REF!</v>
      </c>
      <c r="Y52" s="57" t="e">
        <f>IF(AND(' RIESGOS DE GESTION'!#REF!="Muy Baja",' RIESGOS DE GESTION'!#REF!="Moderado"),CONCATENATE("R7C",' RIESGOS DE GESTION'!#REF!),"")</f>
        <v>#REF!</v>
      </c>
      <c r="Z52" s="57" t="e">
        <f>IF(AND(' RIESGOS DE GESTION'!#REF!="Muy Baja",' RIESGOS DE GESTION'!#REF!="Moderado"),CONCATENATE("R7C",' RIESGOS DE GESTION'!#REF!),"")</f>
        <v>#REF!</v>
      </c>
      <c r="AA52" s="58" t="e">
        <f>IF(AND(' RIESGOS DE GESTION'!#REF!="Muy Baja",' RIESGOS DE GESTION'!#REF!="Moderado"),CONCATENATE("R7C",' RIESGOS DE GESTION'!#REF!),"")</f>
        <v>#REF!</v>
      </c>
      <c r="AB52" s="41" t="e">
        <f>IF(AND(' RIESGOS DE GESTION'!#REF!="Muy Baja",' RIESGOS DE GESTION'!#REF!="Mayor"),CONCATENATE("R7C",' RIESGOS DE GESTION'!#REF!),"")</f>
        <v>#REF!</v>
      </c>
      <c r="AC52" s="42" t="e">
        <f>IF(AND(' RIESGOS DE GESTION'!#REF!="Muy Baja",' RIESGOS DE GESTION'!#REF!="Mayor"),CONCATENATE("R7C",' RIESGOS DE GESTION'!#REF!),"")</f>
        <v>#REF!</v>
      </c>
      <c r="AD52" s="42" t="e">
        <f>IF(AND(' RIESGOS DE GESTION'!#REF!="Muy Baja",' RIESGOS DE GESTION'!#REF!="Mayor"),CONCATENATE("R7C",' RIESGOS DE GESTION'!#REF!),"")</f>
        <v>#REF!</v>
      </c>
      <c r="AE52" s="42" t="e">
        <f>IF(AND(' RIESGOS DE GESTION'!#REF!="Muy Baja",' RIESGOS DE GESTION'!#REF!="Mayor"),CONCATENATE("R7C",' RIESGOS DE GESTION'!#REF!),"")</f>
        <v>#REF!</v>
      </c>
      <c r="AF52" s="42" t="e">
        <f>IF(AND(' RIESGOS DE GESTION'!#REF!="Muy Baja",' RIESGOS DE GESTION'!#REF!="Mayor"),CONCATENATE("R7C",' RIESGOS DE GESTION'!#REF!),"")</f>
        <v>#REF!</v>
      </c>
      <c r="AG52" s="43" t="e">
        <f>IF(AND(' RIESGOS DE GESTION'!#REF!="Muy Baja",' RIESGOS DE GESTION'!#REF!="Mayor"),CONCATENATE("R7C",' RIESGOS DE GESTION'!#REF!),"")</f>
        <v>#REF!</v>
      </c>
      <c r="AH52" s="44" t="e">
        <f>IF(AND(' RIESGOS DE GESTION'!#REF!="Muy Baja",' RIESGOS DE GESTION'!#REF!="Catastrófico"),CONCATENATE("R7C",' RIESGOS DE GESTION'!#REF!),"")</f>
        <v>#REF!</v>
      </c>
      <c r="AI52" s="45" t="e">
        <f>IF(AND(' RIESGOS DE GESTION'!#REF!="Muy Baja",' RIESGOS DE GESTION'!#REF!="Catastrófico"),CONCATENATE("R7C",' RIESGOS DE GESTION'!#REF!),"")</f>
        <v>#REF!</v>
      </c>
      <c r="AJ52" s="45" t="e">
        <f>IF(AND(' RIESGOS DE GESTION'!#REF!="Muy Baja",' RIESGOS DE GESTION'!#REF!="Catastrófico"),CONCATENATE("R7C",' RIESGOS DE GESTION'!#REF!),"")</f>
        <v>#REF!</v>
      </c>
      <c r="AK52" s="45" t="e">
        <f>IF(AND(' RIESGOS DE GESTION'!#REF!="Muy Baja",' RIESGOS DE GESTION'!#REF!="Catastrófico"),CONCATENATE("R7C",' RIESGOS DE GESTION'!#REF!),"")</f>
        <v>#REF!</v>
      </c>
      <c r="AL52" s="45" t="e">
        <f>IF(AND(' RIESGOS DE GESTION'!#REF!="Muy Baja",' RIESGOS DE GESTION'!#REF!="Catastrófico"),CONCATENATE("R7C",' RIESGOS DE GESTION'!#REF!),"")</f>
        <v>#REF!</v>
      </c>
      <c r="AM52" s="46" t="e">
        <f>IF(AND(' RIESGOS DE GESTION'!#REF!="Muy Baja",' RIESGOS DE GESTION'!#REF!="Catastrófico"),CONCATENATE("R7C",' RIESGOS DE GESTION'!#REF!),"")</f>
        <v>#REF!</v>
      </c>
      <c r="AN52" s="72"/>
      <c r="AO52" s="72"/>
      <c r="AP52" s="72"/>
      <c r="AQ52" s="72"/>
      <c r="AR52" s="72"/>
      <c r="AS52" s="72"/>
      <c r="AT52" s="72"/>
      <c r="AU52" s="72"/>
      <c r="AV52" s="72"/>
      <c r="AW52" s="72"/>
      <c r="AX52" s="72"/>
      <c r="AY52" s="72"/>
      <c r="AZ52" s="72"/>
      <c r="BA52" s="72"/>
      <c r="BB52" s="72"/>
      <c r="BC52" s="72"/>
      <c r="BD52" s="72"/>
      <c r="BE52" s="72"/>
      <c r="BF52" s="72"/>
      <c r="BG52" s="72"/>
      <c r="BH52" s="72"/>
      <c r="BI52" s="72"/>
      <c r="BJ52" s="72"/>
      <c r="BK52" s="72"/>
      <c r="BL52" s="72"/>
      <c r="BM52" s="72"/>
      <c r="BN52" s="72"/>
      <c r="BO52" s="72"/>
      <c r="BP52" s="72"/>
      <c r="BQ52" s="72"/>
      <c r="BR52" s="72"/>
      <c r="BS52" s="72"/>
      <c r="BT52" s="72"/>
      <c r="BU52" s="72"/>
      <c r="BV52" s="72"/>
      <c r="BW52" s="72"/>
      <c r="BX52" s="72"/>
      <c r="BY52" s="72"/>
      <c r="BZ52" s="72"/>
      <c r="CA52" s="72"/>
      <c r="CB52" s="72"/>
    </row>
    <row r="53" spans="1:80" ht="15" customHeight="1" x14ac:dyDescent="0.25">
      <c r="A53" s="72"/>
      <c r="B53" s="446"/>
      <c r="C53" s="446"/>
      <c r="D53" s="447"/>
      <c r="E53" s="487"/>
      <c r="F53" s="488"/>
      <c r="G53" s="488"/>
      <c r="H53" s="488"/>
      <c r="I53" s="489"/>
      <c r="J53" s="65" t="e">
        <f>IF(AND(' RIESGOS DE GESTION'!#REF!="Muy Baja",' RIESGOS DE GESTION'!#REF!="Leve"),CONCATENATE("R8C",' RIESGOS DE GESTION'!#REF!),"")</f>
        <v>#REF!</v>
      </c>
      <c r="K53" s="66" t="e">
        <f>IF(AND(' RIESGOS DE GESTION'!#REF!="Muy Baja",' RIESGOS DE GESTION'!#REF!="Leve"),CONCATENATE("R8C",' RIESGOS DE GESTION'!#REF!),"")</f>
        <v>#REF!</v>
      </c>
      <c r="L53" s="66" t="e">
        <f>IF(AND(' RIESGOS DE GESTION'!#REF!="Muy Baja",' RIESGOS DE GESTION'!#REF!="Leve"),CONCATENATE("R8C",' RIESGOS DE GESTION'!#REF!),"")</f>
        <v>#REF!</v>
      </c>
      <c r="M53" s="66" t="e">
        <f>IF(AND(' RIESGOS DE GESTION'!#REF!="Muy Baja",' RIESGOS DE GESTION'!#REF!="Leve"),CONCATENATE("R8C",' RIESGOS DE GESTION'!#REF!),"")</f>
        <v>#REF!</v>
      </c>
      <c r="N53" s="66" t="e">
        <f>IF(AND(' RIESGOS DE GESTION'!#REF!="Muy Baja",' RIESGOS DE GESTION'!#REF!="Leve"),CONCATENATE("R8C",' RIESGOS DE GESTION'!#REF!),"")</f>
        <v>#REF!</v>
      </c>
      <c r="O53" s="67" t="e">
        <f>IF(AND(' RIESGOS DE GESTION'!#REF!="Muy Baja",' RIESGOS DE GESTION'!#REF!="Leve"),CONCATENATE("R8C",' RIESGOS DE GESTION'!#REF!),"")</f>
        <v>#REF!</v>
      </c>
      <c r="P53" s="65" t="e">
        <f>IF(AND(' RIESGOS DE GESTION'!#REF!="Muy Baja",' RIESGOS DE GESTION'!#REF!="Menor"),CONCATENATE("R8C",' RIESGOS DE GESTION'!#REF!),"")</f>
        <v>#REF!</v>
      </c>
      <c r="Q53" s="66" t="e">
        <f>IF(AND(' RIESGOS DE GESTION'!#REF!="Muy Baja",' RIESGOS DE GESTION'!#REF!="Menor"),CONCATENATE("R8C",' RIESGOS DE GESTION'!#REF!),"")</f>
        <v>#REF!</v>
      </c>
      <c r="R53" s="66" t="e">
        <f>IF(AND(' RIESGOS DE GESTION'!#REF!="Muy Baja",' RIESGOS DE GESTION'!#REF!="Menor"),CONCATENATE("R8C",' RIESGOS DE GESTION'!#REF!),"")</f>
        <v>#REF!</v>
      </c>
      <c r="S53" s="66" t="e">
        <f>IF(AND(' RIESGOS DE GESTION'!#REF!="Muy Baja",' RIESGOS DE GESTION'!#REF!="Menor"),CONCATENATE("R8C",' RIESGOS DE GESTION'!#REF!),"")</f>
        <v>#REF!</v>
      </c>
      <c r="T53" s="66" t="e">
        <f>IF(AND(' RIESGOS DE GESTION'!#REF!="Muy Baja",' RIESGOS DE GESTION'!#REF!="Menor"),CONCATENATE("R8C",' RIESGOS DE GESTION'!#REF!),"")</f>
        <v>#REF!</v>
      </c>
      <c r="U53" s="67" t="e">
        <f>IF(AND(' RIESGOS DE GESTION'!#REF!="Muy Baja",' RIESGOS DE GESTION'!#REF!="Menor"),CONCATENATE("R8C",' RIESGOS DE GESTION'!#REF!),"")</f>
        <v>#REF!</v>
      </c>
      <c r="V53" s="56" t="e">
        <f>IF(AND(' RIESGOS DE GESTION'!#REF!="Muy Baja",' RIESGOS DE GESTION'!#REF!="Moderado"),CONCATENATE("R8C",' RIESGOS DE GESTION'!#REF!),"")</f>
        <v>#REF!</v>
      </c>
      <c r="W53" s="57" t="e">
        <f>IF(AND(' RIESGOS DE GESTION'!#REF!="Muy Baja",' RIESGOS DE GESTION'!#REF!="Moderado"),CONCATENATE("R8C",' RIESGOS DE GESTION'!#REF!),"")</f>
        <v>#REF!</v>
      </c>
      <c r="X53" s="57" t="e">
        <f>IF(AND(' RIESGOS DE GESTION'!#REF!="Muy Baja",' RIESGOS DE GESTION'!#REF!="Moderado"),CONCATENATE("R8C",' RIESGOS DE GESTION'!#REF!),"")</f>
        <v>#REF!</v>
      </c>
      <c r="Y53" s="57" t="e">
        <f>IF(AND(' RIESGOS DE GESTION'!#REF!="Muy Baja",' RIESGOS DE GESTION'!#REF!="Moderado"),CONCATENATE("R8C",' RIESGOS DE GESTION'!#REF!),"")</f>
        <v>#REF!</v>
      </c>
      <c r="Z53" s="57" t="e">
        <f>IF(AND(' RIESGOS DE GESTION'!#REF!="Muy Baja",' RIESGOS DE GESTION'!#REF!="Moderado"),CONCATENATE("R8C",' RIESGOS DE GESTION'!#REF!),"")</f>
        <v>#REF!</v>
      </c>
      <c r="AA53" s="58" t="e">
        <f>IF(AND(' RIESGOS DE GESTION'!#REF!="Muy Baja",' RIESGOS DE GESTION'!#REF!="Moderado"),CONCATENATE("R8C",' RIESGOS DE GESTION'!#REF!),"")</f>
        <v>#REF!</v>
      </c>
      <c r="AB53" s="41" t="e">
        <f>IF(AND(' RIESGOS DE GESTION'!#REF!="Muy Baja",' RIESGOS DE GESTION'!#REF!="Mayor"),CONCATENATE("R8C",' RIESGOS DE GESTION'!#REF!),"")</f>
        <v>#REF!</v>
      </c>
      <c r="AC53" s="42" t="e">
        <f>IF(AND(' RIESGOS DE GESTION'!#REF!="Muy Baja",' RIESGOS DE GESTION'!#REF!="Mayor"),CONCATENATE("R8C",' RIESGOS DE GESTION'!#REF!),"")</f>
        <v>#REF!</v>
      </c>
      <c r="AD53" s="42" t="e">
        <f>IF(AND(' RIESGOS DE GESTION'!#REF!="Muy Baja",' RIESGOS DE GESTION'!#REF!="Mayor"),CONCATENATE("R8C",' RIESGOS DE GESTION'!#REF!),"")</f>
        <v>#REF!</v>
      </c>
      <c r="AE53" s="42" t="e">
        <f>IF(AND(' RIESGOS DE GESTION'!#REF!="Muy Baja",' RIESGOS DE GESTION'!#REF!="Mayor"),CONCATENATE("R8C",' RIESGOS DE GESTION'!#REF!),"")</f>
        <v>#REF!</v>
      </c>
      <c r="AF53" s="42" t="e">
        <f>IF(AND(' RIESGOS DE GESTION'!#REF!="Muy Baja",' RIESGOS DE GESTION'!#REF!="Mayor"),CONCATENATE("R8C",' RIESGOS DE GESTION'!#REF!),"")</f>
        <v>#REF!</v>
      </c>
      <c r="AG53" s="43" t="e">
        <f>IF(AND(' RIESGOS DE GESTION'!#REF!="Muy Baja",' RIESGOS DE GESTION'!#REF!="Mayor"),CONCATENATE("R8C",' RIESGOS DE GESTION'!#REF!),"")</f>
        <v>#REF!</v>
      </c>
      <c r="AH53" s="44" t="e">
        <f>IF(AND(' RIESGOS DE GESTION'!#REF!="Muy Baja",' RIESGOS DE GESTION'!#REF!="Catastrófico"),CONCATENATE("R8C",' RIESGOS DE GESTION'!#REF!),"")</f>
        <v>#REF!</v>
      </c>
      <c r="AI53" s="45" t="e">
        <f>IF(AND(' RIESGOS DE GESTION'!#REF!="Muy Baja",' RIESGOS DE GESTION'!#REF!="Catastrófico"),CONCATENATE("R8C",' RIESGOS DE GESTION'!#REF!),"")</f>
        <v>#REF!</v>
      </c>
      <c r="AJ53" s="45" t="e">
        <f>IF(AND(' RIESGOS DE GESTION'!#REF!="Muy Baja",' RIESGOS DE GESTION'!#REF!="Catastrófico"),CONCATENATE("R8C",' RIESGOS DE GESTION'!#REF!),"")</f>
        <v>#REF!</v>
      </c>
      <c r="AK53" s="45" t="e">
        <f>IF(AND(' RIESGOS DE GESTION'!#REF!="Muy Baja",' RIESGOS DE GESTION'!#REF!="Catastrófico"),CONCATENATE("R8C",' RIESGOS DE GESTION'!#REF!),"")</f>
        <v>#REF!</v>
      </c>
      <c r="AL53" s="45" t="e">
        <f>IF(AND(' RIESGOS DE GESTION'!#REF!="Muy Baja",' RIESGOS DE GESTION'!#REF!="Catastrófico"),CONCATENATE("R8C",' RIESGOS DE GESTION'!#REF!),"")</f>
        <v>#REF!</v>
      </c>
      <c r="AM53" s="46" t="e">
        <f>IF(AND(' RIESGOS DE GESTION'!#REF!="Muy Baja",' RIESGOS DE GESTION'!#REF!="Catastrófico"),CONCATENATE("R8C",' RIESGOS DE GESTION'!#REF!),"")</f>
        <v>#REF!</v>
      </c>
      <c r="AN53" s="72"/>
      <c r="AO53" s="72"/>
      <c r="AP53" s="72"/>
      <c r="AQ53" s="72"/>
      <c r="AR53" s="72"/>
      <c r="AS53" s="72"/>
      <c r="AT53" s="72"/>
      <c r="AU53" s="72"/>
      <c r="AV53" s="72"/>
      <c r="AW53" s="72"/>
      <c r="AX53" s="72"/>
      <c r="AY53" s="72"/>
      <c r="AZ53" s="72"/>
      <c r="BA53" s="72"/>
      <c r="BB53" s="72"/>
      <c r="BC53" s="72"/>
      <c r="BD53" s="72"/>
      <c r="BE53" s="72"/>
      <c r="BF53" s="72"/>
      <c r="BG53" s="72"/>
      <c r="BH53" s="72"/>
      <c r="BI53" s="72"/>
      <c r="BJ53" s="72"/>
      <c r="BK53" s="72"/>
      <c r="BL53" s="72"/>
      <c r="BM53" s="72"/>
      <c r="BN53" s="72"/>
      <c r="BO53" s="72"/>
      <c r="BP53" s="72"/>
      <c r="BQ53" s="72"/>
      <c r="BR53" s="72"/>
      <c r="BS53" s="72"/>
      <c r="BT53" s="72"/>
      <c r="BU53" s="72"/>
      <c r="BV53" s="72"/>
      <c r="BW53" s="72"/>
      <c r="BX53" s="72"/>
      <c r="BY53" s="72"/>
      <c r="BZ53" s="72"/>
      <c r="CA53" s="72"/>
      <c r="CB53" s="72"/>
    </row>
    <row r="54" spans="1:80" ht="15" customHeight="1" x14ac:dyDescent="0.25">
      <c r="A54" s="72"/>
      <c r="B54" s="446"/>
      <c r="C54" s="446"/>
      <c r="D54" s="447"/>
      <c r="E54" s="487"/>
      <c r="F54" s="488"/>
      <c r="G54" s="488"/>
      <c r="H54" s="488"/>
      <c r="I54" s="489"/>
      <c r="J54" s="65" t="e">
        <f>IF(AND(' RIESGOS DE GESTION'!#REF!="Muy Baja",' RIESGOS DE GESTION'!#REF!="Leve"),CONCATENATE("R9C",' RIESGOS DE GESTION'!#REF!),"")</f>
        <v>#REF!</v>
      </c>
      <c r="K54" s="66" t="e">
        <f>IF(AND(' RIESGOS DE GESTION'!#REF!="Muy Baja",' RIESGOS DE GESTION'!#REF!="Leve"),CONCATENATE("R9C",' RIESGOS DE GESTION'!#REF!),"")</f>
        <v>#REF!</v>
      </c>
      <c r="L54" s="66" t="e">
        <f>IF(AND(' RIESGOS DE GESTION'!#REF!="Muy Baja",' RIESGOS DE GESTION'!#REF!="Leve"),CONCATENATE("R9C",' RIESGOS DE GESTION'!#REF!),"")</f>
        <v>#REF!</v>
      </c>
      <c r="M54" s="66" t="e">
        <f>IF(AND(' RIESGOS DE GESTION'!#REF!="Muy Baja",' RIESGOS DE GESTION'!#REF!="Leve"),CONCATENATE("R9C",' RIESGOS DE GESTION'!#REF!),"")</f>
        <v>#REF!</v>
      </c>
      <c r="N54" s="66" t="e">
        <f>IF(AND(' RIESGOS DE GESTION'!#REF!="Muy Baja",' RIESGOS DE GESTION'!#REF!="Leve"),CONCATENATE("R9C",' RIESGOS DE GESTION'!#REF!),"")</f>
        <v>#REF!</v>
      </c>
      <c r="O54" s="67" t="e">
        <f>IF(AND(' RIESGOS DE GESTION'!#REF!="Muy Baja",' RIESGOS DE GESTION'!#REF!="Leve"),CONCATENATE("R9C",' RIESGOS DE GESTION'!#REF!),"")</f>
        <v>#REF!</v>
      </c>
      <c r="P54" s="65" t="e">
        <f>IF(AND(' RIESGOS DE GESTION'!#REF!="Muy Baja",' RIESGOS DE GESTION'!#REF!="Menor"),CONCATENATE("R9C",' RIESGOS DE GESTION'!#REF!),"")</f>
        <v>#REF!</v>
      </c>
      <c r="Q54" s="66" t="e">
        <f>IF(AND(' RIESGOS DE GESTION'!#REF!="Muy Baja",' RIESGOS DE GESTION'!#REF!="Menor"),CONCATENATE("R9C",' RIESGOS DE GESTION'!#REF!),"")</f>
        <v>#REF!</v>
      </c>
      <c r="R54" s="66" t="e">
        <f>IF(AND(' RIESGOS DE GESTION'!#REF!="Muy Baja",' RIESGOS DE GESTION'!#REF!="Menor"),CONCATENATE("R9C",' RIESGOS DE GESTION'!#REF!),"")</f>
        <v>#REF!</v>
      </c>
      <c r="S54" s="66" t="e">
        <f>IF(AND(' RIESGOS DE GESTION'!#REF!="Muy Baja",' RIESGOS DE GESTION'!#REF!="Menor"),CONCATENATE("R9C",' RIESGOS DE GESTION'!#REF!),"")</f>
        <v>#REF!</v>
      </c>
      <c r="T54" s="66" t="e">
        <f>IF(AND(' RIESGOS DE GESTION'!#REF!="Muy Baja",' RIESGOS DE GESTION'!#REF!="Menor"),CONCATENATE("R9C",' RIESGOS DE GESTION'!#REF!),"")</f>
        <v>#REF!</v>
      </c>
      <c r="U54" s="67" t="e">
        <f>IF(AND(' RIESGOS DE GESTION'!#REF!="Muy Baja",' RIESGOS DE GESTION'!#REF!="Menor"),CONCATENATE("R9C",' RIESGOS DE GESTION'!#REF!),"")</f>
        <v>#REF!</v>
      </c>
      <c r="V54" s="56" t="e">
        <f>IF(AND(' RIESGOS DE GESTION'!#REF!="Muy Baja",' RIESGOS DE GESTION'!#REF!="Moderado"),CONCATENATE("R9C",' RIESGOS DE GESTION'!#REF!),"")</f>
        <v>#REF!</v>
      </c>
      <c r="W54" s="57" t="e">
        <f>IF(AND(' RIESGOS DE GESTION'!#REF!="Muy Baja",' RIESGOS DE GESTION'!#REF!="Moderado"),CONCATENATE("R9C",' RIESGOS DE GESTION'!#REF!),"")</f>
        <v>#REF!</v>
      </c>
      <c r="X54" s="57" t="e">
        <f>IF(AND(' RIESGOS DE GESTION'!#REF!="Muy Baja",' RIESGOS DE GESTION'!#REF!="Moderado"),CONCATENATE("R9C",' RIESGOS DE GESTION'!#REF!),"")</f>
        <v>#REF!</v>
      </c>
      <c r="Y54" s="57" t="e">
        <f>IF(AND(' RIESGOS DE GESTION'!#REF!="Muy Baja",' RIESGOS DE GESTION'!#REF!="Moderado"),CONCATENATE("R9C",' RIESGOS DE GESTION'!#REF!),"")</f>
        <v>#REF!</v>
      </c>
      <c r="Z54" s="57" t="e">
        <f>IF(AND(' RIESGOS DE GESTION'!#REF!="Muy Baja",' RIESGOS DE GESTION'!#REF!="Moderado"),CONCATENATE("R9C",' RIESGOS DE GESTION'!#REF!),"")</f>
        <v>#REF!</v>
      </c>
      <c r="AA54" s="58" t="e">
        <f>IF(AND(' RIESGOS DE GESTION'!#REF!="Muy Baja",' RIESGOS DE GESTION'!#REF!="Moderado"),CONCATENATE("R9C",' RIESGOS DE GESTION'!#REF!),"")</f>
        <v>#REF!</v>
      </c>
      <c r="AB54" s="41" t="e">
        <f>IF(AND(' RIESGOS DE GESTION'!#REF!="Muy Baja",' RIESGOS DE GESTION'!#REF!="Mayor"),CONCATENATE("R9C",' RIESGOS DE GESTION'!#REF!),"")</f>
        <v>#REF!</v>
      </c>
      <c r="AC54" s="42" t="e">
        <f>IF(AND(' RIESGOS DE GESTION'!#REF!="Muy Baja",' RIESGOS DE GESTION'!#REF!="Mayor"),CONCATENATE("R9C",' RIESGOS DE GESTION'!#REF!),"")</f>
        <v>#REF!</v>
      </c>
      <c r="AD54" s="42" t="e">
        <f>IF(AND(' RIESGOS DE GESTION'!#REF!="Muy Baja",' RIESGOS DE GESTION'!#REF!="Mayor"),CONCATENATE("R9C",' RIESGOS DE GESTION'!#REF!),"")</f>
        <v>#REF!</v>
      </c>
      <c r="AE54" s="42" t="e">
        <f>IF(AND(' RIESGOS DE GESTION'!#REF!="Muy Baja",' RIESGOS DE GESTION'!#REF!="Mayor"),CONCATENATE("R9C",' RIESGOS DE GESTION'!#REF!),"")</f>
        <v>#REF!</v>
      </c>
      <c r="AF54" s="42" t="e">
        <f>IF(AND(' RIESGOS DE GESTION'!#REF!="Muy Baja",' RIESGOS DE GESTION'!#REF!="Mayor"),CONCATENATE("R9C",' RIESGOS DE GESTION'!#REF!),"")</f>
        <v>#REF!</v>
      </c>
      <c r="AG54" s="43" t="e">
        <f>IF(AND(' RIESGOS DE GESTION'!#REF!="Muy Baja",' RIESGOS DE GESTION'!#REF!="Mayor"),CONCATENATE("R9C",' RIESGOS DE GESTION'!#REF!),"")</f>
        <v>#REF!</v>
      </c>
      <c r="AH54" s="44" t="e">
        <f>IF(AND(' RIESGOS DE GESTION'!#REF!="Muy Baja",' RIESGOS DE GESTION'!#REF!="Catastrófico"),CONCATENATE("R9C",' RIESGOS DE GESTION'!#REF!),"")</f>
        <v>#REF!</v>
      </c>
      <c r="AI54" s="45" t="e">
        <f>IF(AND(' RIESGOS DE GESTION'!#REF!="Muy Baja",' RIESGOS DE GESTION'!#REF!="Catastrófico"),CONCATENATE("R9C",' RIESGOS DE GESTION'!#REF!),"")</f>
        <v>#REF!</v>
      </c>
      <c r="AJ54" s="45" t="e">
        <f>IF(AND(' RIESGOS DE GESTION'!#REF!="Muy Baja",' RIESGOS DE GESTION'!#REF!="Catastrófico"),CONCATENATE("R9C",' RIESGOS DE GESTION'!#REF!),"")</f>
        <v>#REF!</v>
      </c>
      <c r="AK54" s="45" t="e">
        <f>IF(AND(' RIESGOS DE GESTION'!#REF!="Muy Baja",' RIESGOS DE GESTION'!#REF!="Catastrófico"),CONCATENATE("R9C",' RIESGOS DE GESTION'!#REF!),"")</f>
        <v>#REF!</v>
      </c>
      <c r="AL54" s="45" t="e">
        <f>IF(AND(' RIESGOS DE GESTION'!#REF!="Muy Baja",' RIESGOS DE GESTION'!#REF!="Catastrófico"),CONCATENATE("R9C",' RIESGOS DE GESTION'!#REF!),"")</f>
        <v>#REF!</v>
      </c>
      <c r="AM54" s="46" t="e">
        <f>IF(AND(' RIESGOS DE GESTION'!#REF!="Muy Baja",' RIESGOS DE GESTION'!#REF!="Catastrófico"),CONCATENATE("R9C",' RIESGOS DE GESTION'!#REF!),"")</f>
        <v>#REF!</v>
      </c>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2"/>
      <c r="BS54" s="72"/>
      <c r="BT54" s="72"/>
      <c r="BU54" s="72"/>
      <c r="BV54" s="72"/>
      <c r="BW54" s="72"/>
      <c r="BX54" s="72"/>
      <c r="BY54" s="72"/>
      <c r="BZ54" s="72"/>
      <c r="CA54" s="72"/>
      <c r="CB54" s="72"/>
    </row>
    <row r="55" spans="1:80" ht="15.75" customHeight="1" thickBot="1" x14ac:dyDescent="0.3">
      <c r="A55" s="72"/>
      <c r="B55" s="446"/>
      <c r="C55" s="446"/>
      <c r="D55" s="447"/>
      <c r="E55" s="490"/>
      <c r="F55" s="491"/>
      <c r="G55" s="491"/>
      <c r="H55" s="491"/>
      <c r="I55" s="492"/>
      <c r="J55" s="68" t="e">
        <f>IF(AND(' RIESGOS DE GESTION'!#REF!="Muy Baja",' RIESGOS DE GESTION'!#REF!="Leve"),CONCATENATE("R10C",' RIESGOS DE GESTION'!#REF!),"")</f>
        <v>#REF!</v>
      </c>
      <c r="K55" s="69" t="e">
        <f>IF(AND(' RIESGOS DE GESTION'!#REF!="Muy Baja",' RIESGOS DE GESTION'!#REF!="Leve"),CONCATENATE("R10C",' RIESGOS DE GESTION'!#REF!),"")</f>
        <v>#REF!</v>
      </c>
      <c r="L55" s="69" t="e">
        <f>IF(AND(' RIESGOS DE GESTION'!#REF!="Muy Baja",' RIESGOS DE GESTION'!#REF!="Leve"),CONCATENATE("R10C",' RIESGOS DE GESTION'!#REF!),"")</f>
        <v>#REF!</v>
      </c>
      <c r="M55" s="69" t="e">
        <f>IF(AND(' RIESGOS DE GESTION'!#REF!="Muy Baja",' RIESGOS DE GESTION'!#REF!="Leve"),CONCATENATE("R10C",' RIESGOS DE GESTION'!#REF!),"")</f>
        <v>#REF!</v>
      </c>
      <c r="N55" s="69" t="e">
        <f>IF(AND(' RIESGOS DE GESTION'!#REF!="Muy Baja",' RIESGOS DE GESTION'!#REF!="Leve"),CONCATENATE("R10C",' RIESGOS DE GESTION'!#REF!),"")</f>
        <v>#REF!</v>
      </c>
      <c r="O55" s="70" t="e">
        <f>IF(AND(' RIESGOS DE GESTION'!#REF!="Muy Baja",' RIESGOS DE GESTION'!#REF!="Leve"),CONCATENATE("R10C",' RIESGOS DE GESTION'!#REF!),"")</f>
        <v>#REF!</v>
      </c>
      <c r="P55" s="68" t="e">
        <f>IF(AND(' RIESGOS DE GESTION'!#REF!="Muy Baja",' RIESGOS DE GESTION'!#REF!="Menor"),CONCATENATE("R10C",' RIESGOS DE GESTION'!#REF!),"")</f>
        <v>#REF!</v>
      </c>
      <c r="Q55" s="69" t="e">
        <f>IF(AND(' RIESGOS DE GESTION'!#REF!="Muy Baja",' RIESGOS DE GESTION'!#REF!="Menor"),CONCATENATE("R10C",' RIESGOS DE GESTION'!#REF!),"")</f>
        <v>#REF!</v>
      </c>
      <c r="R55" s="69" t="e">
        <f>IF(AND(' RIESGOS DE GESTION'!#REF!="Muy Baja",' RIESGOS DE GESTION'!#REF!="Menor"),CONCATENATE("R10C",' RIESGOS DE GESTION'!#REF!),"")</f>
        <v>#REF!</v>
      </c>
      <c r="S55" s="69" t="e">
        <f>IF(AND(' RIESGOS DE GESTION'!#REF!="Muy Baja",' RIESGOS DE GESTION'!#REF!="Menor"),CONCATENATE("R10C",' RIESGOS DE GESTION'!#REF!),"")</f>
        <v>#REF!</v>
      </c>
      <c r="T55" s="69" t="e">
        <f>IF(AND(' RIESGOS DE GESTION'!#REF!="Muy Baja",' RIESGOS DE GESTION'!#REF!="Menor"),CONCATENATE("R10C",' RIESGOS DE GESTION'!#REF!),"")</f>
        <v>#REF!</v>
      </c>
      <c r="U55" s="70" t="e">
        <f>IF(AND(' RIESGOS DE GESTION'!#REF!="Muy Baja",' RIESGOS DE GESTION'!#REF!="Menor"),CONCATENATE("R10C",' RIESGOS DE GESTION'!#REF!),"")</f>
        <v>#REF!</v>
      </c>
      <c r="V55" s="59" t="e">
        <f>IF(AND(' RIESGOS DE GESTION'!#REF!="Muy Baja",' RIESGOS DE GESTION'!#REF!="Moderado"),CONCATENATE("R10C",' RIESGOS DE GESTION'!#REF!),"")</f>
        <v>#REF!</v>
      </c>
      <c r="W55" s="60" t="e">
        <f>IF(AND(' RIESGOS DE GESTION'!#REF!="Muy Baja",' RIESGOS DE GESTION'!#REF!="Moderado"),CONCATENATE("R10C",' RIESGOS DE GESTION'!#REF!),"")</f>
        <v>#REF!</v>
      </c>
      <c r="X55" s="60" t="e">
        <f>IF(AND(' RIESGOS DE GESTION'!#REF!="Muy Baja",' RIESGOS DE GESTION'!#REF!="Moderado"),CONCATENATE("R10C",' RIESGOS DE GESTION'!#REF!),"")</f>
        <v>#REF!</v>
      </c>
      <c r="Y55" s="60" t="e">
        <f>IF(AND(' RIESGOS DE GESTION'!#REF!="Muy Baja",' RIESGOS DE GESTION'!#REF!="Moderado"),CONCATENATE("R10C",' RIESGOS DE GESTION'!#REF!),"")</f>
        <v>#REF!</v>
      </c>
      <c r="Z55" s="60" t="e">
        <f>IF(AND(' RIESGOS DE GESTION'!#REF!="Muy Baja",' RIESGOS DE GESTION'!#REF!="Moderado"),CONCATENATE("R10C",' RIESGOS DE GESTION'!#REF!),"")</f>
        <v>#REF!</v>
      </c>
      <c r="AA55" s="61" t="e">
        <f>IF(AND(' RIESGOS DE GESTION'!#REF!="Muy Baja",' RIESGOS DE GESTION'!#REF!="Moderado"),CONCATENATE("R10C",' RIESGOS DE GESTION'!#REF!),"")</f>
        <v>#REF!</v>
      </c>
      <c r="AB55" s="47" t="e">
        <f>IF(AND(' RIESGOS DE GESTION'!#REF!="Muy Baja",' RIESGOS DE GESTION'!#REF!="Mayor"),CONCATENATE("R10C",' RIESGOS DE GESTION'!#REF!),"")</f>
        <v>#REF!</v>
      </c>
      <c r="AC55" s="48" t="e">
        <f>IF(AND(' RIESGOS DE GESTION'!#REF!="Muy Baja",' RIESGOS DE GESTION'!#REF!="Mayor"),CONCATENATE("R10C",' RIESGOS DE GESTION'!#REF!),"")</f>
        <v>#REF!</v>
      </c>
      <c r="AD55" s="48" t="e">
        <f>IF(AND(' RIESGOS DE GESTION'!#REF!="Muy Baja",' RIESGOS DE GESTION'!#REF!="Mayor"),CONCATENATE("R10C",' RIESGOS DE GESTION'!#REF!),"")</f>
        <v>#REF!</v>
      </c>
      <c r="AE55" s="48" t="e">
        <f>IF(AND(' RIESGOS DE GESTION'!#REF!="Muy Baja",' RIESGOS DE GESTION'!#REF!="Mayor"),CONCATENATE("R10C",' RIESGOS DE GESTION'!#REF!),"")</f>
        <v>#REF!</v>
      </c>
      <c r="AF55" s="48" t="e">
        <f>IF(AND(' RIESGOS DE GESTION'!#REF!="Muy Baja",' RIESGOS DE GESTION'!#REF!="Mayor"),CONCATENATE("R10C",' RIESGOS DE GESTION'!#REF!),"")</f>
        <v>#REF!</v>
      </c>
      <c r="AG55" s="49" t="e">
        <f>IF(AND(' RIESGOS DE GESTION'!#REF!="Muy Baja",' RIESGOS DE GESTION'!#REF!="Mayor"),CONCATENATE("R10C",' RIESGOS DE GESTION'!#REF!),"")</f>
        <v>#REF!</v>
      </c>
      <c r="AH55" s="50" t="e">
        <f>IF(AND(' RIESGOS DE GESTION'!#REF!="Muy Baja",' RIESGOS DE GESTION'!#REF!="Catastrófico"),CONCATENATE("R10C",' RIESGOS DE GESTION'!#REF!),"")</f>
        <v>#REF!</v>
      </c>
      <c r="AI55" s="51" t="e">
        <f>IF(AND(' RIESGOS DE GESTION'!#REF!="Muy Baja",' RIESGOS DE GESTION'!#REF!="Catastrófico"),CONCATENATE("R10C",' RIESGOS DE GESTION'!#REF!),"")</f>
        <v>#REF!</v>
      </c>
      <c r="AJ55" s="51" t="e">
        <f>IF(AND(' RIESGOS DE GESTION'!#REF!="Muy Baja",' RIESGOS DE GESTION'!#REF!="Catastrófico"),CONCATENATE("R10C",' RIESGOS DE GESTION'!#REF!),"")</f>
        <v>#REF!</v>
      </c>
      <c r="AK55" s="51" t="e">
        <f>IF(AND(' RIESGOS DE GESTION'!#REF!="Muy Baja",' RIESGOS DE GESTION'!#REF!="Catastrófico"),CONCATENATE("R10C",' RIESGOS DE GESTION'!#REF!),"")</f>
        <v>#REF!</v>
      </c>
      <c r="AL55" s="51" t="e">
        <f>IF(AND(' RIESGOS DE GESTION'!#REF!="Muy Baja",' RIESGOS DE GESTION'!#REF!="Catastrófico"),CONCATENATE("R10C",' RIESGOS DE GESTION'!#REF!),"")</f>
        <v>#REF!</v>
      </c>
      <c r="AM55" s="52" t="e">
        <f>IF(AND(' RIESGOS DE GESTION'!#REF!="Muy Baja",' RIESGOS DE GESTION'!#REF!="Catastrófico"),CONCATENATE("R10C",' RIESGOS DE GESTION'!#REF!),"")</f>
        <v>#REF!</v>
      </c>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2"/>
      <c r="BS55" s="72"/>
      <c r="BT55" s="72"/>
      <c r="BU55" s="72"/>
      <c r="BV55" s="72"/>
      <c r="BW55" s="72"/>
      <c r="BX55" s="72"/>
      <c r="BY55" s="72"/>
      <c r="BZ55" s="72"/>
      <c r="CA55" s="72"/>
      <c r="CB55" s="72"/>
    </row>
    <row r="56" spans="1:80" x14ac:dyDescent="0.25">
      <c r="A56" s="72"/>
      <c r="B56" s="72"/>
      <c r="C56" s="72"/>
      <c r="D56" s="72"/>
      <c r="E56" s="72"/>
      <c r="F56" s="72"/>
      <c r="G56" s="72"/>
      <c r="H56" s="72"/>
      <c r="I56" s="72"/>
      <c r="J56" s="484" t="s">
        <v>306</v>
      </c>
      <c r="K56" s="485"/>
      <c r="L56" s="485"/>
      <c r="M56" s="485"/>
      <c r="N56" s="485"/>
      <c r="O56" s="486"/>
      <c r="P56" s="484" t="s">
        <v>307</v>
      </c>
      <c r="Q56" s="485"/>
      <c r="R56" s="485"/>
      <c r="S56" s="485"/>
      <c r="T56" s="485"/>
      <c r="U56" s="486"/>
      <c r="V56" s="484" t="s">
        <v>308</v>
      </c>
      <c r="W56" s="485"/>
      <c r="X56" s="485"/>
      <c r="Y56" s="485"/>
      <c r="Z56" s="485"/>
      <c r="AA56" s="486"/>
      <c r="AB56" s="484" t="s">
        <v>309</v>
      </c>
      <c r="AC56" s="493"/>
      <c r="AD56" s="485"/>
      <c r="AE56" s="485"/>
      <c r="AF56" s="485"/>
      <c r="AG56" s="486"/>
      <c r="AH56" s="484" t="s">
        <v>310</v>
      </c>
      <c r="AI56" s="485"/>
      <c r="AJ56" s="485"/>
      <c r="AK56" s="485"/>
      <c r="AL56" s="485"/>
      <c r="AM56" s="486"/>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c r="BO56" s="72"/>
      <c r="BP56" s="72"/>
      <c r="BQ56" s="72"/>
      <c r="BR56" s="72"/>
      <c r="BS56" s="72"/>
      <c r="BT56" s="72"/>
      <c r="BU56" s="72"/>
      <c r="BV56" s="72"/>
      <c r="BW56" s="72"/>
      <c r="BX56" s="72"/>
      <c r="BY56" s="72"/>
      <c r="BZ56" s="72"/>
      <c r="CA56" s="72"/>
      <c r="CB56" s="72"/>
    </row>
    <row r="57" spans="1:80" x14ac:dyDescent="0.25">
      <c r="A57" s="72"/>
      <c r="B57" s="72"/>
      <c r="C57" s="72"/>
      <c r="D57" s="72"/>
      <c r="E57" s="72"/>
      <c r="F57" s="72"/>
      <c r="G57" s="72"/>
      <c r="H57" s="72"/>
      <c r="I57" s="72"/>
      <c r="J57" s="487"/>
      <c r="K57" s="488"/>
      <c r="L57" s="488"/>
      <c r="M57" s="488"/>
      <c r="N57" s="488"/>
      <c r="O57" s="489"/>
      <c r="P57" s="487"/>
      <c r="Q57" s="488"/>
      <c r="R57" s="488"/>
      <c r="S57" s="488"/>
      <c r="T57" s="488"/>
      <c r="U57" s="489"/>
      <c r="V57" s="487"/>
      <c r="W57" s="488"/>
      <c r="X57" s="488"/>
      <c r="Y57" s="488"/>
      <c r="Z57" s="488"/>
      <c r="AA57" s="489"/>
      <c r="AB57" s="487"/>
      <c r="AC57" s="488"/>
      <c r="AD57" s="488"/>
      <c r="AE57" s="488"/>
      <c r="AF57" s="488"/>
      <c r="AG57" s="489"/>
      <c r="AH57" s="487"/>
      <c r="AI57" s="488"/>
      <c r="AJ57" s="488"/>
      <c r="AK57" s="488"/>
      <c r="AL57" s="488"/>
      <c r="AM57" s="489"/>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c r="BO57" s="72"/>
      <c r="BP57" s="72"/>
      <c r="BQ57" s="72"/>
      <c r="BR57" s="72"/>
      <c r="BS57" s="72"/>
      <c r="BT57" s="72"/>
      <c r="BU57" s="72"/>
      <c r="BV57" s="72"/>
      <c r="BW57" s="72"/>
      <c r="BX57" s="72"/>
      <c r="BY57" s="72"/>
      <c r="BZ57" s="72"/>
      <c r="CA57" s="72"/>
      <c r="CB57" s="72"/>
    </row>
    <row r="58" spans="1:80" x14ac:dyDescent="0.25">
      <c r="A58" s="72"/>
      <c r="B58" s="72"/>
      <c r="C58" s="72"/>
      <c r="D58" s="72"/>
      <c r="E58" s="72"/>
      <c r="F58" s="72"/>
      <c r="G58" s="72"/>
      <c r="H58" s="72"/>
      <c r="I58" s="72"/>
      <c r="J58" s="487"/>
      <c r="K58" s="488"/>
      <c r="L58" s="488"/>
      <c r="M58" s="488"/>
      <c r="N58" s="488"/>
      <c r="O58" s="489"/>
      <c r="P58" s="487"/>
      <c r="Q58" s="488"/>
      <c r="R58" s="488"/>
      <c r="S58" s="488"/>
      <c r="T58" s="488"/>
      <c r="U58" s="489"/>
      <c r="V58" s="487"/>
      <c r="W58" s="488"/>
      <c r="X58" s="488"/>
      <c r="Y58" s="488"/>
      <c r="Z58" s="488"/>
      <c r="AA58" s="489"/>
      <c r="AB58" s="487"/>
      <c r="AC58" s="488"/>
      <c r="AD58" s="488"/>
      <c r="AE58" s="488"/>
      <c r="AF58" s="488"/>
      <c r="AG58" s="489"/>
      <c r="AH58" s="487"/>
      <c r="AI58" s="488"/>
      <c r="AJ58" s="488"/>
      <c r="AK58" s="488"/>
      <c r="AL58" s="488"/>
      <c r="AM58" s="489"/>
      <c r="AN58" s="72"/>
      <c r="AO58" s="72"/>
      <c r="AP58" s="72"/>
      <c r="AQ58" s="72"/>
      <c r="AR58" s="72"/>
      <c r="AS58" s="72"/>
      <c r="AT58" s="72"/>
      <c r="AU58" s="72"/>
      <c r="AV58" s="72"/>
      <c r="AW58" s="72"/>
      <c r="AX58" s="72"/>
      <c r="AY58" s="72"/>
      <c r="AZ58" s="72"/>
      <c r="BA58" s="72"/>
      <c r="BB58" s="72"/>
      <c r="BC58" s="72"/>
      <c r="BD58" s="72"/>
      <c r="BE58" s="72"/>
      <c r="BF58" s="72"/>
      <c r="BG58" s="72"/>
      <c r="BH58" s="72"/>
      <c r="BI58" s="72"/>
      <c r="BJ58" s="72"/>
      <c r="BK58" s="72"/>
      <c r="BL58" s="72"/>
      <c r="BM58" s="72"/>
      <c r="BN58" s="72"/>
      <c r="BO58" s="72"/>
      <c r="BP58" s="72"/>
      <c r="BQ58" s="72"/>
      <c r="BR58" s="72"/>
      <c r="BS58" s="72"/>
      <c r="BT58" s="72"/>
      <c r="BU58" s="72"/>
      <c r="BV58" s="72"/>
      <c r="BW58" s="72"/>
      <c r="BX58" s="72"/>
      <c r="BY58" s="72"/>
      <c r="BZ58" s="72"/>
      <c r="CA58" s="72"/>
      <c r="CB58" s="72"/>
    </row>
    <row r="59" spans="1:80" x14ac:dyDescent="0.25">
      <c r="A59" s="72"/>
      <c r="B59" s="72"/>
      <c r="C59" s="72"/>
      <c r="D59" s="72"/>
      <c r="E59" s="72"/>
      <c r="F59" s="72"/>
      <c r="G59" s="72"/>
      <c r="H59" s="72"/>
      <c r="I59" s="72"/>
      <c r="J59" s="487"/>
      <c r="K59" s="488"/>
      <c r="L59" s="488"/>
      <c r="M59" s="488"/>
      <c r="N59" s="488"/>
      <c r="O59" s="489"/>
      <c r="P59" s="487"/>
      <c r="Q59" s="488"/>
      <c r="R59" s="488"/>
      <c r="S59" s="488"/>
      <c r="T59" s="488"/>
      <c r="U59" s="489"/>
      <c r="V59" s="487"/>
      <c r="W59" s="488"/>
      <c r="X59" s="488"/>
      <c r="Y59" s="488"/>
      <c r="Z59" s="488"/>
      <c r="AA59" s="489"/>
      <c r="AB59" s="487"/>
      <c r="AC59" s="488"/>
      <c r="AD59" s="488"/>
      <c r="AE59" s="488"/>
      <c r="AF59" s="488"/>
      <c r="AG59" s="489"/>
      <c r="AH59" s="487"/>
      <c r="AI59" s="488"/>
      <c r="AJ59" s="488"/>
      <c r="AK59" s="488"/>
      <c r="AL59" s="488"/>
      <c r="AM59" s="489"/>
      <c r="AN59" s="72"/>
      <c r="AO59" s="72"/>
      <c r="AP59" s="72"/>
      <c r="AQ59" s="72"/>
      <c r="AR59" s="72"/>
      <c r="AS59" s="72"/>
      <c r="AT59" s="72"/>
      <c r="AU59" s="72"/>
      <c r="AV59" s="72"/>
      <c r="AW59" s="72"/>
      <c r="AX59" s="72"/>
      <c r="AY59" s="72"/>
      <c r="AZ59" s="72"/>
      <c r="BA59" s="72"/>
      <c r="BB59" s="72"/>
      <c r="BC59" s="72"/>
      <c r="BD59" s="72"/>
      <c r="BE59" s="72"/>
      <c r="BF59" s="72"/>
      <c r="BG59" s="72"/>
      <c r="BH59" s="72"/>
      <c r="BI59" s="72"/>
      <c r="BJ59" s="72"/>
      <c r="BK59" s="72"/>
      <c r="BL59" s="72"/>
      <c r="BM59" s="72"/>
      <c r="BN59" s="72"/>
      <c r="BO59" s="72"/>
      <c r="BP59" s="72"/>
      <c r="BQ59" s="72"/>
      <c r="BR59" s="72"/>
      <c r="BS59" s="72"/>
      <c r="BT59" s="72"/>
      <c r="BU59" s="72"/>
      <c r="BV59" s="72"/>
      <c r="BW59" s="72"/>
      <c r="BX59" s="72"/>
      <c r="BY59" s="72"/>
      <c r="BZ59" s="72"/>
      <c r="CA59" s="72"/>
      <c r="CB59" s="72"/>
    </row>
    <row r="60" spans="1:80" x14ac:dyDescent="0.25">
      <c r="A60" s="72"/>
      <c r="B60" s="72"/>
      <c r="C60" s="72"/>
      <c r="D60" s="72"/>
      <c r="E60" s="72"/>
      <c r="F60" s="72"/>
      <c r="G60" s="72"/>
      <c r="H60" s="72"/>
      <c r="I60" s="72"/>
      <c r="J60" s="487"/>
      <c r="K60" s="488"/>
      <c r="L60" s="488"/>
      <c r="M60" s="488"/>
      <c r="N60" s="488"/>
      <c r="O60" s="489"/>
      <c r="P60" s="487"/>
      <c r="Q60" s="488"/>
      <c r="R60" s="488"/>
      <c r="S60" s="488"/>
      <c r="T60" s="488"/>
      <c r="U60" s="489"/>
      <c r="V60" s="487"/>
      <c r="W60" s="488"/>
      <c r="X60" s="488"/>
      <c r="Y60" s="488"/>
      <c r="Z60" s="488"/>
      <c r="AA60" s="489"/>
      <c r="AB60" s="487"/>
      <c r="AC60" s="488"/>
      <c r="AD60" s="488"/>
      <c r="AE60" s="488"/>
      <c r="AF60" s="488"/>
      <c r="AG60" s="489"/>
      <c r="AH60" s="487"/>
      <c r="AI60" s="488"/>
      <c r="AJ60" s="488"/>
      <c r="AK60" s="488"/>
      <c r="AL60" s="488"/>
      <c r="AM60" s="489"/>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row>
    <row r="61" spans="1:80" ht="15.75" thickBot="1" x14ac:dyDescent="0.3">
      <c r="A61" s="72"/>
      <c r="B61" s="72"/>
      <c r="C61" s="72"/>
      <c r="D61" s="72"/>
      <c r="E61" s="72"/>
      <c r="F61" s="72"/>
      <c r="G61" s="72"/>
      <c r="H61" s="72"/>
      <c r="I61" s="72"/>
      <c r="J61" s="490"/>
      <c r="K61" s="491"/>
      <c r="L61" s="491"/>
      <c r="M61" s="491"/>
      <c r="N61" s="491"/>
      <c r="O61" s="492"/>
      <c r="P61" s="490"/>
      <c r="Q61" s="491"/>
      <c r="R61" s="491"/>
      <c r="S61" s="491"/>
      <c r="T61" s="491"/>
      <c r="U61" s="492"/>
      <c r="V61" s="490"/>
      <c r="W61" s="491"/>
      <c r="X61" s="491"/>
      <c r="Y61" s="491"/>
      <c r="Z61" s="491"/>
      <c r="AA61" s="492"/>
      <c r="AB61" s="490"/>
      <c r="AC61" s="491"/>
      <c r="AD61" s="491"/>
      <c r="AE61" s="491"/>
      <c r="AF61" s="491"/>
      <c r="AG61" s="492"/>
      <c r="AH61" s="490"/>
      <c r="AI61" s="491"/>
      <c r="AJ61" s="491"/>
      <c r="AK61" s="491"/>
      <c r="AL61" s="491"/>
      <c r="AM61" s="492"/>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2"/>
      <c r="BX61" s="72"/>
      <c r="BY61" s="72"/>
      <c r="BZ61" s="72"/>
      <c r="CA61" s="72"/>
      <c r="CB61" s="72"/>
    </row>
    <row r="62" spans="1:80" x14ac:dyDescent="0.25">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row>
    <row r="63" spans="1:80" ht="15" customHeight="1" x14ac:dyDescent="0.25">
      <c r="A63" s="72"/>
      <c r="B63" s="76"/>
      <c r="C63" s="76"/>
      <c r="D63" s="76"/>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2"/>
      <c r="AV63" s="72"/>
      <c r="AW63" s="72"/>
      <c r="AX63" s="72"/>
      <c r="AY63" s="72"/>
      <c r="AZ63" s="72"/>
      <c r="BA63" s="72"/>
      <c r="BB63" s="72"/>
      <c r="BC63" s="72"/>
      <c r="BD63" s="72"/>
      <c r="BE63" s="72"/>
      <c r="BF63" s="72"/>
      <c r="BG63" s="72"/>
      <c r="BH63" s="72"/>
    </row>
    <row r="64" spans="1:80" ht="15" customHeight="1" x14ac:dyDescent="0.25">
      <c r="A64" s="72"/>
      <c r="B64" s="76"/>
      <c r="C64" s="76"/>
      <c r="D64" s="76"/>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2"/>
      <c r="AV64" s="72"/>
      <c r="AW64" s="72"/>
      <c r="AX64" s="72"/>
      <c r="AY64" s="72"/>
      <c r="AZ64" s="72"/>
      <c r="BA64" s="72"/>
      <c r="BB64" s="72"/>
      <c r="BC64" s="72"/>
      <c r="BD64" s="72"/>
      <c r="BE64" s="72"/>
      <c r="BF64" s="72"/>
      <c r="BG64" s="72"/>
      <c r="BH64" s="72"/>
    </row>
    <row r="65" spans="1:60" x14ac:dyDescent="0.25">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c r="AA65" s="72"/>
      <c r="AB65" s="72"/>
      <c r="AC65" s="72"/>
      <c r="AD65" s="72"/>
      <c r="AE65" s="72"/>
      <c r="AF65" s="72"/>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row>
    <row r="66" spans="1:60" x14ac:dyDescent="0.25">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c r="AA66" s="72"/>
      <c r="AB66" s="72"/>
      <c r="AC66" s="72"/>
      <c r="AD66" s="72"/>
      <c r="AE66" s="72"/>
      <c r="AF66" s="72"/>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row>
    <row r="67" spans="1:60" x14ac:dyDescent="0.25">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c r="AA67" s="72"/>
      <c r="AB67" s="72"/>
      <c r="AC67" s="72"/>
      <c r="AD67" s="72"/>
      <c r="AE67" s="72"/>
      <c r="AF67" s="72"/>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row>
    <row r="68" spans="1:60" x14ac:dyDescent="0.25">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c r="AA68" s="72"/>
      <c r="AB68" s="72"/>
      <c r="AC68" s="72"/>
      <c r="AD68" s="72"/>
      <c r="AE68" s="72"/>
      <c r="AF68" s="72"/>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row>
    <row r="69" spans="1:60" x14ac:dyDescent="0.25">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row>
    <row r="70" spans="1:60" x14ac:dyDescent="0.25">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row>
    <row r="71" spans="1:60" x14ac:dyDescent="0.25">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row>
    <row r="72" spans="1:60" x14ac:dyDescent="0.25">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c r="AA72" s="72"/>
      <c r="AB72" s="72"/>
      <c r="AC72" s="72"/>
      <c r="AD72" s="72"/>
      <c r="AE72" s="72"/>
      <c r="AF72" s="72"/>
      <c r="AG72" s="72"/>
      <c r="AH72" s="72"/>
      <c r="AI72" s="72"/>
      <c r="AJ72" s="72"/>
      <c r="AK72" s="72"/>
      <c r="AL72" s="72"/>
      <c r="AM72" s="72"/>
      <c r="AN72" s="72"/>
      <c r="AO72" s="72"/>
      <c r="AP72" s="72"/>
      <c r="AQ72" s="72"/>
      <c r="AR72" s="72"/>
      <c r="AS72" s="72"/>
      <c r="AT72" s="72"/>
      <c r="AU72" s="72"/>
      <c r="AV72" s="72"/>
      <c r="AW72" s="72"/>
      <c r="AX72" s="72"/>
      <c r="AY72" s="72"/>
      <c r="AZ72" s="72"/>
      <c r="BA72" s="72"/>
      <c r="BB72" s="72"/>
      <c r="BC72" s="72"/>
      <c r="BD72" s="72"/>
      <c r="BE72" s="72"/>
      <c r="BF72" s="72"/>
      <c r="BG72" s="72"/>
      <c r="BH72" s="72"/>
    </row>
    <row r="73" spans="1:60" x14ac:dyDescent="0.25">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c r="AA73" s="72"/>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c r="BA73" s="72"/>
      <c r="BB73" s="72"/>
      <c r="BC73" s="72"/>
      <c r="BD73" s="72"/>
      <c r="BE73" s="72"/>
      <c r="BF73" s="72"/>
      <c r="BG73" s="72"/>
      <c r="BH73" s="72"/>
    </row>
    <row r="74" spans="1:60" x14ac:dyDescent="0.25">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72"/>
      <c r="BD74" s="72"/>
      <c r="BE74" s="72"/>
      <c r="BF74" s="72"/>
      <c r="BG74" s="72"/>
      <c r="BH74" s="72"/>
    </row>
    <row r="75" spans="1:60" x14ac:dyDescent="0.25">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row>
    <row r="76" spans="1:60" x14ac:dyDescent="0.25">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row>
    <row r="77" spans="1:60" x14ac:dyDescent="0.25">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row>
    <row r="78" spans="1:60" x14ac:dyDescent="0.25">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row>
    <row r="79" spans="1:60" x14ac:dyDescent="0.25">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72"/>
      <c r="BD79" s="72"/>
      <c r="BE79" s="72"/>
      <c r="BF79" s="72"/>
      <c r="BG79" s="72"/>
      <c r="BH79" s="72"/>
    </row>
    <row r="80" spans="1:60" x14ac:dyDescent="0.25">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72"/>
      <c r="BD80" s="72"/>
      <c r="BE80" s="72"/>
      <c r="BF80" s="72"/>
      <c r="BG80" s="72"/>
      <c r="BH80" s="72"/>
    </row>
    <row r="81" spans="1:60" x14ac:dyDescent="0.25">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72"/>
      <c r="BD81" s="72"/>
      <c r="BE81" s="72"/>
      <c r="BF81" s="72"/>
      <c r="BG81" s="72"/>
      <c r="BH81" s="72"/>
    </row>
    <row r="82" spans="1:60" x14ac:dyDescent="0.25">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row>
    <row r="83" spans="1:60" x14ac:dyDescent="0.25">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row>
    <row r="84" spans="1:60" x14ac:dyDescent="0.25">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row>
    <row r="85" spans="1:60" x14ac:dyDescent="0.25">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2"/>
      <c r="AS85" s="72"/>
      <c r="AT85" s="72"/>
      <c r="AU85" s="72"/>
      <c r="AV85" s="72"/>
      <c r="AW85" s="72"/>
      <c r="AX85" s="72"/>
      <c r="AY85" s="72"/>
      <c r="AZ85" s="72"/>
      <c r="BA85" s="72"/>
      <c r="BB85" s="72"/>
      <c r="BC85" s="72"/>
      <c r="BD85" s="72"/>
      <c r="BE85" s="72"/>
      <c r="BF85" s="72"/>
      <c r="BG85" s="72"/>
      <c r="BH85" s="72"/>
    </row>
    <row r="86" spans="1:60" x14ac:dyDescent="0.25">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c r="BE86" s="72"/>
      <c r="BF86" s="72"/>
      <c r="BG86" s="72"/>
      <c r="BH86" s="72"/>
    </row>
    <row r="87" spans="1:60" x14ac:dyDescent="0.25">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2"/>
      <c r="AK87" s="72"/>
      <c r="AL87" s="72"/>
      <c r="AM87" s="72"/>
      <c r="AN87" s="72"/>
      <c r="AO87" s="72"/>
      <c r="AP87" s="72"/>
      <c r="AQ87" s="72"/>
      <c r="AR87" s="72"/>
      <c r="AS87" s="72"/>
      <c r="AT87" s="72"/>
      <c r="AU87" s="72"/>
      <c r="AV87" s="72"/>
      <c r="AW87" s="72"/>
      <c r="AX87" s="72"/>
      <c r="AY87" s="72"/>
      <c r="AZ87" s="72"/>
      <c r="BA87" s="72"/>
      <c r="BB87" s="72"/>
      <c r="BC87" s="72"/>
      <c r="BD87" s="72"/>
      <c r="BE87" s="72"/>
      <c r="BF87" s="72"/>
      <c r="BG87" s="72"/>
      <c r="BH87" s="72"/>
    </row>
    <row r="88" spans="1:60" x14ac:dyDescent="0.25">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2"/>
      <c r="AP88" s="72"/>
      <c r="AQ88" s="72"/>
      <c r="AR88" s="72"/>
      <c r="AS88" s="72"/>
      <c r="AT88" s="72"/>
      <c r="AU88" s="72"/>
      <c r="AV88" s="72"/>
      <c r="AW88" s="72"/>
      <c r="AX88" s="72"/>
      <c r="AY88" s="72"/>
      <c r="AZ88" s="72"/>
      <c r="BA88" s="72"/>
      <c r="BB88" s="72"/>
      <c r="BC88" s="72"/>
      <c r="BD88" s="72"/>
      <c r="BE88" s="72"/>
      <c r="BF88" s="72"/>
      <c r="BG88" s="72"/>
      <c r="BH88" s="72"/>
    </row>
    <row r="89" spans="1:60" x14ac:dyDescent="0.25">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row>
    <row r="90" spans="1:60" x14ac:dyDescent="0.25">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c r="AA90" s="72"/>
      <c r="AB90" s="72"/>
      <c r="AC90" s="72"/>
      <c r="AD90" s="72"/>
      <c r="AE90" s="72"/>
      <c r="AF90" s="72"/>
      <c r="AG90" s="72"/>
      <c r="AH90" s="72"/>
      <c r="AI90" s="72"/>
      <c r="AJ90" s="72"/>
      <c r="AK90" s="72"/>
      <c r="AL90" s="72"/>
      <c r="AM90" s="72"/>
      <c r="AN90" s="72"/>
      <c r="AO90" s="72"/>
      <c r="AP90" s="72"/>
      <c r="AQ90" s="72"/>
      <c r="AR90" s="72"/>
      <c r="AS90" s="72"/>
      <c r="AT90" s="72"/>
      <c r="AU90" s="72"/>
      <c r="AV90" s="72"/>
      <c r="AW90" s="72"/>
      <c r="AX90" s="72"/>
      <c r="AY90" s="72"/>
      <c r="AZ90" s="72"/>
      <c r="BA90" s="72"/>
      <c r="BB90" s="72"/>
      <c r="BC90" s="72"/>
      <c r="BD90" s="72"/>
      <c r="BE90" s="72"/>
      <c r="BF90" s="72"/>
      <c r="BG90" s="72"/>
      <c r="BH90" s="72"/>
    </row>
    <row r="91" spans="1:60" x14ac:dyDescent="0.25">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c r="AA91" s="72"/>
      <c r="AB91" s="72"/>
      <c r="AC91" s="72"/>
      <c r="AD91" s="72"/>
      <c r="AE91" s="72"/>
      <c r="AF91" s="72"/>
      <c r="AG91" s="72"/>
      <c r="AH91" s="72"/>
      <c r="AI91" s="72"/>
      <c r="AJ91" s="72"/>
      <c r="AK91" s="72"/>
      <c r="AL91" s="72"/>
      <c r="AM91" s="72"/>
      <c r="AN91" s="72"/>
      <c r="AO91" s="72"/>
      <c r="AP91" s="72"/>
      <c r="AQ91" s="72"/>
      <c r="AR91" s="72"/>
      <c r="AS91" s="72"/>
      <c r="AT91" s="72"/>
      <c r="AU91" s="72"/>
      <c r="AV91" s="72"/>
      <c r="AW91" s="72"/>
      <c r="AX91" s="72"/>
      <c r="AY91" s="72"/>
      <c r="AZ91" s="72"/>
      <c r="BA91" s="72"/>
      <c r="BB91" s="72"/>
      <c r="BC91" s="72"/>
      <c r="BD91" s="72"/>
      <c r="BE91" s="72"/>
      <c r="BF91" s="72"/>
      <c r="BG91" s="72"/>
      <c r="BH91" s="72"/>
    </row>
    <row r="92" spans="1:60" x14ac:dyDescent="0.25">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c r="AA92" s="72"/>
      <c r="AB92" s="72"/>
      <c r="AC92" s="72"/>
      <c r="AD92" s="72"/>
      <c r="AE92" s="72"/>
      <c r="AF92" s="72"/>
      <c r="AG92" s="72"/>
      <c r="AH92" s="72"/>
      <c r="AI92" s="72"/>
      <c r="AJ92" s="72"/>
      <c r="AK92" s="72"/>
      <c r="AL92" s="72"/>
      <c r="AM92" s="72"/>
      <c r="AN92" s="72"/>
      <c r="AO92" s="72"/>
      <c r="AP92" s="72"/>
      <c r="AQ92" s="72"/>
      <c r="AR92" s="72"/>
      <c r="AS92" s="72"/>
      <c r="AT92" s="72"/>
      <c r="AU92" s="72"/>
      <c r="AV92" s="72"/>
      <c r="AW92" s="72"/>
      <c r="AX92" s="72"/>
      <c r="AY92" s="72"/>
      <c r="AZ92" s="72"/>
      <c r="BA92" s="72"/>
      <c r="BB92" s="72"/>
      <c r="BC92" s="72"/>
      <c r="BD92" s="72"/>
      <c r="BE92" s="72"/>
      <c r="BF92" s="72"/>
      <c r="BG92" s="72"/>
      <c r="BH92" s="72"/>
    </row>
    <row r="93" spans="1:60" x14ac:dyDescent="0.25">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c r="AA93" s="72"/>
      <c r="AB93" s="72"/>
      <c r="AC93" s="72"/>
      <c r="AD93" s="72"/>
      <c r="AE93" s="72"/>
      <c r="AF93" s="72"/>
      <c r="AG93" s="72"/>
      <c r="AH93" s="72"/>
      <c r="AI93" s="72"/>
      <c r="AJ93" s="72"/>
      <c r="AK93" s="72"/>
      <c r="AL93" s="72"/>
      <c r="AM93" s="72"/>
      <c r="AN93" s="72"/>
      <c r="AO93" s="72"/>
      <c r="AP93" s="72"/>
      <c r="AQ93" s="72"/>
      <c r="AR93" s="72"/>
      <c r="AS93" s="72"/>
      <c r="AT93" s="72"/>
      <c r="AU93" s="72"/>
      <c r="AV93" s="72"/>
      <c r="AW93" s="72"/>
      <c r="AX93" s="72"/>
      <c r="AY93" s="72"/>
      <c r="AZ93" s="72"/>
      <c r="BA93" s="72"/>
      <c r="BB93" s="72"/>
      <c r="BC93" s="72"/>
      <c r="BD93" s="72"/>
      <c r="BE93" s="72"/>
      <c r="BF93" s="72"/>
      <c r="BG93" s="72"/>
      <c r="BH93" s="72"/>
    </row>
    <row r="94" spans="1:60" x14ac:dyDescent="0.25">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c r="AA94" s="72"/>
      <c r="AB94" s="72"/>
      <c r="AC94" s="72"/>
      <c r="AD94" s="72"/>
      <c r="AE94" s="72"/>
      <c r="AF94" s="72"/>
      <c r="AG94" s="72"/>
      <c r="AH94" s="72"/>
      <c r="AI94" s="72"/>
      <c r="AJ94" s="72"/>
      <c r="AK94" s="72"/>
      <c r="AL94" s="72"/>
      <c r="AM94" s="72"/>
      <c r="AN94" s="72"/>
      <c r="AO94" s="72"/>
      <c r="AP94" s="72"/>
      <c r="AQ94" s="72"/>
      <c r="AR94" s="72"/>
      <c r="AS94" s="72"/>
      <c r="AT94" s="72"/>
      <c r="AU94" s="72"/>
      <c r="AV94" s="72"/>
      <c r="AW94" s="72"/>
      <c r="AX94" s="72"/>
      <c r="AY94" s="72"/>
      <c r="AZ94" s="72"/>
      <c r="BA94" s="72"/>
      <c r="BB94" s="72"/>
      <c r="BC94" s="72"/>
      <c r="BD94" s="72"/>
      <c r="BE94" s="72"/>
      <c r="BF94" s="72"/>
      <c r="BG94" s="72"/>
      <c r="BH94" s="72"/>
    </row>
    <row r="95" spans="1:60" x14ac:dyDescent="0.25">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c r="AA95" s="72"/>
      <c r="AB95" s="72"/>
      <c r="AC95" s="72"/>
      <c r="AD95" s="72"/>
      <c r="AE95" s="72"/>
      <c r="AF95" s="72"/>
      <c r="AG95" s="72"/>
      <c r="AH95" s="72"/>
      <c r="AI95" s="72"/>
      <c r="AJ95" s="72"/>
      <c r="AK95" s="72"/>
      <c r="AL95" s="72"/>
      <c r="AM95" s="72"/>
      <c r="AN95" s="72"/>
      <c r="AO95" s="72"/>
      <c r="AP95" s="72"/>
      <c r="AQ95" s="72"/>
      <c r="AR95" s="72"/>
      <c r="AS95" s="72"/>
      <c r="AT95" s="72"/>
      <c r="AU95" s="72"/>
      <c r="AV95" s="72"/>
      <c r="AW95" s="72"/>
      <c r="AX95" s="72"/>
      <c r="AY95" s="72"/>
      <c r="AZ95" s="72"/>
      <c r="BA95" s="72"/>
      <c r="BB95" s="72"/>
      <c r="BC95" s="72"/>
      <c r="BD95" s="72"/>
      <c r="BE95" s="72"/>
      <c r="BF95" s="72"/>
      <c r="BG95" s="72"/>
      <c r="BH95" s="72"/>
    </row>
    <row r="96" spans="1:60" x14ac:dyDescent="0.25">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c r="AA96" s="72"/>
      <c r="AB96" s="72"/>
      <c r="AC96" s="72"/>
      <c r="AD96" s="72"/>
      <c r="AE96" s="72"/>
      <c r="AF96" s="72"/>
      <c r="AG96" s="72"/>
      <c r="AH96" s="72"/>
      <c r="AI96" s="72"/>
      <c r="AJ96" s="72"/>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row>
    <row r="97" spans="1:60" x14ac:dyDescent="0.25">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c r="AA97" s="72"/>
      <c r="AB97" s="72"/>
      <c r="AC97" s="72"/>
      <c r="AD97" s="72"/>
      <c r="AE97" s="72"/>
      <c r="AF97" s="72"/>
      <c r="AG97" s="72"/>
      <c r="AH97" s="72"/>
      <c r="AI97" s="72"/>
      <c r="AJ97" s="72"/>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row>
    <row r="98" spans="1:60" x14ac:dyDescent="0.25">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2"/>
      <c r="AY98" s="72"/>
      <c r="AZ98" s="72"/>
      <c r="BA98" s="72"/>
      <c r="BB98" s="72"/>
      <c r="BC98" s="72"/>
      <c r="BD98" s="72"/>
      <c r="BE98" s="72"/>
      <c r="BF98" s="72"/>
      <c r="BG98" s="72"/>
      <c r="BH98" s="72"/>
    </row>
    <row r="99" spans="1:60" x14ac:dyDescent="0.25">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c r="AA99" s="72"/>
      <c r="AB99" s="72"/>
      <c r="AC99" s="72"/>
      <c r="AD99" s="72"/>
      <c r="AE99" s="72"/>
      <c r="AF99" s="72"/>
      <c r="AG99" s="72"/>
      <c r="AH99" s="72"/>
      <c r="AI99" s="72"/>
      <c r="AJ99" s="72"/>
      <c r="AK99" s="72"/>
      <c r="AL99" s="72"/>
      <c r="AM99" s="72"/>
      <c r="AN99" s="72"/>
      <c r="AO99" s="72"/>
      <c r="AP99" s="72"/>
      <c r="AQ99" s="72"/>
      <c r="AR99" s="72"/>
      <c r="AS99" s="72"/>
      <c r="AT99" s="72"/>
      <c r="AU99" s="72"/>
      <c r="AV99" s="72"/>
      <c r="AW99" s="72"/>
      <c r="AX99" s="72"/>
      <c r="AY99" s="72"/>
      <c r="AZ99" s="72"/>
      <c r="BA99" s="72"/>
      <c r="BB99" s="72"/>
      <c r="BC99" s="72"/>
      <c r="BD99" s="72"/>
      <c r="BE99" s="72"/>
      <c r="BF99" s="72"/>
      <c r="BG99" s="72"/>
      <c r="BH99" s="72"/>
    </row>
    <row r="100" spans="1:60" x14ac:dyDescent="0.25">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c r="AF100" s="72"/>
      <c r="AG100" s="72"/>
      <c r="AH100" s="72"/>
      <c r="AI100" s="72"/>
      <c r="AJ100" s="72"/>
      <c r="AK100" s="72"/>
      <c r="AL100" s="72"/>
      <c r="AM100" s="72"/>
      <c r="AN100" s="72"/>
      <c r="AO100" s="72"/>
      <c r="AP100" s="72"/>
      <c r="AQ100" s="72"/>
      <c r="AR100" s="72"/>
      <c r="AS100" s="72"/>
      <c r="AT100" s="72"/>
      <c r="AU100" s="72"/>
      <c r="AV100" s="72"/>
      <c r="AW100" s="72"/>
      <c r="AX100" s="72"/>
      <c r="AY100" s="72"/>
      <c r="AZ100" s="72"/>
      <c r="BA100" s="72"/>
      <c r="BB100" s="72"/>
      <c r="BC100" s="72"/>
      <c r="BD100" s="72"/>
      <c r="BE100" s="72"/>
      <c r="BF100" s="72"/>
      <c r="BG100" s="72"/>
      <c r="BH100" s="72"/>
    </row>
    <row r="101" spans="1:60" x14ac:dyDescent="0.25">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c r="AA101" s="72"/>
      <c r="AB101" s="72"/>
      <c r="AC101" s="72"/>
      <c r="AD101" s="72"/>
      <c r="AE101" s="72"/>
      <c r="AF101" s="72"/>
      <c r="AG101" s="72"/>
      <c r="AH101" s="72"/>
      <c r="AI101" s="72"/>
      <c r="AJ101" s="72"/>
      <c r="AK101" s="72"/>
      <c r="AL101" s="72"/>
      <c r="AM101" s="72"/>
      <c r="AN101" s="72"/>
      <c r="AO101" s="72"/>
      <c r="AP101" s="72"/>
      <c r="AQ101" s="72"/>
      <c r="AR101" s="72"/>
      <c r="AS101" s="72"/>
      <c r="AT101" s="72"/>
      <c r="AU101" s="72"/>
      <c r="AV101" s="72"/>
      <c r="AW101" s="72"/>
      <c r="AX101" s="72"/>
      <c r="AY101" s="72"/>
      <c r="AZ101" s="72"/>
      <c r="BA101" s="72"/>
      <c r="BB101" s="72"/>
      <c r="BC101" s="72"/>
      <c r="BD101" s="72"/>
      <c r="BE101" s="72"/>
      <c r="BF101" s="72"/>
      <c r="BG101" s="72"/>
      <c r="BH101" s="72"/>
    </row>
    <row r="102" spans="1:60" x14ac:dyDescent="0.25">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c r="AA102" s="72"/>
      <c r="AB102" s="72"/>
      <c r="AC102" s="72"/>
      <c r="AD102" s="72"/>
      <c r="AE102" s="72"/>
      <c r="AF102" s="72"/>
      <c r="AG102" s="72"/>
      <c r="AH102" s="72"/>
      <c r="AI102" s="72"/>
      <c r="AJ102" s="72"/>
      <c r="AK102" s="72"/>
      <c r="AL102" s="72"/>
      <c r="AM102" s="72"/>
      <c r="AN102" s="72"/>
      <c r="AO102" s="72"/>
      <c r="AP102" s="72"/>
      <c r="AQ102" s="72"/>
      <c r="AR102" s="72"/>
      <c r="AS102" s="72"/>
      <c r="AT102" s="72"/>
      <c r="AU102" s="72"/>
      <c r="AV102" s="72"/>
      <c r="AW102" s="72"/>
      <c r="AX102" s="72"/>
      <c r="AY102" s="72"/>
      <c r="AZ102" s="72"/>
      <c r="BA102" s="72"/>
      <c r="BB102" s="72"/>
      <c r="BC102" s="72"/>
      <c r="BD102" s="72"/>
      <c r="BE102" s="72"/>
      <c r="BF102" s="72"/>
      <c r="BG102" s="72"/>
      <c r="BH102" s="72"/>
    </row>
    <row r="103" spans="1:60" x14ac:dyDescent="0.25">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c r="AA103" s="72"/>
      <c r="AB103" s="72"/>
      <c r="AC103" s="72"/>
      <c r="AD103" s="72"/>
      <c r="AE103" s="72"/>
      <c r="AF103" s="72"/>
      <c r="AG103" s="72"/>
      <c r="AH103" s="72"/>
      <c r="AI103" s="72"/>
      <c r="AJ103" s="72"/>
      <c r="AK103" s="72"/>
      <c r="AL103" s="72"/>
      <c r="AM103" s="72"/>
      <c r="AN103" s="72"/>
      <c r="AO103" s="72"/>
      <c r="AP103" s="72"/>
      <c r="AQ103" s="72"/>
      <c r="AR103" s="72"/>
      <c r="AS103" s="72"/>
      <c r="AT103" s="72"/>
      <c r="AU103" s="72"/>
      <c r="AV103" s="72"/>
      <c r="AW103" s="72"/>
      <c r="AX103" s="72"/>
      <c r="AY103" s="72"/>
      <c r="AZ103" s="72"/>
      <c r="BA103" s="72"/>
      <c r="BB103" s="72"/>
      <c r="BC103" s="72"/>
      <c r="BD103" s="72"/>
      <c r="BE103" s="72"/>
      <c r="BF103" s="72"/>
      <c r="BG103" s="72"/>
      <c r="BH103" s="72"/>
    </row>
    <row r="104" spans="1:60" x14ac:dyDescent="0.25">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c r="AA104" s="72"/>
      <c r="AB104" s="72"/>
      <c r="AC104" s="72"/>
      <c r="AD104" s="72"/>
      <c r="AE104" s="72"/>
      <c r="AF104" s="72"/>
      <c r="AG104" s="72"/>
      <c r="AH104" s="72"/>
      <c r="AI104" s="72"/>
      <c r="AJ104" s="72"/>
      <c r="AK104" s="72"/>
      <c r="AL104" s="72"/>
      <c r="AM104" s="72"/>
      <c r="AN104" s="72"/>
      <c r="AO104" s="72"/>
      <c r="AP104" s="72"/>
      <c r="AQ104" s="72"/>
      <c r="AR104" s="72"/>
      <c r="AS104" s="72"/>
      <c r="AT104" s="72"/>
      <c r="AU104" s="72"/>
      <c r="AV104" s="72"/>
      <c r="AW104" s="72"/>
      <c r="AX104" s="72"/>
      <c r="AY104" s="72"/>
      <c r="AZ104" s="72"/>
      <c r="BA104" s="72"/>
      <c r="BB104" s="72"/>
      <c r="BC104" s="72"/>
      <c r="BD104" s="72"/>
      <c r="BE104" s="72"/>
      <c r="BF104" s="72"/>
      <c r="BG104" s="72"/>
      <c r="BH104" s="72"/>
    </row>
    <row r="105" spans="1:60" x14ac:dyDescent="0.25">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c r="AA105" s="72"/>
      <c r="AB105" s="72"/>
      <c r="AC105" s="72"/>
      <c r="AD105" s="72"/>
      <c r="AE105" s="72"/>
      <c r="AF105" s="72"/>
      <c r="AG105" s="72"/>
      <c r="AH105" s="72"/>
      <c r="AI105" s="72"/>
      <c r="AJ105" s="72"/>
      <c r="AK105" s="72"/>
      <c r="AL105" s="72"/>
      <c r="AM105" s="72"/>
      <c r="AN105" s="72"/>
      <c r="AO105" s="72"/>
      <c r="AP105" s="72"/>
      <c r="AQ105" s="72"/>
      <c r="AR105" s="72"/>
      <c r="AS105" s="72"/>
      <c r="AT105" s="72"/>
      <c r="AU105" s="72"/>
      <c r="AV105" s="72"/>
      <c r="AW105" s="72"/>
      <c r="AX105" s="72"/>
      <c r="AY105" s="72"/>
      <c r="AZ105" s="72"/>
      <c r="BA105" s="72"/>
      <c r="BB105" s="72"/>
      <c r="BC105" s="72"/>
      <c r="BD105" s="72"/>
      <c r="BE105" s="72"/>
      <c r="BF105" s="72"/>
      <c r="BG105" s="72"/>
      <c r="BH105" s="72"/>
    </row>
    <row r="106" spans="1:60" x14ac:dyDescent="0.25">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c r="AA106" s="72"/>
      <c r="AB106" s="72"/>
      <c r="AC106" s="72"/>
      <c r="AD106" s="72"/>
      <c r="AE106" s="72"/>
      <c r="AF106" s="72"/>
      <c r="AG106" s="72"/>
      <c r="AH106" s="72"/>
      <c r="AI106" s="72"/>
      <c r="AJ106" s="72"/>
      <c r="AK106" s="72"/>
      <c r="AL106" s="72"/>
      <c r="AM106" s="72"/>
      <c r="AN106" s="72"/>
      <c r="AO106" s="72"/>
      <c r="AP106" s="72"/>
      <c r="AQ106" s="72"/>
      <c r="AR106" s="72"/>
      <c r="AS106" s="72"/>
      <c r="AT106" s="72"/>
      <c r="AU106" s="72"/>
      <c r="AV106" s="72"/>
      <c r="AW106" s="72"/>
      <c r="AX106" s="72"/>
      <c r="AY106" s="72"/>
      <c r="AZ106" s="72"/>
      <c r="BA106" s="72"/>
      <c r="BB106" s="72"/>
      <c r="BC106" s="72"/>
      <c r="BD106" s="72"/>
      <c r="BE106" s="72"/>
      <c r="BF106" s="72"/>
      <c r="BG106" s="72"/>
      <c r="BH106" s="72"/>
    </row>
    <row r="107" spans="1:60" x14ac:dyDescent="0.25">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72"/>
      <c r="AV107" s="72"/>
      <c r="AW107" s="72"/>
      <c r="AX107" s="72"/>
      <c r="AY107" s="72"/>
      <c r="AZ107" s="72"/>
      <c r="BA107" s="72"/>
      <c r="BB107" s="72"/>
      <c r="BC107" s="72"/>
      <c r="BD107" s="72"/>
      <c r="BE107" s="72"/>
      <c r="BF107" s="72"/>
      <c r="BG107" s="72"/>
      <c r="BH107" s="72"/>
    </row>
    <row r="108" spans="1:60" x14ac:dyDescent="0.25">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c r="AA108" s="72"/>
      <c r="AB108" s="72"/>
      <c r="AC108" s="72"/>
      <c r="AD108" s="72"/>
      <c r="AE108" s="72"/>
      <c r="AF108" s="72"/>
      <c r="AG108" s="72"/>
      <c r="AH108" s="72"/>
      <c r="AI108" s="72"/>
      <c r="AJ108" s="72"/>
      <c r="AK108" s="72"/>
      <c r="AL108" s="72"/>
      <c r="AM108" s="72"/>
      <c r="AN108" s="72"/>
      <c r="AO108" s="72"/>
      <c r="AP108" s="72"/>
      <c r="AQ108" s="72"/>
      <c r="AR108" s="72"/>
      <c r="AS108" s="72"/>
      <c r="AT108" s="72"/>
      <c r="AU108" s="72"/>
      <c r="AV108" s="72"/>
      <c r="AW108" s="72"/>
      <c r="AX108" s="72"/>
      <c r="AY108" s="72"/>
      <c r="AZ108" s="72"/>
      <c r="BA108" s="72"/>
      <c r="BB108" s="72"/>
      <c r="BC108" s="72"/>
      <c r="BD108" s="72"/>
      <c r="BE108" s="72"/>
      <c r="BF108" s="72"/>
      <c r="BG108" s="72"/>
      <c r="BH108" s="72"/>
    </row>
    <row r="109" spans="1:60" x14ac:dyDescent="0.25">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c r="AA109" s="72"/>
      <c r="AB109" s="72"/>
      <c r="AC109" s="72"/>
      <c r="AD109" s="72"/>
      <c r="AE109" s="72"/>
      <c r="AF109" s="72"/>
      <c r="AG109" s="72"/>
      <c r="AH109" s="72"/>
      <c r="AI109" s="72"/>
      <c r="AJ109" s="72"/>
      <c r="AK109" s="72"/>
      <c r="AL109" s="72"/>
      <c r="AM109" s="72"/>
      <c r="AN109" s="72"/>
      <c r="AO109" s="72"/>
      <c r="AP109" s="72"/>
      <c r="AQ109" s="72"/>
      <c r="AR109" s="72"/>
      <c r="AS109" s="72"/>
      <c r="AT109" s="72"/>
      <c r="AU109" s="72"/>
      <c r="AV109" s="72"/>
      <c r="AW109" s="72"/>
      <c r="AX109" s="72"/>
      <c r="AY109" s="72"/>
      <c r="AZ109" s="72"/>
      <c r="BA109" s="72"/>
      <c r="BB109" s="72"/>
      <c r="BC109" s="72"/>
      <c r="BD109" s="72"/>
      <c r="BE109" s="72"/>
      <c r="BF109" s="72"/>
      <c r="BG109" s="72"/>
      <c r="BH109" s="72"/>
    </row>
    <row r="110" spans="1:60" x14ac:dyDescent="0.25">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c r="AA110" s="72"/>
      <c r="AB110" s="72"/>
      <c r="AC110" s="72"/>
      <c r="AD110" s="72"/>
      <c r="AE110" s="72"/>
      <c r="AF110" s="72"/>
      <c r="AG110" s="72"/>
      <c r="AH110" s="72"/>
      <c r="AI110" s="72"/>
      <c r="AJ110" s="72"/>
      <c r="AK110" s="72"/>
      <c r="AL110" s="72"/>
      <c r="AM110" s="72"/>
      <c r="AN110" s="72"/>
      <c r="AO110" s="72"/>
      <c r="AP110" s="72"/>
      <c r="AQ110" s="72"/>
      <c r="AR110" s="72"/>
      <c r="AS110" s="72"/>
      <c r="AT110" s="72"/>
      <c r="AU110" s="72"/>
      <c r="AV110" s="72"/>
      <c r="AW110" s="72"/>
      <c r="AX110" s="72"/>
      <c r="AY110" s="72"/>
      <c r="AZ110" s="72"/>
      <c r="BA110" s="72"/>
      <c r="BB110" s="72"/>
      <c r="BC110" s="72"/>
      <c r="BD110" s="72"/>
      <c r="BE110" s="72"/>
      <c r="BF110" s="72"/>
      <c r="BG110" s="72"/>
      <c r="BH110" s="72"/>
    </row>
    <row r="111" spans="1:60" x14ac:dyDescent="0.25">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c r="AA111" s="72"/>
      <c r="AB111" s="72"/>
      <c r="AC111" s="72"/>
      <c r="AD111" s="72"/>
      <c r="AE111" s="72"/>
      <c r="AF111" s="72"/>
      <c r="AG111" s="72"/>
      <c r="AH111" s="72"/>
      <c r="AI111" s="72"/>
      <c r="AJ111" s="72"/>
      <c r="AK111" s="72"/>
      <c r="AL111" s="72"/>
      <c r="AM111" s="72"/>
      <c r="AN111" s="72"/>
      <c r="AO111" s="72"/>
      <c r="AP111" s="72"/>
      <c r="AQ111" s="72"/>
      <c r="AR111" s="72"/>
      <c r="AS111" s="72"/>
      <c r="AT111" s="72"/>
      <c r="AU111" s="72"/>
      <c r="AV111" s="72"/>
      <c r="AW111" s="72"/>
      <c r="AX111" s="72"/>
      <c r="AY111" s="72"/>
      <c r="AZ111" s="72"/>
      <c r="BA111" s="72"/>
      <c r="BB111" s="72"/>
      <c r="BC111" s="72"/>
      <c r="BD111" s="72"/>
      <c r="BE111" s="72"/>
      <c r="BF111" s="72"/>
      <c r="BG111" s="72"/>
      <c r="BH111" s="72"/>
    </row>
    <row r="112" spans="1:60" x14ac:dyDescent="0.25">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c r="AA112" s="72"/>
      <c r="AB112" s="72"/>
      <c r="AC112" s="72"/>
      <c r="AD112" s="72"/>
      <c r="AE112" s="72"/>
      <c r="AF112" s="72"/>
      <c r="AG112" s="72"/>
      <c r="AH112" s="72"/>
      <c r="AI112" s="72"/>
      <c r="AJ112" s="72"/>
      <c r="AK112" s="72"/>
      <c r="AL112" s="72"/>
      <c r="AM112" s="72"/>
      <c r="AN112" s="72"/>
      <c r="AO112" s="72"/>
      <c r="AP112" s="72"/>
      <c r="AQ112" s="72"/>
      <c r="AR112" s="72"/>
      <c r="AS112" s="72"/>
      <c r="AT112" s="72"/>
      <c r="AU112" s="72"/>
      <c r="AV112" s="72"/>
      <c r="AW112" s="72"/>
      <c r="AX112" s="72"/>
      <c r="AY112" s="72"/>
      <c r="AZ112" s="72"/>
      <c r="BA112" s="72"/>
      <c r="BB112" s="72"/>
      <c r="BC112" s="72"/>
      <c r="BD112" s="72"/>
      <c r="BE112" s="72"/>
      <c r="BF112" s="72"/>
      <c r="BG112" s="72"/>
      <c r="BH112" s="72"/>
    </row>
    <row r="113" spans="1:60" x14ac:dyDescent="0.25">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c r="AA113" s="72"/>
      <c r="AB113" s="72"/>
      <c r="AC113" s="72"/>
      <c r="AD113" s="72"/>
      <c r="AE113" s="72"/>
      <c r="AF113" s="72"/>
      <c r="AG113" s="72"/>
      <c r="AH113" s="72"/>
      <c r="AI113" s="72"/>
      <c r="AJ113" s="72"/>
      <c r="AK113" s="72"/>
      <c r="AL113" s="72"/>
      <c r="AM113" s="72"/>
      <c r="AN113" s="72"/>
      <c r="AO113" s="72"/>
      <c r="AP113" s="72"/>
      <c r="AQ113" s="72"/>
      <c r="AR113" s="72"/>
      <c r="AS113" s="72"/>
      <c r="AT113" s="72"/>
      <c r="AU113" s="72"/>
      <c r="AV113" s="72"/>
      <c r="AW113" s="72"/>
      <c r="AX113" s="72"/>
      <c r="AY113" s="72"/>
      <c r="AZ113" s="72"/>
      <c r="BA113" s="72"/>
      <c r="BB113" s="72"/>
      <c r="BC113" s="72"/>
      <c r="BD113" s="72"/>
      <c r="BE113" s="72"/>
      <c r="BF113" s="72"/>
      <c r="BG113" s="72"/>
      <c r="BH113" s="72"/>
    </row>
    <row r="114" spans="1:60" x14ac:dyDescent="0.25">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c r="AA114" s="72"/>
      <c r="AB114" s="72"/>
      <c r="AC114" s="72"/>
      <c r="AD114" s="72"/>
      <c r="AE114" s="72"/>
      <c r="AF114" s="72"/>
      <c r="AG114" s="72"/>
      <c r="AH114" s="72"/>
      <c r="AI114" s="72"/>
      <c r="AJ114" s="72"/>
      <c r="AK114" s="72"/>
      <c r="AL114" s="72"/>
      <c r="AM114" s="72"/>
      <c r="AN114" s="72"/>
      <c r="AO114" s="72"/>
      <c r="AP114" s="72"/>
      <c r="AQ114" s="72"/>
      <c r="AR114" s="72"/>
      <c r="AS114" s="72"/>
      <c r="AT114" s="72"/>
      <c r="AU114" s="72"/>
      <c r="AV114" s="72"/>
      <c r="AW114" s="72"/>
      <c r="AX114" s="72"/>
      <c r="AY114" s="72"/>
      <c r="AZ114" s="72"/>
      <c r="BA114" s="72"/>
      <c r="BB114" s="72"/>
      <c r="BC114" s="72"/>
      <c r="BD114" s="72"/>
      <c r="BE114" s="72"/>
      <c r="BF114" s="72"/>
      <c r="BG114" s="72"/>
      <c r="BH114" s="72"/>
    </row>
    <row r="115" spans="1:60" x14ac:dyDescent="0.25">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c r="AA115" s="72"/>
      <c r="AB115" s="72"/>
      <c r="AC115" s="72"/>
      <c r="AD115" s="72"/>
      <c r="AE115" s="72"/>
      <c r="AF115" s="72"/>
      <c r="AG115" s="72"/>
      <c r="AH115" s="72"/>
      <c r="AI115" s="72"/>
      <c r="AJ115" s="72"/>
      <c r="AK115" s="72"/>
      <c r="AL115" s="72"/>
      <c r="AM115" s="72"/>
      <c r="AN115" s="72"/>
      <c r="AO115" s="72"/>
      <c r="AP115" s="72"/>
      <c r="AQ115" s="72"/>
      <c r="AR115" s="72"/>
      <c r="AS115" s="72"/>
      <c r="AT115" s="72"/>
      <c r="AU115" s="72"/>
      <c r="AV115" s="72"/>
      <c r="AW115" s="72"/>
      <c r="AX115" s="72"/>
      <c r="AY115" s="72"/>
      <c r="AZ115" s="72"/>
      <c r="BA115" s="72"/>
      <c r="BB115" s="72"/>
      <c r="BC115" s="72"/>
      <c r="BD115" s="72"/>
      <c r="BE115" s="72"/>
      <c r="BF115" s="72"/>
      <c r="BG115" s="72"/>
      <c r="BH115" s="72"/>
    </row>
    <row r="116" spans="1:60" x14ac:dyDescent="0.25">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c r="AA116" s="72"/>
      <c r="AB116" s="72"/>
      <c r="AC116" s="72"/>
      <c r="AD116" s="72"/>
      <c r="AE116" s="72"/>
      <c r="AF116" s="72"/>
      <c r="AG116" s="72"/>
      <c r="AH116" s="72"/>
      <c r="AI116" s="72"/>
      <c r="AJ116" s="72"/>
      <c r="AK116" s="72"/>
      <c r="AL116" s="72"/>
      <c r="AM116" s="72"/>
      <c r="AN116" s="72"/>
      <c r="AO116" s="72"/>
      <c r="AP116" s="72"/>
      <c r="AQ116" s="72"/>
      <c r="AR116" s="72"/>
      <c r="AS116" s="72"/>
      <c r="AT116" s="72"/>
      <c r="AU116" s="72"/>
      <c r="AV116" s="72"/>
      <c r="AW116" s="72"/>
      <c r="AX116" s="72"/>
      <c r="AY116" s="72"/>
      <c r="AZ116" s="72"/>
      <c r="BA116" s="72"/>
      <c r="BB116" s="72"/>
      <c r="BC116" s="72"/>
      <c r="BD116" s="72"/>
      <c r="BE116" s="72"/>
      <c r="BF116" s="72"/>
      <c r="BG116" s="72"/>
      <c r="BH116" s="72"/>
    </row>
    <row r="117" spans="1:60" x14ac:dyDescent="0.25">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c r="AA117" s="72"/>
      <c r="AB117" s="72"/>
      <c r="AC117" s="72"/>
      <c r="AD117" s="72"/>
      <c r="AE117" s="72"/>
      <c r="AF117" s="72"/>
      <c r="AG117" s="72"/>
      <c r="AH117" s="72"/>
      <c r="AI117" s="72"/>
      <c r="AJ117" s="72"/>
      <c r="AK117" s="72"/>
      <c r="AL117" s="72"/>
      <c r="AM117" s="72"/>
      <c r="AN117" s="72"/>
      <c r="AO117" s="72"/>
      <c r="AP117" s="72"/>
      <c r="AQ117" s="72"/>
      <c r="AR117" s="72"/>
      <c r="AS117" s="72"/>
      <c r="AT117" s="72"/>
      <c r="AU117" s="72"/>
      <c r="AV117" s="72"/>
      <c r="AW117" s="72"/>
      <c r="AX117" s="72"/>
      <c r="AY117" s="72"/>
      <c r="AZ117" s="72"/>
      <c r="BA117" s="72"/>
      <c r="BB117" s="72"/>
      <c r="BC117" s="72"/>
      <c r="BD117" s="72"/>
      <c r="BE117" s="72"/>
      <c r="BF117" s="72"/>
      <c r="BG117" s="72"/>
      <c r="BH117" s="72"/>
    </row>
    <row r="118" spans="1:60" x14ac:dyDescent="0.25">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c r="AA118" s="72"/>
      <c r="AB118" s="72"/>
      <c r="AC118" s="72"/>
      <c r="AD118" s="72"/>
      <c r="AE118" s="72"/>
      <c r="AF118" s="72"/>
      <c r="AG118" s="72"/>
      <c r="AH118" s="72"/>
      <c r="AI118" s="72"/>
      <c r="AJ118" s="72"/>
      <c r="AK118" s="72"/>
      <c r="AL118" s="72"/>
      <c r="AM118" s="72"/>
      <c r="AN118" s="72"/>
      <c r="AO118" s="72"/>
      <c r="AP118" s="72"/>
      <c r="AQ118" s="72"/>
      <c r="AR118" s="72"/>
      <c r="AS118" s="72"/>
      <c r="AT118" s="72"/>
      <c r="AU118" s="72"/>
      <c r="AV118" s="72"/>
      <c r="AW118" s="72"/>
      <c r="AX118" s="72"/>
      <c r="AY118" s="72"/>
      <c r="AZ118" s="72"/>
      <c r="BA118" s="72"/>
      <c r="BB118" s="72"/>
      <c r="BC118" s="72"/>
      <c r="BD118" s="72"/>
      <c r="BE118" s="72"/>
      <c r="BF118" s="72"/>
      <c r="BG118" s="72"/>
      <c r="BH118" s="72"/>
    </row>
    <row r="119" spans="1:60" x14ac:dyDescent="0.25">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c r="AA119" s="72"/>
      <c r="AB119" s="72"/>
      <c r="AC119" s="72"/>
      <c r="AD119" s="72"/>
      <c r="AE119" s="72"/>
      <c r="AF119" s="72"/>
      <c r="AG119" s="72"/>
      <c r="AH119" s="72"/>
      <c r="AI119" s="72"/>
      <c r="AJ119" s="72"/>
      <c r="AK119" s="72"/>
      <c r="AL119" s="72"/>
      <c r="AM119" s="72"/>
      <c r="AN119" s="72"/>
      <c r="AO119" s="72"/>
      <c r="AP119" s="72"/>
      <c r="AQ119" s="72"/>
      <c r="AR119" s="72"/>
      <c r="AS119" s="72"/>
      <c r="AT119" s="72"/>
      <c r="AU119" s="72"/>
      <c r="AV119" s="72"/>
      <c r="AW119" s="72"/>
      <c r="AX119" s="72"/>
      <c r="AY119" s="72"/>
      <c r="AZ119" s="72"/>
      <c r="BA119" s="72"/>
      <c r="BB119" s="72"/>
      <c r="BC119" s="72"/>
      <c r="BD119" s="72"/>
      <c r="BE119" s="72"/>
      <c r="BF119" s="72"/>
      <c r="BG119" s="72"/>
      <c r="BH119" s="72"/>
    </row>
    <row r="120" spans="1:60" x14ac:dyDescent="0.25">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c r="AA120" s="72"/>
      <c r="AB120" s="72"/>
      <c r="AC120" s="72"/>
      <c r="AD120" s="72"/>
      <c r="AE120" s="72"/>
      <c r="AF120" s="72"/>
      <c r="AG120" s="72"/>
      <c r="AH120" s="72"/>
      <c r="AI120" s="72"/>
      <c r="AJ120" s="72"/>
      <c r="AK120" s="72"/>
      <c r="AL120" s="72"/>
      <c r="AM120" s="72"/>
      <c r="AN120" s="72"/>
      <c r="AO120" s="72"/>
      <c r="AP120" s="72"/>
      <c r="AQ120" s="72"/>
      <c r="AR120" s="72"/>
      <c r="AS120" s="72"/>
      <c r="AT120" s="72"/>
      <c r="AU120" s="72"/>
      <c r="AV120" s="72"/>
      <c r="AW120" s="72"/>
      <c r="AX120" s="72"/>
      <c r="AY120" s="72"/>
      <c r="AZ120" s="72"/>
      <c r="BA120" s="72"/>
      <c r="BB120" s="72"/>
      <c r="BC120" s="72"/>
      <c r="BD120" s="72"/>
      <c r="BE120" s="72"/>
      <c r="BF120" s="72"/>
      <c r="BG120" s="72"/>
      <c r="BH120" s="72"/>
    </row>
    <row r="121" spans="1:60" x14ac:dyDescent="0.25">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O121" s="72"/>
      <c r="AP121" s="72"/>
      <c r="AQ121" s="72"/>
      <c r="AR121" s="72"/>
      <c r="AS121" s="72"/>
      <c r="AT121" s="72"/>
      <c r="AU121" s="72"/>
      <c r="AV121" s="72"/>
      <c r="AW121" s="72"/>
      <c r="AX121" s="72"/>
      <c r="AY121" s="72"/>
      <c r="AZ121" s="72"/>
      <c r="BA121" s="72"/>
      <c r="BB121" s="72"/>
      <c r="BC121" s="72"/>
      <c r="BD121" s="72"/>
      <c r="BE121" s="72"/>
      <c r="BF121" s="72"/>
      <c r="BG121" s="72"/>
      <c r="BH121" s="72"/>
    </row>
    <row r="122" spans="1:60" x14ac:dyDescent="0.25">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c r="AA122" s="72"/>
      <c r="AB122" s="72"/>
      <c r="AC122" s="72"/>
      <c r="AD122" s="72"/>
      <c r="AE122" s="72"/>
      <c r="AF122" s="72"/>
      <c r="AG122" s="72"/>
      <c r="AH122" s="72"/>
      <c r="AI122" s="72"/>
      <c r="AJ122" s="72"/>
      <c r="AK122" s="72"/>
      <c r="AL122" s="72"/>
      <c r="AM122" s="72"/>
      <c r="AN122" s="72"/>
      <c r="AO122" s="72"/>
      <c r="AP122" s="72"/>
      <c r="AQ122" s="72"/>
      <c r="AR122" s="72"/>
      <c r="AS122" s="72"/>
      <c r="AT122" s="72"/>
      <c r="AU122" s="72"/>
      <c r="AV122" s="72"/>
      <c r="AW122" s="72"/>
      <c r="AX122" s="72"/>
      <c r="AY122" s="72"/>
      <c r="AZ122" s="72"/>
      <c r="BA122" s="72"/>
      <c r="BB122" s="72"/>
      <c r="BC122" s="72"/>
      <c r="BD122" s="72"/>
      <c r="BE122" s="72"/>
      <c r="BF122" s="72"/>
      <c r="BG122" s="72"/>
      <c r="BH122" s="72"/>
    </row>
    <row r="123" spans="1:60" x14ac:dyDescent="0.25">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c r="AA123" s="72"/>
      <c r="AB123" s="72"/>
      <c r="AC123" s="72"/>
      <c r="AD123" s="72"/>
      <c r="AE123" s="72"/>
      <c r="AF123" s="72"/>
      <c r="AG123" s="72"/>
      <c r="AH123" s="72"/>
      <c r="AI123" s="72"/>
      <c r="AJ123" s="72"/>
      <c r="AK123" s="72"/>
      <c r="AL123" s="72"/>
      <c r="AM123" s="72"/>
      <c r="AN123" s="72"/>
      <c r="AO123" s="72"/>
      <c r="AP123" s="72"/>
      <c r="AQ123" s="72"/>
      <c r="AR123" s="72"/>
      <c r="AS123" s="72"/>
      <c r="AT123" s="72"/>
      <c r="AU123" s="72"/>
      <c r="AV123" s="72"/>
      <c r="AW123" s="72"/>
      <c r="AX123" s="72"/>
      <c r="AY123" s="72"/>
      <c r="AZ123" s="72"/>
      <c r="BA123" s="72"/>
      <c r="BB123" s="72"/>
      <c r="BC123" s="72"/>
      <c r="BD123" s="72"/>
      <c r="BE123" s="72"/>
      <c r="BF123" s="72"/>
      <c r="BG123" s="72"/>
      <c r="BH123" s="72"/>
    </row>
    <row r="124" spans="1:60" x14ac:dyDescent="0.25">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c r="AA124" s="72"/>
      <c r="AB124" s="72"/>
      <c r="AC124" s="72"/>
      <c r="AD124" s="72"/>
      <c r="AE124" s="72"/>
      <c r="AF124" s="72"/>
      <c r="AG124" s="72"/>
      <c r="AH124" s="72"/>
      <c r="AI124" s="72"/>
      <c r="AJ124" s="72"/>
      <c r="AK124" s="72"/>
      <c r="AL124" s="72"/>
      <c r="AM124" s="72"/>
      <c r="AN124" s="72"/>
      <c r="AO124" s="72"/>
      <c r="AP124" s="72"/>
      <c r="AQ124" s="72"/>
      <c r="AR124" s="72"/>
      <c r="AS124" s="72"/>
      <c r="AT124" s="72"/>
      <c r="AU124" s="72"/>
      <c r="AV124" s="72"/>
      <c r="AW124" s="72"/>
      <c r="AX124" s="72"/>
      <c r="AY124" s="72"/>
      <c r="AZ124" s="72"/>
      <c r="BA124" s="72"/>
      <c r="BB124" s="72"/>
      <c r="BC124" s="72"/>
      <c r="BD124" s="72"/>
      <c r="BE124" s="72"/>
      <c r="BF124" s="72"/>
      <c r="BG124" s="72"/>
      <c r="BH124" s="72"/>
    </row>
    <row r="125" spans="1:60" x14ac:dyDescent="0.25">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c r="AA125" s="72"/>
      <c r="AB125" s="72"/>
      <c r="AC125" s="72"/>
      <c r="AD125" s="72"/>
      <c r="AE125" s="72"/>
      <c r="AF125" s="72"/>
      <c r="AG125" s="72"/>
      <c r="AH125" s="72"/>
      <c r="AI125" s="72"/>
      <c r="AJ125" s="72"/>
      <c r="AK125" s="72"/>
      <c r="AL125" s="72"/>
      <c r="AM125" s="72"/>
      <c r="AN125" s="72"/>
      <c r="AO125" s="72"/>
      <c r="AP125" s="72"/>
      <c r="AQ125" s="72"/>
      <c r="AR125" s="72"/>
      <c r="AS125" s="72"/>
      <c r="AT125" s="72"/>
      <c r="AU125" s="72"/>
      <c r="AV125" s="72"/>
      <c r="AW125" s="72"/>
      <c r="AX125" s="72"/>
      <c r="AY125" s="72"/>
      <c r="AZ125" s="72"/>
      <c r="BA125" s="72"/>
      <c r="BB125" s="72"/>
      <c r="BC125" s="72"/>
      <c r="BD125" s="72"/>
      <c r="BE125" s="72"/>
      <c r="BF125" s="72"/>
      <c r="BG125" s="72"/>
      <c r="BH125" s="72"/>
    </row>
    <row r="126" spans="1:60" x14ac:dyDescent="0.25">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c r="AA126" s="72"/>
      <c r="AB126" s="72"/>
      <c r="AC126" s="72"/>
      <c r="AD126" s="72"/>
      <c r="AE126" s="72"/>
      <c r="AF126" s="72"/>
      <c r="AG126" s="72"/>
      <c r="AH126" s="72"/>
      <c r="AI126" s="72"/>
      <c r="AJ126" s="72"/>
      <c r="AK126" s="72"/>
      <c r="AL126" s="72"/>
      <c r="AM126" s="72"/>
      <c r="AN126" s="72"/>
      <c r="AO126" s="72"/>
      <c r="AP126" s="72"/>
      <c r="AQ126" s="72"/>
      <c r="AR126" s="72"/>
      <c r="AS126" s="72"/>
      <c r="AT126" s="72"/>
      <c r="AU126" s="72"/>
      <c r="AV126" s="72"/>
      <c r="AW126" s="72"/>
      <c r="AX126" s="72"/>
      <c r="AY126" s="72"/>
      <c r="AZ126" s="72"/>
      <c r="BA126" s="72"/>
      <c r="BB126" s="72"/>
      <c r="BC126" s="72"/>
      <c r="BD126" s="72"/>
      <c r="BE126" s="72"/>
      <c r="BF126" s="72"/>
      <c r="BG126" s="72"/>
      <c r="BH126" s="72"/>
    </row>
    <row r="127" spans="1:60" x14ac:dyDescent="0.25">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c r="AA127" s="72"/>
      <c r="AB127" s="72"/>
      <c r="AC127" s="72"/>
      <c r="AD127" s="72"/>
      <c r="AE127" s="72"/>
      <c r="AF127" s="72"/>
      <c r="AG127" s="72"/>
      <c r="AH127" s="72"/>
      <c r="AI127" s="72"/>
      <c r="AJ127" s="72"/>
      <c r="AK127" s="72"/>
      <c r="AL127" s="72"/>
      <c r="AM127" s="72"/>
      <c r="AN127" s="72"/>
      <c r="AO127" s="72"/>
      <c r="AP127" s="72"/>
      <c r="AQ127" s="72"/>
      <c r="AR127" s="72"/>
      <c r="AS127" s="72"/>
      <c r="AT127" s="72"/>
      <c r="AU127" s="72"/>
      <c r="AV127" s="72"/>
      <c r="AW127" s="72"/>
      <c r="AX127" s="72"/>
      <c r="AY127" s="72"/>
      <c r="AZ127" s="72"/>
      <c r="BA127" s="72"/>
      <c r="BB127" s="72"/>
      <c r="BC127" s="72"/>
      <c r="BD127" s="72"/>
      <c r="BE127" s="72"/>
      <c r="BF127" s="72"/>
      <c r="BG127" s="72"/>
      <c r="BH127" s="72"/>
    </row>
    <row r="128" spans="1:60" x14ac:dyDescent="0.25">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c r="AA128" s="72"/>
      <c r="AB128" s="72"/>
      <c r="AC128" s="72"/>
      <c r="AD128" s="72"/>
      <c r="AE128" s="72"/>
      <c r="AF128" s="72"/>
      <c r="AG128" s="72"/>
      <c r="AH128" s="72"/>
      <c r="AI128" s="72"/>
      <c r="AJ128" s="72"/>
      <c r="AK128" s="72"/>
      <c r="AL128" s="72"/>
      <c r="AM128" s="72"/>
      <c r="AN128" s="72"/>
      <c r="AO128" s="72"/>
      <c r="AP128" s="72"/>
      <c r="AQ128" s="72"/>
      <c r="AR128" s="72"/>
      <c r="AS128" s="72"/>
      <c r="AT128" s="72"/>
      <c r="AU128" s="72"/>
      <c r="AV128" s="72"/>
      <c r="AW128" s="72"/>
      <c r="AX128" s="72"/>
      <c r="AY128" s="72"/>
      <c r="AZ128" s="72"/>
      <c r="BA128" s="72"/>
      <c r="BB128" s="72"/>
      <c r="BC128" s="72"/>
      <c r="BD128" s="72"/>
      <c r="BE128" s="72"/>
      <c r="BF128" s="72"/>
      <c r="BG128" s="72"/>
      <c r="BH128" s="72"/>
    </row>
    <row r="129" spans="1:60" x14ac:dyDescent="0.2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c r="AA129" s="72"/>
      <c r="AB129" s="72"/>
      <c r="AC129" s="72"/>
      <c r="AD129" s="72"/>
      <c r="AE129" s="72"/>
      <c r="AF129" s="72"/>
      <c r="AG129" s="72"/>
      <c r="AH129" s="72"/>
      <c r="AI129" s="72"/>
      <c r="AJ129" s="72"/>
      <c r="AK129" s="72"/>
      <c r="AL129" s="72"/>
      <c r="AM129" s="72"/>
      <c r="AN129" s="72"/>
      <c r="AO129" s="72"/>
      <c r="AP129" s="72"/>
      <c r="AQ129" s="72"/>
      <c r="AR129" s="72"/>
      <c r="AS129" s="72"/>
      <c r="AT129" s="72"/>
      <c r="AU129" s="72"/>
      <c r="AV129" s="72"/>
      <c r="AW129" s="72"/>
      <c r="AX129" s="72"/>
      <c r="AY129" s="72"/>
      <c r="AZ129" s="72"/>
      <c r="BA129" s="72"/>
      <c r="BB129" s="72"/>
      <c r="BC129" s="72"/>
      <c r="BD129" s="72"/>
      <c r="BE129" s="72"/>
      <c r="BF129" s="72"/>
      <c r="BG129" s="72"/>
      <c r="BH129" s="72"/>
    </row>
    <row r="130" spans="1:60" x14ac:dyDescent="0.25">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c r="AA130" s="72"/>
      <c r="AB130" s="72"/>
      <c r="AC130" s="72"/>
      <c r="AD130" s="72"/>
      <c r="AE130" s="72"/>
      <c r="AF130" s="72"/>
      <c r="AG130" s="72"/>
      <c r="AH130" s="72"/>
      <c r="AI130" s="72"/>
      <c r="AJ130" s="72"/>
      <c r="AK130" s="72"/>
      <c r="AL130" s="72"/>
      <c r="AM130" s="72"/>
      <c r="AN130" s="72"/>
      <c r="AO130" s="72"/>
      <c r="AP130" s="72"/>
      <c r="AQ130" s="72"/>
      <c r="AR130" s="72"/>
      <c r="AS130" s="72"/>
      <c r="AT130" s="72"/>
      <c r="AU130" s="72"/>
      <c r="AV130" s="72"/>
      <c r="AW130" s="72"/>
      <c r="AX130" s="72"/>
      <c r="AY130" s="72"/>
      <c r="AZ130" s="72"/>
      <c r="BA130" s="72"/>
      <c r="BB130" s="72"/>
      <c r="BC130" s="72"/>
      <c r="BD130" s="72"/>
      <c r="BE130" s="72"/>
      <c r="BF130" s="72"/>
      <c r="BG130" s="72"/>
      <c r="BH130" s="72"/>
    </row>
    <row r="131" spans="1:60" x14ac:dyDescent="0.2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c r="AA131" s="72"/>
      <c r="AB131" s="72"/>
      <c r="AC131" s="72"/>
      <c r="AD131" s="72"/>
      <c r="AE131" s="72"/>
      <c r="AF131" s="72"/>
      <c r="AG131" s="72"/>
      <c r="AH131" s="72"/>
      <c r="AI131" s="72"/>
      <c r="AJ131" s="72"/>
      <c r="AK131" s="72"/>
      <c r="AL131" s="72"/>
      <c r="AM131" s="72"/>
      <c r="AN131" s="72"/>
      <c r="AO131" s="72"/>
      <c r="AP131" s="72"/>
      <c r="AQ131" s="72"/>
      <c r="AR131" s="72"/>
      <c r="AS131" s="72"/>
      <c r="AT131" s="72"/>
      <c r="AU131" s="72"/>
      <c r="AV131" s="72"/>
      <c r="AW131" s="72"/>
      <c r="AX131" s="72"/>
      <c r="AY131" s="72"/>
      <c r="AZ131" s="72"/>
      <c r="BA131" s="72"/>
      <c r="BB131" s="72"/>
      <c r="BC131" s="72"/>
      <c r="BD131" s="72"/>
      <c r="BE131" s="72"/>
      <c r="BF131" s="72"/>
      <c r="BG131" s="72"/>
      <c r="BH131" s="72"/>
    </row>
    <row r="132" spans="1:60" x14ac:dyDescent="0.2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c r="AA132" s="72"/>
      <c r="AB132" s="72"/>
      <c r="AC132" s="72"/>
      <c r="AD132" s="72"/>
      <c r="AE132" s="72"/>
      <c r="AF132" s="72"/>
      <c r="AG132" s="72"/>
      <c r="AH132" s="72"/>
      <c r="AI132" s="72"/>
      <c r="AJ132" s="72"/>
      <c r="AK132" s="72"/>
      <c r="AL132" s="72"/>
      <c r="AM132" s="72"/>
      <c r="AN132" s="72"/>
      <c r="AO132" s="72"/>
      <c r="AP132" s="72"/>
      <c r="AQ132" s="72"/>
      <c r="AR132" s="72"/>
      <c r="AS132" s="72"/>
      <c r="AT132" s="72"/>
      <c r="AU132" s="72"/>
      <c r="AV132" s="72"/>
      <c r="AW132" s="72"/>
      <c r="AX132" s="72"/>
      <c r="AY132" s="72"/>
      <c r="AZ132" s="72"/>
      <c r="BA132" s="72"/>
      <c r="BB132" s="72"/>
      <c r="BC132" s="72"/>
      <c r="BD132" s="72"/>
      <c r="BE132" s="72"/>
      <c r="BF132" s="72"/>
      <c r="BG132" s="72"/>
      <c r="BH132" s="72"/>
    </row>
    <row r="133" spans="1:60" x14ac:dyDescent="0.25">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c r="AA133" s="72"/>
      <c r="AB133" s="72"/>
      <c r="AC133" s="72"/>
      <c r="AD133" s="72"/>
      <c r="AE133" s="72"/>
      <c r="AF133" s="72"/>
      <c r="AG133" s="72"/>
      <c r="AH133" s="72"/>
      <c r="AI133" s="72"/>
      <c r="AJ133" s="72"/>
      <c r="AK133" s="72"/>
      <c r="AL133" s="72"/>
      <c r="AM133" s="72"/>
      <c r="AN133" s="72"/>
      <c r="AO133" s="72"/>
      <c r="AP133" s="72"/>
      <c r="AQ133" s="72"/>
      <c r="AR133" s="72"/>
      <c r="AS133" s="72"/>
      <c r="AT133" s="72"/>
      <c r="AU133" s="72"/>
      <c r="AV133" s="72"/>
      <c r="AW133" s="72"/>
      <c r="AX133" s="72"/>
      <c r="AY133" s="72"/>
      <c r="AZ133" s="72"/>
      <c r="BA133" s="72"/>
      <c r="BB133" s="72"/>
      <c r="BC133" s="72"/>
      <c r="BD133" s="72"/>
      <c r="BE133" s="72"/>
      <c r="BF133" s="72"/>
      <c r="BG133" s="72"/>
      <c r="BH133" s="72"/>
    </row>
    <row r="134" spans="1:60" x14ac:dyDescent="0.25">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c r="AA134" s="72"/>
      <c r="AB134" s="72"/>
      <c r="AC134" s="72"/>
      <c r="AD134" s="72"/>
      <c r="AE134" s="72"/>
      <c r="AF134" s="72"/>
      <c r="AG134" s="72"/>
      <c r="AH134" s="72"/>
      <c r="AI134" s="72"/>
      <c r="AJ134" s="72"/>
      <c r="AK134" s="72"/>
      <c r="AL134" s="72"/>
      <c r="AM134" s="72"/>
      <c r="AN134" s="72"/>
      <c r="AO134" s="72"/>
      <c r="AP134" s="72"/>
      <c r="AQ134" s="72"/>
      <c r="AR134" s="72"/>
      <c r="AS134" s="72"/>
      <c r="AT134" s="72"/>
      <c r="AU134" s="72"/>
      <c r="AV134" s="72"/>
      <c r="AW134" s="72"/>
      <c r="AX134" s="72"/>
      <c r="AY134" s="72"/>
      <c r="AZ134" s="72"/>
      <c r="BA134" s="72"/>
      <c r="BB134" s="72"/>
      <c r="BC134" s="72"/>
      <c r="BD134" s="72"/>
      <c r="BE134" s="72"/>
      <c r="BF134" s="72"/>
      <c r="BG134" s="72"/>
      <c r="BH134" s="72"/>
    </row>
    <row r="135" spans="1:60" x14ac:dyDescent="0.25">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c r="AA135" s="72"/>
      <c r="AB135" s="72"/>
      <c r="AC135" s="72"/>
      <c r="AD135" s="72"/>
      <c r="AE135" s="72"/>
      <c r="AF135" s="72"/>
      <c r="AG135" s="72"/>
      <c r="AH135" s="72"/>
      <c r="AI135" s="72"/>
      <c r="AJ135" s="72"/>
      <c r="AK135" s="72"/>
      <c r="AL135" s="72"/>
      <c r="AM135" s="72"/>
      <c r="AN135" s="72"/>
      <c r="AO135" s="72"/>
      <c r="AP135" s="72"/>
      <c r="AQ135" s="72"/>
      <c r="AR135" s="72"/>
      <c r="AS135" s="72"/>
      <c r="AT135" s="72"/>
      <c r="AU135" s="72"/>
      <c r="AV135" s="72"/>
      <c r="AW135" s="72"/>
      <c r="AX135" s="72"/>
      <c r="AY135" s="72"/>
      <c r="AZ135" s="72"/>
      <c r="BA135" s="72"/>
      <c r="BB135" s="72"/>
      <c r="BC135" s="72"/>
      <c r="BD135" s="72"/>
      <c r="BE135" s="72"/>
      <c r="BF135" s="72"/>
      <c r="BG135" s="72"/>
      <c r="BH135" s="72"/>
    </row>
    <row r="136" spans="1:60" x14ac:dyDescent="0.25">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c r="AA136" s="72"/>
      <c r="AB136" s="72"/>
      <c r="AC136" s="72"/>
      <c r="AD136" s="72"/>
      <c r="AE136" s="72"/>
      <c r="AF136" s="72"/>
      <c r="AG136" s="72"/>
      <c r="AH136" s="72"/>
      <c r="AI136" s="72"/>
      <c r="AJ136" s="72"/>
      <c r="AK136" s="72"/>
      <c r="AL136" s="72"/>
      <c r="AM136" s="72"/>
      <c r="AN136" s="72"/>
      <c r="AO136" s="72"/>
      <c r="AP136" s="72"/>
      <c r="AQ136" s="72"/>
      <c r="AR136" s="72"/>
      <c r="AS136" s="72"/>
      <c r="AT136" s="72"/>
      <c r="AU136" s="72"/>
      <c r="AV136" s="72"/>
      <c r="AW136" s="72"/>
      <c r="AX136" s="72"/>
      <c r="AY136" s="72"/>
      <c r="AZ136" s="72"/>
      <c r="BA136" s="72"/>
      <c r="BB136" s="72"/>
      <c r="BC136" s="72"/>
      <c r="BD136" s="72"/>
      <c r="BE136" s="72"/>
      <c r="BF136" s="72"/>
      <c r="BG136" s="72"/>
      <c r="BH136" s="72"/>
    </row>
    <row r="137" spans="1:60" x14ac:dyDescent="0.25">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c r="AA137" s="72"/>
      <c r="AB137" s="72"/>
      <c r="AC137" s="72"/>
      <c r="AD137" s="72"/>
      <c r="AE137" s="72"/>
      <c r="AF137" s="72"/>
      <c r="AG137" s="72"/>
      <c r="AH137" s="72"/>
      <c r="AI137" s="72"/>
      <c r="AJ137" s="72"/>
      <c r="AK137" s="72"/>
      <c r="AL137" s="72"/>
      <c r="AM137" s="72"/>
      <c r="AN137" s="72"/>
      <c r="AO137" s="72"/>
      <c r="AP137" s="72"/>
      <c r="AQ137" s="72"/>
      <c r="AR137" s="72"/>
      <c r="AS137" s="72"/>
      <c r="AT137" s="72"/>
      <c r="AU137" s="72"/>
      <c r="AV137" s="72"/>
      <c r="AW137" s="72"/>
      <c r="AX137" s="72"/>
      <c r="AY137" s="72"/>
      <c r="AZ137" s="72"/>
      <c r="BA137" s="72"/>
      <c r="BB137" s="72"/>
      <c r="BC137" s="72"/>
      <c r="BD137" s="72"/>
      <c r="BE137" s="72"/>
      <c r="BF137" s="72"/>
      <c r="BG137" s="72"/>
      <c r="BH137" s="72"/>
    </row>
    <row r="138" spans="1:60" x14ac:dyDescent="0.25">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c r="AA138" s="72"/>
      <c r="AB138" s="72"/>
      <c r="AC138" s="72"/>
      <c r="AD138" s="72"/>
      <c r="AE138" s="72"/>
      <c r="AF138" s="72"/>
      <c r="AG138" s="72"/>
      <c r="AH138" s="72"/>
      <c r="AI138" s="72"/>
      <c r="AJ138" s="72"/>
      <c r="AK138" s="72"/>
      <c r="AL138" s="72"/>
      <c r="AM138" s="72"/>
      <c r="AN138" s="72"/>
      <c r="AO138" s="72"/>
      <c r="AP138" s="72"/>
      <c r="AQ138" s="72"/>
      <c r="AR138" s="72"/>
      <c r="AS138" s="72"/>
      <c r="AT138" s="72"/>
      <c r="AU138" s="72"/>
      <c r="AV138" s="72"/>
      <c r="AW138" s="72"/>
      <c r="AX138" s="72"/>
      <c r="AY138" s="72"/>
      <c r="AZ138" s="72"/>
      <c r="BA138" s="72"/>
      <c r="BB138" s="72"/>
      <c r="BC138" s="72"/>
      <c r="BD138" s="72"/>
      <c r="BE138" s="72"/>
      <c r="BF138" s="72"/>
      <c r="BG138" s="72"/>
      <c r="BH138" s="72"/>
    </row>
    <row r="139" spans="1:60" x14ac:dyDescent="0.25">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c r="AA139" s="72"/>
      <c r="AB139" s="72"/>
      <c r="AC139" s="72"/>
      <c r="AD139" s="72"/>
      <c r="AE139" s="72"/>
      <c r="AF139" s="72"/>
      <c r="AG139" s="72"/>
      <c r="AH139" s="72"/>
      <c r="AI139" s="72"/>
      <c r="AJ139" s="72"/>
      <c r="AK139" s="72"/>
      <c r="AL139" s="72"/>
      <c r="AM139" s="72"/>
      <c r="AN139" s="72"/>
      <c r="AO139" s="72"/>
      <c r="AP139" s="72"/>
      <c r="AQ139" s="72"/>
      <c r="AR139" s="72"/>
      <c r="AS139" s="72"/>
      <c r="AT139" s="72"/>
      <c r="AU139" s="72"/>
      <c r="AV139" s="72"/>
      <c r="AW139" s="72"/>
      <c r="AX139" s="72"/>
      <c r="AY139" s="72"/>
      <c r="AZ139" s="72"/>
      <c r="BA139" s="72"/>
      <c r="BB139" s="72"/>
      <c r="BC139" s="72"/>
      <c r="BD139" s="72"/>
      <c r="BE139" s="72"/>
      <c r="BF139" s="72"/>
      <c r="BG139" s="72"/>
      <c r="BH139" s="72"/>
    </row>
    <row r="140" spans="1:60" x14ac:dyDescent="0.25">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c r="AA140" s="72"/>
      <c r="AB140" s="72"/>
      <c r="AC140" s="72"/>
      <c r="AD140" s="72"/>
      <c r="AE140" s="72"/>
      <c r="AF140" s="72"/>
      <c r="AG140" s="72"/>
      <c r="AH140" s="72"/>
      <c r="AI140" s="72"/>
      <c r="AJ140" s="72"/>
      <c r="AK140" s="72"/>
      <c r="AL140" s="72"/>
      <c r="AM140" s="72"/>
      <c r="AN140" s="72"/>
      <c r="AO140" s="72"/>
      <c r="AP140" s="72"/>
      <c r="AQ140" s="72"/>
      <c r="AR140" s="72"/>
      <c r="AS140" s="72"/>
      <c r="AT140" s="72"/>
      <c r="AU140" s="72"/>
      <c r="AV140" s="72"/>
      <c r="AW140" s="72"/>
      <c r="AX140" s="72"/>
      <c r="AY140" s="72"/>
      <c r="AZ140" s="72"/>
      <c r="BA140" s="72"/>
      <c r="BB140" s="72"/>
      <c r="BC140" s="72"/>
      <c r="BD140" s="72"/>
      <c r="BE140" s="72"/>
      <c r="BF140" s="72"/>
      <c r="BG140" s="72"/>
      <c r="BH140" s="72"/>
    </row>
    <row r="141" spans="1:60" x14ac:dyDescent="0.25">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72"/>
      <c r="BA141" s="72"/>
      <c r="BB141" s="72"/>
      <c r="BC141" s="72"/>
      <c r="BD141" s="72"/>
      <c r="BE141" s="72"/>
      <c r="BF141" s="72"/>
      <c r="BG141" s="72"/>
      <c r="BH141" s="72"/>
    </row>
    <row r="142" spans="1:60" x14ac:dyDescent="0.25">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2"/>
      <c r="AT142" s="72"/>
      <c r="AU142" s="72"/>
      <c r="AV142" s="72"/>
      <c r="AW142" s="72"/>
      <c r="AX142" s="72"/>
      <c r="AY142" s="72"/>
      <c r="AZ142" s="72"/>
      <c r="BA142" s="72"/>
      <c r="BB142" s="72"/>
      <c r="BC142" s="72"/>
      <c r="BD142" s="72"/>
      <c r="BE142" s="72"/>
      <c r="BF142" s="72"/>
      <c r="BG142" s="72"/>
      <c r="BH142" s="72"/>
    </row>
    <row r="143" spans="1:60" x14ac:dyDescent="0.25">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c r="AA143" s="72"/>
      <c r="AB143" s="72"/>
      <c r="AC143" s="72"/>
      <c r="AD143" s="72"/>
      <c r="AE143" s="72"/>
      <c r="AF143" s="72"/>
      <c r="AG143" s="72"/>
      <c r="AH143" s="72"/>
      <c r="AI143" s="72"/>
      <c r="AJ143" s="72"/>
      <c r="AK143" s="72"/>
      <c r="AL143" s="72"/>
      <c r="AM143" s="72"/>
      <c r="AN143" s="72"/>
      <c r="AO143" s="72"/>
      <c r="AP143" s="72"/>
      <c r="AQ143" s="72"/>
      <c r="AR143" s="72"/>
      <c r="AS143" s="72"/>
      <c r="AT143" s="72"/>
      <c r="AU143" s="72"/>
      <c r="AV143" s="72"/>
      <c r="AW143" s="72"/>
      <c r="AX143" s="72"/>
      <c r="AY143" s="72"/>
      <c r="AZ143" s="72"/>
      <c r="BA143" s="72"/>
      <c r="BB143" s="72"/>
      <c r="BC143" s="72"/>
      <c r="BD143" s="72"/>
      <c r="BE143" s="72"/>
      <c r="BF143" s="72"/>
      <c r="BG143" s="72"/>
      <c r="BH143" s="72"/>
    </row>
    <row r="144" spans="1:60" x14ac:dyDescent="0.25">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c r="AA144" s="72"/>
      <c r="AB144" s="72"/>
      <c r="AC144" s="72"/>
      <c r="AD144" s="72"/>
      <c r="AE144" s="72"/>
      <c r="AF144" s="72"/>
      <c r="AG144" s="72"/>
      <c r="AH144" s="72"/>
      <c r="AI144" s="72"/>
      <c r="AJ144" s="72"/>
      <c r="AK144" s="72"/>
      <c r="AL144" s="72"/>
      <c r="AM144" s="72"/>
      <c r="AN144" s="72"/>
      <c r="AO144" s="72"/>
      <c r="AP144" s="72"/>
      <c r="AQ144" s="72"/>
      <c r="AR144" s="72"/>
      <c r="AS144" s="72"/>
      <c r="AT144" s="72"/>
      <c r="AU144" s="72"/>
      <c r="AV144" s="72"/>
      <c r="AW144" s="72"/>
      <c r="AX144" s="72"/>
      <c r="AY144" s="72"/>
      <c r="AZ144" s="72"/>
      <c r="BA144" s="72"/>
      <c r="BB144" s="72"/>
      <c r="BC144" s="72"/>
      <c r="BD144" s="72"/>
      <c r="BE144" s="72"/>
      <c r="BF144" s="72"/>
      <c r="BG144" s="72"/>
      <c r="BH144" s="72"/>
    </row>
    <row r="145" spans="1:60" x14ac:dyDescent="0.25">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c r="AA145" s="72"/>
      <c r="AB145" s="72"/>
      <c r="AC145" s="72"/>
      <c r="AD145" s="72"/>
      <c r="AE145" s="72"/>
      <c r="AF145" s="72"/>
      <c r="AG145" s="72"/>
      <c r="AH145" s="72"/>
      <c r="AI145" s="72"/>
      <c r="AJ145" s="72"/>
      <c r="AK145" s="72"/>
      <c r="AL145" s="72"/>
      <c r="AM145" s="72"/>
      <c r="AN145" s="72"/>
      <c r="AO145" s="72"/>
      <c r="AP145" s="72"/>
      <c r="AQ145" s="72"/>
      <c r="AR145" s="72"/>
      <c r="AS145" s="72"/>
      <c r="AT145" s="72"/>
      <c r="AU145" s="72"/>
      <c r="AV145" s="72"/>
      <c r="AW145" s="72"/>
      <c r="AX145" s="72"/>
      <c r="AY145" s="72"/>
      <c r="AZ145" s="72"/>
      <c r="BA145" s="72"/>
      <c r="BB145" s="72"/>
      <c r="BC145" s="72"/>
      <c r="BD145" s="72"/>
      <c r="BE145" s="72"/>
      <c r="BF145" s="72"/>
      <c r="BG145" s="72"/>
      <c r="BH145" s="72"/>
    </row>
    <row r="146" spans="1:60" x14ac:dyDescent="0.25">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c r="AA146" s="72"/>
      <c r="AB146" s="72"/>
      <c r="AC146" s="72"/>
      <c r="AD146" s="72"/>
      <c r="AE146" s="72"/>
      <c r="AF146" s="72"/>
      <c r="AG146" s="72"/>
      <c r="AH146" s="72"/>
      <c r="AI146" s="72"/>
      <c r="AJ146" s="72"/>
      <c r="AK146" s="72"/>
      <c r="AL146" s="72"/>
      <c r="AM146" s="72"/>
      <c r="AN146" s="72"/>
      <c r="AO146" s="72"/>
      <c r="AP146" s="72"/>
      <c r="AQ146" s="72"/>
      <c r="AR146" s="72"/>
      <c r="AS146" s="72"/>
      <c r="AT146" s="72"/>
      <c r="AU146" s="72"/>
      <c r="AV146" s="72"/>
      <c r="AW146" s="72"/>
      <c r="AX146" s="72"/>
      <c r="AY146" s="72"/>
      <c r="AZ146" s="72"/>
      <c r="BA146" s="72"/>
      <c r="BB146" s="72"/>
      <c r="BC146" s="72"/>
      <c r="BD146" s="72"/>
      <c r="BE146" s="72"/>
      <c r="BF146" s="72"/>
      <c r="BG146" s="72"/>
      <c r="BH146" s="72"/>
    </row>
    <row r="147" spans="1:60" x14ac:dyDescent="0.25">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72"/>
      <c r="AJ147" s="72"/>
      <c r="AK147" s="72"/>
      <c r="AL147" s="72"/>
      <c r="AM147" s="72"/>
      <c r="AN147" s="72"/>
      <c r="AO147" s="72"/>
      <c r="AP147" s="72"/>
      <c r="AQ147" s="72"/>
      <c r="AR147" s="72"/>
      <c r="AS147" s="72"/>
      <c r="AT147" s="72"/>
      <c r="AU147" s="72"/>
      <c r="AV147" s="72"/>
      <c r="AW147" s="72"/>
      <c r="AX147" s="72"/>
      <c r="AY147" s="72"/>
      <c r="AZ147" s="72"/>
      <c r="BA147" s="72"/>
      <c r="BB147" s="72"/>
      <c r="BC147" s="72"/>
      <c r="BD147" s="72"/>
      <c r="BE147" s="72"/>
      <c r="BF147" s="72"/>
      <c r="BG147" s="72"/>
      <c r="BH147" s="72"/>
    </row>
    <row r="148" spans="1:60" x14ac:dyDescent="0.25">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72"/>
      <c r="AJ148" s="72"/>
      <c r="AK148" s="72"/>
      <c r="AL148" s="72"/>
      <c r="AM148" s="72"/>
      <c r="AN148" s="72"/>
      <c r="AO148" s="72"/>
      <c r="AP148" s="72"/>
      <c r="AQ148" s="72"/>
      <c r="AR148" s="72"/>
      <c r="AS148" s="72"/>
      <c r="AT148" s="72"/>
      <c r="AU148" s="72"/>
      <c r="AV148" s="72"/>
      <c r="AW148" s="72"/>
      <c r="AX148" s="72"/>
      <c r="AY148" s="72"/>
      <c r="AZ148" s="72"/>
      <c r="BA148" s="72"/>
      <c r="BB148" s="72"/>
      <c r="BC148" s="72"/>
      <c r="BD148" s="72"/>
      <c r="BE148" s="72"/>
      <c r="BF148" s="72"/>
      <c r="BG148" s="72"/>
      <c r="BH148" s="72"/>
    </row>
    <row r="149" spans="1:60" x14ac:dyDescent="0.25">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72"/>
      <c r="AJ149" s="72"/>
      <c r="AK149" s="72"/>
      <c r="AL149" s="72"/>
      <c r="AM149" s="72"/>
      <c r="AN149" s="72"/>
      <c r="AO149" s="72"/>
      <c r="AP149" s="72"/>
      <c r="AQ149" s="72"/>
      <c r="AR149" s="72"/>
      <c r="AS149" s="72"/>
      <c r="AT149" s="72"/>
      <c r="AU149" s="72"/>
      <c r="AV149" s="72"/>
      <c r="AW149" s="72"/>
      <c r="AX149" s="72"/>
      <c r="AY149" s="72"/>
      <c r="AZ149" s="72"/>
      <c r="BA149" s="72"/>
      <c r="BB149" s="72"/>
      <c r="BC149" s="72"/>
      <c r="BD149" s="72"/>
      <c r="BE149" s="72"/>
      <c r="BF149" s="72"/>
      <c r="BG149" s="72"/>
      <c r="BH149" s="72"/>
    </row>
    <row r="150" spans="1:60" x14ac:dyDescent="0.25">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c r="AM150" s="72"/>
      <c r="AN150" s="72"/>
      <c r="AO150" s="72"/>
      <c r="AP150" s="72"/>
      <c r="AQ150" s="72"/>
      <c r="AR150" s="72"/>
      <c r="AS150" s="72"/>
      <c r="AT150" s="72"/>
      <c r="AU150" s="72"/>
      <c r="AV150" s="72"/>
      <c r="AW150" s="72"/>
      <c r="AX150" s="72"/>
      <c r="AY150" s="72"/>
      <c r="AZ150" s="72"/>
      <c r="BA150" s="72"/>
      <c r="BB150" s="72"/>
      <c r="BC150" s="72"/>
      <c r="BD150" s="72"/>
      <c r="BE150" s="72"/>
      <c r="BF150" s="72"/>
      <c r="BG150" s="72"/>
      <c r="BH150" s="72"/>
    </row>
    <row r="151" spans="1:60" x14ac:dyDescent="0.25">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c r="AM151" s="72"/>
      <c r="AN151" s="72"/>
      <c r="AO151" s="72"/>
      <c r="AP151" s="72"/>
      <c r="AQ151" s="72"/>
      <c r="AR151" s="72"/>
      <c r="AS151" s="72"/>
      <c r="AT151" s="72"/>
      <c r="AU151" s="72"/>
      <c r="AV151" s="72"/>
      <c r="AW151" s="72"/>
      <c r="AX151" s="72"/>
      <c r="AY151" s="72"/>
      <c r="AZ151" s="72"/>
      <c r="BA151" s="72"/>
      <c r="BB151" s="72"/>
      <c r="BC151" s="72"/>
      <c r="BD151" s="72"/>
      <c r="BE151" s="72"/>
      <c r="BF151" s="72"/>
      <c r="BG151" s="72"/>
      <c r="BH151" s="72"/>
    </row>
    <row r="152" spans="1:60" x14ac:dyDescent="0.25">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c r="AM152" s="72"/>
      <c r="AN152" s="72"/>
      <c r="AO152" s="72"/>
      <c r="AP152" s="72"/>
      <c r="AQ152" s="72"/>
      <c r="AR152" s="72"/>
      <c r="AS152" s="72"/>
      <c r="AT152" s="72"/>
      <c r="AU152" s="72"/>
      <c r="AV152" s="72"/>
      <c r="AW152" s="72"/>
      <c r="AX152" s="72"/>
      <c r="AY152" s="72"/>
      <c r="AZ152" s="72"/>
      <c r="BA152" s="72"/>
      <c r="BB152" s="72"/>
      <c r="BC152" s="72"/>
      <c r="BD152" s="72"/>
      <c r="BE152" s="72"/>
      <c r="BF152" s="72"/>
      <c r="BG152" s="72"/>
      <c r="BH152" s="72"/>
    </row>
    <row r="153" spans="1:60" x14ac:dyDescent="0.25">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c r="AM153" s="72"/>
      <c r="AN153" s="72"/>
      <c r="AO153" s="72"/>
      <c r="AP153" s="72"/>
      <c r="AQ153" s="72"/>
      <c r="AR153" s="72"/>
      <c r="AS153" s="72"/>
      <c r="AT153" s="72"/>
      <c r="AU153" s="72"/>
      <c r="AV153" s="72"/>
      <c r="AW153" s="72"/>
      <c r="AX153" s="72"/>
      <c r="AY153" s="72"/>
      <c r="AZ153" s="72"/>
      <c r="BA153" s="72"/>
      <c r="BB153" s="72"/>
      <c r="BC153" s="72"/>
      <c r="BD153" s="72"/>
      <c r="BE153" s="72"/>
      <c r="BF153" s="72"/>
      <c r="BG153" s="72"/>
      <c r="BH153" s="72"/>
    </row>
    <row r="154" spans="1:60" x14ac:dyDescent="0.25">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c r="AI154" s="72"/>
      <c r="AJ154" s="72"/>
      <c r="AK154" s="72"/>
      <c r="AL154" s="72"/>
      <c r="AM154" s="72"/>
      <c r="AN154" s="72"/>
      <c r="AO154" s="72"/>
      <c r="AP154" s="72"/>
      <c r="AQ154" s="72"/>
      <c r="AR154" s="72"/>
      <c r="AS154" s="72"/>
      <c r="AT154" s="72"/>
      <c r="AU154" s="72"/>
      <c r="AV154" s="72"/>
      <c r="AW154" s="72"/>
      <c r="AX154" s="72"/>
      <c r="AY154" s="72"/>
      <c r="AZ154" s="72"/>
      <c r="BA154" s="72"/>
      <c r="BB154" s="72"/>
      <c r="BC154" s="72"/>
      <c r="BD154" s="72"/>
      <c r="BE154" s="72"/>
      <c r="BF154" s="72"/>
      <c r="BG154" s="72"/>
      <c r="BH154" s="72"/>
    </row>
    <row r="155" spans="1:60" x14ac:dyDescent="0.25">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c r="AA155" s="72"/>
      <c r="AB155" s="72"/>
      <c r="AC155" s="72"/>
      <c r="AD155" s="72"/>
      <c r="AE155" s="72"/>
      <c r="AF155" s="72"/>
      <c r="AG155" s="72"/>
      <c r="AH155" s="72"/>
      <c r="AI155" s="72"/>
      <c r="AJ155" s="72"/>
      <c r="AK155" s="72"/>
      <c r="AL155" s="72"/>
      <c r="AM155" s="72"/>
      <c r="AN155" s="72"/>
      <c r="AO155" s="72"/>
      <c r="AP155" s="72"/>
      <c r="AQ155" s="72"/>
      <c r="AR155" s="72"/>
      <c r="AS155" s="72"/>
      <c r="AT155" s="72"/>
      <c r="AU155" s="72"/>
      <c r="AV155" s="72"/>
      <c r="AW155" s="72"/>
      <c r="AX155" s="72"/>
      <c r="AY155" s="72"/>
      <c r="AZ155" s="72"/>
      <c r="BA155" s="72"/>
      <c r="BB155" s="72"/>
      <c r="BC155" s="72"/>
      <c r="BD155" s="72"/>
      <c r="BE155" s="72"/>
      <c r="BF155" s="72"/>
      <c r="BG155" s="72"/>
      <c r="BH155" s="72"/>
    </row>
    <row r="156" spans="1:60" x14ac:dyDescent="0.25">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c r="AA156" s="72"/>
      <c r="AB156" s="72"/>
      <c r="AC156" s="72"/>
      <c r="AD156" s="72"/>
      <c r="AE156" s="72"/>
      <c r="AF156" s="72"/>
      <c r="AG156" s="72"/>
      <c r="AH156" s="72"/>
      <c r="AI156" s="72"/>
      <c r="AJ156" s="72"/>
      <c r="AK156" s="72"/>
      <c r="AL156" s="72"/>
      <c r="AM156" s="72"/>
      <c r="AN156" s="72"/>
      <c r="AO156" s="72"/>
      <c r="AP156" s="72"/>
      <c r="AQ156" s="72"/>
      <c r="AR156" s="72"/>
      <c r="AS156" s="72"/>
      <c r="AT156" s="72"/>
      <c r="AU156" s="72"/>
      <c r="AV156" s="72"/>
      <c r="AW156" s="72"/>
      <c r="AX156" s="72"/>
      <c r="AY156" s="72"/>
      <c r="AZ156" s="72"/>
      <c r="BA156" s="72"/>
      <c r="BB156" s="72"/>
      <c r="BC156" s="72"/>
      <c r="BD156" s="72"/>
      <c r="BE156" s="72"/>
      <c r="BF156" s="72"/>
      <c r="BG156" s="72"/>
      <c r="BH156" s="72"/>
    </row>
    <row r="157" spans="1:60" x14ac:dyDescent="0.25">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c r="AA157" s="72"/>
      <c r="AB157" s="72"/>
      <c r="AC157" s="72"/>
      <c r="AD157" s="72"/>
      <c r="AE157" s="72"/>
      <c r="AF157" s="72"/>
      <c r="AG157" s="72"/>
      <c r="AH157" s="72"/>
      <c r="AI157" s="72"/>
      <c r="AJ157" s="72"/>
      <c r="AK157" s="72"/>
      <c r="AL157" s="72"/>
      <c r="AM157" s="72"/>
      <c r="AN157" s="72"/>
      <c r="AO157" s="72"/>
      <c r="AP157" s="72"/>
      <c r="AQ157" s="72"/>
      <c r="AR157" s="72"/>
      <c r="AS157" s="72"/>
      <c r="AT157" s="72"/>
      <c r="AU157" s="72"/>
      <c r="AV157" s="72"/>
      <c r="AW157" s="72"/>
      <c r="AX157" s="72"/>
      <c r="AY157" s="72"/>
      <c r="AZ157" s="72"/>
      <c r="BA157" s="72"/>
      <c r="BB157" s="72"/>
      <c r="BC157" s="72"/>
      <c r="BD157" s="72"/>
      <c r="BE157" s="72"/>
      <c r="BF157" s="72"/>
      <c r="BG157" s="72"/>
      <c r="BH157" s="72"/>
    </row>
    <row r="158" spans="1:60" x14ac:dyDescent="0.25">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c r="AA158" s="72"/>
      <c r="AB158" s="72"/>
      <c r="AC158" s="72"/>
      <c r="AD158" s="72"/>
      <c r="AE158" s="72"/>
      <c r="AF158" s="72"/>
      <c r="AG158" s="72"/>
      <c r="AH158" s="72"/>
      <c r="AI158" s="72"/>
      <c r="AJ158" s="72"/>
      <c r="AK158" s="72"/>
      <c r="AL158" s="72"/>
      <c r="AM158" s="72"/>
      <c r="AN158" s="72"/>
      <c r="AO158" s="72"/>
      <c r="AP158" s="72"/>
      <c r="AQ158" s="72"/>
      <c r="AR158" s="72"/>
      <c r="AS158" s="72"/>
      <c r="AT158" s="72"/>
      <c r="AU158" s="72"/>
      <c r="AV158" s="72"/>
      <c r="AW158" s="72"/>
      <c r="AX158" s="72"/>
      <c r="AY158" s="72"/>
      <c r="AZ158" s="72"/>
      <c r="BA158" s="72"/>
      <c r="BB158" s="72"/>
      <c r="BC158" s="72"/>
      <c r="BD158" s="72"/>
      <c r="BE158" s="72"/>
      <c r="BF158" s="72"/>
      <c r="BG158" s="72"/>
      <c r="BH158" s="72"/>
    </row>
    <row r="159" spans="1:60" x14ac:dyDescent="0.25">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c r="AA159" s="72"/>
      <c r="AB159" s="72"/>
      <c r="AC159" s="72"/>
      <c r="AD159" s="72"/>
      <c r="AE159" s="72"/>
      <c r="AF159" s="72"/>
      <c r="AG159" s="72"/>
      <c r="AH159" s="72"/>
      <c r="AI159" s="72"/>
      <c r="AJ159" s="72"/>
      <c r="AK159" s="72"/>
      <c r="AL159" s="72"/>
      <c r="AM159" s="72"/>
      <c r="AN159" s="72"/>
      <c r="AO159" s="72"/>
      <c r="AP159" s="72"/>
      <c r="AQ159" s="72"/>
      <c r="AR159" s="72"/>
      <c r="AS159" s="72"/>
      <c r="AT159" s="72"/>
      <c r="AU159" s="72"/>
      <c r="AV159" s="72"/>
      <c r="AW159" s="72"/>
      <c r="AX159" s="72"/>
      <c r="AY159" s="72"/>
      <c r="AZ159" s="72"/>
      <c r="BA159" s="72"/>
      <c r="BB159" s="72"/>
      <c r="BC159" s="72"/>
      <c r="BD159" s="72"/>
      <c r="BE159" s="72"/>
      <c r="BF159" s="72"/>
      <c r="BG159" s="72"/>
      <c r="BH159" s="72"/>
    </row>
    <row r="160" spans="1:60" x14ac:dyDescent="0.25">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c r="AA160" s="72"/>
      <c r="AB160" s="72"/>
      <c r="AC160" s="72"/>
      <c r="AD160" s="72"/>
      <c r="AE160" s="72"/>
      <c r="AF160" s="72"/>
      <c r="AG160" s="72"/>
      <c r="AH160" s="72"/>
      <c r="AI160" s="72"/>
      <c r="AJ160" s="72"/>
      <c r="AK160" s="72"/>
      <c r="AL160" s="72"/>
      <c r="AM160" s="72"/>
      <c r="AN160" s="72"/>
      <c r="AO160" s="72"/>
      <c r="AP160" s="72"/>
      <c r="AQ160" s="72"/>
      <c r="AR160" s="72"/>
      <c r="AS160" s="72"/>
      <c r="AT160" s="72"/>
      <c r="AU160" s="72"/>
      <c r="AV160" s="72"/>
      <c r="AW160" s="72"/>
      <c r="AX160" s="72"/>
      <c r="AY160" s="72"/>
      <c r="AZ160" s="72"/>
      <c r="BA160" s="72"/>
      <c r="BB160" s="72"/>
      <c r="BC160" s="72"/>
      <c r="BD160" s="72"/>
      <c r="BE160" s="72"/>
      <c r="BF160" s="72"/>
      <c r="BG160" s="72"/>
      <c r="BH160" s="72"/>
    </row>
    <row r="161" spans="1:60" x14ac:dyDescent="0.25">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c r="AA161" s="72"/>
      <c r="AB161" s="72"/>
      <c r="AC161" s="72"/>
      <c r="AD161" s="72"/>
      <c r="AE161" s="72"/>
      <c r="AF161" s="72"/>
      <c r="AG161" s="72"/>
      <c r="AH161" s="72"/>
      <c r="AI161" s="72"/>
      <c r="AJ161" s="72"/>
      <c r="AK161" s="72"/>
      <c r="AL161" s="72"/>
      <c r="AM161" s="72"/>
      <c r="AN161" s="72"/>
      <c r="AO161" s="72"/>
      <c r="AP161" s="72"/>
      <c r="AQ161" s="72"/>
      <c r="AR161" s="72"/>
      <c r="AS161" s="72"/>
      <c r="AT161" s="72"/>
      <c r="AU161" s="72"/>
      <c r="AV161" s="72"/>
      <c r="AW161" s="72"/>
      <c r="AX161" s="72"/>
      <c r="AY161" s="72"/>
      <c r="AZ161" s="72"/>
      <c r="BA161" s="72"/>
      <c r="BB161" s="72"/>
      <c r="BC161" s="72"/>
      <c r="BD161" s="72"/>
      <c r="BE161" s="72"/>
      <c r="BF161" s="72"/>
      <c r="BG161" s="72"/>
      <c r="BH161" s="72"/>
    </row>
    <row r="162" spans="1:60" x14ac:dyDescent="0.25">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c r="AA162" s="72"/>
      <c r="AB162" s="72"/>
      <c r="AC162" s="72"/>
      <c r="AD162" s="72"/>
      <c r="AE162" s="72"/>
      <c r="AF162" s="72"/>
      <c r="AG162" s="72"/>
      <c r="AH162" s="72"/>
      <c r="AI162" s="72"/>
      <c r="AJ162" s="72"/>
      <c r="AK162" s="72"/>
      <c r="AL162" s="72"/>
      <c r="AM162" s="72"/>
      <c r="AN162" s="72"/>
      <c r="AO162" s="72"/>
      <c r="AP162" s="72"/>
      <c r="AQ162" s="72"/>
      <c r="AR162" s="72"/>
      <c r="AS162" s="72"/>
      <c r="AT162" s="72"/>
      <c r="AU162" s="72"/>
      <c r="AV162" s="72"/>
      <c r="AW162" s="72"/>
      <c r="AX162" s="72"/>
      <c r="AY162" s="72"/>
      <c r="AZ162" s="72"/>
      <c r="BA162" s="72"/>
      <c r="BB162" s="72"/>
      <c r="BC162" s="72"/>
      <c r="BD162" s="72"/>
      <c r="BE162" s="72"/>
      <c r="BF162" s="72"/>
      <c r="BG162" s="72"/>
      <c r="BH162" s="72"/>
    </row>
    <row r="163" spans="1:60" x14ac:dyDescent="0.25">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c r="AA163" s="72"/>
      <c r="AB163" s="72"/>
      <c r="AC163" s="72"/>
      <c r="AD163" s="72"/>
      <c r="AE163" s="72"/>
      <c r="AF163" s="72"/>
      <c r="AG163" s="72"/>
      <c r="AH163" s="72"/>
      <c r="AI163" s="72"/>
      <c r="AJ163" s="72"/>
      <c r="AK163" s="72"/>
      <c r="AL163" s="72"/>
      <c r="AM163" s="72"/>
      <c r="AN163" s="72"/>
      <c r="AO163" s="72"/>
      <c r="AP163" s="72"/>
      <c r="AQ163" s="72"/>
      <c r="AR163" s="72"/>
      <c r="AS163" s="72"/>
      <c r="AT163" s="72"/>
      <c r="AU163" s="72"/>
      <c r="AV163" s="72"/>
      <c r="AW163" s="72"/>
      <c r="AX163" s="72"/>
      <c r="AY163" s="72"/>
      <c r="AZ163" s="72"/>
      <c r="BA163" s="72"/>
      <c r="BB163" s="72"/>
      <c r="BC163" s="72"/>
      <c r="BD163" s="72"/>
      <c r="BE163" s="72"/>
      <c r="BF163" s="72"/>
      <c r="BG163" s="72"/>
      <c r="BH163" s="72"/>
    </row>
    <row r="164" spans="1:60" x14ac:dyDescent="0.25">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c r="AA164" s="72"/>
      <c r="AB164" s="72"/>
      <c r="AC164" s="72"/>
      <c r="AD164" s="72"/>
      <c r="AE164" s="72"/>
      <c r="AF164" s="72"/>
      <c r="AG164" s="72"/>
      <c r="AH164" s="72"/>
      <c r="AI164" s="72"/>
      <c r="AJ164" s="72"/>
      <c r="AK164" s="72"/>
      <c r="AL164" s="72"/>
      <c r="AM164" s="72"/>
      <c r="AN164" s="72"/>
      <c r="AO164" s="72"/>
      <c r="AP164" s="72"/>
      <c r="AQ164" s="72"/>
      <c r="AR164" s="72"/>
      <c r="AS164" s="72"/>
      <c r="AT164" s="72"/>
      <c r="AU164" s="72"/>
      <c r="AV164" s="72"/>
      <c r="AW164" s="72"/>
      <c r="AX164" s="72"/>
      <c r="AY164" s="72"/>
      <c r="AZ164" s="72"/>
      <c r="BA164" s="72"/>
      <c r="BB164" s="72"/>
      <c r="BC164" s="72"/>
      <c r="BD164" s="72"/>
      <c r="BE164" s="72"/>
      <c r="BF164" s="72"/>
      <c r="BG164" s="72"/>
      <c r="BH164" s="72"/>
    </row>
    <row r="165" spans="1:60" x14ac:dyDescent="0.25">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c r="AA165" s="72"/>
      <c r="AB165" s="72"/>
      <c r="AC165" s="72"/>
      <c r="AD165" s="72"/>
      <c r="AE165" s="72"/>
      <c r="AF165" s="72"/>
      <c r="AG165" s="72"/>
      <c r="AH165" s="72"/>
      <c r="AI165" s="72"/>
      <c r="AJ165" s="72"/>
      <c r="AK165" s="72"/>
      <c r="AL165" s="72"/>
      <c r="AM165" s="72"/>
      <c r="AN165" s="72"/>
      <c r="AO165" s="72"/>
      <c r="AP165" s="72"/>
      <c r="AQ165" s="72"/>
      <c r="AR165" s="72"/>
      <c r="AS165" s="72"/>
      <c r="AT165" s="72"/>
      <c r="AU165" s="72"/>
      <c r="AV165" s="72"/>
      <c r="AW165" s="72"/>
      <c r="AX165" s="72"/>
      <c r="AY165" s="72"/>
      <c r="AZ165" s="72"/>
      <c r="BA165" s="72"/>
      <c r="BB165" s="72"/>
      <c r="BC165" s="72"/>
      <c r="BD165" s="72"/>
      <c r="BE165" s="72"/>
      <c r="BF165" s="72"/>
      <c r="BG165" s="72"/>
      <c r="BH165" s="72"/>
    </row>
    <row r="166" spans="1:60" x14ac:dyDescent="0.25">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c r="AA166" s="72"/>
      <c r="AB166" s="72"/>
      <c r="AC166" s="72"/>
      <c r="AD166" s="72"/>
      <c r="AE166" s="72"/>
      <c r="AF166" s="72"/>
      <c r="AG166" s="72"/>
      <c r="AH166" s="72"/>
      <c r="AI166" s="72"/>
      <c r="AJ166" s="72"/>
      <c r="AK166" s="72"/>
      <c r="AL166" s="72"/>
      <c r="AM166" s="72"/>
      <c r="AN166" s="72"/>
      <c r="AO166" s="72"/>
      <c r="AP166" s="72"/>
      <c r="AQ166" s="72"/>
      <c r="AR166" s="72"/>
      <c r="AS166" s="72"/>
      <c r="AT166" s="72"/>
      <c r="AU166" s="72"/>
      <c r="AV166" s="72"/>
      <c r="AW166" s="72"/>
      <c r="AX166" s="72"/>
      <c r="AY166" s="72"/>
      <c r="AZ166" s="72"/>
      <c r="BA166" s="72"/>
      <c r="BB166" s="72"/>
      <c r="BC166" s="72"/>
      <c r="BD166" s="72"/>
      <c r="BE166" s="72"/>
      <c r="BF166" s="72"/>
      <c r="BG166" s="72"/>
      <c r="BH166" s="72"/>
    </row>
    <row r="167" spans="1:60" x14ac:dyDescent="0.25">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c r="AA167" s="72"/>
      <c r="AB167" s="72"/>
      <c r="AC167" s="72"/>
      <c r="AD167" s="72"/>
      <c r="AE167" s="72"/>
      <c r="AF167" s="72"/>
      <c r="AG167" s="72"/>
      <c r="AH167" s="72"/>
      <c r="AI167" s="72"/>
      <c r="AJ167" s="72"/>
      <c r="AK167" s="72"/>
      <c r="AL167" s="72"/>
      <c r="AM167" s="72"/>
      <c r="AN167" s="72"/>
      <c r="AO167" s="72"/>
      <c r="AP167" s="72"/>
      <c r="AQ167" s="72"/>
      <c r="AR167" s="72"/>
      <c r="AS167" s="72"/>
      <c r="AT167" s="72"/>
      <c r="AU167" s="72"/>
      <c r="AV167" s="72"/>
      <c r="AW167" s="72"/>
      <c r="AX167" s="72"/>
      <c r="AY167" s="72"/>
      <c r="AZ167" s="72"/>
      <c r="BA167" s="72"/>
      <c r="BB167" s="72"/>
      <c r="BC167" s="72"/>
      <c r="BD167" s="72"/>
      <c r="BE167" s="72"/>
      <c r="BF167" s="72"/>
      <c r="BG167" s="72"/>
      <c r="BH167" s="72"/>
    </row>
    <row r="168" spans="1:60" x14ac:dyDescent="0.25">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c r="AA168" s="72"/>
      <c r="AB168" s="72"/>
      <c r="AC168" s="72"/>
      <c r="AD168" s="72"/>
      <c r="AE168" s="72"/>
      <c r="AF168" s="72"/>
      <c r="AG168" s="72"/>
      <c r="AH168" s="72"/>
      <c r="AI168" s="72"/>
      <c r="AJ168" s="72"/>
      <c r="AK168" s="72"/>
      <c r="AL168" s="72"/>
      <c r="AM168" s="72"/>
      <c r="AN168" s="72"/>
      <c r="AO168" s="72"/>
      <c r="AP168" s="72"/>
      <c r="AQ168" s="72"/>
      <c r="AR168" s="72"/>
      <c r="AS168" s="72"/>
      <c r="AT168" s="72"/>
      <c r="AU168" s="72"/>
      <c r="AV168" s="72"/>
      <c r="AW168" s="72"/>
      <c r="AX168" s="72"/>
      <c r="AY168" s="72"/>
      <c r="AZ168" s="72"/>
      <c r="BA168" s="72"/>
      <c r="BB168" s="72"/>
      <c r="BC168" s="72"/>
      <c r="BD168" s="72"/>
      <c r="BE168" s="72"/>
      <c r="BF168" s="72"/>
      <c r="BG168" s="72"/>
      <c r="BH168" s="72"/>
    </row>
    <row r="169" spans="1:60" x14ac:dyDescent="0.25">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c r="AA169" s="72"/>
      <c r="AB169" s="72"/>
      <c r="AC169" s="72"/>
      <c r="AD169" s="72"/>
      <c r="AE169" s="72"/>
      <c r="AF169" s="72"/>
      <c r="AG169" s="72"/>
      <c r="AH169" s="72"/>
      <c r="AI169" s="72"/>
      <c r="AJ169" s="72"/>
      <c r="AK169" s="72"/>
      <c r="AL169" s="72"/>
      <c r="AM169" s="72"/>
      <c r="AN169" s="72"/>
      <c r="AO169" s="72"/>
      <c r="AP169" s="72"/>
      <c r="AQ169" s="72"/>
      <c r="AR169" s="72"/>
      <c r="AS169" s="72"/>
      <c r="AT169" s="72"/>
      <c r="AU169" s="72"/>
      <c r="AV169" s="72"/>
      <c r="AW169" s="72"/>
      <c r="AX169" s="72"/>
      <c r="AY169" s="72"/>
      <c r="AZ169" s="72"/>
      <c r="BA169" s="72"/>
      <c r="BB169" s="72"/>
      <c r="BC169" s="72"/>
      <c r="BD169" s="72"/>
      <c r="BE169" s="72"/>
      <c r="BF169" s="72"/>
      <c r="BG169" s="72"/>
      <c r="BH169" s="72"/>
    </row>
    <row r="170" spans="1:60" x14ac:dyDescent="0.25">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c r="AA170" s="72"/>
      <c r="AB170" s="72"/>
      <c r="AC170" s="72"/>
      <c r="AD170" s="72"/>
      <c r="AE170" s="72"/>
      <c r="AF170" s="72"/>
      <c r="AG170" s="72"/>
      <c r="AH170" s="72"/>
      <c r="AI170" s="72"/>
      <c r="AJ170" s="72"/>
      <c r="AK170" s="72"/>
      <c r="AL170" s="72"/>
      <c r="AM170" s="72"/>
      <c r="AN170" s="72"/>
      <c r="AO170" s="72"/>
      <c r="AP170" s="72"/>
      <c r="AQ170" s="72"/>
      <c r="AR170" s="72"/>
      <c r="AS170" s="72"/>
      <c r="AT170" s="72"/>
      <c r="AU170" s="72"/>
      <c r="AV170" s="72"/>
      <c r="AW170" s="72"/>
      <c r="AX170" s="72"/>
      <c r="AY170" s="72"/>
      <c r="AZ170" s="72"/>
      <c r="BA170" s="72"/>
      <c r="BB170" s="72"/>
      <c r="BC170" s="72"/>
      <c r="BD170" s="72"/>
      <c r="BE170" s="72"/>
      <c r="BF170" s="72"/>
      <c r="BG170" s="72"/>
      <c r="BH170" s="72"/>
    </row>
    <row r="171" spans="1:60" x14ac:dyDescent="0.25">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c r="AA171" s="72"/>
      <c r="AB171" s="72"/>
      <c r="AC171" s="72"/>
      <c r="AD171" s="72"/>
      <c r="AE171" s="72"/>
      <c r="AF171" s="72"/>
      <c r="AG171" s="72"/>
      <c r="AH171" s="72"/>
      <c r="AI171" s="72"/>
      <c r="AJ171" s="72"/>
      <c r="AK171" s="72"/>
      <c r="AL171" s="72"/>
      <c r="AM171" s="72"/>
      <c r="AN171" s="72"/>
      <c r="AO171" s="72"/>
      <c r="AP171" s="72"/>
      <c r="AQ171" s="72"/>
      <c r="AR171" s="72"/>
      <c r="AS171" s="72"/>
      <c r="AT171" s="72"/>
      <c r="AU171" s="72"/>
      <c r="AV171" s="72"/>
      <c r="AW171" s="72"/>
      <c r="AX171" s="72"/>
      <c r="AY171" s="72"/>
      <c r="AZ171" s="72"/>
      <c r="BA171" s="72"/>
      <c r="BB171" s="72"/>
      <c r="BC171" s="72"/>
      <c r="BD171" s="72"/>
      <c r="BE171" s="72"/>
      <c r="BF171" s="72"/>
      <c r="BG171" s="72"/>
      <c r="BH171" s="72"/>
    </row>
    <row r="172" spans="1:60" x14ac:dyDescent="0.25">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c r="AA172" s="72"/>
      <c r="AB172" s="72"/>
      <c r="AC172" s="72"/>
      <c r="AD172" s="72"/>
      <c r="AE172" s="72"/>
      <c r="AF172" s="72"/>
      <c r="AG172" s="72"/>
      <c r="AH172" s="72"/>
      <c r="AI172" s="72"/>
      <c r="AJ172" s="72"/>
      <c r="AK172" s="72"/>
      <c r="AL172" s="72"/>
      <c r="AM172" s="72"/>
      <c r="AN172" s="72"/>
      <c r="AO172" s="72"/>
      <c r="AP172" s="72"/>
      <c r="AQ172" s="72"/>
      <c r="AR172" s="72"/>
      <c r="AS172" s="72"/>
      <c r="AT172" s="72"/>
      <c r="AU172" s="72"/>
      <c r="AV172" s="72"/>
      <c r="AW172" s="72"/>
      <c r="AX172" s="72"/>
      <c r="AY172" s="72"/>
      <c r="AZ172" s="72"/>
      <c r="BA172" s="72"/>
      <c r="BB172" s="72"/>
      <c r="BC172" s="72"/>
      <c r="BD172" s="72"/>
      <c r="BE172" s="72"/>
      <c r="BF172" s="72"/>
      <c r="BG172" s="72"/>
      <c r="BH172" s="72"/>
    </row>
    <row r="173" spans="1:60" x14ac:dyDescent="0.25">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c r="AA173" s="72"/>
      <c r="AB173" s="72"/>
      <c r="AC173" s="72"/>
      <c r="AD173" s="72"/>
      <c r="AE173" s="72"/>
      <c r="AF173" s="72"/>
      <c r="AG173" s="72"/>
      <c r="AH173" s="72"/>
      <c r="AI173" s="72"/>
      <c r="AJ173" s="72"/>
      <c r="AK173" s="72"/>
      <c r="AL173" s="72"/>
      <c r="AM173" s="72"/>
      <c r="AN173" s="72"/>
      <c r="AO173" s="72"/>
      <c r="AP173" s="72"/>
      <c r="AQ173" s="72"/>
      <c r="AR173" s="72"/>
      <c r="AS173" s="72"/>
      <c r="AT173" s="72"/>
      <c r="AU173" s="72"/>
      <c r="AV173" s="72"/>
      <c r="AW173" s="72"/>
      <c r="AX173" s="72"/>
      <c r="AY173" s="72"/>
      <c r="AZ173" s="72"/>
      <c r="BA173" s="72"/>
      <c r="BB173" s="72"/>
      <c r="BC173" s="72"/>
      <c r="BD173" s="72"/>
      <c r="BE173" s="72"/>
      <c r="BF173" s="72"/>
      <c r="BG173" s="72"/>
      <c r="BH173" s="72"/>
    </row>
    <row r="174" spans="1:60" x14ac:dyDescent="0.25">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c r="AA174" s="72"/>
      <c r="AB174" s="72"/>
      <c r="AC174" s="72"/>
      <c r="AD174" s="72"/>
      <c r="AE174" s="72"/>
      <c r="AF174" s="72"/>
      <c r="AG174" s="72"/>
      <c r="AH174" s="72"/>
      <c r="AI174" s="72"/>
      <c r="AJ174" s="72"/>
      <c r="AK174" s="72"/>
      <c r="AL174" s="72"/>
      <c r="AM174" s="72"/>
      <c r="AN174" s="72"/>
      <c r="AO174" s="72"/>
      <c r="AP174" s="72"/>
      <c r="AQ174" s="72"/>
      <c r="AR174" s="72"/>
      <c r="AS174" s="72"/>
      <c r="AT174" s="72"/>
      <c r="AU174" s="72"/>
      <c r="AV174" s="72"/>
      <c r="AW174" s="72"/>
      <c r="AX174" s="72"/>
      <c r="AY174" s="72"/>
      <c r="AZ174" s="72"/>
      <c r="BA174" s="72"/>
      <c r="BB174" s="72"/>
      <c r="BC174" s="72"/>
      <c r="BD174" s="72"/>
      <c r="BE174" s="72"/>
      <c r="BF174" s="72"/>
      <c r="BG174" s="72"/>
      <c r="BH174" s="72"/>
    </row>
    <row r="175" spans="1:60" x14ac:dyDescent="0.25">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c r="AA175" s="72"/>
      <c r="AB175" s="72"/>
      <c r="AC175" s="72"/>
      <c r="AD175" s="72"/>
      <c r="AE175" s="72"/>
      <c r="AF175" s="72"/>
      <c r="AG175" s="72"/>
      <c r="AH175" s="72"/>
      <c r="AI175" s="72"/>
      <c r="AJ175" s="72"/>
      <c r="AK175" s="72"/>
      <c r="AL175" s="72"/>
      <c r="AM175" s="72"/>
      <c r="AN175" s="72"/>
      <c r="AO175" s="72"/>
      <c r="AP175" s="72"/>
      <c r="AQ175" s="72"/>
      <c r="AR175" s="72"/>
      <c r="AS175" s="72"/>
      <c r="AT175" s="72"/>
      <c r="AU175" s="72"/>
      <c r="AV175" s="72"/>
      <c r="AW175" s="72"/>
      <c r="AX175" s="72"/>
      <c r="AY175" s="72"/>
      <c r="AZ175" s="72"/>
      <c r="BA175" s="72"/>
      <c r="BB175" s="72"/>
      <c r="BC175" s="72"/>
      <c r="BD175" s="72"/>
      <c r="BE175" s="72"/>
      <c r="BF175" s="72"/>
      <c r="BG175" s="72"/>
      <c r="BH175" s="72"/>
    </row>
    <row r="176" spans="1:60" x14ac:dyDescent="0.25">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c r="AA176" s="72"/>
      <c r="AB176" s="72"/>
      <c r="AC176" s="72"/>
      <c r="AD176" s="72"/>
      <c r="AE176" s="72"/>
      <c r="AF176" s="72"/>
      <c r="AG176" s="72"/>
      <c r="AH176" s="72"/>
      <c r="AI176" s="72"/>
      <c r="AJ176" s="72"/>
      <c r="AK176" s="72"/>
      <c r="AL176" s="72"/>
      <c r="AM176" s="72"/>
      <c r="AN176" s="72"/>
      <c r="AO176" s="72"/>
      <c r="AP176" s="72"/>
      <c r="AQ176" s="72"/>
      <c r="AR176" s="72"/>
      <c r="AS176" s="72"/>
      <c r="AT176" s="72"/>
      <c r="AU176" s="72"/>
      <c r="AV176" s="72"/>
      <c r="AW176" s="72"/>
      <c r="AX176" s="72"/>
      <c r="AY176" s="72"/>
      <c r="AZ176" s="72"/>
      <c r="BA176" s="72"/>
      <c r="BB176" s="72"/>
      <c r="BC176" s="72"/>
      <c r="BD176" s="72"/>
      <c r="BE176" s="72"/>
      <c r="BF176" s="72"/>
      <c r="BG176" s="72"/>
      <c r="BH176" s="72"/>
    </row>
    <row r="177" spans="1:60" x14ac:dyDescent="0.25">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c r="AA177" s="72"/>
      <c r="AB177" s="72"/>
      <c r="AC177" s="72"/>
      <c r="AD177" s="72"/>
      <c r="AE177" s="72"/>
      <c r="AF177" s="72"/>
      <c r="AG177" s="72"/>
      <c r="AH177" s="72"/>
      <c r="AI177" s="72"/>
      <c r="AJ177" s="72"/>
      <c r="AK177" s="72"/>
      <c r="AL177" s="72"/>
      <c r="AM177" s="72"/>
      <c r="AN177" s="72"/>
      <c r="AO177" s="72"/>
      <c r="AP177" s="72"/>
      <c r="AQ177" s="72"/>
      <c r="AR177" s="72"/>
      <c r="AS177" s="72"/>
      <c r="AT177" s="72"/>
      <c r="AU177" s="72"/>
      <c r="AV177" s="72"/>
      <c r="AW177" s="72"/>
      <c r="AX177" s="72"/>
      <c r="AY177" s="72"/>
      <c r="AZ177" s="72"/>
      <c r="BA177" s="72"/>
      <c r="BB177" s="72"/>
      <c r="BC177" s="72"/>
      <c r="BD177" s="72"/>
      <c r="BE177" s="72"/>
      <c r="BF177" s="72"/>
      <c r="BG177" s="72"/>
      <c r="BH177" s="72"/>
    </row>
    <row r="178" spans="1:60" x14ac:dyDescent="0.25">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c r="AA178" s="72"/>
      <c r="AB178" s="72"/>
      <c r="AC178" s="72"/>
      <c r="AD178" s="72"/>
      <c r="AE178" s="72"/>
      <c r="AF178" s="72"/>
      <c r="AG178" s="72"/>
      <c r="AH178" s="72"/>
      <c r="AI178" s="72"/>
      <c r="AJ178" s="72"/>
      <c r="AK178" s="72"/>
      <c r="AL178" s="72"/>
      <c r="AM178" s="72"/>
      <c r="AN178" s="72"/>
      <c r="AO178" s="72"/>
      <c r="AP178" s="72"/>
      <c r="AQ178" s="72"/>
      <c r="AR178" s="72"/>
      <c r="AS178" s="72"/>
      <c r="AT178" s="72"/>
      <c r="AU178" s="72"/>
      <c r="AV178" s="72"/>
      <c r="AW178" s="72"/>
      <c r="AX178" s="72"/>
      <c r="AY178" s="72"/>
      <c r="AZ178" s="72"/>
      <c r="BA178" s="72"/>
      <c r="BB178" s="72"/>
      <c r="BC178" s="72"/>
      <c r="BD178" s="72"/>
      <c r="BE178" s="72"/>
      <c r="BF178" s="72"/>
      <c r="BG178" s="72"/>
      <c r="BH178" s="72"/>
    </row>
    <row r="179" spans="1:60" x14ac:dyDescent="0.25">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c r="AA179" s="72"/>
      <c r="AB179" s="72"/>
      <c r="AC179" s="72"/>
      <c r="AD179" s="72"/>
      <c r="AE179" s="72"/>
      <c r="AF179" s="72"/>
      <c r="AG179" s="72"/>
      <c r="AH179" s="72"/>
      <c r="AI179" s="72"/>
      <c r="AJ179" s="72"/>
      <c r="AK179" s="72"/>
      <c r="AL179" s="72"/>
      <c r="AM179" s="72"/>
      <c r="AN179" s="72"/>
      <c r="AO179" s="72"/>
      <c r="AP179" s="72"/>
      <c r="AQ179" s="72"/>
      <c r="AR179" s="72"/>
      <c r="AS179" s="72"/>
      <c r="AT179" s="72"/>
      <c r="AU179" s="72"/>
      <c r="AV179" s="72"/>
      <c r="AW179" s="72"/>
      <c r="AX179" s="72"/>
      <c r="AY179" s="72"/>
      <c r="AZ179" s="72"/>
      <c r="BA179" s="72"/>
      <c r="BB179" s="72"/>
      <c r="BC179" s="72"/>
      <c r="BD179" s="72"/>
      <c r="BE179" s="72"/>
      <c r="BF179" s="72"/>
      <c r="BG179" s="72"/>
      <c r="BH179" s="72"/>
    </row>
    <row r="180" spans="1:60" x14ac:dyDescent="0.25">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c r="AA180" s="72"/>
      <c r="AB180" s="72"/>
      <c r="AC180" s="72"/>
      <c r="AD180" s="72"/>
      <c r="AE180" s="72"/>
      <c r="AF180" s="72"/>
      <c r="AG180" s="72"/>
      <c r="AH180" s="72"/>
      <c r="AI180" s="72"/>
      <c r="AJ180" s="72"/>
      <c r="AK180" s="72"/>
      <c r="AL180" s="72"/>
      <c r="AM180" s="72"/>
      <c r="AN180" s="72"/>
      <c r="AO180" s="72"/>
      <c r="AP180" s="72"/>
      <c r="AQ180" s="72"/>
      <c r="AR180" s="72"/>
      <c r="AS180" s="72"/>
      <c r="AT180" s="72"/>
      <c r="AU180" s="72"/>
      <c r="AV180" s="72"/>
      <c r="AW180" s="72"/>
      <c r="AX180" s="72"/>
      <c r="AY180" s="72"/>
      <c r="AZ180" s="72"/>
      <c r="BA180" s="72"/>
      <c r="BB180" s="72"/>
      <c r="BC180" s="72"/>
      <c r="BD180" s="72"/>
      <c r="BE180" s="72"/>
      <c r="BF180" s="72"/>
      <c r="BG180" s="72"/>
      <c r="BH180" s="72"/>
    </row>
    <row r="181" spans="1:60" x14ac:dyDescent="0.25">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c r="AA181" s="72"/>
      <c r="AB181" s="72"/>
      <c r="AC181" s="72"/>
      <c r="AD181" s="72"/>
      <c r="AE181" s="72"/>
      <c r="AF181" s="72"/>
      <c r="AG181" s="72"/>
      <c r="AH181" s="72"/>
      <c r="AI181" s="72"/>
      <c r="AJ181" s="72"/>
      <c r="AK181" s="72"/>
      <c r="AL181" s="72"/>
      <c r="AM181" s="72"/>
      <c r="AN181" s="72"/>
      <c r="AO181" s="72"/>
      <c r="AP181" s="72"/>
      <c r="AQ181" s="72"/>
      <c r="AR181" s="72"/>
      <c r="AS181" s="72"/>
      <c r="AT181" s="72"/>
      <c r="AU181" s="72"/>
      <c r="AV181" s="72"/>
      <c r="AW181" s="72"/>
      <c r="AX181" s="72"/>
      <c r="AY181" s="72"/>
      <c r="AZ181" s="72"/>
      <c r="BA181" s="72"/>
      <c r="BB181" s="72"/>
      <c r="BC181" s="72"/>
      <c r="BD181" s="72"/>
      <c r="BE181" s="72"/>
      <c r="BF181" s="72"/>
      <c r="BG181" s="72"/>
      <c r="BH181" s="72"/>
    </row>
    <row r="182" spans="1:60" x14ac:dyDescent="0.25">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c r="AA182" s="72"/>
      <c r="AB182" s="72"/>
      <c r="AC182" s="72"/>
      <c r="AD182" s="72"/>
      <c r="AE182" s="72"/>
      <c r="AF182" s="72"/>
      <c r="AG182" s="72"/>
      <c r="AH182" s="72"/>
      <c r="AI182" s="72"/>
      <c r="AJ182" s="72"/>
      <c r="AK182" s="72"/>
      <c r="AL182" s="72"/>
      <c r="AM182" s="72"/>
      <c r="AN182" s="72"/>
      <c r="AO182" s="72"/>
      <c r="AP182" s="72"/>
      <c r="AQ182" s="72"/>
      <c r="AR182" s="72"/>
      <c r="AS182" s="72"/>
      <c r="AT182" s="72"/>
      <c r="AU182" s="72"/>
      <c r="AV182" s="72"/>
      <c r="AW182" s="72"/>
      <c r="AX182" s="72"/>
      <c r="AY182" s="72"/>
      <c r="AZ182" s="72"/>
      <c r="BA182" s="72"/>
      <c r="BB182" s="72"/>
      <c r="BC182" s="72"/>
      <c r="BD182" s="72"/>
      <c r="BE182" s="72"/>
      <c r="BF182" s="72"/>
      <c r="BG182" s="72"/>
      <c r="BH182" s="72"/>
    </row>
    <row r="183" spans="1:60" x14ac:dyDescent="0.25">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c r="AA183" s="72"/>
      <c r="AB183" s="72"/>
      <c r="AC183" s="72"/>
      <c r="AD183" s="72"/>
      <c r="AE183" s="72"/>
      <c r="AF183" s="72"/>
      <c r="AG183" s="72"/>
      <c r="AH183" s="72"/>
      <c r="AI183" s="72"/>
      <c r="AJ183" s="72"/>
      <c r="AK183" s="72"/>
      <c r="AL183" s="72"/>
      <c r="AM183" s="72"/>
      <c r="AN183" s="72"/>
      <c r="AO183" s="72"/>
      <c r="AP183" s="72"/>
      <c r="AQ183" s="72"/>
      <c r="AR183" s="72"/>
      <c r="AS183" s="72"/>
      <c r="AT183" s="72"/>
      <c r="AU183" s="72"/>
      <c r="AV183" s="72"/>
      <c r="AW183" s="72"/>
      <c r="AX183" s="72"/>
      <c r="AY183" s="72"/>
      <c r="AZ183" s="72"/>
      <c r="BA183" s="72"/>
      <c r="BB183" s="72"/>
      <c r="BC183" s="72"/>
      <c r="BD183" s="72"/>
      <c r="BE183" s="72"/>
      <c r="BF183" s="72"/>
      <c r="BG183" s="72"/>
      <c r="BH183" s="72"/>
    </row>
    <row r="184" spans="1:60" x14ac:dyDescent="0.25">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c r="AA184" s="72"/>
      <c r="AB184" s="72"/>
      <c r="AC184" s="72"/>
      <c r="AD184" s="72"/>
      <c r="AE184" s="72"/>
      <c r="AF184" s="72"/>
      <c r="AG184" s="72"/>
      <c r="AH184" s="72"/>
      <c r="AI184" s="72"/>
      <c r="AJ184" s="72"/>
      <c r="AK184" s="72"/>
      <c r="AL184" s="72"/>
      <c r="AM184" s="72"/>
      <c r="AN184" s="72"/>
      <c r="AO184" s="72"/>
      <c r="AP184" s="72"/>
      <c r="AQ184" s="72"/>
      <c r="AR184" s="72"/>
      <c r="AS184" s="72"/>
      <c r="AT184" s="72"/>
      <c r="AU184" s="72"/>
      <c r="AV184" s="72"/>
      <c r="AW184" s="72"/>
      <c r="AX184" s="72"/>
      <c r="AY184" s="72"/>
      <c r="AZ184" s="72"/>
      <c r="BA184" s="72"/>
      <c r="BB184" s="72"/>
      <c r="BC184" s="72"/>
      <c r="BD184" s="72"/>
      <c r="BE184" s="72"/>
      <c r="BF184" s="72"/>
      <c r="BG184" s="72"/>
      <c r="BH184" s="72"/>
    </row>
    <row r="185" spans="1:60" x14ac:dyDescent="0.25">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c r="AA185" s="72"/>
      <c r="AB185" s="72"/>
      <c r="AC185" s="72"/>
      <c r="AD185" s="72"/>
      <c r="AE185" s="72"/>
      <c r="AF185" s="72"/>
      <c r="AG185" s="72"/>
      <c r="AH185" s="72"/>
      <c r="AI185" s="72"/>
      <c r="AJ185" s="72"/>
      <c r="AK185" s="72"/>
      <c r="AL185" s="72"/>
      <c r="AM185" s="72"/>
      <c r="AN185" s="72"/>
      <c r="AO185" s="72"/>
      <c r="AP185" s="72"/>
      <c r="AQ185" s="72"/>
      <c r="AR185" s="72"/>
      <c r="AS185" s="72"/>
      <c r="AT185" s="72"/>
      <c r="AU185" s="72"/>
      <c r="AV185" s="72"/>
      <c r="AW185" s="72"/>
      <c r="AX185" s="72"/>
      <c r="AY185" s="72"/>
      <c r="AZ185" s="72"/>
      <c r="BA185" s="72"/>
      <c r="BB185" s="72"/>
      <c r="BC185" s="72"/>
      <c r="BD185" s="72"/>
      <c r="BE185" s="72"/>
      <c r="BF185" s="72"/>
      <c r="BG185" s="72"/>
      <c r="BH185" s="72"/>
    </row>
    <row r="186" spans="1:60" x14ac:dyDescent="0.25">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c r="AA186" s="72"/>
      <c r="AB186" s="72"/>
      <c r="AC186" s="72"/>
      <c r="AD186" s="72"/>
      <c r="AE186" s="72"/>
      <c r="AF186" s="72"/>
      <c r="AG186" s="72"/>
      <c r="AH186" s="72"/>
      <c r="AI186" s="72"/>
      <c r="AJ186" s="72"/>
      <c r="AK186" s="72"/>
      <c r="AL186" s="72"/>
      <c r="AM186" s="72"/>
      <c r="AN186" s="72"/>
      <c r="AO186" s="72"/>
      <c r="AP186" s="72"/>
      <c r="AQ186" s="72"/>
      <c r="AR186" s="72"/>
      <c r="AS186" s="72"/>
      <c r="AT186" s="72"/>
      <c r="AU186" s="72"/>
      <c r="AV186" s="72"/>
      <c r="AW186" s="72"/>
      <c r="AX186" s="72"/>
      <c r="AY186" s="72"/>
      <c r="AZ186" s="72"/>
      <c r="BA186" s="72"/>
      <c r="BB186" s="72"/>
      <c r="BC186" s="72"/>
      <c r="BD186" s="72"/>
      <c r="BE186" s="72"/>
      <c r="BF186" s="72"/>
      <c r="BG186" s="72"/>
      <c r="BH186" s="72"/>
    </row>
    <row r="187" spans="1:60" x14ac:dyDescent="0.25">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c r="AA187" s="72"/>
      <c r="AB187" s="72"/>
      <c r="AC187" s="72"/>
      <c r="AD187" s="72"/>
      <c r="AE187" s="72"/>
      <c r="AF187" s="72"/>
      <c r="AG187" s="72"/>
      <c r="AH187" s="72"/>
      <c r="AI187" s="72"/>
      <c r="AJ187" s="72"/>
      <c r="AK187" s="72"/>
      <c r="AL187" s="72"/>
      <c r="AM187" s="72"/>
      <c r="AN187" s="72"/>
      <c r="AO187" s="72"/>
      <c r="AP187" s="72"/>
      <c r="AQ187" s="72"/>
      <c r="AR187" s="72"/>
      <c r="AS187" s="72"/>
      <c r="AT187" s="72"/>
      <c r="AU187" s="72"/>
      <c r="AV187" s="72"/>
      <c r="AW187" s="72"/>
      <c r="AX187" s="72"/>
      <c r="AY187" s="72"/>
      <c r="AZ187" s="72"/>
      <c r="BA187" s="72"/>
      <c r="BB187" s="72"/>
      <c r="BC187" s="72"/>
      <c r="BD187" s="72"/>
      <c r="BE187" s="72"/>
      <c r="BF187" s="72"/>
      <c r="BG187" s="72"/>
      <c r="BH187" s="72"/>
    </row>
    <row r="188" spans="1:60" x14ac:dyDescent="0.25">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c r="AA188" s="72"/>
      <c r="AB188" s="72"/>
      <c r="AC188" s="72"/>
      <c r="AD188" s="72"/>
      <c r="AE188" s="72"/>
      <c r="AF188" s="72"/>
      <c r="AG188" s="72"/>
      <c r="AH188" s="72"/>
      <c r="AI188" s="72"/>
      <c r="AJ188" s="72"/>
      <c r="AK188" s="72"/>
      <c r="AL188" s="72"/>
      <c r="AM188" s="72"/>
      <c r="AN188" s="72"/>
      <c r="AO188" s="72"/>
      <c r="AP188" s="72"/>
      <c r="AQ188" s="72"/>
      <c r="AR188" s="72"/>
      <c r="AS188" s="72"/>
      <c r="AT188" s="72"/>
      <c r="AU188" s="72"/>
      <c r="AV188" s="72"/>
      <c r="AW188" s="72"/>
      <c r="AX188" s="72"/>
      <c r="AY188" s="72"/>
      <c r="AZ188" s="72"/>
      <c r="BA188" s="72"/>
      <c r="BB188" s="72"/>
      <c r="BC188" s="72"/>
      <c r="BD188" s="72"/>
      <c r="BE188" s="72"/>
      <c r="BF188" s="72"/>
      <c r="BG188" s="72"/>
      <c r="BH188" s="72"/>
    </row>
    <row r="189" spans="1:60" x14ac:dyDescent="0.25">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2"/>
      <c r="AR189" s="72"/>
      <c r="AS189" s="72"/>
      <c r="AT189" s="72"/>
      <c r="AU189" s="72"/>
      <c r="AV189" s="72"/>
      <c r="AW189" s="72"/>
      <c r="AX189" s="72"/>
      <c r="AY189" s="72"/>
      <c r="AZ189" s="72"/>
      <c r="BA189" s="72"/>
      <c r="BB189" s="72"/>
      <c r="BC189" s="72"/>
      <c r="BD189" s="72"/>
      <c r="BE189" s="72"/>
      <c r="BF189" s="72"/>
      <c r="BG189" s="72"/>
      <c r="BH189" s="72"/>
    </row>
    <row r="190" spans="1:60" x14ac:dyDescent="0.25">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c r="AA190" s="72"/>
      <c r="AB190" s="72"/>
      <c r="AC190" s="72"/>
      <c r="AD190" s="72"/>
      <c r="AE190" s="72"/>
      <c r="AF190" s="72"/>
      <c r="AG190" s="72"/>
      <c r="AH190" s="72"/>
      <c r="AI190" s="72"/>
      <c r="AJ190" s="72"/>
      <c r="AK190" s="72"/>
      <c r="AL190" s="72"/>
      <c r="AM190" s="72"/>
      <c r="AN190" s="72"/>
      <c r="AO190" s="72"/>
      <c r="AP190" s="72"/>
      <c r="AQ190" s="72"/>
      <c r="AR190" s="72"/>
      <c r="AS190" s="72"/>
      <c r="AT190" s="72"/>
      <c r="AU190" s="72"/>
      <c r="AV190" s="72"/>
      <c r="AW190" s="72"/>
      <c r="AX190" s="72"/>
      <c r="AY190" s="72"/>
      <c r="AZ190" s="72"/>
      <c r="BA190" s="72"/>
      <c r="BB190" s="72"/>
      <c r="BC190" s="72"/>
      <c r="BD190" s="72"/>
      <c r="BE190" s="72"/>
      <c r="BF190" s="72"/>
      <c r="BG190" s="72"/>
      <c r="BH190" s="72"/>
    </row>
    <row r="191" spans="1:60" x14ac:dyDescent="0.25">
      <c r="A191" s="72"/>
      <c r="J191" s="72"/>
      <c r="K191" s="72"/>
      <c r="L191" s="72"/>
      <c r="M191" s="72"/>
      <c r="N191" s="72"/>
      <c r="O191" s="72"/>
      <c r="P191" s="72"/>
      <c r="Q191" s="72"/>
      <c r="R191" s="72"/>
      <c r="S191" s="72"/>
      <c r="T191" s="72"/>
      <c r="U191" s="72"/>
      <c r="V191" s="72"/>
      <c r="W191" s="72"/>
      <c r="X191" s="72"/>
      <c r="Y191" s="72"/>
      <c r="Z191" s="72"/>
      <c r="AA191" s="72"/>
      <c r="AB191" s="72"/>
      <c r="AC191" s="72"/>
      <c r="AD191" s="72"/>
      <c r="AE191" s="72"/>
      <c r="AF191" s="72"/>
      <c r="AG191" s="72"/>
      <c r="AH191" s="72"/>
      <c r="AI191" s="72"/>
      <c r="AJ191" s="72"/>
      <c r="AK191" s="72"/>
      <c r="AL191" s="72"/>
      <c r="AM191" s="72"/>
      <c r="AN191" s="72"/>
      <c r="AO191" s="72"/>
      <c r="AP191" s="72"/>
      <c r="AQ191" s="72"/>
      <c r="AR191" s="72"/>
      <c r="AS191" s="72"/>
      <c r="AT191" s="72"/>
      <c r="AU191" s="72"/>
      <c r="AV191" s="72"/>
      <c r="AW191" s="72"/>
      <c r="AX191" s="72"/>
      <c r="AY191" s="72"/>
      <c r="AZ191" s="72"/>
      <c r="BA191" s="72"/>
      <c r="BB191" s="72"/>
      <c r="BC191" s="72"/>
      <c r="BD191" s="72"/>
      <c r="BE191" s="72"/>
      <c r="BF191" s="72"/>
      <c r="BG191" s="72"/>
      <c r="BH191" s="72"/>
    </row>
    <row r="192" spans="1:60" x14ac:dyDescent="0.25">
      <c r="A192" s="72"/>
      <c r="J192" s="72"/>
      <c r="K192" s="72"/>
      <c r="L192" s="72"/>
      <c r="M192" s="72"/>
      <c r="N192" s="72"/>
      <c r="O192" s="72"/>
      <c r="P192" s="72"/>
      <c r="Q192" s="72"/>
      <c r="R192" s="72"/>
      <c r="S192" s="72"/>
      <c r="T192" s="72"/>
      <c r="U192" s="72"/>
      <c r="V192" s="72"/>
      <c r="W192" s="72"/>
      <c r="X192" s="72"/>
      <c r="Y192" s="72"/>
      <c r="Z192" s="72"/>
      <c r="AA192" s="72"/>
      <c r="AB192" s="72"/>
      <c r="AC192" s="72"/>
      <c r="AD192" s="72"/>
      <c r="AE192" s="72"/>
      <c r="AF192" s="72"/>
      <c r="AG192" s="72"/>
      <c r="AH192" s="72"/>
      <c r="AI192" s="72"/>
      <c r="AJ192" s="72"/>
      <c r="AK192" s="72"/>
      <c r="AL192" s="72"/>
      <c r="AM192" s="72"/>
      <c r="AN192" s="72"/>
      <c r="AO192" s="72"/>
      <c r="AP192" s="72"/>
      <c r="AQ192" s="72"/>
      <c r="AR192" s="72"/>
      <c r="AS192" s="72"/>
      <c r="AT192" s="72"/>
      <c r="AU192" s="72"/>
      <c r="AV192" s="72"/>
      <c r="AW192" s="72"/>
      <c r="AX192" s="72"/>
      <c r="AY192" s="72"/>
      <c r="AZ192" s="72"/>
      <c r="BA192" s="72"/>
      <c r="BB192" s="72"/>
      <c r="BC192" s="72"/>
      <c r="BD192" s="72"/>
      <c r="BE192" s="72"/>
      <c r="BF192" s="72"/>
      <c r="BG192" s="72"/>
      <c r="BH192" s="72"/>
    </row>
    <row r="193" spans="1:60" x14ac:dyDescent="0.25">
      <c r="A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2"/>
      <c r="AR193" s="72"/>
      <c r="AS193" s="72"/>
      <c r="AT193" s="72"/>
      <c r="AU193" s="72"/>
      <c r="AV193" s="72"/>
      <c r="AW193" s="72"/>
      <c r="AX193" s="72"/>
      <c r="AY193" s="72"/>
      <c r="AZ193" s="72"/>
      <c r="BA193" s="72"/>
      <c r="BB193" s="72"/>
      <c r="BC193" s="72"/>
      <c r="BD193" s="72"/>
      <c r="BE193" s="72"/>
      <c r="BF193" s="72"/>
      <c r="BG193" s="72"/>
      <c r="BH193" s="72"/>
    </row>
    <row r="194" spans="1:60" x14ac:dyDescent="0.25">
      <c r="A194" s="72"/>
      <c r="J194" s="72"/>
      <c r="K194" s="72"/>
      <c r="L194" s="72"/>
      <c r="M194" s="72"/>
      <c r="N194" s="72"/>
      <c r="O194" s="72"/>
      <c r="P194" s="72"/>
      <c r="Q194" s="72"/>
      <c r="R194" s="72"/>
      <c r="S194" s="72"/>
      <c r="T194" s="72"/>
      <c r="U194" s="72"/>
      <c r="V194" s="72"/>
      <c r="W194" s="72"/>
      <c r="X194" s="72"/>
      <c r="Y194" s="72"/>
      <c r="Z194" s="72"/>
      <c r="AA194" s="72"/>
      <c r="AB194" s="72"/>
      <c r="AC194" s="72"/>
      <c r="AD194" s="72"/>
      <c r="AE194" s="72"/>
      <c r="AF194" s="72"/>
      <c r="AG194" s="72"/>
      <c r="AH194" s="72"/>
      <c r="AI194" s="72"/>
      <c r="AJ194" s="72"/>
      <c r="AK194" s="72"/>
      <c r="AL194" s="72"/>
      <c r="AM194" s="72"/>
      <c r="AN194" s="72"/>
      <c r="AO194" s="72"/>
      <c r="AP194" s="72"/>
      <c r="AQ194" s="72"/>
      <c r="AR194" s="72"/>
      <c r="AS194" s="72"/>
      <c r="AT194" s="72"/>
      <c r="AU194" s="72"/>
      <c r="AV194" s="72"/>
      <c r="AW194" s="72"/>
      <c r="AX194" s="72"/>
      <c r="AY194" s="72"/>
      <c r="AZ194" s="72"/>
      <c r="BA194" s="72"/>
      <c r="BB194" s="72"/>
      <c r="BC194" s="72"/>
      <c r="BD194" s="72"/>
      <c r="BE194" s="72"/>
      <c r="BF194" s="72"/>
      <c r="BG194" s="72"/>
      <c r="BH194" s="72"/>
    </row>
    <row r="195" spans="1:60" x14ac:dyDescent="0.25">
      <c r="A195" s="72"/>
      <c r="J195" s="72"/>
      <c r="K195" s="72"/>
      <c r="L195" s="72"/>
      <c r="M195" s="72"/>
      <c r="N195" s="72"/>
      <c r="O195" s="72"/>
      <c r="P195" s="72"/>
      <c r="Q195" s="72"/>
      <c r="R195" s="72"/>
      <c r="S195" s="72"/>
      <c r="T195" s="72"/>
      <c r="U195" s="72"/>
      <c r="V195" s="72"/>
      <c r="W195" s="72"/>
      <c r="X195" s="72"/>
      <c r="Y195" s="72"/>
      <c r="Z195" s="72"/>
      <c r="AA195" s="72"/>
      <c r="AB195" s="72"/>
      <c r="AC195" s="72"/>
      <c r="AD195" s="72"/>
      <c r="AE195" s="72"/>
      <c r="AF195" s="72"/>
      <c r="AG195" s="72"/>
      <c r="AH195" s="72"/>
      <c r="AI195" s="72"/>
      <c r="AJ195" s="72"/>
      <c r="AK195" s="72"/>
      <c r="AL195" s="72"/>
      <c r="AM195" s="72"/>
      <c r="AN195" s="72"/>
      <c r="AO195" s="72"/>
      <c r="AP195" s="72"/>
      <c r="AQ195" s="72"/>
      <c r="AR195" s="72"/>
      <c r="AS195" s="72"/>
      <c r="AT195" s="72"/>
      <c r="AU195" s="72"/>
      <c r="AV195" s="72"/>
      <c r="AW195" s="72"/>
      <c r="AX195" s="72"/>
      <c r="AY195" s="72"/>
      <c r="AZ195" s="72"/>
      <c r="BA195" s="72"/>
      <c r="BB195" s="72"/>
      <c r="BC195" s="72"/>
      <c r="BD195" s="72"/>
      <c r="BE195" s="72"/>
      <c r="BF195" s="72"/>
      <c r="BG195" s="72"/>
      <c r="BH195" s="72"/>
    </row>
    <row r="196" spans="1:60" x14ac:dyDescent="0.25">
      <c r="A196" s="72"/>
      <c r="J196" s="72"/>
      <c r="K196" s="72"/>
      <c r="L196" s="72"/>
      <c r="M196" s="72"/>
      <c r="N196" s="72"/>
      <c r="O196" s="72"/>
      <c r="P196" s="72"/>
      <c r="Q196" s="72"/>
      <c r="R196" s="72"/>
      <c r="S196" s="72"/>
      <c r="T196" s="72"/>
      <c r="U196" s="72"/>
      <c r="V196" s="72"/>
      <c r="W196" s="72"/>
      <c r="X196" s="72"/>
      <c r="Y196" s="72"/>
      <c r="Z196" s="72"/>
      <c r="AA196" s="72"/>
      <c r="AB196" s="72"/>
      <c r="AC196" s="72"/>
      <c r="AD196" s="72"/>
      <c r="AE196" s="72"/>
      <c r="AF196" s="72"/>
      <c r="AG196" s="72"/>
      <c r="AH196" s="72"/>
      <c r="AI196" s="72"/>
      <c r="AJ196" s="72"/>
      <c r="AK196" s="72"/>
      <c r="AL196" s="72"/>
      <c r="AM196" s="72"/>
      <c r="AN196" s="72"/>
      <c r="AO196" s="72"/>
      <c r="AP196" s="72"/>
      <c r="AQ196" s="72"/>
      <c r="AR196" s="72"/>
      <c r="AS196" s="72"/>
      <c r="AT196" s="72"/>
      <c r="AU196" s="72"/>
      <c r="AV196" s="72"/>
      <c r="AW196" s="72"/>
      <c r="AX196" s="72"/>
      <c r="AY196" s="72"/>
      <c r="AZ196" s="72"/>
      <c r="BA196" s="72"/>
      <c r="BB196" s="72"/>
      <c r="BC196" s="72"/>
      <c r="BD196" s="72"/>
      <c r="BE196" s="72"/>
      <c r="BF196" s="72"/>
      <c r="BG196" s="72"/>
      <c r="BH196" s="72"/>
    </row>
    <row r="197" spans="1:60" x14ac:dyDescent="0.25">
      <c r="A197" s="72"/>
      <c r="J197" s="72"/>
      <c r="K197" s="72"/>
      <c r="L197" s="72"/>
      <c r="M197" s="72"/>
      <c r="N197" s="72"/>
      <c r="O197" s="72"/>
      <c r="P197" s="72"/>
      <c r="Q197" s="72"/>
      <c r="R197" s="72"/>
      <c r="S197" s="72"/>
      <c r="T197" s="72"/>
      <c r="U197" s="72"/>
      <c r="V197" s="72"/>
      <c r="W197" s="72"/>
      <c r="X197" s="72"/>
      <c r="Y197" s="72"/>
      <c r="Z197" s="72"/>
      <c r="AA197" s="72"/>
      <c r="AB197" s="72"/>
      <c r="AC197" s="72"/>
      <c r="AD197" s="72"/>
      <c r="AE197" s="72"/>
      <c r="AF197" s="72"/>
      <c r="AG197" s="72"/>
      <c r="AH197" s="72"/>
      <c r="AI197" s="72"/>
      <c r="AJ197" s="72"/>
      <c r="AK197" s="72"/>
      <c r="AL197" s="72"/>
      <c r="AM197" s="72"/>
      <c r="AN197" s="72"/>
      <c r="AO197" s="72"/>
      <c r="AP197" s="72"/>
      <c r="AQ197" s="72"/>
      <c r="AR197" s="72"/>
      <c r="AS197" s="72"/>
      <c r="AT197" s="72"/>
      <c r="AU197" s="72"/>
      <c r="AV197" s="72"/>
      <c r="AW197" s="72"/>
      <c r="AX197" s="72"/>
      <c r="AY197" s="72"/>
      <c r="AZ197" s="72"/>
      <c r="BA197" s="72"/>
      <c r="BB197" s="72"/>
      <c r="BC197" s="72"/>
      <c r="BD197" s="72"/>
      <c r="BE197" s="72"/>
      <c r="BF197" s="72"/>
      <c r="BG197" s="72"/>
      <c r="BH197" s="72"/>
    </row>
    <row r="198" spans="1:60" x14ac:dyDescent="0.25">
      <c r="A198" s="72"/>
      <c r="J198" s="72"/>
      <c r="K198" s="72"/>
      <c r="L198" s="72"/>
      <c r="M198" s="72"/>
      <c r="N198" s="72"/>
      <c r="O198" s="72"/>
      <c r="P198" s="72"/>
      <c r="Q198" s="72"/>
      <c r="R198" s="72"/>
      <c r="S198" s="72"/>
      <c r="T198" s="72"/>
      <c r="U198" s="72"/>
      <c r="V198" s="72"/>
      <c r="W198" s="72"/>
      <c r="X198" s="72"/>
      <c r="Y198" s="72"/>
      <c r="Z198" s="72"/>
      <c r="AA198" s="72"/>
      <c r="AB198" s="72"/>
      <c r="AC198" s="72"/>
      <c r="AD198" s="72"/>
      <c r="AE198" s="72"/>
      <c r="AF198" s="72"/>
      <c r="AG198" s="72"/>
      <c r="AH198" s="72"/>
      <c r="AI198" s="72"/>
      <c r="AJ198" s="72"/>
      <c r="AK198" s="72"/>
      <c r="AL198" s="72"/>
      <c r="AM198" s="72"/>
      <c r="AN198" s="72"/>
      <c r="AO198" s="72"/>
      <c r="AP198" s="72"/>
      <c r="AQ198" s="72"/>
      <c r="AR198" s="72"/>
      <c r="AS198" s="72"/>
      <c r="AT198" s="72"/>
      <c r="AU198" s="72"/>
      <c r="AV198" s="72"/>
      <c r="AW198" s="72"/>
      <c r="AX198" s="72"/>
      <c r="AY198" s="72"/>
      <c r="AZ198" s="72"/>
      <c r="BA198" s="72"/>
      <c r="BB198" s="72"/>
      <c r="BC198" s="72"/>
      <c r="BD198" s="72"/>
      <c r="BE198" s="72"/>
      <c r="BF198" s="72"/>
      <c r="BG198" s="72"/>
      <c r="BH198" s="72"/>
    </row>
    <row r="199" spans="1:60" x14ac:dyDescent="0.25">
      <c r="A199" s="72"/>
      <c r="J199" s="72"/>
      <c r="K199" s="72"/>
      <c r="L199" s="72"/>
      <c r="M199" s="72"/>
      <c r="N199" s="72"/>
      <c r="O199" s="72"/>
      <c r="P199" s="72"/>
      <c r="Q199" s="72"/>
      <c r="R199" s="72"/>
      <c r="S199" s="72"/>
      <c r="T199" s="72"/>
      <c r="U199" s="72"/>
      <c r="V199" s="72"/>
      <c r="W199" s="72"/>
      <c r="X199" s="72"/>
      <c r="Y199" s="72"/>
      <c r="Z199" s="72"/>
      <c r="AA199" s="72"/>
      <c r="AB199" s="72"/>
      <c r="AC199" s="72"/>
      <c r="AD199" s="72"/>
      <c r="AE199" s="72"/>
      <c r="AF199" s="72"/>
      <c r="AG199" s="72"/>
      <c r="AH199" s="72"/>
      <c r="AI199" s="72"/>
      <c r="AJ199" s="72"/>
      <c r="AK199" s="72"/>
      <c r="AL199" s="72"/>
      <c r="AM199" s="72"/>
      <c r="AN199" s="72"/>
      <c r="AO199" s="72"/>
      <c r="AP199" s="72"/>
      <c r="AQ199" s="72"/>
      <c r="AR199" s="72"/>
      <c r="AS199" s="72"/>
      <c r="AT199" s="72"/>
      <c r="AU199" s="72"/>
      <c r="AV199" s="72"/>
      <c r="AW199" s="72"/>
      <c r="AX199" s="72"/>
      <c r="AY199" s="72"/>
      <c r="AZ199" s="72"/>
      <c r="BA199" s="72"/>
      <c r="BB199" s="72"/>
      <c r="BC199" s="72"/>
      <c r="BD199" s="72"/>
      <c r="BE199" s="72"/>
      <c r="BF199" s="72"/>
      <c r="BG199" s="72"/>
      <c r="BH199" s="72"/>
    </row>
    <row r="200" spans="1:60" x14ac:dyDescent="0.25">
      <c r="A200" s="72"/>
      <c r="J200" s="72"/>
      <c r="K200" s="72"/>
      <c r="L200" s="72"/>
      <c r="M200" s="72"/>
      <c r="N200" s="72"/>
      <c r="O200" s="72"/>
      <c r="P200" s="72"/>
      <c r="Q200" s="72"/>
      <c r="R200" s="72"/>
      <c r="S200" s="72"/>
      <c r="T200" s="72"/>
      <c r="U200" s="72"/>
      <c r="V200" s="72"/>
      <c r="W200" s="72"/>
      <c r="X200" s="72"/>
      <c r="Y200" s="72"/>
      <c r="Z200" s="72"/>
      <c r="AA200" s="72"/>
      <c r="AB200" s="72"/>
      <c r="AC200" s="72"/>
      <c r="AD200" s="72"/>
      <c r="AE200" s="72"/>
      <c r="AF200" s="72"/>
      <c r="AG200" s="72"/>
      <c r="AH200" s="72"/>
      <c r="AI200" s="72"/>
      <c r="AJ200" s="72"/>
      <c r="AK200" s="72"/>
      <c r="AL200" s="72"/>
      <c r="AM200" s="72"/>
      <c r="AN200" s="72"/>
      <c r="AO200" s="72"/>
      <c r="AP200" s="72"/>
      <c r="AQ200" s="72"/>
      <c r="AR200" s="72"/>
      <c r="AS200" s="72"/>
      <c r="AT200" s="72"/>
      <c r="AU200" s="72"/>
      <c r="AV200" s="72"/>
      <c r="AW200" s="72"/>
      <c r="AX200" s="72"/>
      <c r="AY200" s="72"/>
      <c r="AZ200" s="72"/>
      <c r="BA200" s="72"/>
      <c r="BB200" s="72"/>
      <c r="BC200" s="72"/>
      <c r="BD200" s="72"/>
      <c r="BE200" s="72"/>
      <c r="BF200" s="72"/>
      <c r="BG200" s="72"/>
      <c r="BH200" s="72"/>
    </row>
    <row r="201" spans="1:60" x14ac:dyDescent="0.25">
      <c r="A201" s="72"/>
      <c r="J201" s="72"/>
      <c r="K201" s="72"/>
      <c r="L201" s="72"/>
      <c r="M201" s="72"/>
      <c r="N201" s="72"/>
      <c r="O201" s="72"/>
      <c r="P201" s="72"/>
      <c r="Q201" s="72"/>
      <c r="R201" s="72"/>
      <c r="S201" s="72"/>
      <c r="T201" s="72"/>
      <c r="U201" s="72"/>
      <c r="V201" s="72"/>
      <c r="W201" s="72"/>
      <c r="X201" s="72"/>
      <c r="Y201" s="72"/>
      <c r="Z201" s="72"/>
      <c r="AA201" s="72"/>
      <c r="AB201" s="72"/>
      <c r="AC201" s="72"/>
      <c r="AD201" s="72"/>
      <c r="AE201" s="72"/>
      <c r="AF201" s="72"/>
      <c r="AG201" s="72"/>
      <c r="AH201" s="72"/>
      <c r="AI201" s="72"/>
      <c r="AJ201" s="72"/>
      <c r="AK201" s="72"/>
      <c r="AL201" s="72"/>
      <c r="AM201" s="72"/>
      <c r="AN201" s="72"/>
      <c r="AO201" s="72"/>
      <c r="AP201" s="72"/>
      <c r="AQ201" s="72"/>
      <c r="AR201" s="72"/>
      <c r="AS201" s="72"/>
      <c r="AT201" s="72"/>
      <c r="AU201" s="72"/>
      <c r="AV201" s="72"/>
      <c r="AW201" s="72"/>
      <c r="AX201" s="72"/>
      <c r="AY201" s="72"/>
      <c r="AZ201" s="72"/>
      <c r="BA201" s="72"/>
      <c r="BB201" s="72"/>
      <c r="BC201" s="72"/>
      <c r="BD201" s="72"/>
      <c r="BE201" s="72"/>
      <c r="BF201" s="72"/>
      <c r="BG201" s="72"/>
      <c r="BH201" s="72"/>
    </row>
    <row r="202" spans="1:60" x14ac:dyDescent="0.25">
      <c r="A202" s="72"/>
      <c r="J202" s="72"/>
      <c r="K202" s="72"/>
      <c r="L202" s="72"/>
      <c r="M202" s="72"/>
      <c r="N202" s="72"/>
      <c r="O202" s="72"/>
      <c r="P202" s="72"/>
      <c r="Q202" s="72"/>
      <c r="R202" s="72"/>
      <c r="S202" s="72"/>
      <c r="T202" s="72"/>
      <c r="U202" s="72"/>
      <c r="V202" s="72"/>
      <c r="W202" s="72"/>
      <c r="X202" s="72"/>
      <c r="Y202" s="72"/>
      <c r="Z202" s="72"/>
      <c r="AA202" s="72"/>
      <c r="AB202" s="72"/>
      <c r="AC202" s="72"/>
      <c r="AD202" s="72"/>
      <c r="AE202" s="72"/>
      <c r="AF202" s="72"/>
      <c r="AG202" s="72"/>
      <c r="AH202" s="72"/>
      <c r="AI202" s="72"/>
      <c r="AJ202" s="72"/>
      <c r="AK202" s="72"/>
      <c r="AL202" s="72"/>
      <c r="AM202" s="72"/>
      <c r="AN202" s="72"/>
      <c r="AO202" s="72"/>
      <c r="AP202" s="72"/>
      <c r="AQ202" s="72"/>
      <c r="AR202" s="72"/>
      <c r="AS202" s="72"/>
      <c r="AT202" s="72"/>
      <c r="AU202" s="72"/>
      <c r="AV202" s="72"/>
      <c r="AW202" s="72"/>
      <c r="AX202" s="72"/>
      <c r="AY202" s="72"/>
      <c r="AZ202" s="72"/>
      <c r="BA202" s="72"/>
      <c r="BB202" s="72"/>
      <c r="BC202" s="72"/>
      <c r="BD202" s="72"/>
      <c r="BE202" s="72"/>
      <c r="BF202" s="72"/>
      <c r="BG202" s="72"/>
      <c r="BH202" s="72"/>
    </row>
    <row r="203" spans="1:60" x14ac:dyDescent="0.25">
      <c r="A203" s="72"/>
      <c r="J203" s="72"/>
      <c r="K203" s="72"/>
      <c r="L203" s="72"/>
      <c r="M203" s="72"/>
      <c r="N203" s="72"/>
      <c r="O203" s="72"/>
      <c r="P203" s="72"/>
      <c r="Q203" s="72"/>
      <c r="R203" s="72"/>
      <c r="S203" s="72"/>
      <c r="T203" s="72"/>
      <c r="U203" s="72"/>
      <c r="V203" s="72"/>
      <c r="W203" s="72"/>
      <c r="X203" s="72"/>
      <c r="Y203" s="72"/>
      <c r="Z203" s="72"/>
      <c r="AA203" s="72"/>
      <c r="AB203" s="72"/>
      <c r="AC203" s="72"/>
      <c r="AD203" s="72"/>
      <c r="AE203" s="72"/>
      <c r="AF203" s="72"/>
      <c r="AG203" s="72"/>
      <c r="AH203" s="72"/>
      <c r="AI203" s="72"/>
      <c r="AJ203" s="72"/>
      <c r="AK203" s="72"/>
      <c r="AL203" s="72"/>
      <c r="AM203" s="72"/>
      <c r="AN203" s="72"/>
      <c r="AO203" s="72"/>
      <c r="AP203" s="72"/>
      <c r="AQ203" s="72"/>
      <c r="AR203" s="72"/>
      <c r="AS203" s="72"/>
      <c r="AT203" s="72"/>
      <c r="AU203" s="72"/>
      <c r="AV203" s="72"/>
      <c r="AW203" s="72"/>
      <c r="AX203" s="72"/>
      <c r="AY203" s="72"/>
      <c r="AZ203" s="72"/>
      <c r="BA203" s="72"/>
      <c r="BB203" s="72"/>
      <c r="BC203" s="72"/>
      <c r="BD203" s="72"/>
      <c r="BE203" s="72"/>
      <c r="BF203" s="72"/>
      <c r="BG203" s="72"/>
      <c r="BH203" s="72"/>
    </row>
    <row r="204" spans="1:60" x14ac:dyDescent="0.25">
      <c r="A204" s="72"/>
      <c r="J204" s="72"/>
      <c r="K204" s="72"/>
      <c r="L204" s="72"/>
      <c r="M204" s="72"/>
      <c r="N204" s="72"/>
      <c r="O204" s="72"/>
      <c r="P204" s="72"/>
      <c r="Q204" s="72"/>
      <c r="R204" s="72"/>
      <c r="S204" s="72"/>
      <c r="T204" s="72"/>
      <c r="U204" s="72"/>
      <c r="V204" s="72"/>
      <c r="W204" s="72"/>
      <c r="X204" s="72"/>
      <c r="Y204" s="72"/>
      <c r="Z204" s="72"/>
      <c r="AA204" s="72"/>
      <c r="AB204" s="72"/>
      <c r="AC204" s="72"/>
      <c r="AD204" s="72"/>
      <c r="AE204" s="72"/>
      <c r="AF204" s="72"/>
      <c r="AG204" s="72"/>
      <c r="AH204" s="72"/>
      <c r="AI204" s="72"/>
      <c r="AJ204" s="72"/>
      <c r="AK204" s="72"/>
      <c r="AL204" s="72"/>
      <c r="AM204" s="72"/>
      <c r="AN204" s="72"/>
      <c r="AO204" s="72"/>
      <c r="AP204" s="72"/>
      <c r="AQ204" s="72"/>
      <c r="AR204" s="72"/>
      <c r="AS204" s="72"/>
      <c r="AT204" s="72"/>
      <c r="AU204" s="72"/>
      <c r="AV204" s="72"/>
      <c r="AW204" s="72"/>
      <c r="AX204" s="72"/>
      <c r="AY204" s="72"/>
      <c r="AZ204" s="72"/>
      <c r="BA204" s="72"/>
      <c r="BB204" s="72"/>
      <c r="BC204" s="72"/>
      <c r="BD204" s="72"/>
      <c r="BE204" s="72"/>
      <c r="BF204" s="72"/>
      <c r="BG204" s="72"/>
      <c r="BH204" s="72"/>
    </row>
    <row r="205" spans="1:60" x14ac:dyDescent="0.25">
      <c r="A205" s="72"/>
      <c r="J205" s="72"/>
      <c r="K205" s="72"/>
      <c r="L205" s="72"/>
      <c r="M205" s="72"/>
      <c r="N205" s="72"/>
      <c r="O205" s="72"/>
      <c r="P205" s="72"/>
      <c r="Q205" s="72"/>
      <c r="R205" s="72"/>
      <c r="S205" s="72"/>
      <c r="T205" s="72"/>
      <c r="U205" s="72"/>
      <c r="V205" s="72"/>
      <c r="W205" s="72"/>
      <c r="X205" s="72"/>
      <c r="Y205" s="72"/>
      <c r="Z205" s="72"/>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c r="AW205" s="72"/>
      <c r="AX205" s="72"/>
      <c r="AY205" s="72"/>
      <c r="AZ205" s="72"/>
      <c r="BA205" s="72"/>
      <c r="BB205" s="72"/>
      <c r="BC205" s="72"/>
      <c r="BD205" s="72"/>
      <c r="BE205" s="72"/>
      <c r="BF205" s="72"/>
      <c r="BG205" s="72"/>
      <c r="BH205" s="72"/>
    </row>
    <row r="206" spans="1:60" x14ac:dyDescent="0.25">
      <c r="A206" s="72"/>
      <c r="J206" s="72"/>
      <c r="K206" s="72"/>
      <c r="L206" s="72"/>
      <c r="M206" s="72"/>
      <c r="N206" s="72"/>
      <c r="O206" s="72"/>
      <c r="P206" s="72"/>
      <c r="Q206" s="72"/>
      <c r="R206" s="72"/>
      <c r="S206" s="72"/>
      <c r="T206" s="72"/>
      <c r="U206" s="72"/>
      <c r="V206" s="72"/>
      <c r="W206" s="72"/>
      <c r="X206" s="72"/>
      <c r="Y206" s="72"/>
      <c r="Z206" s="72"/>
      <c r="AA206" s="72"/>
      <c r="AB206" s="72"/>
      <c r="AC206" s="72"/>
      <c r="AD206" s="72"/>
      <c r="AE206" s="72"/>
      <c r="AF206" s="72"/>
      <c r="AG206" s="72"/>
      <c r="AH206" s="72"/>
      <c r="AI206" s="72"/>
      <c r="AJ206" s="72"/>
      <c r="AK206" s="72"/>
      <c r="AL206" s="72"/>
      <c r="AM206" s="72"/>
      <c r="AN206" s="72"/>
      <c r="AO206" s="72"/>
      <c r="AP206" s="72"/>
      <c r="AQ206" s="72"/>
      <c r="AR206" s="72"/>
      <c r="AS206" s="72"/>
      <c r="AT206" s="72"/>
      <c r="AU206" s="72"/>
      <c r="AV206" s="72"/>
      <c r="AW206" s="72"/>
      <c r="AX206" s="72"/>
      <c r="AY206" s="72"/>
      <c r="AZ206" s="72"/>
      <c r="BA206" s="72"/>
      <c r="BB206" s="72"/>
      <c r="BC206" s="72"/>
      <c r="BD206" s="72"/>
      <c r="BE206" s="72"/>
      <c r="BF206" s="72"/>
      <c r="BG206" s="72"/>
      <c r="BH206" s="72"/>
    </row>
    <row r="207" spans="1:60" x14ac:dyDescent="0.25">
      <c r="A207" s="72"/>
      <c r="J207" s="72"/>
      <c r="K207" s="72"/>
      <c r="L207" s="72"/>
      <c r="M207" s="72"/>
      <c r="N207" s="72"/>
      <c r="O207" s="72"/>
      <c r="P207" s="72"/>
      <c r="Q207" s="72"/>
      <c r="R207" s="72"/>
      <c r="S207" s="72"/>
      <c r="T207" s="72"/>
      <c r="U207" s="72"/>
      <c r="V207" s="72"/>
      <c r="W207" s="72"/>
      <c r="X207" s="72"/>
      <c r="Y207" s="72"/>
      <c r="Z207" s="72"/>
      <c r="AA207" s="72"/>
      <c r="AB207" s="72"/>
      <c r="AC207" s="72"/>
      <c r="AD207" s="72"/>
      <c r="AE207" s="72"/>
      <c r="AF207" s="72"/>
      <c r="AG207" s="72"/>
      <c r="AH207" s="72"/>
      <c r="AI207" s="72"/>
      <c r="AJ207" s="72"/>
      <c r="AK207" s="72"/>
      <c r="AL207" s="72"/>
      <c r="AM207" s="72"/>
      <c r="AN207" s="72"/>
      <c r="AO207" s="72"/>
      <c r="AP207" s="72"/>
      <c r="AQ207" s="72"/>
      <c r="AR207" s="72"/>
      <c r="AS207" s="72"/>
      <c r="AT207" s="72"/>
      <c r="AU207" s="72"/>
      <c r="AV207" s="72"/>
      <c r="AW207" s="72"/>
      <c r="AX207" s="72"/>
      <c r="AY207" s="72"/>
      <c r="AZ207" s="72"/>
      <c r="BA207" s="72"/>
      <c r="BB207" s="72"/>
      <c r="BC207" s="72"/>
      <c r="BD207" s="72"/>
      <c r="BE207" s="72"/>
      <c r="BF207" s="72"/>
      <c r="BG207" s="72"/>
      <c r="BH207" s="72"/>
    </row>
    <row r="208" spans="1:60" x14ac:dyDescent="0.25">
      <c r="A208" s="72"/>
      <c r="J208" s="72"/>
      <c r="K208" s="72"/>
      <c r="L208" s="72"/>
      <c r="M208" s="72"/>
      <c r="N208" s="72"/>
      <c r="O208" s="72"/>
      <c r="P208" s="72"/>
      <c r="Q208" s="72"/>
      <c r="R208" s="72"/>
      <c r="S208" s="72"/>
      <c r="T208" s="72"/>
      <c r="U208" s="72"/>
      <c r="V208" s="72"/>
      <c r="W208" s="72"/>
      <c r="X208" s="72"/>
      <c r="Y208" s="72"/>
      <c r="Z208" s="72"/>
      <c r="AA208" s="72"/>
      <c r="AB208" s="72"/>
      <c r="AC208" s="72"/>
      <c r="AD208" s="72"/>
      <c r="AE208" s="72"/>
      <c r="AF208" s="72"/>
      <c r="AG208" s="72"/>
      <c r="AH208" s="72"/>
      <c r="AI208" s="72"/>
      <c r="AJ208" s="72"/>
      <c r="AK208" s="72"/>
      <c r="AL208" s="72"/>
      <c r="AM208" s="72"/>
      <c r="AN208" s="72"/>
      <c r="AO208" s="72"/>
      <c r="AP208" s="72"/>
      <c r="AQ208" s="72"/>
      <c r="AR208" s="72"/>
      <c r="AS208" s="72"/>
      <c r="AT208" s="72"/>
      <c r="AU208" s="72"/>
      <c r="AV208" s="72"/>
      <c r="AW208" s="72"/>
      <c r="AX208" s="72"/>
      <c r="AY208" s="72"/>
      <c r="AZ208" s="72"/>
      <c r="BA208" s="72"/>
      <c r="BB208" s="72"/>
      <c r="BC208" s="72"/>
      <c r="BD208" s="72"/>
      <c r="BE208" s="72"/>
      <c r="BF208" s="72"/>
      <c r="BG208" s="72"/>
      <c r="BH208" s="72"/>
    </row>
    <row r="209" spans="1:60" x14ac:dyDescent="0.25">
      <c r="A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2"/>
      <c r="AR209" s="72"/>
      <c r="AS209" s="72"/>
      <c r="AT209" s="72"/>
      <c r="AU209" s="72"/>
      <c r="AV209" s="72"/>
      <c r="AW209" s="72"/>
      <c r="AX209" s="72"/>
      <c r="AY209" s="72"/>
      <c r="AZ209" s="72"/>
      <c r="BA209" s="72"/>
      <c r="BB209" s="72"/>
      <c r="BC209" s="72"/>
      <c r="BD209" s="72"/>
      <c r="BE209" s="72"/>
      <c r="BF209" s="72"/>
      <c r="BG209" s="72"/>
      <c r="BH209" s="72"/>
    </row>
    <row r="210" spans="1:60" x14ac:dyDescent="0.25">
      <c r="A210" s="72"/>
      <c r="J210" s="72"/>
      <c r="K210" s="72"/>
      <c r="L210" s="72"/>
      <c r="M210" s="72"/>
      <c r="N210" s="72"/>
      <c r="O210" s="72"/>
      <c r="P210" s="72"/>
      <c r="Q210" s="72"/>
      <c r="R210" s="72"/>
      <c r="S210" s="72"/>
      <c r="T210" s="72"/>
      <c r="U210" s="72"/>
      <c r="V210" s="72"/>
      <c r="W210" s="72"/>
      <c r="X210" s="72"/>
      <c r="Y210" s="72"/>
      <c r="Z210" s="72"/>
      <c r="AA210" s="72"/>
      <c r="AB210" s="72"/>
      <c r="AC210" s="72"/>
      <c r="AD210" s="72"/>
      <c r="AE210" s="72"/>
      <c r="AF210" s="72"/>
      <c r="AG210" s="72"/>
      <c r="AH210" s="72"/>
      <c r="AI210" s="72"/>
      <c r="AJ210" s="72"/>
      <c r="AK210" s="72"/>
      <c r="AL210" s="72"/>
      <c r="AM210" s="72"/>
      <c r="AN210" s="72"/>
      <c r="AO210" s="72"/>
      <c r="AP210" s="72"/>
      <c r="AQ210" s="72"/>
      <c r="AR210" s="72"/>
      <c r="AS210" s="72"/>
      <c r="AT210" s="72"/>
      <c r="AU210" s="72"/>
      <c r="AV210" s="72"/>
      <c r="AW210" s="72"/>
      <c r="AX210" s="72"/>
      <c r="AY210" s="72"/>
      <c r="AZ210" s="72"/>
      <c r="BA210" s="72"/>
      <c r="BB210" s="72"/>
      <c r="BC210" s="72"/>
      <c r="BD210" s="72"/>
      <c r="BE210" s="72"/>
      <c r="BF210" s="72"/>
      <c r="BG210" s="72"/>
      <c r="BH210" s="72"/>
    </row>
    <row r="211" spans="1:60" x14ac:dyDescent="0.25">
      <c r="A211" s="72"/>
      <c r="J211" s="72"/>
      <c r="K211" s="72"/>
      <c r="L211" s="72"/>
      <c r="M211" s="72"/>
      <c r="N211" s="72"/>
      <c r="O211" s="72"/>
      <c r="P211" s="72"/>
      <c r="Q211" s="72"/>
      <c r="R211" s="72"/>
      <c r="S211" s="72"/>
      <c r="T211" s="72"/>
      <c r="U211" s="72"/>
      <c r="V211" s="72"/>
      <c r="W211" s="72"/>
      <c r="X211" s="72"/>
      <c r="Y211" s="72"/>
      <c r="Z211" s="72"/>
      <c r="AA211" s="72"/>
      <c r="AB211" s="72"/>
      <c r="AC211" s="72"/>
      <c r="AD211" s="72"/>
      <c r="AE211" s="72"/>
      <c r="AF211" s="72"/>
      <c r="AG211" s="72"/>
      <c r="AH211" s="72"/>
      <c r="AI211" s="72"/>
      <c r="AJ211" s="72"/>
      <c r="AK211" s="72"/>
      <c r="AL211" s="72"/>
      <c r="AM211" s="72"/>
      <c r="AN211" s="72"/>
      <c r="AO211" s="72"/>
      <c r="AP211" s="72"/>
      <c r="AQ211" s="72"/>
      <c r="AR211" s="72"/>
      <c r="AS211" s="72"/>
      <c r="AT211" s="72"/>
      <c r="AU211" s="72"/>
      <c r="AV211" s="72"/>
      <c r="AW211" s="72"/>
      <c r="AX211" s="72"/>
      <c r="AY211" s="72"/>
      <c r="AZ211" s="72"/>
      <c r="BA211" s="72"/>
      <c r="BB211" s="72"/>
      <c r="BC211" s="72"/>
      <c r="BD211" s="72"/>
      <c r="BE211" s="72"/>
      <c r="BF211" s="72"/>
      <c r="BG211" s="72"/>
      <c r="BH211" s="72"/>
    </row>
    <row r="212" spans="1:60" x14ac:dyDescent="0.25">
      <c r="A212" s="72"/>
      <c r="J212" s="72"/>
      <c r="K212" s="72"/>
      <c r="L212" s="72"/>
      <c r="M212" s="72"/>
      <c r="N212" s="72"/>
      <c r="O212" s="72"/>
      <c r="P212" s="72"/>
      <c r="Q212" s="72"/>
      <c r="R212" s="72"/>
      <c r="S212" s="72"/>
      <c r="T212" s="72"/>
      <c r="U212" s="72"/>
      <c r="V212" s="72"/>
      <c r="W212" s="72"/>
      <c r="X212" s="72"/>
      <c r="Y212" s="72"/>
      <c r="Z212" s="72"/>
      <c r="AA212" s="72"/>
      <c r="AB212" s="72"/>
      <c r="AC212" s="72"/>
      <c r="AD212" s="72"/>
      <c r="AE212" s="72"/>
      <c r="AF212" s="72"/>
      <c r="AG212" s="72"/>
      <c r="AH212" s="72"/>
      <c r="AI212" s="72"/>
      <c r="AJ212" s="72"/>
      <c r="AK212" s="72"/>
      <c r="AL212" s="72"/>
      <c r="AM212" s="72"/>
      <c r="AN212" s="72"/>
      <c r="AO212" s="72"/>
      <c r="AP212" s="72"/>
      <c r="AQ212" s="72"/>
      <c r="AR212" s="72"/>
      <c r="AS212" s="72"/>
      <c r="AT212" s="72"/>
      <c r="AU212" s="72"/>
      <c r="AV212" s="72"/>
      <c r="AW212" s="72"/>
      <c r="AX212" s="72"/>
      <c r="AY212" s="72"/>
      <c r="AZ212" s="72"/>
      <c r="BA212" s="72"/>
      <c r="BB212" s="72"/>
      <c r="BC212" s="72"/>
      <c r="BD212" s="72"/>
      <c r="BE212" s="72"/>
      <c r="BF212" s="72"/>
      <c r="BG212" s="72"/>
      <c r="BH212" s="72"/>
    </row>
    <row r="213" spans="1:60" x14ac:dyDescent="0.25">
      <c r="A213" s="72"/>
      <c r="J213" s="72"/>
      <c r="K213" s="72"/>
      <c r="L213" s="72"/>
      <c r="M213" s="72"/>
      <c r="N213" s="72"/>
      <c r="O213" s="72"/>
      <c r="P213" s="72"/>
      <c r="Q213" s="72"/>
      <c r="R213" s="72"/>
      <c r="S213" s="72"/>
      <c r="T213" s="72"/>
      <c r="U213" s="72"/>
      <c r="V213" s="72"/>
      <c r="W213" s="72"/>
      <c r="X213" s="72"/>
      <c r="Y213" s="72"/>
      <c r="Z213" s="72"/>
      <c r="AA213" s="72"/>
      <c r="AB213" s="72"/>
      <c r="AC213" s="72"/>
      <c r="AD213" s="72"/>
      <c r="AE213" s="72"/>
      <c r="AF213" s="72"/>
      <c r="AG213" s="72"/>
      <c r="AH213" s="72"/>
      <c r="AI213" s="72"/>
      <c r="AJ213" s="72"/>
      <c r="AK213" s="72"/>
      <c r="AL213" s="72"/>
      <c r="AM213" s="72"/>
      <c r="AN213" s="72"/>
      <c r="AO213" s="72"/>
      <c r="AP213" s="72"/>
      <c r="AQ213" s="72"/>
      <c r="AR213" s="72"/>
      <c r="AS213" s="72"/>
      <c r="AT213" s="72"/>
      <c r="AU213" s="72"/>
      <c r="AV213" s="72"/>
      <c r="AW213" s="72"/>
      <c r="AX213" s="72"/>
      <c r="AY213" s="72"/>
      <c r="AZ213" s="72"/>
      <c r="BA213" s="72"/>
      <c r="BB213" s="72"/>
      <c r="BC213" s="72"/>
      <c r="BD213" s="72"/>
      <c r="BE213" s="72"/>
      <c r="BF213" s="72"/>
      <c r="BG213" s="72"/>
      <c r="BH213" s="72"/>
    </row>
    <row r="214" spans="1:60" x14ac:dyDescent="0.25">
      <c r="A214" s="72"/>
      <c r="J214" s="72"/>
      <c r="K214" s="72"/>
      <c r="L214" s="72"/>
      <c r="M214" s="72"/>
      <c r="N214" s="72"/>
      <c r="O214" s="72"/>
      <c r="P214" s="72"/>
      <c r="Q214" s="72"/>
      <c r="R214" s="72"/>
      <c r="S214" s="72"/>
      <c r="T214" s="72"/>
      <c r="U214" s="72"/>
      <c r="V214" s="72"/>
      <c r="W214" s="72"/>
      <c r="X214" s="72"/>
      <c r="Y214" s="72"/>
      <c r="Z214" s="72"/>
      <c r="AA214" s="72"/>
      <c r="AB214" s="72"/>
      <c r="AC214" s="72"/>
      <c r="AD214" s="72"/>
      <c r="AE214" s="72"/>
      <c r="AF214" s="72"/>
      <c r="AG214" s="72"/>
      <c r="AH214" s="72"/>
      <c r="AI214" s="72"/>
      <c r="AJ214" s="72"/>
      <c r="AK214" s="72"/>
      <c r="AL214" s="72"/>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row>
    <row r="215" spans="1:60" x14ac:dyDescent="0.25">
      <c r="A215" s="72"/>
      <c r="J215" s="72"/>
      <c r="K215" s="72"/>
      <c r="L215" s="72"/>
      <c r="M215" s="72"/>
      <c r="N215" s="72"/>
      <c r="O215" s="72"/>
      <c r="P215" s="72"/>
      <c r="Q215" s="72"/>
      <c r="R215" s="72"/>
      <c r="S215" s="72"/>
      <c r="T215" s="72"/>
      <c r="U215" s="72"/>
      <c r="V215" s="72"/>
      <c r="W215" s="72"/>
      <c r="X215" s="72"/>
      <c r="Y215" s="72"/>
      <c r="Z215" s="72"/>
      <c r="AA215" s="72"/>
      <c r="AB215" s="72"/>
      <c r="AC215" s="72"/>
      <c r="AD215" s="72"/>
      <c r="AE215" s="72"/>
      <c r="AF215" s="72"/>
      <c r="AG215" s="72"/>
      <c r="AH215" s="72"/>
      <c r="AI215" s="72"/>
      <c r="AJ215" s="72"/>
      <c r="AK215" s="72"/>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row>
    <row r="216" spans="1:60" x14ac:dyDescent="0.25">
      <c r="A216" s="72"/>
      <c r="J216" s="72"/>
      <c r="K216" s="72"/>
      <c r="L216" s="72"/>
      <c r="M216" s="72"/>
      <c r="N216" s="72"/>
      <c r="O216" s="72"/>
      <c r="P216" s="72"/>
      <c r="Q216" s="72"/>
      <c r="R216" s="72"/>
      <c r="S216" s="72"/>
      <c r="T216" s="72"/>
      <c r="U216" s="72"/>
      <c r="V216" s="72"/>
      <c r="W216" s="72"/>
      <c r="X216" s="72"/>
      <c r="Y216" s="72"/>
      <c r="Z216" s="72"/>
      <c r="AA216" s="72"/>
      <c r="AB216" s="72"/>
      <c r="AC216" s="72"/>
      <c r="AD216" s="72"/>
      <c r="AE216" s="72"/>
      <c r="AF216" s="72"/>
      <c r="AG216" s="72"/>
      <c r="AH216" s="72"/>
      <c r="AI216" s="72"/>
      <c r="AJ216" s="72"/>
      <c r="AK216" s="72"/>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row>
    <row r="217" spans="1:60" x14ac:dyDescent="0.25">
      <c r="A217" s="72"/>
      <c r="J217" s="72"/>
      <c r="K217" s="72"/>
      <c r="L217" s="72"/>
      <c r="M217" s="72"/>
      <c r="N217" s="72"/>
      <c r="O217" s="72"/>
      <c r="P217" s="72"/>
      <c r="Q217" s="72"/>
      <c r="R217" s="72"/>
      <c r="S217" s="72"/>
      <c r="T217" s="72"/>
      <c r="U217" s="72"/>
      <c r="V217" s="72"/>
      <c r="W217" s="72"/>
      <c r="X217" s="72"/>
      <c r="Y217" s="72"/>
      <c r="Z217" s="72"/>
      <c r="AA217" s="72"/>
      <c r="AB217" s="72"/>
      <c r="AC217" s="72"/>
      <c r="AD217" s="72"/>
      <c r="AE217" s="72"/>
      <c r="AF217" s="72"/>
      <c r="AG217" s="72"/>
      <c r="AH217" s="72"/>
      <c r="AI217" s="72"/>
      <c r="AJ217" s="72"/>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row>
    <row r="218" spans="1:60" x14ac:dyDescent="0.25">
      <c r="A218" s="72"/>
      <c r="J218" s="72"/>
      <c r="K218" s="72"/>
      <c r="L218" s="72"/>
      <c r="M218" s="72"/>
      <c r="N218" s="72"/>
      <c r="O218" s="72"/>
      <c r="P218" s="72"/>
      <c r="Q218" s="72"/>
      <c r="R218" s="72"/>
      <c r="S218" s="72"/>
      <c r="T218" s="72"/>
      <c r="U218" s="72"/>
      <c r="V218" s="72"/>
      <c r="W218" s="72"/>
      <c r="X218" s="72"/>
      <c r="Y218" s="72"/>
      <c r="Z218" s="72"/>
      <c r="AA218" s="72"/>
      <c r="AB218" s="72"/>
      <c r="AC218" s="72"/>
      <c r="AD218" s="72"/>
      <c r="AE218" s="72"/>
      <c r="AF218" s="72"/>
      <c r="AG218" s="72"/>
      <c r="AH218" s="72"/>
      <c r="AI218" s="72"/>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row>
    <row r="219" spans="1:60" x14ac:dyDescent="0.25">
      <c r="A219" s="72"/>
      <c r="J219" s="72"/>
      <c r="K219" s="72"/>
      <c r="L219" s="72"/>
      <c r="M219" s="72"/>
      <c r="N219" s="72"/>
      <c r="O219" s="72"/>
      <c r="P219" s="72"/>
      <c r="Q219" s="72"/>
      <c r="R219" s="72"/>
      <c r="S219" s="72"/>
      <c r="T219" s="72"/>
      <c r="U219" s="72"/>
      <c r="V219" s="72"/>
      <c r="W219" s="72"/>
      <c r="X219" s="72"/>
      <c r="Y219" s="72"/>
      <c r="Z219" s="72"/>
      <c r="AA219" s="72"/>
      <c r="AB219" s="72"/>
      <c r="AC219" s="72"/>
      <c r="AD219" s="72"/>
      <c r="AE219" s="72"/>
      <c r="AF219" s="72"/>
      <c r="AG219" s="72"/>
      <c r="AH219" s="72"/>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row>
    <row r="220" spans="1:60" x14ac:dyDescent="0.25">
      <c r="A220" s="72"/>
      <c r="J220" s="72"/>
      <c r="K220" s="72"/>
      <c r="L220" s="72"/>
      <c r="M220" s="72"/>
      <c r="N220" s="72"/>
      <c r="O220" s="72"/>
      <c r="P220" s="72"/>
      <c r="Q220" s="72"/>
      <c r="R220" s="72"/>
      <c r="S220" s="72"/>
      <c r="T220" s="72"/>
      <c r="U220" s="72"/>
      <c r="V220" s="72"/>
      <c r="W220" s="72"/>
      <c r="X220" s="72"/>
      <c r="Y220" s="72"/>
      <c r="Z220" s="72"/>
      <c r="AA220" s="72"/>
      <c r="AB220" s="72"/>
      <c r="AC220" s="72"/>
      <c r="AD220" s="72"/>
      <c r="AE220" s="72"/>
      <c r="AF220" s="72"/>
      <c r="AG220" s="72"/>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row>
    <row r="221" spans="1:60" x14ac:dyDescent="0.25">
      <c r="A221" s="72"/>
      <c r="J221" s="72"/>
      <c r="K221" s="72"/>
      <c r="L221" s="72"/>
      <c r="M221" s="72"/>
      <c r="N221" s="72"/>
      <c r="O221" s="72"/>
      <c r="P221" s="72"/>
      <c r="Q221" s="72"/>
      <c r="R221" s="72"/>
      <c r="S221" s="72"/>
      <c r="T221" s="72"/>
      <c r="U221" s="72"/>
      <c r="V221" s="72"/>
      <c r="W221" s="72"/>
      <c r="X221" s="72"/>
      <c r="Y221" s="72"/>
      <c r="Z221" s="72"/>
      <c r="AA221" s="72"/>
      <c r="AB221" s="72"/>
      <c r="AC221" s="72"/>
      <c r="AD221" s="72"/>
      <c r="AE221" s="72"/>
      <c r="AF221" s="72"/>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row>
    <row r="222" spans="1:60" x14ac:dyDescent="0.25">
      <c r="A222" s="72"/>
      <c r="J222" s="72"/>
      <c r="K222" s="72"/>
      <c r="L222" s="72"/>
      <c r="M222" s="72"/>
      <c r="N222" s="72"/>
      <c r="O222" s="72"/>
      <c r="P222" s="72"/>
      <c r="Q222" s="72"/>
      <c r="R222" s="72"/>
      <c r="S222" s="72"/>
      <c r="T222" s="72"/>
      <c r="U222" s="72"/>
      <c r="V222" s="72"/>
      <c r="W222" s="72"/>
      <c r="X222" s="72"/>
      <c r="Y222" s="72"/>
      <c r="Z222" s="72"/>
      <c r="AA222" s="72"/>
      <c r="AB222" s="72"/>
      <c r="AC222" s="72"/>
      <c r="AD222" s="72"/>
      <c r="AE222" s="72"/>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row>
    <row r="223" spans="1:60" x14ac:dyDescent="0.25">
      <c r="A223" s="72"/>
      <c r="J223" s="72"/>
      <c r="K223" s="72"/>
      <c r="L223" s="72"/>
      <c r="M223" s="72"/>
      <c r="N223" s="72"/>
      <c r="O223" s="72"/>
      <c r="P223" s="72"/>
      <c r="Q223" s="72"/>
      <c r="R223" s="72"/>
      <c r="S223" s="72"/>
      <c r="T223" s="72"/>
      <c r="U223" s="72"/>
      <c r="V223" s="72"/>
      <c r="W223" s="72"/>
      <c r="X223" s="72"/>
      <c r="Y223" s="72"/>
      <c r="Z223" s="72"/>
      <c r="AA223" s="72"/>
      <c r="AB223" s="72"/>
      <c r="AC223" s="72"/>
      <c r="AD223" s="72"/>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row>
    <row r="224" spans="1:60" x14ac:dyDescent="0.25">
      <c r="A224" s="72"/>
      <c r="J224" s="72"/>
      <c r="K224" s="72"/>
      <c r="L224" s="72"/>
      <c r="M224" s="72"/>
      <c r="N224" s="72"/>
      <c r="O224" s="72"/>
      <c r="P224" s="72"/>
      <c r="Q224" s="72"/>
      <c r="R224" s="72"/>
      <c r="S224" s="72"/>
      <c r="T224" s="72"/>
      <c r="U224" s="72"/>
      <c r="V224" s="72"/>
      <c r="W224" s="72"/>
      <c r="X224" s="72"/>
      <c r="Y224" s="72"/>
      <c r="Z224" s="72"/>
      <c r="AA224" s="72"/>
      <c r="AB224" s="72"/>
      <c r="AC224" s="72"/>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row>
    <row r="225" spans="1:60" x14ac:dyDescent="0.25">
      <c r="A225" s="72"/>
      <c r="J225" s="72"/>
      <c r="K225" s="72"/>
      <c r="L225" s="72"/>
      <c r="M225" s="72"/>
      <c r="N225" s="72"/>
      <c r="O225" s="72"/>
      <c r="P225" s="72"/>
      <c r="Q225" s="72"/>
      <c r="R225" s="72"/>
      <c r="S225" s="72"/>
      <c r="T225" s="72"/>
      <c r="U225" s="72"/>
      <c r="V225" s="72"/>
      <c r="W225" s="72"/>
      <c r="X225" s="72"/>
      <c r="Y225" s="72"/>
      <c r="Z225" s="72"/>
      <c r="AA225" s="72"/>
      <c r="AB225" s="72"/>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row>
    <row r="226" spans="1:60" x14ac:dyDescent="0.25">
      <c r="A226" s="72"/>
      <c r="J226" s="72"/>
      <c r="K226" s="72"/>
      <c r="L226" s="72"/>
      <c r="M226" s="72"/>
      <c r="N226" s="72"/>
      <c r="O226" s="72"/>
      <c r="P226" s="72"/>
      <c r="Q226" s="72"/>
      <c r="R226" s="72"/>
      <c r="S226" s="72"/>
      <c r="T226" s="72"/>
      <c r="U226" s="72"/>
      <c r="V226" s="72"/>
      <c r="W226" s="72"/>
      <c r="X226" s="72"/>
      <c r="Y226" s="72"/>
      <c r="Z226" s="72"/>
      <c r="AA226" s="72"/>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row>
    <row r="227" spans="1:60" x14ac:dyDescent="0.25">
      <c r="A227" s="72"/>
      <c r="J227" s="72"/>
      <c r="K227" s="72"/>
      <c r="L227" s="72"/>
      <c r="M227" s="72"/>
      <c r="N227" s="72"/>
      <c r="O227" s="72"/>
      <c r="P227" s="72"/>
      <c r="Q227" s="72"/>
      <c r="R227" s="72"/>
      <c r="S227" s="72"/>
      <c r="T227" s="72"/>
      <c r="U227" s="72"/>
      <c r="V227" s="72"/>
      <c r="W227" s="72"/>
      <c r="X227" s="72"/>
      <c r="Y227" s="72"/>
      <c r="Z227" s="72"/>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row>
    <row r="228" spans="1:60" x14ac:dyDescent="0.25">
      <c r="A228" s="72"/>
      <c r="J228" s="72"/>
      <c r="K228" s="72"/>
      <c r="L228" s="72"/>
      <c r="M228" s="72"/>
      <c r="N228" s="72"/>
      <c r="O228" s="72"/>
      <c r="P228" s="72"/>
      <c r="Q228" s="72"/>
      <c r="R228" s="72"/>
      <c r="S228" s="72"/>
      <c r="T228" s="72"/>
      <c r="U228" s="72"/>
      <c r="V228" s="72"/>
      <c r="W228" s="72"/>
      <c r="X228" s="72"/>
      <c r="Y228" s="72"/>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row>
    <row r="229" spans="1:60" x14ac:dyDescent="0.25">
      <c r="A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row>
    <row r="230" spans="1:60" x14ac:dyDescent="0.25">
      <c r="A230" s="72"/>
      <c r="J230" s="72"/>
      <c r="K230" s="72"/>
      <c r="L230" s="72"/>
      <c r="M230" s="72"/>
      <c r="N230" s="72"/>
      <c r="O230" s="72"/>
      <c r="P230" s="72"/>
      <c r="Q230" s="72"/>
      <c r="R230" s="72"/>
      <c r="S230" s="72"/>
      <c r="T230" s="72"/>
      <c r="U230" s="72"/>
      <c r="V230" s="72"/>
      <c r="W230" s="72"/>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row>
    <row r="231" spans="1:60" x14ac:dyDescent="0.25">
      <c r="A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row>
    <row r="232" spans="1:60" x14ac:dyDescent="0.25">
      <c r="A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row>
    <row r="233" spans="1:60" x14ac:dyDescent="0.25">
      <c r="A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row>
    <row r="234" spans="1:60" x14ac:dyDescent="0.25">
      <c r="A234" s="72"/>
      <c r="J234" s="72"/>
      <c r="K234" s="72"/>
      <c r="L234" s="72"/>
      <c r="M234" s="72"/>
      <c r="N234" s="72"/>
      <c r="O234" s="72"/>
      <c r="P234" s="72"/>
      <c r="Q234" s="72"/>
      <c r="R234" s="72"/>
      <c r="S234" s="72"/>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row>
    <row r="235" spans="1:60" x14ac:dyDescent="0.25">
      <c r="A235" s="72"/>
      <c r="J235" s="72"/>
      <c r="K235" s="72"/>
      <c r="L235" s="72"/>
      <c r="M235" s="72"/>
      <c r="N235" s="72"/>
      <c r="O235" s="72"/>
      <c r="P235" s="72"/>
      <c r="Q235" s="72"/>
      <c r="R235" s="72"/>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row>
    <row r="236" spans="1:60" x14ac:dyDescent="0.25">
      <c r="A236" s="72"/>
      <c r="J236" s="72"/>
      <c r="K236" s="72"/>
      <c r="L236" s="72"/>
      <c r="M236" s="72"/>
      <c r="N236" s="72"/>
      <c r="O236" s="72"/>
      <c r="P236" s="72"/>
      <c r="Q236" s="72"/>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row>
    <row r="237" spans="1:60" x14ac:dyDescent="0.25">
      <c r="A237" s="72"/>
      <c r="J237" s="72"/>
      <c r="K237" s="72"/>
      <c r="L237" s="72"/>
      <c r="M237" s="72"/>
      <c r="N237" s="72"/>
      <c r="O237" s="72"/>
      <c r="P237" s="72"/>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row>
    <row r="238" spans="1:60" x14ac:dyDescent="0.25">
      <c r="A238" s="72"/>
      <c r="J238" s="72"/>
      <c r="K238" s="72"/>
      <c r="L238" s="72"/>
      <c r="M238" s="72"/>
      <c r="N238" s="72"/>
      <c r="O238" s="72"/>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row>
    <row r="239" spans="1:60" x14ac:dyDescent="0.25">
      <c r="A239" s="72"/>
      <c r="J239" s="72"/>
      <c r="K239" s="72"/>
      <c r="L239" s="72"/>
      <c r="M239" s="72"/>
      <c r="N239" s="72"/>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row>
    <row r="240" spans="1:60" x14ac:dyDescent="0.25">
      <c r="A240" s="72"/>
      <c r="J240" s="72"/>
      <c r="K240" s="72"/>
      <c r="L240" s="72"/>
      <c r="M240" s="72"/>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row>
    <row r="241" spans="1:60" x14ac:dyDescent="0.25">
      <c r="A241" s="72"/>
      <c r="J241" s="72"/>
      <c r="K241" s="72"/>
      <c r="L241" s="72"/>
      <c r="M241" s="72"/>
      <c r="N241" s="72"/>
      <c r="O241" s="72"/>
      <c r="P241" s="72"/>
      <c r="Q241" s="72"/>
      <c r="R241" s="72"/>
      <c r="S241" s="72"/>
      <c r="T241" s="72"/>
      <c r="U241" s="72"/>
      <c r="V241" s="72"/>
      <c r="W241" s="72"/>
      <c r="X241" s="72"/>
      <c r="Y241" s="72"/>
      <c r="Z241" s="72"/>
      <c r="AA241" s="72"/>
      <c r="AB241" s="72"/>
      <c r="AC241" s="72"/>
      <c r="AD241" s="72"/>
      <c r="AE241" s="72"/>
      <c r="AF241" s="72"/>
      <c r="AG241" s="72"/>
      <c r="AH241" s="72"/>
      <c r="AI241" s="72"/>
      <c r="AJ241" s="72"/>
      <c r="AK241" s="72"/>
      <c r="AL241" s="72"/>
      <c r="AM241" s="72"/>
      <c r="AN241" s="72"/>
      <c r="AO241" s="72"/>
      <c r="AP241" s="72"/>
      <c r="AQ241" s="72"/>
      <c r="AR241" s="72"/>
      <c r="AS241" s="72"/>
      <c r="AT241" s="72"/>
      <c r="AU241" s="72"/>
      <c r="AV241" s="72"/>
      <c r="AW241" s="72"/>
      <c r="AX241" s="72"/>
      <c r="AY241" s="72"/>
      <c r="AZ241" s="72"/>
      <c r="BA241" s="72"/>
      <c r="BB241" s="72"/>
      <c r="BC241" s="72"/>
      <c r="BD241" s="72"/>
      <c r="BE241" s="72"/>
      <c r="BF241" s="72"/>
      <c r="BG241" s="72"/>
      <c r="BH241" s="72"/>
    </row>
    <row r="242" spans="1:60" x14ac:dyDescent="0.25">
      <c r="A242" s="72"/>
      <c r="J242" s="72"/>
      <c r="K242" s="72"/>
      <c r="L242" s="72"/>
      <c r="M242" s="72"/>
      <c r="N242" s="72"/>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row>
    <row r="243" spans="1:60" x14ac:dyDescent="0.25">
      <c r="A243" s="72"/>
      <c r="J243" s="72"/>
      <c r="K243" s="72"/>
      <c r="L243" s="72"/>
      <c r="M243" s="72"/>
      <c r="N243" s="72"/>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row>
    <row r="244" spans="1:60" x14ac:dyDescent="0.25">
      <c r="A244" s="72"/>
      <c r="J244" s="72"/>
      <c r="K244" s="72"/>
      <c r="L244" s="72"/>
      <c r="M244" s="72"/>
      <c r="N244" s="72"/>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row>
    <row r="245" spans="1:60" x14ac:dyDescent="0.25">
      <c r="A245" s="72"/>
    </row>
    <row r="246" spans="1:60" x14ac:dyDescent="0.25">
      <c r="A246" s="72"/>
    </row>
    <row r="247" spans="1:60" x14ac:dyDescent="0.25">
      <c r="A247" s="72"/>
    </row>
    <row r="248" spans="1:60" x14ac:dyDescent="0.25">
      <c r="A248" s="72"/>
    </row>
  </sheetData>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ColWidth="11.42578125" defaultRowHeight="15" x14ac:dyDescent="0.25"/>
  <cols>
    <col min="2" max="2" width="24.140625" customWidth="1"/>
    <col min="3" max="3" width="70.140625" customWidth="1"/>
    <col min="4" max="4" width="29.85546875" customWidth="1"/>
  </cols>
  <sheetData>
    <row r="1" spans="1:37" ht="23.25" x14ac:dyDescent="0.25">
      <c r="A1" s="72"/>
      <c r="B1" s="533" t="s">
        <v>312</v>
      </c>
      <c r="C1" s="533"/>
      <c r="D1" s="533"/>
      <c r="E1" s="72"/>
      <c r="F1" s="72"/>
      <c r="G1" s="72"/>
      <c r="H1" s="72"/>
      <c r="I1" s="72"/>
      <c r="J1" s="72"/>
      <c r="K1" s="72"/>
      <c r="L1" s="72"/>
      <c r="M1" s="72"/>
      <c r="N1" s="72"/>
      <c r="O1" s="72"/>
      <c r="P1" s="72"/>
      <c r="Q1" s="72"/>
      <c r="R1" s="72"/>
      <c r="S1" s="72"/>
      <c r="T1" s="72"/>
      <c r="U1" s="72"/>
      <c r="V1" s="72"/>
      <c r="W1" s="72"/>
      <c r="X1" s="72"/>
      <c r="Y1" s="72"/>
      <c r="Z1" s="72"/>
      <c r="AA1" s="72"/>
      <c r="AB1" s="72"/>
      <c r="AC1" s="72"/>
      <c r="AD1" s="72"/>
      <c r="AE1" s="72"/>
    </row>
    <row r="2" spans="1:37" x14ac:dyDescent="0.25">
      <c r="A2" s="72"/>
      <c r="B2" s="72"/>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row>
    <row r="3" spans="1:37" ht="25.5" x14ac:dyDescent="0.25">
      <c r="A3" s="72"/>
      <c r="B3" s="6"/>
      <c r="C3" s="7" t="s">
        <v>313</v>
      </c>
      <c r="D3" s="7" t="s">
        <v>232</v>
      </c>
      <c r="E3" s="72"/>
      <c r="F3" s="72"/>
      <c r="G3" s="72"/>
      <c r="H3" s="72"/>
      <c r="I3" s="72"/>
      <c r="J3" s="72"/>
      <c r="K3" s="72"/>
      <c r="L3" s="72"/>
      <c r="M3" s="72"/>
      <c r="N3" s="72"/>
      <c r="O3" s="72"/>
      <c r="P3" s="72"/>
      <c r="Q3" s="72"/>
      <c r="R3" s="72"/>
      <c r="S3" s="72"/>
      <c r="T3" s="72"/>
      <c r="U3" s="72"/>
      <c r="V3" s="72"/>
      <c r="W3" s="72"/>
      <c r="X3" s="72"/>
      <c r="Y3" s="72"/>
      <c r="Z3" s="72"/>
      <c r="AA3" s="72"/>
      <c r="AB3" s="72"/>
      <c r="AC3" s="72"/>
      <c r="AD3" s="72"/>
      <c r="AE3" s="72"/>
    </row>
    <row r="4" spans="1:37" ht="51" x14ac:dyDescent="0.25">
      <c r="A4" s="72"/>
      <c r="B4" s="8" t="s">
        <v>314</v>
      </c>
      <c r="C4" s="9" t="s">
        <v>315</v>
      </c>
      <c r="D4" s="10">
        <v>0.2</v>
      </c>
      <c r="E4" s="72"/>
      <c r="F4" s="72"/>
      <c r="G4" s="72"/>
      <c r="H4" s="72"/>
      <c r="I4" s="72"/>
      <c r="J4" s="72"/>
      <c r="K4" s="72"/>
      <c r="L4" s="72"/>
      <c r="M4" s="72"/>
      <c r="N4" s="72"/>
      <c r="O4" s="72"/>
      <c r="P4" s="72"/>
      <c r="Q4" s="72"/>
      <c r="R4" s="72"/>
      <c r="S4" s="72"/>
      <c r="T4" s="72"/>
      <c r="U4" s="72"/>
      <c r="V4" s="72"/>
      <c r="W4" s="72"/>
      <c r="X4" s="72"/>
      <c r="Y4" s="72"/>
      <c r="Z4" s="72"/>
      <c r="AA4" s="72"/>
      <c r="AB4" s="72"/>
      <c r="AC4" s="72"/>
      <c r="AD4" s="72"/>
      <c r="AE4" s="72"/>
    </row>
    <row r="5" spans="1:37" ht="51" x14ac:dyDescent="0.25">
      <c r="A5" s="72"/>
      <c r="B5" s="11" t="s">
        <v>316</v>
      </c>
      <c r="C5" s="12" t="s">
        <v>317</v>
      </c>
      <c r="D5" s="13">
        <v>0.4</v>
      </c>
      <c r="E5" s="72"/>
      <c r="F5" s="72"/>
      <c r="G5" s="72"/>
      <c r="H5" s="72"/>
      <c r="I5" s="72"/>
      <c r="J5" s="72"/>
      <c r="K5" s="72"/>
      <c r="L5" s="72"/>
      <c r="M5" s="72"/>
      <c r="N5" s="72"/>
      <c r="O5" s="72"/>
      <c r="P5" s="72"/>
      <c r="Q5" s="72"/>
      <c r="R5" s="72"/>
      <c r="S5" s="72"/>
      <c r="T5" s="72"/>
      <c r="U5" s="72"/>
      <c r="V5" s="72"/>
      <c r="W5" s="72"/>
      <c r="X5" s="72"/>
      <c r="Y5" s="72"/>
      <c r="Z5" s="72"/>
      <c r="AA5" s="72"/>
      <c r="AB5" s="72"/>
      <c r="AC5" s="72"/>
      <c r="AD5" s="72"/>
      <c r="AE5" s="72"/>
    </row>
    <row r="6" spans="1:37" ht="51" x14ac:dyDescent="0.25">
      <c r="A6" s="72"/>
      <c r="B6" s="14" t="s">
        <v>318</v>
      </c>
      <c r="C6" s="12" t="s">
        <v>319</v>
      </c>
      <c r="D6" s="13">
        <v>0.6</v>
      </c>
      <c r="E6" s="72"/>
      <c r="F6" s="72"/>
      <c r="G6" s="72"/>
      <c r="H6" s="72"/>
      <c r="I6" s="72"/>
      <c r="J6" s="72"/>
      <c r="K6" s="72"/>
      <c r="L6" s="72"/>
      <c r="M6" s="72"/>
      <c r="N6" s="72"/>
      <c r="O6" s="72"/>
      <c r="P6" s="72"/>
      <c r="Q6" s="72"/>
      <c r="R6" s="72"/>
      <c r="S6" s="72"/>
      <c r="T6" s="72"/>
      <c r="U6" s="72"/>
      <c r="V6" s="72"/>
      <c r="W6" s="72"/>
      <c r="X6" s="72"/>
      <c r="Y6" s="72"/>
      <c r="Z6" s="72"/>
      <c r="AA6" s="72"/>
      <c r="AB6" s="72"/>
      <c r="AC6" s="72"/>
      <c r="AD6" s="72"/>
      <c r="AE6" s="72"/>
    </row>
    <row r="7" spans="1:37" ht="76.5" x14ac:dyDescent="0.25">
      <c r="A7" s="72"/>
      <c r="B7" s="15" t="s">
        <v>320</v>
      </c>
      <c r="C7" s="12" t="s">
        <v>321</v>
      </c>
      <c r="D7" s="13">
        <v>0.8</v>
      </c>
      <c r="E7" s="72"/>
      <c r="F7" s="72"/>
      <c r="G7" s="72"/>
      <c r="H7" s="72"/>
      <c r="I7" s="72"/>
      <c r="J7" s="72"/>
      <c r="K7" s="72"/>
      <c r="L7" s="72"/>
      <c r="M7" s="72"/>
      <c r="N7" s="72"/>
      <c r="O7" s="72"/>
      <c r="P7" s="72"/>
      <c r="Q7" s="72"/>
      <c r="R7" s="72"/>
      <c r="S7" s="72"/>
      <c r="T7" s="72"/>
      <c r="U7" s="72"/>
      <c r="V7" s="72"/>
      <c r="W7" s="72"/>
      <c r="X7" s="72"/>
      <c r="Y7" s="72"/>
      <c r="Z7" s="72"/>
      <c r="AA7" s="72"/>
      <c r="AB7" s="72"/>
      <c r="AC7" s="72"/>
      <c r="AD7" s="72"/>
      <c r="AE7" s="72"/>
    </row>
    <row r="8" spans="1:37" ht="51" x14ac:dyDescent="0.25">
      <c r="A8" s="72"/>
      <c r="B8" s="16" t="s">
        <v>322</v>
      </c>
      <c r="C8" s="12" t="s">
        <v>323</v>
      </c>
      <c r="D8" s="13">
        <v>1</v>
      </c>
      <c r="E8" s="72"/>
      <c r="F8" s="72"/>
      <c r="G8" s="72"/>
      <c r="H8" s="72"/>
      <c r="I8" s="72"/>
      <c r="J8" s="72"/>
      <c r="K8" s="72"/>
      <c r="L8" s="72"/>
      <c r="M8" s="72"/>
      <c r="N8" s="72"/>
      <c r="O8" s="72"/>
      <c r="P8" s="72"/>
      <c r="Q8" s="72"/>
      <c r="R8" s="72"/>
      <c r="S8" s="72"/>
      <c r="T8" s="72"/>
      <c r="U8" s="72"/>
      <c r="V8" s="72"/>
      <c r="W8" s="72"/>
      <c r="X8" s="72"/>
      <c r="Y8" s="72"/>
      <c r="Z8" s="72"/>
      <c r="AA8" s="72"/>
      <c r="AB8" s="72"/>
      <c r="AC8" s="72"/>
      <c r="AD8" s="72"/>
      <c r="AE8" s="72"/>
    </row>
    <row r="9" spans="1:37" x14ac:dyDescent="0.25">
      <c r="A9" s="72"/>
      <c r="B9" s="96"/>
      <c r="C9" s="96"/>
      <c r="D9" s="96"/>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row>
    <row r="10" spans="1:37" ht="16.5" x14ac:dyDescent="0.25">
      <c r="A10" s="72"/>
      <c r="B10" s="97"/>
      <c r="C10" s="96"/>
      <c r="D10" s="96"/>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J10" s="72"/>
      <c r="AK10" s="72"/>
    </row>
    <row r="11" spans="1:37" x14ac:dyDescent="0.25">
      <c r="A11" s="72"/>
      <c r="B11" s="96"/>
      <c r="C11" s="96"/>
      <c r="D11" s="96"/>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row>
    <row r="12" spans="1:37" x14ac:dyDescent="0.25">
      <c r="A12" s="72"/>
      <c r="B12" s="96"/>
      <c r="C12" s="96"/>
      <c r="D12" s="96"/>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7" x14ac:dyDescent="0.25">
      <c r="A13" s="72"/>
      <c r="B13" s="96"/>
      <c r="C13" s="96"/>
      <c r="D13" s="96"/>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7" x14ac:dyDescent="0.25">
      <c r="A14" s="72"/>
      <c r="B14" s="96"/>
      <c r="C14" s="96"/>
      <c r="D14" s="96"/>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7" x14ac:dyDescent="0.25">
      <c r="A15" s="72"/>
      <c r="B15" s="96"/>
      <c r="C15" s="96"/>
      <c r="D15" s="96"/>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row>
    <row r="16" spans="1:37" x14ac:dyDescent="0.25">
      <c r="A16" s="72"/>
      <c r="B16" s="96"/>
      <c r="C16" s="96"/>
      <c r="D16" s="96"/>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7" x14ac:dyDescent="0.25">
      <c r="A17" s="72"/>
      <c r="B17" s="96"/>
      <c r="C17" s="96"/>
      <c r="D17" s="96"/>
      <c r="E17" s="72"/>
      <c r="F17" s="72"/>
      <c r="G17" s="72"/>
      <c r="H17" s="72"/>
      <c r="I17" s="72"/>
      <c r="J17" s="72"/>
      <c r="K17" s="72"/>
      <c r="L17" s="72"/>
      <c r="M17" s="72"/>
      <c r="N17" s="72"/>
      <c r="O17" s="72"/>
      <c r="P17" s="72"/>
      <c r="Q17" s="72"/>
      <c r="R17" s="72"/>
      <c r="S17" s="72"/>
      <c r="T17" s="72"/>
      <c r="U17" s="72"/>
      <c r="V17" s="72"/>
      <c r="W17" s="72"/>
      <c r="X17" s="72"/>
      <c r="Y17" s="72"/>
      <c r="Z17" s="72"/>
      <c r="AA17" s="72"/>
      <c r="AB17" s="72"/>
      <c r="AC17" s="72"/>
      <c r="AD17" s="72"/>
      <c r="AE17" s="72"/>
      <c r="AF17" s="72"/>
      <c r="AG17" s="72"/>
      <c r="AH17" s="72"/>
      <c r="AI17" s="72"/>
      <c r="AJ17" s="72"/>
      <c r="AK17" s="72"/>
    </row>
    <row r="18" spans="1:37" x14ac:dyDescent="0.25">
      <c r="A18" s="72"/>
      <c r="B18" s="96"/>
      <c r="C18" s="96"/>
      <c r="D18" s="96"/>
      <c r="E18" s="72"/>
      <c r="F18" s="72"/>
      <c r="G18" s="72"/>
      <c r="H18" s="72"/>
      <c r="I18" s="72"/>
      <c r="J18" s="72"/>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row>
    <row r="19" spans="1:37" x14ac:dyDescent="0.25">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2"/>
      <c r="AJ19" s="72"/>
      <c r="AK19" s="72"/>
    </row>
    <row r="20" spans="1:37" x14ac:dyDescent="0.25">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72"/>
      <c r="AI20" s="72"/>
      <c r="AJ20" s="72"/>
      <c r="AK20" s="72"/>
    </row>
    <row r="21" spans="1:37" x14ac:dyDescent="0.25">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c r="AA21" s="72"/>
      <c r="AB21" s="72"/>
      <c r="AC21" s="72"/>
      <c r="AD21" s="72"/>
      <c r="AE21" s="72"/>
      <c r="AF21" s="72"/>
      <c r="AG21" s="72"/>
      <c r="AH21" s="72"/>
      <c r="AI21" s="72"/>
      <c r="AJ21" s="72"/>
      <c r="AK21" s="72"/>
    </row>
    <row r="22" spans="1:37" x14ac:dyDescent="0.25">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c r="AA22" s="72"/>
      <c r="AB22" s="72"/>
      <c r="AC22" s="72"/>
      <c r="AD22" s="72"/>
      <c r="AE22" s="72"/>
      <c r="AF22" s="72"/>
      <c r="AG22" s="72"/>
      <c r="AH22" s="72"/>
      <c r="AI22" s="72"/>
      <c r="AJ22" s="72"/>
      <c r="AK22" s="72"/>
    </row>
    <row r="23" spans="1:37" x14ac:dyDescent="0.25">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72"/>
      <c r="AE23" s="72"/>
      <c r="AF23" s="72"/>
      <c r="AG23" s="72"/>
      <c r="AH23" s="72"/>
      <c r="AI23" s="72"/>
      <c r="AJ23" s="72"/>
      <c r="AK23" s="72"/>
    </row>
    <row r="24" spans="1:37" x14ac:dyDescent="0.25">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2"/>
      <c r="AI24" s="72"/>
      <c r="AJ24" s="72"/>
      <c r="AK24" s="72"/>
    </row>
    <row r="25" spans="1:37" x14ac:dyDescent="0.25">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row>
    <row r="26" spans="1:37" x14ac:dyDescent="0.25">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row>
    <row r="27" spans="1:37" x14ac:dyDescent="0.25">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c r="AA27" s="72"/>
      <c r="AB27" s="72"/>
      <c r="AC27" s="72"/>
      <c r="AD27" s="72"/>
      <c r="AE27" s="72"/>
      <c r="AF27" s="72"/>
      <c r="AG27" s="72"/>
      <c r="AH27" s="72"/>
      <c r="AI27" s="72"/>
      <c r="AJ27" s="72"/>
      <c r="AK27" s="72"/>
    </row>
    <row r="28" spans="1:37" x14ac:dyDescent="0.25">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c r="AA28" s="72"/>
      <c r="AB28" s="72"/>
      <c r="AC28" s="72"/>
      <c r="AD28" s="72"/>
      <c r="AE28" s="72"/>
      <c r="AF28" s="72"/>
      <c r="AG28" s="72"/>
      <c r="AH28" s="72"/>
      <c r="AI28" s="72"/>
      <c r="AJ28" s="72"/>
      <c r="AK28" s="72"/>
    </row>
    <row r="29" spans="1:37" x14ac:dyDescent="0.25">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2"/>
      <c r="AI29" s="72"/>
      <c r="AJ29" s="72"/>
      <c r="AK29" s="72"/>
    </row>
    <row r="30" spans="1:37" x14ac:dyDescent="0.25">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row>
    <row r="31" spans="1:37" x14ac:dyDescent="0.25">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row>
    <row r="32" spans="1:37" x14ac:dyDescent="0.25">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row>
    <row r="33" spans="1:31" x14ac:dyDescent="0.25">
      <c r="A33" s="72"/>
      <c r="E33" s="72"/>
      <c r="F33" s="72"/>
      <c r="G33" s="72"/>
      <c r="H33" s="72"/>
      <c r="I33" s="72"/>
      <c r="J33" s="72"/>
      <c r="K33" s="72"/>
      <c r="L33" s="72"/>
      <c r="M33" s="72"/>
      <c r="N33" s="72"/>
      <c r="O33" s="72"/>
      <c r="P33" s="72"/>
      <c r="Q33" s="72"/>
      <c r="R33" s="72"/>
      <c r="S33" s="72"/>
      <c r="T33" s="72"/>
      <c r="U33" s="72"/>
      <c r="V33" s="72"/>
      <c r="W33" s="72"/>
      <c r="X33" s="72"/>
      <c r="Y33" s="72"/>
      <c r="Z33" s="72"/>
      <c r="AA33" s="72"/>
      <c r="AB33" s="72"/>
      <c r="AC33" s="72"/>
      <c r="AD33" s="72"/>
      <c r="AE33" s="72"/>
    </row>
    <row r="34" spans="1:31" x14ac:dyDescent="0.25">
      <c r="A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row>
    <row r="35" spans="1:31" x14ac:dyDescent="0.25">
      <c r="A35" s="72"/>
    </row>
    <row r="36" spans="1:31" x14ac:dyDescent="0.25">
      <c r="A36" s="72"/>
    </row>
    <row r="37" spans="1:31" x14ac:dyDescent="0.25">
      <c r="A37" s="72"/>
    </row>
    <row r="38" spans="1:31" x14ac:dyDescent="0.25">
      <c r="A38" s="72"/>
    </row>
    <row r="39" spans="1:31" x14ac:dyDescent="0.25">
      <c r="A39" s="72"/>
    </row>
    <row r="40" spans="1:31" x14ac:dyDescent="0.25">
      <c r="A40" s="72"/>
    </row>
    <row r="41" spans="1:31" x14ac:dyDescent="0.25">
      <c r="A41" s="72"/>
    </row>
    <row r="42" spans="1:31" x14ac:dyDescent="0.25">
      <c r="A42" s="72"/>
    </row>
    <row r="43" spans="1:31" x14ac:dyDescent="0.25">
      <c r="A43" s="72"/>
    </row>
    <row r="44" spans="1:31" x14ac:dyDescent="0.25">
      <c r="A44" s="72"/>
    </row>
    <row r="45" spans="1:31" x14ac:dyDescent="0.25">
      <c r="A45" s="72"/>
    </row>
    <row r="46" spans="1:31" x14ac:dyDescent="0.25">
      <c r="A46" s="72"/>
    </row>
    <row r="47" spans="1:31" x14ac:dyDescent="0.25">
      <c r="A47" s="72"/>
    </row>
    <row r="48" spans="1:31" x14ac:dyDescent="0.25">
      <c r="A48" s="72"/>
    </row>
    <row r="49" spans="1:1" x14ac:dyDescent="0.25">
      <c r="A49" s="72"/>
    </row>
    <row r="50" spans="1:1" x14ac:dyDescent="0.25">
      <c r="A50" s="72"/>
    </row>
    <row r="51" spans="1:1" x14ac:dyDescent="0.25">
      <c r="A51" s="72"/>
    </row>
    <row r="52" spans="1:1" x14ac:dyDescent="0.25">
      <c r="A52" s="72"/>
    </row>
    <row r="53" spans="1:1" x14ac:dyDescent="0.25">
      <c r="A53" s="72"/>
    </row>
    <row r="54" spans="1:1" x14ac:dyDescent="0.25">
      <c r="A54" s="72"/>
    </row>
    <row r="55" spans="1:1" x14ac:dyDescent="0.25">
      <c r="A55" s="72"/>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topLeftCell="E197" zoomScale="60" zoomScaleNormal="60" workbookViewId="0">
      <selection activeCell="E206" sqref="E206"/>
    </sheetView>
  </sheetViews>
  <sheetFormatPr baseColWidth="10" defaultColWidth="11.42578125"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72"/>
      <c r="B1" s="534" t="s">
        <v>324</v>
      </c>
      <c r="C1" s="534"/>
      <c r="D1" s="534"/>
      <c r="E1" s="72"/>
      <c r="F1" s="72"/>
      <c r="G1" s="72"/>
      <c r="H1" s="72"/>
      <c r="I1" s="72"/>
      <c r="J1" s="72"/>
      <c r="K1" s="72"/>
      <c r="L1" s="72"/>
      <c r="M1" s="72"/>
      <c r="N1" s="72"/>
      <c r="O1" s="72"/>
      <c r="P1" s="72"/>
      <c r="Q1" s="72"/>
      <c r="R1" s="72"/>
      <c r="S1" s="72"/>
      <c r="T1" s="72"/>
      <c r="U1" s="72"/>
    </row>
    <row r="2" spans="1:21" x14ac:dyDescent="0.25">
      <c r="A2" s="72"/>
      <c r="B2" s="72"/>
      <c r="C2" s="72"/>
      <c r="D2" s="72"/>
      <c r="E2" s="72"/>
      <c r="F2" s="72"/>
      <c r="G2" s="72"/>
      <c r="H2" s="72"/>
      <c r="I2" s="72"/>
      <c r="J2" s="72"/>
      <c r="K2" s="72"/>
      <c r="L2" s="72"/>
      <c r="M2" s="72"/>
      <c r="N2" s="72"/>
      <c r="O2" s="72"/>
      <c r="P2" s="72"/>
      <c r="Q2" s="72"/>
      <c r="R2" s="72"/>
      <c r="S2" s="72"/>
      <c r="T2" s="72"/>
      <c r="U2" s="72"/>
    </row>
    <row r="3" spans="1:21" ht="30" x14ac:dyDescent="0.25">
      <c r="A3" s="72"/>
      <c r="B3" s="93"/>
      <c r="C3" s="25" t="s">
        <v>325</v>
      </c>
      <c r="D3" s="25" t="s">
        <v>326</v>
      </c>
      <c r="E3" s="72"/>
      <c r="F3" s="72"/>
      <c r="G3" s="72"/>
      <c r="H3" s="72"/>
      <c r="I3" s="72"/>
      <c r="J3" s="72"/>
      <c r="K3" s="72"/>
      <c r="L3" s="72"/>
      <c r="M3" s="72"/>
      <c r="N3" s="72"/>
      <c r="O3" s="72"/>
      <c r="P3" s="72"/>
      <c r="Q3" s="72"/>
      <c r="R3" s="72"/>
      <c r="S3" s="72"/>
      <c r="T3" s="72"/>
      <c r="U3" s="72"/>
    </row>
    <row r="4" spans="1:21" ht="33.75" x14ac:dyDescent="0.25">
      <c r="A4" s="92" t="s">
        <v>327</v>
      </c>
      <c r="B4" s="28" t="s">
        <v>328</v>
      </c>
      <c r="C4" s="33" t="s">
        <v>329</v>
      </c>
      <c r="D4" s="26" t="s">
        <v>330</v>
      </c>
      <c r="E4" s="72"/>
      <c r="F4" s="72"/>
      <c r="G4" s="72"/>
      <c r="H4" s="72"/>
      <c r="I4" s="72"/>
      <c r="J4" s="72"/>
      <c r="K4" s="72"/>
      <c r="L4" s="72"/>
      <c r="M4" s="72"/>
      <c r="N4" s="72"/>
      <c r="O4" s="72"/>
      <c r="P4" s="72"/>
      <c r="Q4" s="72"/>
      <c r="R4" s="72"/>
      <c r="S4" s="72"/>
      <c r="T4" s="72"/>
      <c r="U4" s="72"/>
    </row>
    <row r="5" spans="1:21" ht="67.5" x14ac:dyDescent="0.25">
      <c r="A5" s="92" t="s">
        <v>331</v>
      </c>
      <c r="B5" s="29" t="s">
        <v>332</v>
      </c>
      <c r="C5" s="34" t="s">
        <v>333</v>
      </c>
      <c r="D5" s="27" t="s">
        <v>334</v>
      </c>
      <c r="E5" s="72"/>
      <c r="F5" s="72"/>
      <c r="G5" s="72"/>
      <c r="H5" s="72"/>
      <c r="I5" s="72"/>
      <c r="J5" s="72"/>
      <c r="K5" s="72"/>
      <c r="L5" s="72"/>
      <c r="M5" s="72"/>
      <c r="N5" s="72"/>
      <c r="O5" s="72"/>
      <c r="P5" s="72"/>
      <c r="Q5" s="72"/>
      <c r="R5" s="72"/>
      <c r="S5" s="72"/>
      <c r="T5" s="72"/>
      <c r="U5" s="72"/>
    </row>
    <row r="6" spans="1:21" ht="67.5" x14ac:dyDescent="0.25">
      <c r="A6" s="92" t="s">
        <v>302</v>
      </c>
      <c r="B6" s="30" t="s">
        <v>335</v>
      </c>
      <c r="C6" s="34" t="s">
        <v>336</v>
      </c>
      <c r="D6" s="27" t="s">
        <v>337</v>
      </c>
      <c r="E6" s="72"/>
      <c r="F6" s="72"/>
      <c r="G6" s="72"/>
      <c r="H6" s="72"/>
      <c r="I6" s="72"/>
      <c r="J6" s="72"/>
      <c r="K6" s="72"/>
      <c r="L6" s="72"/>
      <c r="M6" s="72"/>
      <c r="N6" s="72"/>
      <c r="O6" s="72"/>
      <c r="P6" s="72"/>
      <c r="Q6" s="72"/>
      <c r="R6" s="72"/>
      <c r="S6" s="72"/>
      <c r="T6" s="72"/>
      <c r="U6" s="72"/>
    </row>
    <row r="7" spans="1:21" ht="101.25" x14ac:dyDescent="0.25">
      <c r="A7" s="92" t="s">
        <v>338</v>
      </c>
      <c r="B7" s="31" t="s">
        <v>339</v>
      </c>
      <c r="C7" s="34" t="s">
        <v>340</v>
      </c>
      <c r="D7" s="27" t="s">
        <v>341</v>
      </c>
      <c r="E7" s="72"/>
      <c r="F7" s="72"/>
      <c r="G7" s="72"/>
      <c r="H7" s="72"/>
      <c r="I7" s="72"/>
      <c r="J7" s="72"/>
      <c r="K7" s="72"/>
      <c r="L7" s="72"/>
      <c r="M7" s="72"/>
      <c r="N7" s="72"/>
      <c r="O7" s="72"/>
      <c r="P7" s="72"/>
      <c r="Q7" s="72"/>
      <c r="R7" s="72"/>
      <c r="S7" s="72"/>
      <c r="T7" s="72"/>
      <c r="U7" s="72"/>
    </row>
    <row r="8" spans="1:21" ht="67.5" x14ac:dyDescent="0.25">
      <c r="A8" s="92" t="s">
        <v>342</v>
      </c>
      <c r="B8" s="32" t="s">
        <v>343</v>
      </c>
      <c r="C8" s="34" t="s">
        <v>344</v>
      </c>
      <c r="D8" s="27" t="s">
        <v>345</v>
      </c>
      <c r="E8" s="72"/>
      <c r="F8" s="72"/>
      <c r="G8" s="72"/>
      <c r="H8" s="72"/>
      <c r="I8" s="72"/>
      <c r="J8" s="72"/>
      <c r="K8" s="72"/>
      <c r="L8" s="72"/>
      <c r="M8" s="72"/>
      <c r="N8" s="72"/>
      <c r="O8" s="72"/>
      <c r="P8" s="72"/>
      <c r="Q8" s="72"/>
      <c r="R8" s="72"/>
      <c r="S8" s="72"/>
      <c r="T8" s="72"/>
      <c r="U8" s="72"/>
    </row>
    <row r="9" spans="1:21" ht="20.25" x14ac:dyDescent="0.25">
      <c r="A9" s="92"/>
      <c r="B9" s="92"/>
      <c r="C9" s="94"/>
      <c r="D9" s="94"/>
      <c r="E9" s="72"/>
      <c r="F9" s="72"/>
      <c r="G9" s="72"/>
      <c r="H9" s="72"/>
      <c r="I9" s="72"/>
      <c r="J9" s="72"/>
      <c r="K9" s="72"/>
      <c r="L9" s="72"/>
      <c r="M9" s="72"/>
      <c r="N9" s="72"/>
      <c r="O9" s="72"/>
      <c r="P9" s="72"/>
      <c r="Q9" s="72"/>
      <c r="R9" s="72"/>
      <c r="S9" s="72"/>
      <c r="T9" s="72"/>
      <c r="U9" s="72"/>
    </row>
    <row r="10" spans="1:21" ht="16.5" x14ac:dyDescent="0.25">
      <c r="A10" s="92"/>
      <c r="B10" s="95"/>
      <c r="C10" s="95"/>
      <c r="D10" s="95"/>
      <c r="E10" s="72"/>
      <c r="F10" s="72"/>
      <c r="G10" s="72"/>
      <c r="H10" s="72"/>
      <c r="I10" s="72"/>
      <c r="J10" s="72"/>
      <c r="K10" s="72"/>
      <c r="L10" s="72"/>
      <c r="M10" s="72"/>
      <c r="N10" s="72"/>
      <c r="O10" s="72"/>
      <c r="P10" s="72"/>
      <c r="Q10" s="72"/>
      <c r="R10" s="72"/>
      <c r="S10" s="72"/>
      <c r="T10" s="72"/>
      <c r="U10" s="72"/>
    </row>
    <row r="11" spans="1:21" x14ac:dyDescent="0.25">
      <c r="A11" s="92"/>
      <c r="B11" s="92" t="s">
        <v>346</v>
      </c>
      <c r="C11" s="92" t="s">
        <v>347</v>
      </c>
      <c r="D11" s="92" t="s">
        <v>348</v>
      </c>
      <c r="E11" s="72"/>
      <c r="F11" s="72"/>
      <c r="G11" s="72"/>
      <c r="H11" s="72"/>
      <c r="I11" s="72"/>
      <c r="J11" s="72"/>
      <c r="K11" s="72"/>
      <c r="L11" s="72"/>
      <c r="M11" s="72"/>
      <c r="N11" s="72"/>
      <c r="O11" s="72"/>
      <c r="P11" s="72"/>
      <c r="Q11" s="72"/>
      <c r="R11" s="72"/>
      <c r="S11" s="72"/>
      <c r="T11" s="72"/>
      <c r="U11" s="72"/>
    </row>
    <row r="12" spans="1:21" x14ac:dyDescent="0.25">
      <c r="A12" s="92"/>
      <c r="B12" s="92" t="s">
        <v>349</v>
      </c>
      <c r="C12" s="92" t="s">
        <v>350</v>
      </c>
      <c r="D12" s="92" t="s">
        <v>271</v>
      </c>
      <c r="E12" s="72"/>
      <c r="F12" s="72"/>
      <c r="G12" s="72"/>
      <c r="H12" s="72"/>
      <c r="I12" s="72"/>
      <c r="J12" s="72"/>
      <c r="K12" s="72"/>
      <c r="L12" s="72"/>
      <c r="M12" s="72"/>
      <c r="N12" s="72"/>
      <c r="O12" s="72"/>
      <c r="P12" s="72"/>
      <c r="Q12" s="72"/>
      <c r="R12" s="72"/>
      <c r="S12" s="72"/>
      <c r="T12" s="72"/>
      <c r="U12" s="72"/>
    </row>
    <row r="13" spans="1:21" x14ac:dyDescent="0.25">
      <c r="A13" s="92"/>
      <c r="B13" s="92"/>
      <c r="C13" s="92" t="s">
        <v>351</v>
      </c>
      <c r="D13" s="92" t="s">
        <v>211</v>
      </c>
      <c r="E13" s="72"/>
      <c r="F13" s="72"/>
      <c r="G13" s="72"/>
      <c r="H13" s="72"/>
      <c r="I13" s="72"/>
      <c r="J13" s="72"/>
      <c r="K13" s="72"/>
      <c r="L13" s="72"/>
      <c r="M13" s="72"/>
      <c r="N13" s="72"/>
      <c r="O13" s="72"/>
      <c r="P13" s="72"/>
      <c r="Q13" s="72"/>
      <c r="R13" s="72"/>
      <c r="S13" s="72"/>
      <c r="T13" s="72"/>
      <c r="U13" s="72"/>
    </row>
    <row r="14" spans="1:21" x14ac:dyDescent="0.25">
      <c r="A14" s="92"/>
      <c r="B14" s="92"/>
      <c r="C14" s="92" t="s">
        <v>352</v>
      </c>
      <c r="D14" s="92" t="s">
        <v>353</v>
      </c>
      <c r="E14" s="72"/>
      <c r="F14" s="72"/>
      <c r="G14" s="72"/>
      <c r="H14" s="72"/>
      <c r="I14" s="72"/>
      <c r="J14" s="72"/>
      <c r="K14" s="72"/>
      <c r="L14" s="72"/>
      <c r="M14" s="72"/>
      <c r="N14" s="72"/>
      <c r="O14" s="72"/>
      <c r="P14" s="72"/>
      <c r="Q14" s="72"/>
      <c r="R14" s="72"/>
      <c r="S14" s="72"/>
      <c r="T14" s="72"/>
      <c r="U14" s="72"/>
    </row>
    <row r="15" spans="1:21" x14ac:dyDescent="0.25">
      <c r="A15" s="92"/>
      <c r="B15" s="92"/>
      <c r="C15" s="92" t="s">
        <v>354</v>
      </c>
      <c r="D15" s="92" t="s">
        <v>355</v>
      </c>
      <c r="E15" s="72"/>
      <c r="F15" s="72"/>
      <c r="G15" s="72"/>
      <c r="H15" s="72"/>
      <c r="I15" s="72"/>
      <c r="J15" s="72"/>
      <c r="K15" s="72"/>
      <c r="L15" s="72"/>
      <c r="M15" s="72"/>
      <c r="N15" s="72"/>
      <c r="O15" s="72"/>
      <c r="P15" s="72"/>
      <c r="Q15" s="72"/>
      <c r="R15" s="72"/>
      <c r="S15" s="72"/>
      <c r="T15" s="72"/>
      <c r="U15" s="72"/>
    </row>
    <row r="16" spans="1:21" x14ac:dyDescent="0.25">
      <c r="A16" s="92"/>
      <c r="B16" s="92"/>
      <c r="C16" s="92"/>
      <c r="D16" s="92"/>
      <c r="E16" s="72"/>
      <c r="F16" s="72"/>
      <c r="G16" s="72"/>
      <c r="H16" s="72"/>
      <c r="I16" s="72"/>
      <c r="J16" s="72"/>
      <c r="K16" s="72"/>
      <c r="L16" s="72"/>
      <c r="M16" s="72"/>
      <c r="N16" s="72"/>
      <c r="O16" s="72"/>
    </row>
    <row r="17" spans="1:15" x14ac:dyDescent="0.25">
      <c r="A17" s="92"/>
      <c r="B17" s="92"/>
      <c r="C17" s="92"/>
      <c r="D17" s="92"/>
      <c r="E17" s="72"/>
      <c r="F17" s="72"/>
      <c r="G17" s="72"/>
      <c r="H17" s="72"/>
      <c r="I17" s="72"/>
      <c r="J17" s="72"/>
      <c r="K17" s="72"/>
      <c r="L17" s="72"/>
      <c r="M17" s="72"/>
      <c r="N17" s="72"/>
      <c r="O17" s="72"/>
    </row>
    <row r="18" spans="1:15" x14ac:dyDescent="0.25">
      <c r="A18" s="92"/>
      <c r="B18" s="96"/>
      <c r="C18" s="96"/>
      <c r="D18" s="96"/>
      <c r="E18" s="72"/>
      <c r="F18" s="72"/>
      <c r="G18" s="72"/>
      <c r="H18" s="72"/>
      <c r="I18" s="72"/>
      <c r="J18" s="72"/>
      <c r="K18" s="72"/>
      <c r="L18" s="72"/>
      <c r="M18" s="72"/>
      <c r="N18" s="72"/>
      <c r="O18" s="72"/>
    </row>
    <row r="19" spans="1:15" x14ac:dyDescent="0.25">
      <c r="A19" s="92"/>
      <c r="B19" s="96"/>
      <c r="C19" s="96"/>
      <c r="D19" s="96"/>
      <c r="E19" s="72"/>
      <c r="F19" s="72"/>
      <c r="G19" s="72"/>
      <c r="H19" s="72"/>
      <c r="I19" s="72"/>
      <c r="J19" s="72"/>
      <c r="K19" s="72"/>
      <c r="L19" s="72"/>
      <c r="M19" s="72"/>
      <c r="N19" s="72"/>
      <c r="O19" s="72"/>
    </row>
    <row r="20" spans="1:15" x14ac:dyDescent="0.25">
      <c r="A20" s="92"/>
      <c r="B20" s="96"/>
      <c r="C20" s="96"/>
      <c r="D20" s="96"/>
      <c r="E20" s="72"/>
      <c r="F20" s="72"/>
      <c r="G20" s="72"/>
      <c r="H20" s="72"/>
      <c r="I20" s="72"/>
      <c r="J20" s="72"/>
      <c r="K20" s="72"/>
      <c r="L20" s="72"/>
      <c r="M20" s="72"/>
      <c r="N20" s="72"/>
      <c r="O20" s="72"/>
    </row>
    <row r="21" spans="1:15" x14ac:dyDescent="0.25">
      <c r="A21" s="92"/>
      <c r="B21" s="96"/>
      <c r="C21" s="96"/>
      <c r="D21" s="96"/>
      <c r="E21" s="72"/>
      <c r="F21" s="72"/>
      <c r="G21" s="72"/>
      <c r="H21" s="72"/>
      <c r="I21" s="72"/>
      <c r="J21" s="72"/>
      <c r="K21" s="72"/>
      <c r="L21" s="72"/>
      <c r="M21" s="72"/>
      <c r="N21" s="72"/>
      <c r="O21" s="72"/>
    </row>
    <row r="22" spans="1:15" ht="20.25" x14ac:dyDescent="0.25">
      <c r="A22" s="92"/>
      <c r="B22" s="92"/>
      <c r="C22" s="94"/>
      <c r="D22" s="94"/>
      <c r="E22" s="72"/>
      <c r="F22" s="72"/>
      <c r="G22" s="72"/>
      <c r="H22" s="72"/>
      <c r="I22" s="72"/>
      <c r="J22" s="72"/>
      <c r="K22" s="72"/>
      <c r="L22" s="72"/>
      <c r="M22" s="72"/>
      <c r="N22" s="72"/>
      <c r="O22" s="72"/>
    </row>
    <row r="23" spans="1:15" ht="20.25" x14ac:dyDescent="0.25">
      <c r="A23" s="92"/>
      <c r="B23" s="92"/>
      <c r="C23" s="94"/>
      <c r="D23" s="94"/>
      <c r="E23" s="72"/>
      <c r="F23" s="72"/>
      <c r="G23" s="72"/>
      <c r="H23" s="72"/>
      <c r="I23" s="72"/>
      <c r="J23" s="72"/>
      <c r="K23" s="72"/>
      <c r="L23" s="72"/>
      <c r="M23" s="72"/>
      <c r="N23" s="72"/>
      <c r="O23" s="72"/>
    </row>
    <row r="24" spans="1:15" ht="20.25" x14ac:dyDescent="0.25">
      <c r="A24" s="92"/>
      <c r="B24" s="92"/>
      <c r="C24" s="94"/>
      <c r="D24" s="94"/>
      <c r="E24" s="72"/>
      <c r="F24" s="72"/>
      <c r="G24" s="72"/>
      <c r="H24" s="72"/>
      <c r="I24" s="72"/>
      <c r="J24" s="72"/>
      <c r="K24" s="72"/>
      <c r="L24" s="72"/>
      <c r="M24" s="72"/>
      <c r="N24" s="72"/>
      <c r="O24" s="72"/>
    </row>
    <row r="25" spans="1:15" ht="20.25" x14ac:dyDescent="0.25">
      <c r="A25" s="92"/>
      <c r="B25" s="92"/>
      <c r="C25" s="94"/>
      <c r="D25" s="94"/>
      <c r="E25" s="72"/>
      <c r="F25" s="72"/>
      <c r="G25" s="72"/>
      <c r="H25" s="72"/>
      <c r="I25" s="72"/>
      <c r="J25" s="72"/>
      <c r="K25" s="72"/>
      <c r="L25" s="72"/>
      <c r="M25" s="72"/>
      <c r="N25" s="72"/>
      <c r="O25" s="72"/>
    </row>
    <row r="26" spans="1:15" ht="20.25" x14ac:dyDescent="0.25">
      <c r="A26" s="92"/>
      <c r="B26" s="92"/>
      <c r="C26" s="94"/>
      <c r="D26" s="94"/>
      <c r="E26" s="72"/>
      <c r="F26" s="72"/>
      <c r="G26" s="72"/>
      <c r="H26" s="72"/>
      <c r="I26" s="72"/>
      <c r="J26" s="72"/>
      <c r="K26" s="72"/>
      <c r="L26" s="72"/>
      <c r="M26" s="72"/>
      <c r="N26" s="72"/>
      <c r="O26" s="72"/>
    </row>
    <row r="27" spans="1:15" ht="20.25" x14ac:dyDescent="0.25">
      <c r="A27" s="92"/>
      <c r="B27" s="92"/>
      <c r="C27" s="94"/>
      <c r="D27" s="94"/>
      <c r="E27" s="72"/>
      <c r="F27" s="72"/>
      <c r="G27" s="72"/>
      <c r="H27" s="72"/>
      <c r="I27" s="72"/>
      <c r="J27" s="72"/>
      <c r="K27" s="72"/>
      <c r="L27" s="72"/>
      <c r="M27" s="72"/>
      <c r="N27" s="72"/>
      <c r="O27" s="72"/>
    </row>
    <row r="28" spans="1:15" ht="20.25" x14ac:dyDescent="0.25">
      <c r="A28" s="92"/>
      <c r="B28" s="92"/>
      <c r="C28" s="94"/>
      <c r="D28" s="94"/>
      <c r="E28" s="72"/>
      <c r="F28" s="72"/>
      <c r="G28" s="72"/>
      <c r="H28" s="72"/>
      <c r="I28" s="72"/>
      <c r="J28" s="72"/>
      <c r="K28" s="72"/>
      <c r="L28" s="72"/>
      <c r="M28" s="72"/>
      <c r="N28" s="72"/>
      <c r="O28" s="72"/>
    </row>
    <row r="29" spans="1:15" ht="20.25" x14ac:dyDescent="0.25">
      <c r="A29" s="92"/>
      <c r="B29" s="92"/>
      <c r="C29" s="94"/>
      <c r="D29" s="94"/>
      <c r="E29" s="72"/>
      <c r="F29" s="72"/>
      <c r="G29" s="72"/>
      <c r="H29" s="72"/>
      <c r="I29" s="72"/>
      <c r="J29" s="72"/>
      <c r="K29" s="72"/>
      <c r="L29" s="72"/>
      <c r="M29" s="72"/>
      <c r="N29" s="72"/>
      <c r="O29" s="72"/>
    </row>
    <row r="30" spans="1:15" ht="20.25" x14ac:dyDescent="0.25">
      <c r="A30" s="92"/>
      <c r="B30" s="92"/>
      <c r="C30" s="94"/>
      <c r="D30" s="94"/>
      <c r="E30" s="72"/>
      <c r="F30" s="72"/>
      <c r="G30" s="72"/>
      <c r="H30" s="72"/>
      <c r="I30" s="72"/>
      <c r="J30" s="72"/>
      <c r="K30" s="72"/>
      <c r="L30" s="72"/>
      <c r="M30" s="72"/>
      <c r="N30" s="72"/>
      <c r="O30" s="72"/>
    </row>
    <row r="31" spans="1:15" ht="20.25" x14ac:dyDescent="0.25">
      <c r="A31" s="92"/>
      <c r="B31" s="92"/>
      <c r="C31" s="94"/>
      <c r="D31" s="94"/>
      <c r="E31" s="72"/>
      <c r="F31" s="72"/>
      <c r="G31" s="72"/>
      <c r="H31" s="72"/>
      <c r="I31" s="72"/>
      <c r="J31" s="72"/>
      <c r="K31" s="72"/>
      <c r="L31" s="72"/>
      <c r="M31" s="72"/>
      <c r="N31" s="72"/>
      <c r="O31" s="72"/>
    </row>
    <row r="32" spans="1:15" ht="20.25" x14ac:dyDescent="0.25">
      <c r="A32" s="92"/>
      <c r="B32" s="92"/>
      <c r="C32" s="94"/>
      <c r="D32" s="94"/>
      <c r="E32" s="72"/>
      <c r="F32" s="72"/>
      <c r="G32" s="72"/>
      <c r="H32" s="72"/>
      <c r="I32" s="72"/>
      <c r="J32" s="72"/>
      <c r="K32" s="72"/>
      <c r="L32" s="72"/>
      <c r="M32" s="72"/>
      <c r="N32" s="72"/>
      <c r="O32" s="72"/>
    </row>
    <row r="33" spans="1:15" ht="20.25" x14ac:dyDescent="0.25">
      <c r="A33" s="92"/>
      <c r="B33" s="92"/>
      <c r="C33" s="94"/>
      <c r="D33" s="94"/>
      <c r="E33" s="72"/>
      <c r="F33" s="72"/>
      <c r="G33" s="72"/>
      <c r="H33" s="72"/>
      <c r="I33" s="72"/>
      <c r="J33" s="72"/>
      <c r="K33" s="72"/>
      <c r="L33" s="72"/>
      <c r="M33" s="72"/>
      <c r="N33" s="72"/>
      <c r="O33" s="72"/>
    </row>
    <row r="34" spans="1:15" ht="20.25" x14ac:dyDescent="0.25">
      <c r="A34" s="92"/>
      <c r="B34" s="92"/>
      <c r="C34" s="94"/>
      <c r="D34" s="94"/>
      <c r="E34" s="72"/>
      <c r="F34" s="72"/>
      <c r="G34" s="72"/>
      <c r="H34" s="72"/>
      <c r="I34" s="72"/>
      <c r="J34" s="72"/>
      <c r="K34" s="72"/>
      <c r="L34" s="72"/>
      <c r="M34" s="72"/>
      <c r="N34" s="72"/>
      <c r="O34" s="72"/>
    </row>
    <row r="35" spans="1:15" ht="20.25" x14ac:dyDescent="0.25">
      <c r="A35" s="92"/>
      <c r="B35" s="92"/>
      <c r="C35" s="94"/>
      <c r="D35" s="94"/>
      <c r="E35" s="72"/>
      <c r="F35" s="72"/>
      <c r="G35" s="72"/>
      <c r="H35" s="72"/>
      <c r="I35" s="72"/>
      <c r="J35" s="72"/>
      <c r="K35" s="72"/>
      <c r="L35" s="72"/>
      <c r="M35" s="72"/>
      <c r="N35" s="72"/>
      <c r="O35" s="72"/>
    </row>
    <row r="36" spans="1:15" ht="20.25" x14ac:dyDescent="0.25">
      <c r="A36" s="92"/>
      <c r="B36" s="92"/>
      <c r="C36" s="94"/>
      <c r="D36" s="94"/>
      <c r="E36" s="72"/>
      <c r="F36" s="72"/>
      <c r="G36" s="72"/>
      <c r="H36" s="72"/>
      <c r="I36" s="72"/>
      <c r="J36" s="72"/>
      <c r="K36" s="72"/>
      <c r="L36" s="72"/>
      <c r="M36" s="72"/>
      <c r="N36" s="72"/>
      <c r="O36" s="72"/>
    </row>
    <row r="37" spans="1:15" ht="20.25" x14ac:dyDescent="0.25">
      <c r="A37" s="92"/>
      <c r="B37" s="92"/>
      <c r="C37" s="94"/>
      <c r="D37" s="94"/>
      <c r="E37" s="72"/>
      <c r="F37" s="72"/>
      <c r="G37" s="72"/>
      <c r="H37" s="72"/>
      <c r="I37" s="72"/>
      <c r="J37" s="72"/>
      <c r="K37" s="72"/>
      <c r="L37" s="72"/>
      <c r="M37" s="72"/>
      <c r="N37" s="72"/>
      <c r="O37" s="72"/>
    </row>
    <row r="38" spans="1:15" ht="20.25" x14ac:dyDescent="0.25">
      <c r="A38" s="92"/>
      <c r="B38" s="92"/>
      <c r="C38" s="94"/>
      <c r="D38" s="94"/>
      <c r="E38" s="72"/>
      <c r="F38" s="72"/>
      <c r="G38" s="72"/>
      <c r="H38" s="72"/>
      <c r="I38" s="72"/>
      <c r="J38" s="72"/>
      <c r="K38" s="72"/>
      <c r="L38" s="72"/>
      <c r="M38" s="72"/>
      <c r="N38" s="72"/>
      <c r="O38" s="72"/>
    </row>
    <row r="39" spans="1:15" ht="20.25" x14ac:dyDescent="0.25">
      <c r="A39" s="92"/>
      <c r="B39" s="92"/>
      <c r="C39" s="94"/>
      <c r="D39" s="94"/>
      <c r="E39" s="72"/>
      <c r="F39" s="72"/>
      <c r="G39" s="72"/>
      <c r="H39" s="72"/>
      <c r="I39" s="72"/>
      <c r="J39" s="72"/>
      <c r="K39" s="72"/>
      <c r="L39" s="72"/>
      <c r="M39" s="72"/>
      <c r="N39" s="72"/>
      <c r="O39" s="72"/>
    </row>
    <row r="40" spans="1:15" ht="20.25" x14ac:dyDescent="0.25">
      <c r="A40" s="92"/>
      <c r="B40" s="92"/>
      <c r="C40" s="94"/>
      <c r="D40" s="94"/>
      <c r="E40" s="72"/>
      <c r="F40" s="72"/>
      <c r="G40" s="72"/>
      <c r="H40" s="72"/>
      <c r="I40" s="72"/>
      <c r="J40" s="72"/>
      <c r="K40" s="72"/>
      <c r="L40" s="72"/>
      <c r="M40" s="72"/>
      <c r="N40" s="72"/>
      <c r="O40" s="72"/>
    </row>
    <row r="41" spans="1:15" ht="20.25" x14ac:dyDescent="0.25">
      <c r="A41" s="92"/>
      <c r="B41" s="92"/>
      <c r="C41" s="94"/>
      <c r="D41" s="94"/>
      <c r="E41" s="72"/>
      <c r="F41" s="72"/>
      <c r="G41" s="72"/>
      <c r="H41" s="72"/>
      <c r="I41" s="72"/>
      <c r="J41" s="72"/>
      <c r="K41" s="72"/>
      <c r="L41" s="72"/>
      <c r="M41" s="72"/>
      <c r="N41" s="72"/>
      <c r="O41" s="72"/>
    </row>
    <row r="42" spans="1:15" ht="20.25" x14ac:dyDescent="0.25">
      <c r="A42" s="92"/>
      <c r="B42" s="92"/>
      <c r="C42" s="94"/>
      <c r="D42" s="94"/>
      <c r="E42" s="72"/>
      <c r="F42" s="72"/>
      <c r="G42" s="72"/>
      <c r="H42" s="72"/>
      <c r="I42" s="72"/>
      <c r="J42" s="72"/>
      <c r="K42" s="72"/>
      <c r="L42" s="72"/>
      <c r="M42" s="72"/>
      <c r="N42" s="72"/>
      <c r="O42" s="72"/>
    </row>
    <row r="43" spans="1:15" ht="20.25" x14ac:dyDescent="0.25">
      <c r="A43" s="92"/>
      <c r="B43" s="92"/>
      <c r="C43" s="94"/>
      <c r="D43" s="94"/>
      <c r="E43" s="72"/>
      <c r="F43" s="72"/>
      <c r="G43" s="72"/>
      <c r="H43" s="72"/>
      <c r="I43" s="72"/>
      <c r="J43" s="72"/>
      <c r="K43" s="72"/>
      <c r="L43" s="72"/>
      <c r="M43" s="72"/>
      <c r="N43" s="72"/>
      <c r="O43" s="72"/>
    </row>
    <row r="44" spans="1:15" ht="20.25" x14ac:dyDescent="0.25">
      <c r="A44" s="92"/>
      <c r="B44" s="92"/>
      <c r="C44" s="94"/>
      <c r="D44" s="94"/>
      <c r="E44" s="72"/>
      <c r="F44" s="72"/>
      <c r="G44" s="72"/>
      <c r="H44" s="72"/>
      <c r="I44" s="72"/>
      <c r="J44" s="72"/>
      <c r="K44" s="72"/>
      <c r="L44" s="72"/>
      <c r="M44" s="72"/>
      <c r="N44" s="72"/>
      <c r="O44" s="72"/>
    </row>
    <row r="45" spans="1:15" ht="20.25" x14ac:dyDescent="0.25">
      <c r="A45" s="92"/>
      <c r="B45" s="92"/>
      <c r="C45" s="94"/>
      <c r="D45" s="94"/>
      <c r="E45" s="72"/>
      <c r="F45" s="72"/>
      <c r="G45" s="72"/>
      <c r="H45" s="72"/>
      <c r="I45" s="72"/>
      <c r="J45" s="72"/>
      <c r="K45" s="72"/>
      <c r="L45" s="72"/>
      <c r="M45" s="72"/>
      <c r="N45" s="72"/>
      <c r="O45" s="72"/>
    </row>
    <row r="46" spans="1:15" ht="20.25" x14ac:dyDescent="0.25">
      <c r="A46" s="92"/>
      <c r="B46" s="92"/>
      <c r="C46" s="94"/>
      <c r="D46" s="94"/>
      <c r="E46" s="72"/>
      <c r="F46" s="72"/>
      <c r="G46" s="72"/>
      <c r="H46" s="72"/>
      <c r="I46" s="72"/>
      <c r="J46" s="72"/>
      <c r="K46" s="72"/>
      <c r="L46" s="72"/>
      <c r="M46" s="72"/>
      <c r="N46" s="72"/>
      <c r="O46" s="72"/>
    </row>
    <row r="47" spans="1:15" ht="20.25" x14ac:dyDescent="0.25">
      <c r="A47" s="92"/>
      <c r="B47" s="92"/>
      <c r="C47" s="94"/>
      <c r="D47" s="94"/>
      <c r="E47" s="72"/>
      <c r="F47" s="72"/>
      <c r="G47" s="72"/>
      <c r="H47" s="72"/>
      <c r="I47" s="72"/>
      <c r="J47" s="72"/>
      <c r="K47" s="72"/>
      <c r="L47" s="72"/>
      <c r="M47" s="72"/>
      <c r="N47" s="72"/>
      <c r="O47" s="72"/>
    </row>
    <row r="48" spans="1:15" ht="20.25" x14ac:dyDescent="0.25">
      <c r="A48" s="92"/>
      <c r="B48" s="92"/>
      <c r="C48" s="94"/>
      <c r="D48" s="94"/>
      <c r="E48" s="72"/>
      <c r="F48" s="72"/>
      <c r="G48" s="72"/>
      <c r="H48" s="72"/>
      <c r="I48" s="72"/>
      <c r="J48" s="72"/>
      <c r="K48" s="72"/>
      <c r="L48" s="72"/>
      <c r="M48" s="72"/>
      <c r="N48" s="72"/>
      <c r="O48" s="72"/>
    </row>
    <row r="49" spans="1:15" ht="20.25" x14ac:dyDescent="0.25">
      <c r="A49" s="92"/>
      <c r="B49" s="92"/>
      <c r="C49" s="94"/>
      <c r="D49" s="94"/>
      <c r="E49" s="72"/>
      <c r="F49" s="72"/>
      <c r="G49" s="72"/>
      <c r="H49" s="72"/>
      <c r="I49" s="72"/>
      <c r="J49" s="72"/>
      <c r="K49" s="72"/>
      <c r="L49" s="72"/>
      <c r="M49" s="72"/>
      <c r="N49" s="72"/>
      <c r="O49" s="72"/>
    </row>
    <row r="50" spans="1:15" ht="20.25" x14ac:dyDescent="0.25">
      <c r="A50" s="92"/>
      <c r="B50" s="92"/>
      <c r="C50" s="94"/>
      <c r="D50" s="94"/>
      <c r="E50" s="72"/>
      <c r="F50" s="72"/>
      <c r="G50" s="72"/>
      <c r="H50" s="72"/>
      <c r="I50" s="72"/>
      <c r="J50" s="72"/>
      <c r="K50" s="72"/>
      <c r="L50" s="72"/>
      <c r="M50" s="72"/>
      <c r="N50" s="72"/>
      <c r="O50" s="72"/>
    </row>
    <row r="51" spans="1:15" ht="20.25" x14ac:dyDescent="0.25">
      <c r="A51" s="92"/>
      <c r="B51" s="92"/>
      <c r="C51" s="94"/>
      <c r="D51" s="94"/>
      <c r="E51" s="72"/>
      <c r="F51" s="72"/>
      <c r="G51" s="72"/>
      <c r="H51" s="72"/>
      <c r="I51" s="72"/>
      <c r="J51" s="72"/>
      <c r="K51" s="72"/>
      <c r="L51" s="72"/>
      <c r="M51" s="72"/>
      <c r="N51" s="72"/>
      <c r="O51" s="72"/>
    </row>
    <row r="52" spans="1:15" ht="20.25" x14ac:dyDescent="0.25">
      <c r="A52" s="92"/>
      <c r="B52" s="18"/>
      <c r="C52" s="23"/>
      <c r="D52" s="23"/>
    </row>
    <row r="53" spans="1:15" ht="20.25" x14ac:dyDescent="0.25">
      <c r="A53" s="92"/>
      <c r="B53" s="18"/>
      <c r="C53" s="23"/>
      <c r="D53" s="23"/>
    </row>
    <row r="54" spans="1:15" ht="20.25" x14ac:dyDescent="0.25">
      <c r="A54" s="92"/>
      <c r="B54" s="18"/>
      <c r="C54" s="23"/>
      <c r="D54" s="23"/>
    </row>
    <row r="55" spans="1:15" ht="20.25" x14ac:dyDescent="0.25">
      <c r="A55" s="92"/>
      <c r="B55" s="18"/>
      <c r="C55" s="23"/>
      <c r="D55" s="23"/>
    </row>
    <row r="56" spans="1:15" ht="20.25" x14ac:dyDescent="0.25">
      <c r="A56" s="92"/>
      <c r="B56" s="18"/>
      <c r="C56" s="23"/>
      <c r="D56" s="23"/>
    </row>
    <row r="57" spans="1:15" ht="20.25" x14ac:dyDescent="0.25">
      <c r="A57" s="92"/>
      <c r="B57" s="18"/>
      <c r="C57" s="23"/>
      <c r="D57" s="23"/>
    </row>
    <row r="58" spans="1:15" ht="20.25" x14ac:dyDescent="0.25">
      <c r="A58" s="92"/>
      <c r="B58" s="18"/>
      <c r="C58" s="23"/>
      <c r="D58" s="23"/>
    </row>
    <row r="59" spans="1:15" ht="20.25" x14ac:dyDescent="0.25">
      <c r="A59" s="92"/>
      <c r="B59" s="18"/>
      <c r="C59" s="23"/>
      <c r="D59" s="23"/>
    </row>
    <row r="60" spans="1:15" ht="20.25" x14ac:dyDescent="0.25">
      <c r="A60" s="92"/>
      <c r="B60" s="18"/>
      <c r="C60" s="23"/>
      <c r="D60" s="23"/>
    </row>
    <row r="61" spans="1:15" ht="20.25" x14ac:dyDescent="0.25">
      <c r="A61" s="92"/>
      <c r="B61" s="18"/>
      <c r="C61" s="23"/>
      <c r="D61" s="23"/>
    </row>
    <row r="62" spans="1:15" ht="20.25" x14ac:dyDescent="0.25">
      <c r="A62" s="92"/>
      <c r="B62" s="18"/>
      <c r="C62" s="23"/>
      <c r="D62" s="23"/>
    </row>
    <row r="63" spans="1:15" ht="20.25" x14ac:dyDescent="0.25">
      <c r="A63" s="92"/>
      <c r="B63" s="18"/>
      <c r="C63" s="23"/>
      <c r="D63" s="23"/>
    </row>
    <row r="64" spans="1:15" ht="20.25" x14ac:dyDescent="0.25">
      <c r="A64" s="92"/>
      <c r="B64" s="18"/>
      <c r="C64" s="23"/>
      <c r="D64" s="23"/>
    </row>
    <row r="65" spans="1:4" ht="20.25" x14ac:dyDescent="0.25">
      <c r="A65" s="92"/>
      <c r="B65" s="18"/>
      <c r="C65" s="23"/>
      <c r="D65" s="23"/>
    </row>
    <row r="66" spans="1:4" ht="20.25" x14ac:dyDescent="0.25">
      <c r="A66" s="92"/>
      <c r="B66" s="18"/>
      <c r="C66" s="23"/>
      <c r="D66" s="23"/>
    </row>
    <row r="67" spans="1:4" ht="20.25" x14ac:dyDescent="0.25">
      <c r="A67" s="92"/>
      <c r="B67" s="18"/>
      <c r="C67" s="23"/>
      <c r="D67" s="23"/>
    </row>
    <row r="68" spans="1:4" ht="20.25" x14ac:dyDescent="0.25">
      <c r="A68" s="92"/>
      <c r="B68" s="18"/>
      <c r="C68" s="23"/>
      <c r="D68" s="23"/>
    </row>
    <row r="69" spans="1:4" ht="20.25" x14ac:dyDescent="0.25">
      <c r="A69" s="92"/>
      <c r="B69" s="18"/>
      <c r="C69" s="23"/>
      <c r="D69" s="23"/>
    </row>
    <row r="70" spans="1:4" ht="20.25" x14ac:dyDescent="0.25">
      <c r="A70" s="92"/>
      <c r="B70" s="18"/>
      <c r="C70" s="23"/>
      <c r="D70" s="23"/>
    </row>
    <row r="71" spans="1:4" ht="20.25" x14ac:dyDescent="0.25">
      <c r="A71" s="92"/>
      <c r="B71" s="18"/>
      <c r="C71" s="23"/>
      <c r="D71" s="23"/>
    </row>
    <row r="72" spans="1:4" ht="20.25" x14ac:dyDescent="0.25">
      <c r="A72" s="92"/>
      <c r="B72" s="18"/>
      <c r="C72" s="23"/>
      <c r="D72" s="23"/>
    </row>
    <row r="73" spans="1:4" ht="20.25" x14ac:dyDescent="0.25">
      <c r="A73" s="92"/>
      <c r="B73" s="18"/>
      <c r="C73" s="23"/>
      <c r="D73" s="23"/>
    </row>
    <row r="74" spans="1:4" ht="20.25" x14ac:dyDescent="0.25">
      <c r="A74" s="92"/>
      <c r="B74" s="18"/>
      <c r="C74" s="23"/>
      <c r="D74" s="23"/>
    </row>
    <row r="75" spans="1:4" ht="20.25" x14ac:dyDescent="0.25">
      <c r="A75" s="92"/>
      <c r="B75" s="18"/>
      <c r="C75" s="23"/>
      <c r="D75" s="23"/>
    </row>
    <row r="76" spans="1:4" ht="20.25" x14ac:dyDescent="0.25">
      <c r="A76" s="92"/>
      <c r="B76" s="18"/>
      <c r="C76" s="23"/>
      <c r="D76" s="23"/>
    </row>
    <row r="77" spans="1:4" ht="20.25" x14ac:dyDescent="0.25">
      <c r="A77" s="92"/>
      <c r="B77" s="18"/>
      <c r="C77" s="23"/>
      <c r="D77" s="23"/>
    </row>
    <row r="78" spans="1:4" ht="20.25" x14ac:dyDescent="0.25">
      <c r="A78" s="92"/>
      <c r="B78" s="18"/>
      <c r="C78" s="23"/>
      <c r="D78" s="23"/>
    </row>
    <row r="79" spans="1:4" ht="20.25" x14ac:dyDescent="0.25">
      <c r="A79" s="92"/>
      <c r="B79" s="18"/>
      <c r="C79" s="23"/>
      <c r="D79" s="23"/>
    </row>
    <row r="80" spans="1:4" ht="20.25" x14ac:dyDescent="0.25">
      <c r="A80" s="92"/>
      <c r="B80" s="18"/>
      <c r="C80" s="23"/>
      <c r="D80" s="23"/>
    </row>
    <row r="81" spans="1:4" ht="20.25" x14ac:dyDescent="0.25">
      <c r="A81" s="92"/>
      <c r="B81" s="18"/>
      <c r="C81" s="23"/>
      <c r="D81" s="23"/>
    </row>
    <row r="82" spans="1:4" ht="20.25" x14ac:dyDescent="0.25">
      <c r="A82" s="92"/>
      <c r="B82" s="18"/>
      <c r="C82" s="23"/>
      <c r="D82" s="23"/>
    </row>
    <row r="83" spans="1:4" ht="20.25" x14ac:dyDescent="0.25">
      <c r="A83" s="92"/>
      <c r="B83" s="18"/>
      <c r="C83" s="23"/>
      <c r="D83" s="23"/>
    </row>
    <row r="84" spans="1:4" ht="20.25" x14ac:dyDescent="0.25">
      <c r="A84" s="92"/>
      <c r="B84" s="18"/>
      <c r="C84" s="23"/>
      <c r="D84" s="23"/>
    </row>
    <row r="85" spans="1:4" ht="20.25" x14ac:dyDescent="0.25">
      <c r="A85" s="92"/>
      <c r="B85" s="18"/>
      <c r="C85" s="23"/>
      <c r="D85" s="23"/>
    </row>
    <row r="86" spans="1:4" ht="20.25" x14ac:dyDescent="0.25">
      <c r="A86" s="92"/>
      <c r="B86" s="18"/>
      <c r="C86" s="23"/>
      <c r="D86" s="23"/>
    </row>
    <row r="87" spans="1:4" ht="20.25" x14ac:dyDescent="0.25">
      <c r="A87" s="92"/>
      <c r="B87" s="18"/>
      <c r="C87" s="23"/>
      <c r="D87" s="23"/>
    </row>
    <row r="88" spans="1:4" ht="20.25" x14ac:dyDescent="0.25">
      <c r="A88" s="92"/>
      <c r="B88" s="18"/>
      <c r="C88" s="23"/>
      <c r="D88" s="23"/>
    </row>
    <row r="89" spans="1:4" ht="20.25" x14ac:dyDescent="0.25">
      <c r="A89" s="92"/>
      <c r="B89" s="18"/>
      <c r="C89" s="23"/>
      <c r="D89" s="23"/>
    </row>
    <row r="90" spans="1:4" ht="20.25" x14ac:dyDescent="0.25">
      <c r="A90" s="92"/>
      <c r="B90" s="18"/>
      <c r="C90" s="23"/>
      <c r="D90" s="23"/>
    </row>
    <row r="91" spans="1:4" ht="20.25" x14ac:dyDescent="0.25">
      <c r="A91" s="92"/>
      <c r="B91" s="18"/>
      <c r="C91" s="23"/>
      <c r="D91" s="23"/>
    </row>
    <row r="92" spans="1:4" ht="20.25" x14ac:dyDescent="0.25">
      <c r="A92" s="92"/>
      <c r="B92" s="18"/>
      <c r="C92" s="23"/>
      <c r="D92" s="23"/>
    </row>
    <row r="93" spans="1:4" ht="20.25" x14ac:dyDescent="0.25">
      <c r="A93" s="92"/>
      <c r="B93" s="18"/>
      <c r="C93" s="23"/>
      <c r="D93" s="23"/>
    </row>
    <row r="94" spans="1:4" ht="20.25" x14ac:dyDescent="0.25">
      <c r="A94" s="92"/>
      <c r="B94" s="18"/>
      <c r="C94" s="23"/>
      <c r="D94" s="23"/>
    </row>
    <row r="95" spans="1:4" ht="20.25" x14ac:dyDescent="0.25">
      <c r="A95" s="92"/>
      <c r="B95" s="18"/>
      <c r="C95" s="23"/>
      <c r="D95" s="23"/>
    </row>
    <row r="96" spans="1:4" ht="20.25" x14ac:dyDescent="0.25">
      <c r="A96" s="92"/>
      <c r="B96" s="18"/>
      <c r="C96" s="23"/>
      <c r="D96" s="23"/>
    </row>
    <row r="97" spans="1:4" ht="20.25" x14ac:dyDescent="0.25">
      <c r="A97" s="92"/>
      <c r="B97" s="18"/>
      <c r="C97" s="23"/>
      <c r="D97" s="23"/>
    </row>
    <row r="98" spans="1:4" ht="20.25" x14ac:dyDescent="0.25">
      <c r="A98" s="92"/>
      <c r="B98" s="18"/>
      <c r="C98" s="23"/>
      <c r="D98" s="23"/>
    </row>
    <row r="99" spans="1:4" ht="20.25" x14ac:dyDescent="0.25">
      <c r="A99" s="92"/>
      <c r="B99" s="18"/>
      <c r="C99" s="23"/>
      <c r="D99" s="23"/>
    </row>
    <row r="100" spans="1:4" ht="20.25" x14ac:dyDescent="0.25">
      <c r="A100" s="92"/>
      <c r="B100" s="18"/>
      <c r="C100" s="23"/>
      <c r="D100" s="23"/>
    </row>
    <row r="101" spans="1:4" ht="20.25" x14ac:dyDescent="0.25">
      <c r="A101" s="92"/>
      <c r="B101" s="18"/>
      <c r="C101" s="23"/>
      <c r="D101" s="23"/>
    </row>
    <row r="102" spans="1:4" ht="20.25" x14ac:dyDescent="0.25">
      <c r="A102" s="92"/>
      <c r="B102" s="18"/>
      <c r="C102" s="23"/>
      <c r="D102" s="23"/>
    </row>
    <row r="103" spans="1:4" ht="20.25" x14ac:dyDescent="0.25">
      <c r="A103" s="92"/>
      <c r="B103" s="18"/>
      <c r="C103" s="23"/>
      <c r="D103" s="23"/>
    </row>
    <row r="104" spans="1:4" ht="20.25" x14ac:dyDescent="0.25">
      <c r="A104" s="92"/>
      <c r="B104" s="18"/>
      <c r="C104" s="23"/>
      <c r="D104" s="23"/>
    </row>
    <row r="105" spans="1:4" ht="20.25" x14ac:dyDescent="0.25">
      <c r="A105" s="92"/>
      <c r="B105" s="18"/>
      <c r="C105" s="23"/>
      <c r="D105" s="23"/>
    </row>
    <row r="106" spans="1:4" ht="20.25" x14ac:dyDescent="0.25">
      <c r="A106" s="92"/>
      <c r="B106" s="18"/>
      <c r="C106" s="23"/>
      <c r="D106" s="23"/>
    </row>
    <row r="107" spans="1:4" ht="20.25" x14ac:dyDescent="0.25">
      <c r="A107" s="92"/>
      <c r="B107" s="18"/>
      <c r="C107" s="23"/>
      <c r="D107" s="23"/>
    </row>
    <row r="108" spans="1:4" ht="20.25" x14ac:dyDescent="0.25">
      <c r="A108" s="92"/>
      <c r="B108" s="18"/>
      <c r="C108" s="23"/>
      <c r="D108" s="23"/>
    </row>
    <row r="109" spans="1:4" ht="20.25" x14ac:dyDescent="0.25">
      <c r="A109" s="92"/>
      <c r="B109" s="18"/>
      <c r="C109" s="23"/>
      <c r="D109" s="23"/>
    </row>
    <row r="110" spans="1:4" ht="20.25" x14ac:dyDescent="0.25">
      <c r="A110" s="92"/>
      <c r="B110" s="18"/>
      <c r="C110" s="23"/>
      <c r="D110" s="23"/>
    </row>
    <row r="111" spans="1:4" ht="20.25" x14ac:dyDescent="0.25">
      <c r="A111" s="92"/>
      <c r="B111" s="18"/>
      <c r="C111" s="23"/>
      <c r="D111" s="23"/>
    </row>
    <row r="112" spans="1:4" ht="20.25" x14ac:dyDescent="0.25">
      <c r="A112" s="92"/>
      <c r="B112" s="18"/>
      <c r="C112" s="23"/>
      <c r="D112" s="23"/>
    </row>
    <row r="113" spans="1:4" ht="20.25" x14ac:dyDescent="0.25">
      <c r="A113" s="92"/>
      <c r="B113" s="18"/>
      <c r="C113" s="23"/>
      <c r="D113" s="23"/>
    </row>
    <row r="114" spans="1:4" ht="20.25" x14ac:dyDescent="0.25">
      <c r="A114" s="92"/>
      <c r="B114" s="18"/>
      <c r="C114" s="23"/>
      <c r="D114" s="23"/>
    </row>
    <row r="115" spans="1:4" ht="20.25" x14ac:dyDescent="0.25">
      <c r="A115" s="92"/>
      <c r="B115" s="18"/>
      <c r="C115" s="23"/>
      <c r="D115" s="23"/>
    </row>
    <row r="116" spans="1:4" ht="20.25" x14ac:dyDescent="0.25">
      <c r="A116" s="92"/>
      <c r="B116" s="18"/>
      <c r="C116" s="23"/>
      <c r="D116" s="23"/>
    </row>
    <row r="117" spans="1:4" ht="20.25" x14ac:dyDescent="0.25">
      <c r="A117" s="92"/>
      <c r="B117" s="18"/>
      <c r="C117" s="23"/>
      <c r="D117" s="23"/>
    </row>
    <row r="118" spans="1:4" ht="20.25" x14ac:dyDescent="0.25">
      <c r="A118" s="92"/>
      <c r="B118" s="18"/>
      <c r="C118" s="23"/>
      <c r="D118" s="23"/>
    </row>
    <row r="119" spans="1:4" ht="20.25" x14ac:dyDescent="0.25">
      <c r="A119" s="92"/>
      <c r="B119" s="18"/>
      <c r="C119" s="23"/>
      <c r="D119" s="23"/>
    </row>
    <row r="120" spans="1:4" ht="20.25" x14ac:dyDescent="0.25">
      <c r="A120" s="92"/>
      <c r="B120" s="18"/>
      <c r="C120" s="23"/>
      <c r="D120" s="23"/>
    </row>
    <row r="121" spans="1:4" ht="20.25" x14ac:dyDescent="0.25">
      <c r="A121" s="92"/>
      <c r="B121" s="18"/>
      <c r="C121" s="23"/>
      <c r="D121" s="23"/>
    </row>
    <row r="122" spans="1:4" ht="20.25" x14ac:dyDescent="0.25">
      <c r="A122" s="92"/>
      <c r="B122" s="18"/>
      <c r="C122" s="23"/>
      <c r="D122" s="23"/>
    </row>
    <row r="123" spans="1:4" ht="20.25" x14ac:dyDescent="0.25">
      <c r="A123" s="92"/>
      <c r="B123" s="18"/>
      <c r="C123" s="23"/>
      <c r="D123" s="23"/>
    </row>
    <row r="124" spans="1:4" ht="20.25" x14ac:dyDescent="0.25">
      <c r="A124" s="92"/>
      <c r="B124" s="18"/>
      <c r="C124" s="23"/>
      <c r="D124" s="23"/>
    </row>
    <row r="125" spans="1:4" ht="20.25" x14ac:dyDescent="0.25">
      <c r="A125" s="92"/>
      <c r="B125" s="18"/>
      <c r="C125" s="23"/>
      <c r="D125" s="23"/>
    </row>
    <row r="126" spans="1:4" ht="20.25" x14ac:dyDescent="0.25">
      <c r="A126" s="92"/>
      <c r="B126" s="18"/>
      <c r="C126" s="23"/>
      <c r="D126" s="23"/>
    </row>
    <row r="127" spans="1:4" ht="20.25" x14ac:dyDescent="0.25">
      <c r="A127" s="92"/>
      <c r="B127" s="18"/>
      <c r="C127" s="23"/>
      <c r="D127" s="23"/>
    </row>
    <row r="128" spans="1:4" ht="20.25" x14ac:dyDescent="0.25">
      <c r="A128" s="92"/>
      <c r="B128" s="18"/>
      <c r="C128" s="23"/>
      <c r="D128" s="23"/>
    </row>
    <row r="129" spans="1:4" ht="20.25" x14ac:dyDescent="0.25">
      <c r="A129" s="92"/>
      <c r="B129" s="18"/>
      <c r="C129" s="23"/>
      <c r="D129" s="23"/>
    </row>
    <row r="130" spans="1:4" ht="20.25" x14ac:dyDescent="0.25">
      <c r="A130" s="92"/>
      <c r="B130" s="18"/>
      <c r="C130" s="23"/>
      <c r="D130" s="23"/>
    </row>
    <row r="131" spans="1:4" ht="20.25" x14ac:dyDescent="0.25">
      <c r="A131" s="92"/>
      <c r="B131" s="18"/>
      <c r="C131" s="23"/>
      <c r="D131" s="23"/>
    </row>
    <row r="132" spans="1:4" ht="20.25" x14ac:dyDescent="0.25">
      <c r="A132" s="92"/>
      <c r="B132" s="18"/>
      <c r="C132" s="23"/>
      <c r="D132" s="23"/>
    </row>
    <row r="133" spans="1:4" ht="20.25" x14ac:dyDescent="0.25">
      <c r="A133" s="92"/>
      <c r="B133" s="18"/>
      <c r="C133" s="23"/>
      <c r="D133" s="23"/>
    </row>
    <row r="134" spans="1:4" ht="20.25" x14ac:dyDescent="0.25">
      <c r="A134" s="92"/>
      <c r="B134" s="18"/>
      <c r="C134" s="23"/>
      <c r="D134" s="23"/>
    </row>
    <row r="135" spans="1:4" ht="20.25" x14ac:dyDescent="0.25">
      <c r="A135" s="92"/>
      <c r="B135" s="18"/>
      <c r="C135" s="23"/>
      <c r="D135" s="23"/>
    </row>
    <row r="136" spans="1:4" ht="20.25" x14ac:dyDescent="0.25">
      <c r="A136" s="92"/>
      <c r="B136" s="18"/>
      <c r="C136" s="23"/>
      <c r="D136" s="23"/>
    </row>
    <row r="137" spans="1:4" ht="20.25" x14ac:dyDescent="0.25">
      <c r="A137" s="92"/>
      <c r="B137" s="18"/>
      <c r="C137" s="23"/>
      <c r="D137" s="23"/>
    </row>
    <row r="138" spans="1:4" ht="20.25" x14ac:dyDescent="0.25">
      <c r="A138" s="92"/>
      <c r="B138" s="18"/>
      <c r="C138" s="23"/>
      <c r="D138" s="23"/>
    </row>
    <row r="139" spans="1:4" ht="20.25" x14ac:dyDescent="0.25">
      <c r="A139" s="92"/>
      <c r="B139" s="18"/>
      <c r="C139" s="23"/>
      <c r="D139" s="23"/>
    </row>
    <row r="140" spans="1:4" ht="20.25" x14ac:dyDescent="0.25">
      <c r="A140" s="92"/>
      <c r="B140" s="18"/>
      <c r="C140" s="23"/>
      <c r="D140" s="23"/>
    </row>
    <row r="141" spans="1:4" ht="20.25" x14ac:dyDescent="0.25">
      <c r="A141" s="92"/>
      <c r="B141" s="18"/>
      <c r="C141" s="23"/>
      <c r="D141" s="23"/>
    </row>
    <row r="142" spans="1:4" ht="20.25" x14ac:dyDescent="0.25">
      <c r="A142" s="92"/>
      <c r="B142" s="18"/>
      <c r="C142" s="23"/>
      <c r="D142" s="23"/>
    </row>
    <row r="143" spans="1:4" ht="20.25" x14ac:dyDescent="0.25">
      <c r="A143" s="92"/>
      <c r="B143" s="18"/>
      <c r="C143" s="23"/>
      <c r="D143" s="23"/>
    </row>
    <row r="144" spans="1:4" ht="20.25" x14ac:dyDescent="0.25">
      <c r="A144" s="92"/>
      <c r="B144" s="18"/>
      <c r="C144" s="23"/>
      <c r="D144" s="23"/>
    </row>
    <row r="145" spans="1:4" ht="20.25" x14ac:dyDescent="0.25">
      <c r="A145" s="92"/>
      <c r="B145" s="18"/>
      <c r="C145" s="23"/>
      <c r="D145" s="23"/>
    </row>
    <row r="146" spans="1:4" ht="20.25" x14ac:dyDescent="0.25">
      <c r="A146" s="92"/>
      <c r="B146" s="18"/>
      <c r="C146" s="23"/>
      <c r="D146" s="23"/>
    </row>
    <row r="147" spans="1:4" ht="20.25" x14ac:dyDescent="0.25">
      <c r="A147" s="92"/>
      <c r="B147" s="18"/>
      <c r="C147" s="23"/>
      <c r="D147" s="23"/>
    </row>
    <row r="148" spans="1:4" ht="20.25" x14ac:dyDescent="0.25">
      <c r="A148" s="92"/>
      <c r="B148" s="18"/>
      <c r="C148" s="23"/>
      <c r="D148" s="23"/>
    </row>
    <row r="149" spans="1:4" ht="20.25" x14ac:dyDescent="0.25">
      <c r="A149" s="92"/>
      <c r="B149" s="18"/>
      <c r="C149" s="23"/>
      <c r="D149" s="23"/>
    </row>
    <row r="150" spans="1:4" ht="20.25" x14ac:dyDescent="0.25">
      <c r="A150" s="92"/>
      <c r="B150" s="18"/>
      <c r="C150" s="23"/>
      <c r="D150" s="23"/>
    </row>
    <row r="151" spans="1:4" ht="20.25" x14ac:dyDescent="0.25">
      <c r="A151" s="92"/>
      <c r="B151" s="18"/>
      <c r="C151" s="23"/>
      <c r="D151" s="23"/>
    </row>
    <row r="152" spans="1:4" ht="20.25" x14ac:dyDescent="0.25">
      <c r="A152" s="92"/>
      <c r="B152" s="18"/>
      <c r="C152" s="23"/>
      <c r="D152" s="23"/>
    </row>
    <row r="153" spans="1:4" ht="20.25" x14ac:dyDescent="0.25">
      <c r="A153" s="92"/>
      <c r="B153" s="18"/>
      <c r="C153" s="23"/>
      <c r="D153" s="23"/>
    </row>
    <row r="154" spans="1:4" ht="20.25" x14ac:dyDescent="0.25">
      <c r="A154" s="92"/>
      <c r="B154" s="18"/>
      <c r="C154" s="23"/>
      <c r="D154" s="23"/>
    </row>
    <row r="155" spans="1:4" ht="20.25" x14ac:dyDescent="0.25">
      <c r="A155" s="92"/>
      <c r="B155" s="18"/>
      <c r="C155" s="23"/>
      <c r="D155" s="23"/>
    </row>
    <row r="156" spans="1:4" ht="20.25" x14ac:dyDescent="0.25">
      <c r="A156" s="92"/>
      <c r="B156" s="18"/>
      <c r="C156" s="23"/>
      <c r="D156" s="23"/>
    </row>
    <row r="157" spans="1:4" ht="20.25" x14ac:dyDescent="0.25">
      <c r="A157" s="92"/>
      <c r="B157" s="18"/>
      <c r="C157" s="23"/>
      <c r="D157" s="23"/>
    </row>
    <row r="158" spans="1:4" ht="20.25" x14ac:dyDescent="0.25">
      <c r="A158" s="92"/>
      <c r="B158" s="18"/>
      <c r="C158" s="23"/>
      <c r="D158" s="23"/>
    </row>
    <row r="159" spans="1:4" ht="20.25" x14ac:dyDescent="0.25">
      <c r="A159" s="92"/>
      <c r="B159" s="18"/>
      <c r="C159" s="23"/>
      <c r="D159" s="23"/>
    </row>
    <row r="160" spans="1:4" ht="20.25" x14ac:dyDescent="0.25">
      <c r="A160" s="92"/>
      <c r="B160" s="18"/>
      <c r="C160" s="23"/>
      <c r="D160" s="23"/>
    </row>
    <row r="161" spans="1:4" ht="20.25" x14ac:dyDescent="0.25">
      <c r="A161" s="92"/>
      <c r="B161" s="18"/>
      <c r="C161" s="23"/>
      <c r="D161" s="23"/>
    </row>
    <row r="162" spans="1:4" ht="20.25" x14ac:dyDescent="0.25">
      <c r="A162" s="92"/>
      <c r="B162" s="18"/>
      <c r="C162" s="23"/>
      <c r="D162" s="23"/>
    </row>
    <row r="163" spans="1:4" ht="20.25" x14ac:dyDescent="0.25">
      <c r="A163" s="92"/>
      <c r="B163" s="18"/>
      <c r="C163" s="23"/>
      <c r="D163" s="23"/>
    </row>
    <row r="164" spans="1:4" ht="20.25" x14ac:dyDescent="0.25">
      <c r="A164" s="92"/>
      <c r="B164" s="18"/>
      <c r="C164" s="23"/>
      <c r="D164" s="23"/>
    </row>
    <row r="165" spans="1:4" ht="20.25" x14ac:dyDescent="0.25">
      <c r="A165" s="92"/>
      <c r="B165" s="18"/>
      <c r="C165" s="23"/>
      <c r="D165" s="23"/>
    </row>
    <row r="166" spans="1:4" ht="20.25" x14ac:dyDescent="0.25">
      <c r="A166" s="92"/>
      <c r="B166" s="18"/>
      <c r="C166" s="23"/>
      <c r="D166" s="23"/>
    </row>
    <row r="167" spans="1:4" ht="20.25" x14ac:dyDescent="0.25">
      <c r="A167" s="92"/>
      <c r="B167" s="18"/>
      <c r="C167" s="23"/>
      <c r="D167" s="23"/>
    </row>
    <row r="168" spans="1:4" ht="20.25" x14ac:dyDescent="0.25">
      <c r="A168" s="92"/>
      <c r="B168" s="18"/>
      <c r="C168" s="23"/>
      <c r="D168" s="23"/>
    </row>
    <row r="169" spans="1:4" ht="20.25" x14ac:dyDescent="0.25">
      <c r="A169" s="92"/>
      <c r="B169" s="18"/>
      <c r="C169" s="23"/>
      <c r="D169" s="23"/>
    </row>
    <row r="170" spans="1:4" ht="20.25" x14ac:dyDescent="0.25">
      <c r="A170" s="92"/>
      <c r="B170" s="18"/>
      <c r="C170" s="23"/>
      <c r="D170" s="23"/>
    </row>
    <row r="171" spans="1:4" ht="20.25" x14ac:dyDescent="0.25">
      <c r="A171" s="92"/>
      <c r="B171" s="18"/>
      <c r="C171" s="23"/>
      <c r="D171" s="23"/>
    </row>
    <row r="172" spans="1:4" ht="20.25" x14ac:dyDescent="0.25">
      <c r="A172" s="92"/>
      <c r="B172" s="18"/>
      <c r="C172" s="23"/>
      <c r="D172" s="23"/>
    </row>
    <row r="173" spans="1:4" ht="20.25" x14ac:dyDescent="0.25">
      <c r="A173" s="92"/>
      <c r="B173" s="18"/>
      <c r="C173" s="23"/>
      <c r="D173" s="23"/>
    </row>
    <row r="174" spans="1:4" ht="20.25" x14ac:dyDescent="0.25">
      <c r="A174" s="92"/>
      <c r="B174" s="18"/>
      <c r="C174" s="23"/>
      <c r="D174" s="23"/>
    </row>
    <row r="175" spans="1:4" ht="20.25" x14ac:dyDescent="0.25">
      <c r="A175" s="92"/>
      <c r="B175" s="18"/>
      <c r="C175" s="23"/>
      <c r="D175" s="23"/>
    </row>
    <row r="176" spans="1:4" ht="20.25" x14ac:dyDescent="0.25">
      <c r="A176" s="92"/>
      <c r="B176" s="18"/>
      <c r="C176" s="23"/>
      <c r="D176" s="23"/>
    </row>
    <row r="177" spans="1:4" ht="20.25" x14ac:dyDescent="0.25">
      <c r="A177" s="92"/>
      <c r="B177" s="18"/>
      <c r="C177" s="23"/>
      <c r="D177" s="23"/>
    </row>
    <row r="178" spans="1:4" ht="20.25" x14ac:dyDescent="0.25">
      <c r="A178" s="92"/>
      <c r="B178" s="18"/>
      <c r="C178" s="23"/>
      <c r="D178" s="23"/>
    </row>
    <row r="179" spans="1:4" ht="20.25" x14ac:dyDescent="0.25">
      <c r="A179" s="92"/>
      <c r="B179" s="18"/>
      <c r="C179" s="23"/>
      <c r="D179" s="23"/>
    </row>
    <row r="180" spans="1:4" ht="20.25" x14ac:dyDescent="0.25">
      <c r="A180" s="92"/>
      <c r="B180" s="18"/>
      <c r="C180" s="23"/>
      <c r="D180" s="23"/>
    </row>
    <row r="181" spans="1:4" ht="20.25" x14ac:dyDescent="0.25">
      <c r="A181" s="92"/>
      <c r="B181" s="18"/>
      <c r="C181" s="23"/>
      <c r="D181" s="23"/>
    </row>
    <row r="182" spans="1:4" ht="20.25" x14ac:dyDescent="0.25">
      <c r="A182" s="92"/>
      <c r="B182" s="18"/>
      <c r="C182" s="23"/>
      <c r="D182" s="23"/>
    </row>
    <row r="183" spans="1:4" ht="20.25" x14ac:dyDescent="0.25">
      <c r="A183" s="92"/>
      <c r="B183" s="18"/>
      <c r="C183" s="23"/>
      <c r="D183" s="23"/>
    </row>
    <row r="184" spans="1:4" ht="20.25" x14ac:dyDescent="0.25">
      <c r="A184" s="92"/>
      <c r="B184" s="18"/>
      <c r="C184" s="23"/>
      <c r="D184" s="23"/>
    </row>
    <row r="185" spans="1:4" ht="20.25" x14ac:dyDescent="0.25">
      <c r="A185" s="92"/>
      <c r="B185" s="18"/>
      <c r="C185" s="23"/>
      <c r="D185" s="23"/>
    </row>
    <row r="186" spans="1:4" ht="20.25" x14ac:dyDescent="0.25">
      <c r="A186" s="92"/>
      <c r="B186" s="18"/>
      <c r="C186" s="23"/>
      <c r="D186" s="23"/>
    </row>
    <row r="187" spans="1:4" ht="20.25" x14ac:dyDescent="0.25">
      <c r="A187" s="92"/>
      <c r="B187" s="18"/>
      <c r="C187" s="23"/>
      <c r="D187" s="23"/>
    </row>
    <row r="188" spans="1:4" ht="20.25" x14ac:dyDescent="0.25">
      <c r="A188" s="92"/>
      <c r="B188" s="18"/>
      <c r="C188" s="23"/>
      <c r="D188" s="23"/>
    </row>
    <row r="189" spans="1:4" ht="20.25" x14ac:dyDescent="0.25">
      <c r="A189" s="92"/>
      <c r="B189" s="18"/>
      <c r="C189" s="23"/>
      <c r="D189" s="23"/>
    </row>
    <row r="190" spans="1:4" ht="20.25" x14ac:dyDescent="0.25">
      <c r="A190" s="92"/>
      <c r="B190" s="18"/>
      <c r="C190" s="23"/>
      <c r="D190" s="23"/>
    </row>
    <row r="191" spans="1:4" ht="20.25" x14ac:dyDescent="0.25">
      <c r="A191" s="92"/>
      <c r="B191" s="18"/>
      <c r="C191" s="23"/>
      <c r="D191" s="23"/>
    </row>
    <row r="192" spans="1:4" ht="20.25" x14ac:dyDescent="0.25">
      <c r="A192" s="92"/>
      <c r="B192" s="18"/>
      <c r="C192" s="23"/>
      <c r="D192" s="23"/>
    </row>
    <row r="193" spans="1:4" ht="20.25" x14ac:dyDescent="0.25">
      <c r="A193" s="92"/>
      <c r="B193" s="18"/>
      <c r="C193" s="23"/>
      <c r="D193" s="23"/>
    </row>
    <row r="194" spans="1:4" ht="20.25" x14ac:dyDescent="0.25">
      <c r="A194" s="92"/>
      <c r="B194" s="18"/>
      <c r="C194" s="23"/>
      <c r="D194" s="23"/>
    </row>
    <row r="195" spans="1:4" ht="20.25" x14ac:dyDescent="0.25">
      <c r="A195" s="92"/>
      <c r="B195" s="18"/>
      <c r="C195" s="23"/>
      <c r="D195" s="23"/>
    </row>
    <row r="196" spans="1:4" ht="20.25" x14ac:dyDescent="0.25">
      <c r="A196" s="92"/>
      <c r="B196" s="18"/>
      <c r="C196" s="23"/>
      <c r="D196" s="23"/>
    </row>
    <row r="197" spans="1:4" ht="20.25" x14ac:dyDescent="0.25">
      <c r="A197" s="92"/>
      <c r="B197" s="18"/>
      <c r="C197" s="23"/>
      <c r="D197" s="23"/>
    </row>
    <row r="198" spans="1:4" ht="20.25" x14ac:dyDescent="0.25">
      <c r="A198" s="92"/>
      <c r="B198" s="18"/>
      <c r="C198" s="23"/>
      <c r="D198" s="23"/>
    </row>
    <row r="199" spans="1:4" ht="20.25" x14ac:dyDescent="0.25">
      <c r="A199" s="92"/>
      <c r="B199" s="18"/>
      <c r="C199" s="23"/>
      <c r="D199" s="23"/>
    </row>
    <row r="200" spans="1:4" ht="20.25" x14ac:dyDescent="0.25">
      <c r="A200" s="92"/>
      <c r="B200" s="18"/>
      <c r="C200" s="23"/>
      <c r="D200" s="23"/>
    </row>
    <row r="201" spans="1:4" ht="20.25" x14ac:dyDescent="0.25">
      <c r="A201" s="92"/>
      <c r="B201" s="18"/>
      <c r="C201" s="23"/>
      <c r="D201" s="23"/>
    </row>
    <row r="202" spans="1:4" ht="20.25" x14ac:dyDescent="0.25">
      <c r="A202" s="92"/>
      <c r="B202" s="18"/>
      <c r="C202" s="23"/>
      <c r="D202" s="23"/>
    </row>
    <row r="203" spans="1:4" ht="20.25" x14ac:dyDescent="0.25">
      <c r="A203" s="92"/>
      <c r="B203" s="18"/>
      <c r="C203" s="23"/>
      <c r="D203" s="23"/>
    </row>
    <row r="204" spans="1:4" ht="20.25" x14ac:dyDescent="0.25">
      <c r="A204" s="92"/>
      <c r="B204" s="18"/>
      <c r="C204" s="23"/>
      <c r="D204" s="23"/>
    </row>
    <row r="205" spans="1:4" ht="20.25" x14ac:dyDescent="0.25">
      <c r="A205" s="92"/>
      <c r="B205" s="18"/>
      <c r="C205" s="23"/>
      <c r="D205" s="23"/>
    </row>
    <row r="206" spans="1:4" ht="20.25" x14ac:dyDescent="0.25">
      <c r="A206" s="92"/>
      <c r="B206" s="18"/>
      <c r="C206" s="23"/>
      <c r="D206" s="23"/>
    </row>
    <row r="207" spans="1:4" ht="20.25" x14ac:dyDescent="0.25">
      <c r="A207" s="92"/>
      <c r="B207" s="18"/>
      <c r="C207" s="23"/>
      <c r="D207" s="23"/>
    </row>
    <row r="208" spans="1:4" x14ac:dyDescent="0.25">
      <c r="A208" s="72"/>
      <c r="B208" s="18"/>
      <c r="C208" s="18"/>
      <c r="D208" s="18"/>
    </row>
    <row r="209" spans="1:8" ht="20.25" x14ac:dyDescent="0.25">
      <c r="A209" s="72"/>
      <c r="B209" s="19" t="s">
        <v>356</v>
      </c>
      <c r="C209" s="19" t="s">
        <v>357</v>
      </c>
      <c r="D209" s="22" t="s">
        <v>356</v>
      </c>
      <c r="E209" s="22" t="s">
        <v>357</v>
      </c>
    </row>
    <row r="210" spans="1:8" ht="21" x14ac:dyDescent="0.35">
      <c r="A210" s="72"/>
      <c r="B210" s="20" t="s">
        <v>358</v>
      </c>
      <c r="C210" s="20" t="s">
        <v>359</v>
      </c>
      <c r="D210" t="s">
        <v>358</v>
      </c>
      <c r="F210" t="str">
        <f>IF(NOT(ISBLANK(D210)),D210,IF(NOT(ISBLANK(E210)),"     "&amp;E210,FALSE))</f>
        <v>Afectación Económica o presupuestal</v>
      </c>
      <c r="G210" t="s">
        <v>358</v>
      </c>
      <c r="H210" t="str">
        <f>IF(NOT(ISERROR(MATCH(G210,_xlfn.ANCHORARRAY(B221),0))),F223&amp;"Por favor no seleccionar los criterios de impacto",G210)</f>
        <v>❌Por favor no seleccionar los criterios de impacto</v>
      </c>
    </row>
    <row r="211" spans="1:8" ht="21" x14ac:dyDescent="0.35">
      <c r="A211" s="72"/>
      <c r="B211" s="20" t="s">
        <v>358</v>
      </c>
      <c r="C211" s="20" t="s">
        <v>333</v>
      </c>
      <c r="E211" t="s">
        <v>359</v>
      </c>
      <c r="F211" t="str">
        <f t="shared" ref="F211:F221" si="0">IF(NOT(ISBLANK(D211)),D211,IF(NOT(ISBLANK(E211)),"     "&amp;E211,FALSE))</f>
        <v xml:space="preserve">     Afectación menor a 10 SMLMV .</v>
      </c>
    </row>
    <row r="212" spans="1:8" ht="21" x14ac:dyDescent="0.35">
      <c r="A212" s="72"/>
      <c r="B212" s="20" t="s">
        <v>358</v>
      </c>
      <c r="C212" s="20" t="s">
        <v>336</v>
      </c>
      <c r="E212" t="s">
        <v>333</v>
      </c>
      <c r="F212" t="str">
        <f t="shared" si="0"/>
        <v xml:space="preserve">     Entre 10 y 50 SMLMV </v>
      </c>
    </row>
    <row r="213" spans="1:8" ht="21" x14ac:dyDescent="0.35">
      <c r="A213" s="72"/>
      <c r="B213" s="20" t="s">
        <v>358</v>
      </c>
      <c r="C213" s="20" t="s">
        <v>340</v>
      </c>
      <c r="E213" t="s">
        <v>336</v>
      </c>
      <c r="F213" t="str">
        <f t="shared" si="0"/>
        <v xml:space="preserve">     Entre 50 y 100 SMLMV </v>
      </c>
    </row>
    <row r="214" spans="1:8" ht="21" x14ac:dyDescent="0.35">
      <c r="A214" s="72"/>
      <c r="B214" s="20" t="s">
        <v>358</v>
      </c>
      <c r="C214" s="20" t="s">
        <v>344</v>
      </c>
      <c r="E214" t="s">
        <v>340</v>
      </c>
      <c r="F214" t="str">
        <f t="shared" si="0"/>
        <v xml:space="preserve">     Entre 100 y 500 SMLMV </v>
      </c>
    </row>
    <row r="215" spans="1:8" ht="21" x14ac:dyDescent="0.35">
      <c r="A215" s="72"/>
      <c r="B215" s="20" t="s">
        <v>326</v>
      </c>
      <c r="C215" s="20" t="s">
        <v>330</v>
      </c>
      <c r="E215" t="s">
        <v>344</v>
      </c>
      <c r="F215" t="str">
        <f t="shared" si="0"/>
        <v xml:space="preserve">     Mayor a 500 SMLMV </v>
      </c>
    </row>
    <row r="216" spans="1:8" ht="21" x14ac:dyDescent="0.35">
      <c r="A216" s="72"/>
      <c r="B216" s="20" t="s">
        <v>326</v>
      </c>
      <c r="C216" s="20" t="s">
        <v>334</v>
      </c>
      <c r="D216" t="s">
        <v>326</v>
      </c>
      <c r="F216" t="str">
        <f t="shared" si="0"/>
        <v>Pérdida Reputacional</v>
      </c>
    </row>
    <row r="217" spans="1:8" ht="21" x14ac:dyDescent="0.35">
      <c r="A217" s="72"/>
      <c r="B217" s="20" t="s">
        <v>326</v>
      </c>
      <c r="C217" s="20" t="s">
        <v>337</v>
      </c>
      <c r="E217" t="s">
        <v>330</v>
      </c>
      <c r="F217" t="str">
        <f t="shared" si="0"/>
        <v xml:space="preserve">     El riesgo afecta la imagen de alguna área de la organización</v>
      </c>
    </row>
    <row r="218" spans="1:8" ht="21" x14ac:dyDescent="0.35">
      <c r="A218" s="72"/>
      <c r="B218" s="20" t="s">
        <v>326</v>
      </c>
      <c r="C218" s="20" t="s">
        <v>341</v>
      </c>
      <c r="E218" t="s">
        <v>334</v>
      </c>
      <c r="F218" t="str">
        <f t="shared" si="0"/>
        <v xml:space="preserve">     El riesgo afecta la imagen de la entidad internamente, de conocimiento general, nivel interno, de junta dircetiva y accionistas y/o de provedores</v>
      </c>
    </row>
    <row r="219" spans="1:8" ht="21" x14ac:dyDescent="0.35">
      <c r="A219" s="72"/>
      <c r="B219" s="20" t="s">
        <v>326</v>
      </c>
      <c r="C219" s="20" t="s">
        <v>345</v>
      </c>
      <c r="E219" t="s">
        <v>337</v>
      </c>
      <c r="F219" t="str">
        <f t="shared" si="0"/>
        <v xml:space="preserve">     El riesgo afecta la imagen de la entidad con algunos usuarios de relevancia frente al logro de los objetivos</v>
      </c>
    </row>
    <row r="220" spans="1:8" x14ac:dyDescent="0.25">
      <c r="A220" s="72"/>
      <c r="B220" s="21"/>
      <c r="C220" s="21"/>
      <c r="E220" t="s">
        <v>360</v>
      </c>
      <c r="F220" t="str">
        <f t="shared" si="0"/>
        <v xml:space="preserve">     El riesgo afecta la imagen de la entidad con efecto publicitario sostenido a nivel de sector administrativo, nivel departamental o municipal</v>
      </c>
    </row>
    <row r="221" spans="1:8" x14ac:dyDescent="0.25">
      <c r="A221" s="72"/>
      <c r="B221" s="21" t="str" cm="1">
        <f t="array" ref="B221:B223">_xlfn.UNIQUE(Tabla1[[#All],[Criterios]])</f>
        <v>Criterios</v>
      </c>
      <c r="C221" s="21"/>
      <c r="E221" t="s">
        <v>345</v>
      </c>
      <c r="F221" t="str">
        <f t="shared" si="0"/>
        <v xml:space="preserve">     El riesgo afecta la imagen de la entidad a nivel nacional, con efecto publicitarios sostenible a nivel país</v>
      </c>
    </row>
    <row r="222" spans="1:8" x14ac:dyDescent="0.25">
      <c r="A222" s="72"/>
      <c r="B222" s="21" t="str">
        <v>Afectación Económica o presupuestal</v>
      </c>
      <c r="C222" s="21"/>
    </row>
    <row r="223" spans="1:8" x14ac:dyDescent="0.25">
      <c r="B223" s="21" t="str">
        <v>Pérdida Reputacional</v>
      </c>
      <c r="C223" s="21"/>
      <c r="F223" s="24" t="s">
        <v>361</v>
      </c>
    </row>
    <row r="224" spans="1:8" x14ac:dyDescent="0.25">
      <c r="B224" s="17"/>
      <c r="C224" s="17"/>
      <c r="F224" s="24" t="s">
        <v>362</v>
      </c>
    </row>
    <row r="225" spans="2:4" x14ac:dyDescent="0.25">
      <c r="B225" s="17"/>
      <c r="C225" s="17"/>
    </row>
    <row r="226" spans="2:4" x14ac:dyDescent="0.25">
      <c r="B226" s="17"/>
      <c r="C226" s="17"/>
    </row>
    <row r="227" spans="2:4" x14ac:dyDescent="0.25">
      <c r="B227" s="17"/>
      <c r="C227" s="17"/>
      <c r="D227" s="17"/>
    </row>
    <row r="228" spans="2:4" x14ac:dyDescent="0.25">
      <c r="B228" s="17"/>
      <c r="C228" s="17"/>
      <c r="D228" s="17"/>
    </row>
    <row r="229" spans="2:4" x14ac:dyDescent="0.25">
      <c r="B229" s="17"/>
      <c r="C229" s="17"/>
      <c r="D229" s="17"/>
    </row>
    <row r="230" spans="2:4" x14ac:dyDescent="0.25">
      <c r="B230" s="17"/>
      <c r="C230" s="17"/>
      <c r="D230" s="17"/>
    </row>
    <row r="231" spans="2:4" x14ac:dyDescent="0.25">
      <c r="B231" s="17"/>
      <c r="C231" s="17"/>
      <c r="D231" s="17"/>
    </row>
    <row r="232" spans="2:4" x14ac:dyDescent="0.25">
      <c r="B232" s="17"/>
      <c r="C232" s="17"/>
      <c r="D232" s="17"/>
    </row>
  </sheetData>
  <mergeCells count="1">
    <mergeCell ref="B1:D1"/>
  </mergeCells>
  <dataValidations disablePrompts="1" count="1">
    <dataValidation type="list" allowBlank="1" showInputMessage="1" showErrorMessage="1" sqref="G210" xr:uid="{00000000-0002-0000-0800-000000000000}">
      <formula1>$F$210:$F$221</formula1>
    </dataValidation>
  </dataValidations>
  <pageMargins left="0.7" right="0.7" top="0.75" bottom="0.75" header="0.3" footer="0.3"/>
  <pageSetup orientation="portrait"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77"/>
    <col min="3" max="3" width="17" style="77" customWidth="1"/>
    <col min="4" max="4" width="14.28515625" style="77"/>
    <col min="5" max="5" width="46" style="77" customWidth="1"/>
    <col min="6" max="16384" width="14.28515625" style="77"/>
  </cols>
  <sheetData>
    <row r="1" spans="2:6" ht="24" customHeight="1" thickBot="1" x14ac:dyDescent="0.25">
      <c r="B1" s="535" t="s">
        <v>363</v>
      </c>
      <c r="C1" s="536"/>
      <c r="D1" s="536"/>
      <c r="E1" s="536"/>
      <c r="F1" s="537"/>
    </row>
    <row r="2" spans="2:6" ht="16.5" thickBot="1" x14ac:dyDescent="0.3">
      <c r="B2" s="78"/>
      <c r="C2" s="78"/>
      <c r="D2" s="78"/>
      <c r="E2" s="78"/>
      <c r="F2" s="78"/>
    </row>
    <row r="3" spans="2:6" ht="16.5" thickBot="1" x14ac:dyDescent="0.25">
      <c r="B3" s="539" t="s">
        <v>364</v>
      </c>
      <c r="C3" s="540"/>
      <c r="D3" s="540"/>
      <c r="E3" s="90" t="s">
        <v>365</v>
      </c>
      <c r="F3" s="91" t="s">
        <v>366</v>
      </c>
    </row>
    <row r="4" spans="2:6" ht="31.5" x14ac:dyDescent="0.2">
      <c r="B4" s="541" t="s">
        <v>367</v>
      </c>
      <c r="C4" s="543" t="s">
        <v>70</v>
      </c>
      <c r="D4" s="79" t="s">
        <v>222</v>
      </c>
      <c r="E4" s="80" t="s">
        <v>368</v>
      </c>
      <c r="F4" s="81">
        <v>0.25</v>
      </c>
    </row>
    <row r="5" spans="2:6" ht="47.25" x14ac:dyDescent="0.2">
      <c r="B5" s="542"/>
      <c r="C5" s="544"/>
      <c r="D5" s="82" t="s">
        <v>214</v>
      </c>
      <c r="E5" s="83" t="s">
        <v>369</v>
      </c>
      <c r="F5" s="84">
        <v>0.15</v>
      </c>
    </row>
    <row r="6" spans="2:6" ht="47.25" x14ac:dyDescent="0.2">
      <c r="B6" s="542"/>
      <c r="C6" s="544"/>
      <c r="D6" s="82" t="s">
        <v>370</v>
      </c>
      <c r="E6" s="83" t="s">
        <v>371</v>
      </c>
      <c r="F6" s="84">
        <v>0.1</v>
      </c>
    </row>
    <row r="7" spans="2:6" ht="63" x14ac:dyDescent="0.2">
      <c r="B7" s="542"/>
      <c r="C7" s="544" t="s">
        <v>204</v>
      </c>
      <c r="D7" s="82" t="s">
        <v>372</v>
      </c>
      <c r="E7" s="83" t="s">
        <v>373</v>
      </c>
      <c r="F7" s="84">
        <v>0.25</v>
      </c>
    </row>
    <row r="8" spans="2:6" ht="31.5" x14ac:dyDescent="0.2">
      <c r="B8" s="542"/>
      <c r="C8" s="544"/>
      <c r="D8" s="82" t="s">
        <v>215</v>
      </c>
      <c r="E8" s="83" t="s">
        <v>374</v>
      </c>
      <c r="F8" s="84">
        <v>0.15</v>
      </c>
    </row>
    <row r="9" spans="2:6" ht="47.25" x14ac:dyDescent="0.2">
      <c r="B9" s="542" t="s">
        <v>375</v>
      </c>
      <c r="C9" s="544" t="s">
        <v>206</v>
      </c>
      <c r="D9" s="82" t="s">
        <v>216</v>
      </c>
      <c r="E9" s="83" t="s">
        <v>376</v>
      </c>
      <c r="F9" s="85" t="s">
        <v>377</v>
      </c>
    </row>
    <row r="10" spans="2:6" ht="63" x14ac:dyDescent="0.2">
      <c r="B10" s="542"/>
      <c r="C10" s="544"/>
      <c r="D10" s="82" t="s">
        <v>378</v>
      </c>
      <c r="E10" s="83" t="s">
        <v>379</v>
      </c>
      <c r="F10" s="85" t="s">
        <v>377</v>
      </c>
    </row>
    <row r="11" spans="2:6" ht="47.25" x14ac:dyDescent="0.2">
      <c r="B11" s="542"/>
      <c r="C11" s="544" t="s">
        <v>207</v>
      </c>
      <c r="D11" s="82" t="s">
        <v>217</v>
      </c>
      <c r="E11" s="83" t="s">
        <v>380</v>
      </c>
      <c r="F11" s="85" t="s">
        <v>377</v>
      </c>
    </row>
    <row r="12" spans="2:6" ht="47.25" x14ac:dyDescent="0.2">
      <c r="B12" s="542"/>
      <c r="C12" s="544"/>
      <c r="D12" s="82" t="s">
        <v>229</v>
      </c>
      <c r="E12" s="83" t="s">
        <v>381</v>
      </c>
      <c r="F12" s="85" t="s">
        <v>377</v>
      </c>
    </row>
    <row r="13" spans="2:6" ht="31.5" x14ac:dyDescent="0.2">
      <c r="B13" s="542"/>
      <c r="C13" s="544" t="s">
        <v>189</v>
      </c>
      <c r="D13" s="82" t="s">
        <v>382</v>
      </c>
      <c r="E13" s="83" t="s">
        <v>383</v>
      </c>
      <c r="F13" s="85" t="s">
        <v>377</v>
      </c>
    </row>
    <row r="14" spans="2:6" ht="32.25" thickBot="1" x14ac:dyDescent="0.25">
      <c r="B14" s="545"/>
      <c r="C14" s="546"/>
      <c r="D14" s="86" t="s">
        <v>384</v>
      </c>
      <c r="E14" s="87" t="s">
        <v>385</v>
      </c>
      <c r="F14" s="88" t="s">
        <v>377</v>
      </c>
    </row>
    <row r="15" spans="2:6" ht="49.5" customHeight="1" x14ac:dyDescent="0.2">
      <c r="B15" s="538" t="s">
        <v>386</v>
      </c>
      <c r="C15" s="538"/>
      <c r="D15" s="538"/>
      <c r="E15" s="538"/>
      <c r="F15" s="538"/>
    </row>
    <row r="16" spans="2:6" ht="27" customHeight="1" x14ac:dyDescent="0.25">
      <c r="B16" s="89"/>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ColWidth="11.42578125" defaultRowHeight="16.5" x14ac:dyDescent="0.3"/>
  <cols>
    <col min="1" max="1" width="36.42578125" style="130" customWidth="1"/>
    <col min="2" max="2" width="155.5703125" style="130" customWidth="1"/>
    <col min="3" max="16384" width="11.42578125" style="130"/>
  </cols>
  <sheetData>
    <row r="1" spans="1:2" ht="17.25" thickBot="1" x14ac:dyDescent="0.35">
      <c r="A1" s="128" t="s">
        <v>387</v>
      </c>
      <c r="B1" s="129" t="s">
        <v>388</v>
      </c>
    </row>
    <row r="2" spans="1:2" ht="41.25" customHeight="1" x14ac:dyDescent="0.3">
      <c r="A2" s="131" t="s">
        <v>389</v>
      </c>
      <c r="B2" s="132" t="s">
        <v>390</v>
      </c>
    </row>
    <row r="3" spans="1:2" x14ac:dyDescent="0.3">
      <c r="A3" s="133" t="s">
        <v>391</v>
      </c>
      <c r="B3" s="134" t="s">
        <v>392</v>
      </c>
    </row>
    <row r="4" spans="1:2" x14ac:dyDescent="0.3">
      <c r="A4" s="133" t="s">
        <v>393</v>
      </c>
      <c r="B4" s="135" t="s">
        <v>394</v>
      </c>
    </row>
    <row r="5" spans="1:2" ht="31.5" customHeight="1" x14ac:dyDescent="0.3">
      <c r="A5" s="133" t="s">
        <v>395</v>
      </c>
      <c r="B5" s="134" t="s">
        <v>396</v>
      </c>
    </row>
    <row r="6" spans="1:2" ht="25.5" x14ac:dyDescent="0.3">
      <c r="A6" s="133" t="s">
        <v>397</v>
      </c>
      <c r="B6" s="134" t="s">
        <v>398</v>
      </c>
    </row>
    <row r="7" spans="1:2" ht="33.75" customHeight="1" x14ac:dyDescent="0.3">
      <c r="A7" s="133" t="s">
        <v>399</v>
      </c>
      <c r="B7" s="134" t="s">
        <v>400</v>
      </c>
    </row>
    <row r="8" spans="1:2" ht="25.5" x14ac:dyDescent="0.3">
      <c r="A8" s="133" t="s">
        <v>401</v>
      </c>
      <c r="B8" s="134" t="s">
        <v>402</v>
      </c>
    </row>
    <row r="9" spans="1:2" ht="17.25" thickBot="1" x14ac:dyDescent="0.35">
      <c r="A9" s="136" t="s">
        <v>403</v>
      </c>
      <c r="B9" s="137" t="s">
        <v>404</v>
      </c>
    </row>
    <row r="10" spans="1:2" ht="17.25" thickBot="1" x14ac:dyDescent="0.35"/>
    <row r="11" spans="1:2" x14ac:dyDescent="0.3">
      <c r="A11" s="556" t="s">
        <v>405</v>
      </c>
      <c r="B11" s="557"/>
    </row>
    <row r="12" spans="1:2" ht="17.25" thickBot="1" x14ac:dyDescent="0.35">
      <c r="A12" s="138" t="s">
        <v>406</v>
      </c>
      <c r="B12" s="139" t="s">
        <v>407</v>
      </c>
    </row>
    <row r="13" spans="1:2" x14ac:dyDescent="0.3">
      <c r="A13" s="552" t="s">
        <v>408</v>
      </c>
      <c r="B13" s="140" t="s">
        <v>409</v>
      </c>
    </row>
    <row r="14" spans="1:2" ht="17.25" thickBot="1" x14ac:dyDescent="0.35">
      <c r="A14" s="553"/>
      <c r="B14" s="141" t="s">
        <v>410</v>
      </c>
    </row>
    <row r="15" spans="1:2" x14ac:dyDescent="0.3">
      <c r="A15" s="547" t="s">
        <v>411</v>
      </c>
      <c r="B15" s="140" t="s">
        <v>412</v>
      </c>
    </row>
    <row r="16" spans="1:2" ht="17.25" thickBot="1" x14ac:dyDescent="0.35">
      <c r="A16" s="549"/>
      <c r="B16" s="141" t="s">
        <v>413</v>
      </c>
    </row>
    <row r="17" spans="1:2" x14ac:dyDescent="0.3">
      <c r="A17" s="550" t="s">
        <v>414</v>
      </c>
      <c r="B17" s="140" t="s">
        <v>415</v>
      </c>
    </row>
    <row r="18" spans="1:2" x14ac:dyDescent="0.3">
      <c r="A18" s="558"/>
      <c r="B18" s="142" t="s">
        <v>416</v>
      </c>
    </row>
    <row r="19" spans="1:2" ht="17.25" thickBot="1" x14ac:dyDescent="0.35">
      <c r="A19" s="551"/>
      <c r="B19" s="141" t="s">
        <v>417</v>
      </c>
    </row>
    <row r="20" spans="1:2" x14ac:dyDescent="0.3">
      <c r="A20" s="547" t="s">
        <v>418</v>
      </c>
      <c r="B20" s="140" t="s">
        <v>419</v>
      </c>
    </row>
    <row r="21" spans="1:2" x14ac:dyDescent="0.3">
      <c r="A21" s="548"/>
      <c r="B21" s="142" t="s">
        <v>420</v>
      </c>
    </row>
    <row r="22" spans="1:2" x14ac:dyDescent="0.3">
      <c r="A22" s="548"/>
      <c r="B22" s="142" t="s">
        <v>421</v>
      </c>
    </row>
    <row r="23" spans="1:2" x14ac:dyDescent="0.3">
      <c r="A23" s="548"/>
      <c r="B23" s="142" t="s">
        <v>422</v>
      </c>
    </row>
    <row r="24" spans="1:2" x14ac:dyDescent="0.3">
      <c r="A24" s="548"/>
      <c r="B24" s="142" t="s">
        <v>423</v>
      </c>
    </row>
    <row r="25" spans="1:2" x14ac:dyDescent="0.3">
      <c r="A25" s="548"/>
      <c r="B25" s="142" t="s">
        <v>424</v>
      </c>
    </row>
    <row r="26" spans="1:2" x14ac:dyDescent="0.3">
      <c r="A26" s="548"/>
      <c r="B26" s="142" t="s">
        <v>425</v>
      </c>
    </row>
    <row r="27" spans="1:2" x14ac:dyDescent="0.3">
      <c r="A27" s="548"/>
      <c r="B27" s="142" t="s">
        <v>426</v>
      </c>
    </row>
    <row r="28" spans="1:2" x14ac:dyDescent="0.3">
      <c r="A28" s="548"/>
      <c r="B28" s="142" t="s">
        <v>427</v>
      </c>
    </row>
    <row r="29" spans="1:2" x14ac:dyDescent="0.3">
      <c r="A29" s="548"/>
      <c r="B29" s="142" t="s">
        <v>428</v>
      </c>
    </row>
    <row r="30" spans="1:2" ht="17.25" thickBot="1" x14ac:dyDescent="0.35">
      <c r="A30" s="549"/>
      <c r="B30" s="141" t="s">
        <v>429</v>
      </c>
    </row>
    <row r="31" spans="1:2" x14ac:dyDescent="0.3">
      <c r="A31" s="550" t="s">
        <v>430</v>
      </c>
      <c r="B31" s="140" t="s">
        <v>431</v>
      </c>
    </row>
    <row r="32" spans="1:2" x14ac:dyDescent="0.3">
      <c r="A32" s="558"/>
      <c r="B32" s="142" t="s">
        <v>432</v>
      </c>
    </row>
    <row r="33" spans="1:2" x14ac:dyDescent="0.3">
      <c r="A33" s="558"/>
      <c r="B33" s="142" t="s">
        <v>433</v>
      </c>
    </row>
    <row r="34" spans="1:2" x14ac:dyDescent="0.3">
      <c r="A34" s="558"/>
      <c r="B34" s="142" t="s">
        <v>434</v>
      </c>
    </row>
    <row r="35" spans="1:2" x14ac:dyDescent="0.3">
      <c r="A35" s="558"/>
      <c r="B35" s="142" t="s">
        <v>435</v>
      </c>
    </row>
    <row r="36" spans="1:2" x14ac:dyDescent="0.3">
      <c r="A36" s="558"/>
      <c r="B36" s="142" t="s">
        <v>436</v>
      </c>
    </row>
    <row r="37" spans="1:2" x14ac:dyDescent="0.3">
      <c r="A37" s="558"/>
      <c r="B37" s="142" t="s">
        <v>437</v>
      </c>
    </row>
    <row r="38" spans="1:2" x14ac:dyDescent="0.3">
      <c r="A38" s="558"/>
      <c r="B38" s="142" t="s">
        <v>438</v>
      </c>
    </row>
    <row r="39" spans="1:2" x14ac:dyDescent="0.3">
      <c r="A39" s="558"/>
      <c r="B39" s="142" t="s">
        <v>439</v>
      </c>
    </row>
    <row r="40" spans="1:2" x14ac:dyDescent="0.3">
      <c r="A40" s="558"/>
      <c r="B40" s="142" t="s">
        <v>440</v>
      </c>
    </row>
    <row r="41" spans="1:2" x14ac:dyDescent="0.3">
      <c r="A41" s="558"/>
      <c r="B41" s="142" t="s">
        <v>441</v>
      </c>
    </row>
    <row r="42" spans="1:2" x14ac:dyDescent="0.3">
      <c r="A42" s="558"/>
      <c r="B42" s="142" t="s">
        <v>442</v>
      </c>
    </row>
    <row r="43" spans="1:2" x14ac:dyDescent="0.3">
      <c r="A43" s="558"/>
      <c r="B43" s="142" t="s">
        <v>443</v>
      </c>
    </row>
    <row r="44" spans="1:2" x14ac:dyDescent="0.3">
      <c r="A44" s="558"/>
      <c r="B44" s="142" t="s">
        <v>444</v>
      </c>
    </row>
    <row r="45" spans="1:2" ht="17.25" thickBot="1" x14ac:dyDescent="0.35">
      <c r="A45" s="551"/>
      <c r="B45" s="141" t="s">
        <v>445</v>
      </c>
    </row>
    <row r="46" spans="1:2" x14ac:dyDescent="0.3">
      <c r="A46" s="550" t="s">
        <v>446</v>
      </c>
      <c r="B46" s="140" t="s">
        <v>447</v>
      </c>
    </row>
    <row r="47" spans="1:2" ht="17.25" thickBot="1" x14ac:dyDescent="0.35">
      <c r="A47" s="551"/>
      <c r="B47" s="141" t="s">
        <v>448</v>
      </c>
    </row>
    <row r="48" spans="1:2" x14ac:dyDescent="0.3">
      <c r="A48" s="552" t="s">
        <v>449</v>
      </c>
      <c r="B48" s="143" t="s">
        <v>450</v>
      </c>
    </row>
    <row r="49" spans="1:2" ht="17.25" thickBot="1" x14ac:dyDescent="0.35">
      <c r="A49" s="553"/>
      <c r="B49" s="144" t="s">
        <v>451</v>
      </c>
    </row>
    <row r="50" spans="1:2" x14ac:dyDescent="0.3">
      <c r="A50" s="554" t="s">
        <v>452</v>
      </c>
      <c r="B50" s="143" t="s">
        <v>453</v>
      </c>
    </row>
    <row r="51" spans="1:2" ht="17.25" thickBot="1" x14ac:dyDescent="0.35">
      <c r="A51" s="555"/>
      <c r="B51" s="144" t="s">
        <v>454</v>
      </c>
    </row>
    <row r="52" spans="1:2" ht="17.25" thickBot="1" x14ac:dyDescent="0.35"/>
    <row r="53" spans="1:2" x14ac:dyDescent="0.3">
      <c r="A53" s="556" t="s">
        <v>455</v>
      </c>
      <c r="B53" s="557"/>
    </row>
    <row r="54" spans="1:2" ht="17.25" thickBot="1" x14ac:dyDescent="0.35">
      <c r="A54" s="138" t="s">
        <v>406</v>
      </c>
      <c r="B54" s="145" t="s">
        <v>456</v>
      </c>
    </row>
    <row r="55" spans="1:2" x14ac:dyDescent="0.3">
      <c r="A55" s="547" t="s">
        <v>95</v>
      </c>
      <c r="B55" s="143" t="s">
        <v>457</v>
      </c>
    </row>
    <row r="56" spans="1:2" x14ac:dyDescent="0.3">
      <c r="A56" s="548"/>
      <c r="B56" s="146" t="s">
        <v>458</v>
      </c>
    </row>
    <row r="57" spans="1:2" x14ac:dyDescent="0.3">
      <c r="A57" s="548"/>
      <c r="B57" s="146" t="s">
        <v>459</v>
      </c>
    </row>
    <row r="58" spans="1:2" x14ac:dyDescent="0.3">
      <c r="A58" s="548"/>
      <c r="B58" s="146" t="s">
        <v>460</v>
      </c>
    </row>
    <row r="59" spans="1:2" x14ac:dyDescent="0.3">
      <c r="A59" s="548"/>
      <c r="B59" s="146" t="s">
        <v>461</v>
      </c>
    </row>
    <row r="60" spans="1:2" x14ac:dyDescent="0.3">
      <c r="A60" s="548"/>
      <c r="B60" s="146" t="s">
        <v>462</v>
      </c>
    </row>
    <row r="61" spans="1:2" x14ac:dyDescent="0.3">
      <c r="A61" s="548"/>
      <c r="B61" s="146" t="s">
        <v>463</v>
      </c>
    </row>
    <row r="62" spans="1:2" x14ac:dyDescent="0.3">
      <c r="A62" s="548"/>
      <c r="B62" s="146" t="s">
        <v>464</v>
      </c>
    </row>
    <row r="63" spans="1:2" x14ac:dyDescent="0.3">
      <c r="A63" s="548"/>
      <c r="B63" s="146" t="s">
        <v>465</v>
      </c>
    </row>
    <row r="64" spans="1:2" x14ac:dyDescent="0.3">
      <c r="A64" s="548"/>
      <c r="B64" s="146" t="s">
        <v>466</v>
      </c>
    </row>
    <row r="65" spans="1:2" x14ac:dyDescent="0.3">
      <c r="A65" s="548"/>
      <c r="B65" s="146" t="s">
        <v>467</v>
      </c>
    </row>
    <row r="66" spans="1:2" x14ac:dyDescent="0.3">
      <c r="A66" s="548"/>
      <c r="B66" s="146" t="s">
        <v>468</v>
      </c>
    </row>
    <row r="67" spans="1:2" x14ac:dyDescent="0.3">
      <c r="A67" s="548"/>
      <c r="B67" s="146" t="s">
        <v>469</v>
      </c>
    </row>
    <row r="68" spans="1:2" ht="17.25" thickBot="1" x14ac:dyDescent="0.35">
      <c r="A68" s="549"/>
      <c r="B68" s="144" t="s">
        <v>470</v>
      </c>
    </row>
    <row r="69" spans="1:2" x14ac:dyDescent="0.3">
      <c r="A69" s="547" t="s">
        <v>471</v>
      </c>
      <c r="B69" s="143" t="s">
        <v>472</v>
      </c>
    </row>
    <row r="70" spans="1:2" x14ac:dyDescent="0.3">
      <c r="A70" s="548"/>
      <c r="B70" s="146" t="s">
        <v>473</v>
      </c>
    </row>
    <row r="71" spans="1:2" x14ac:dyDescent="0.3">
      <c r="A71" s="548"/>
      <c r="B71" s="146" t="s">
        <v>474</v>
      </c>
    </row>
    <row r="72" spans="1:2" x14ac:dyDescent="0.3">
      <c r="A72" s="548"/>
      <c r="B72" s="146" t="s">
        <v>475</v>
      </c>
    </row>
    <row r="73" spans="1:2" x14ac:dyDescent="0.3">
      <c r="A73" s="548"/>
      <c r="B73" s="146" t="s">
        <v>476</v>
      </c>
    </row>
    <row r="74" spans="1:2" x14ac:dyDescent="0.3">
      <c r="A74" s="548"/>
      <c r="B74" s="146" t="s">
        <v>477</v>
      </c>
    </row>
    <row r="75" spans="1:2" x14ac:dyDescent="0.3">
      <c r="A75" s="548"/>
      <c r="B75" s="146" t="s">
        <v>478</v>
      </c>
    </row>
    <row r="76" spans="1:2" x14ac:dyDescent="0.3">
      <c r="A76" s="548"/>
      <c r="B76" s="146" t="s">
        <v>479</v>
      </c>
    </row>
    <row r="77" spans="1:2" x14ac:dyDescent="0.3">
      <c r="A77" s="548"/>
      <c r="B77" s="146" t="s">
        <v>480</v>
      </c>
    </row>
    <row r="78" spans="1:2" x14ac:dyDescent="0.3">
      <c r="A78" s="548"/>
      <c r="B78" s="146" t="s">
        <v>481</v>
      </c>
    </row>
    <row r="79" spans="1:2" x14ac:dyDescent="0.3">
      <c r="A79" s="548"/>
      <c r="B79" s="146" t="s">
        <v>482</v>
      </c>
    </row>
    <row r="80" spans="1:2" x14ac:dyDescent="0.3">
      <c r="A80" s="548"/>
      <c r="B80" s="146" t="s">
        <v>483</v>
      </c>
    </row>
    <row r="81" spans="1:2" x14ac:dyDescent="0.3">
      <c r="A81" s="548"/>
      <c r="B81" s="146" t="s">
        <v>484</v>
      </c>
    </row>
    <row r="82" spans="1:2" x14ac:dyDescent="0.3">
      <c r="A82" s="548"/>
      <c r="B82" s="146" t="s">
        <v>485</v>
      </c>
    </row>
    <row r="83" spans="1:2" x14ac:dyDescent="0.3">
      <c r="A83" s="548"/>
      <c r="B83" s="146" t="s">
        <v>486</v>
      </c>
    </row>
    <row r="84" spans="1:2" ht="17.25" thickBot="1" x14ac:dyDescent="0.35">
      <c r="A84" s="549"/>
      <c r="B84" s="144" t="s">
        <v>487</v>
      </c>
    </row>
    <row r="85" spans="1:2" x14ac:dyDescent="0.3">
      <c r="A85" s="547" t="s">
        <v>488</v>
      </c>
      <c r="B85" s="143" t="s">
        <v>489</v>
      </c>
    </row>
    <row r="86" spans="1:2" x14ac:dyDescent="0.3">
      <c r="A86" s="548"/>
      <c r="B86" s="146" t="s">
        <v>490</v>
      </c>
    </row>
    <row r="87" spans="1:2" x14ac:dyDescent="0.3">
      <c r="A87" s="548"/>
      <c r="B87" s="146" t="s">
        <v>491</v>
      </c>
    </row>
    <row r="88" spans="1:2" x14ac:dyDescent="0.3">
      <c r="A88" s="548"/>
      <c r="B88" s="146" t="s">
        <v>492</v>
      </c>
    </row>
    <row r="89" spans="1:2" x14ac:dyDescent="0.3">
      <c r="A89" s="548"/>
      <c r="B89" s="146" t="s">
        <v>493</v>
      </c>
    </row>
    <row r="90" spans="1:2" ht="16.5" customHeight="1" x14ac:dyDescent="0.3">
      <c r="A90" s="548"/>
      <c r="B90" s="147" t="s">
        <v>494</v>
      </c>
    </row>
    <row r="91" spans="1:2" ht="17.25" thickBot="1" x14ac:dyDescent="0.35">
      <c r="A91" s="549"/>
      <c r="B91" s="144" t="s">
        <v>495</v>
      </c>
    </row>
    <row r="92" spans="1:2" x14ac:dyDescent="0.3">
      <c r="A92" s="547" t="s">
        <v>73</v>
      </c>
      <c r="B92" s="143" t="s">
        <v>496</v>
      </c>
    </row>
    <row r="93" spans="1:2" ht="15" customHeight="1" x14ac:dyDescent="0.3">
      <c r="A93" s="548"/>
      <c r="B93" s="147" t="s">
        <v>497</v>
      </c>
    </row>
    <row r="94" spans="1:2" ht="16.5" customHeight="1" x14ac:dyDescent="0.3">
      <c r="A94" s="548"/>
      <c r="B94" s="147" t="s">
        <v>498</v>
      </c>
    </row>
    <row r="95" spans="1:2" x14ac:dyDescent="0.3">
      <c r="A95" s="548"/>
      <c r="B95" s="146" t="s">
        <v>499</v>
      </c>
    </row>
    <row r="96" spans="1:2" x14ac:dyDescent="0.3">
      <c r="A96" s="548"/>
      <c r="B96" s="146" t="s">
        <v>500</v>
      </c>
    </row>
    <row r="97" spans="1:2" ht="17.25" thickBot="1" x14ac:dyDescent="0.35">
      <c r="A97" s="549"/>
      <c r="B97" s="144" t="s">
        <v>501</v>
      </c>
    </row>
    <row r="98" spans="1:2" x14ac:dyDescent="0.3">
      <c r="A98" s="547" t="s">
        <v>502</v>
      </c>
      <c r="B98" s="148" t="s">
        <v>503</v>
      </c>
    </row>
    <row r="99" spans="1:2" x14ac:dyDescent="0.3">
      <c r="A99" s="548"/>
      <c r="B99" s="146" t="s">
        <v>504</v>
      </c>
    </row>
    <row r="100" spans="1:2" x14ac:dyDescent="0.3">
      <c r="A100" s="548"/>
      <c r="B100" s="146" t="s">
        <v>505</v>
      </c>
    </row>
    <row r="101" spans="1:2" x14ac:dyDescent="0.3">
      <c r="A101" s="548"/>
      <c r="B101" s="146" t="s">
        <v>506</v>
      </c>
    </row>
    <row r="102" spans="1:2" x14ac:dyDescent="0.3">
      <c r="A102" s="548"/>
      <c r="B102" s="146" t="s">
        <v>507</v>
      </c>
    </row>
    <row r="103" spans="1:2" ht="17.25" thickBot="1" x14ac:dyDescent="0.35">
      <c r="A103" s="549"/>
      <c r="B103" s="149" t="s">
        <v>508</v>
      </c>
    </row>
    <row r="104" spans="1:2" x14ac:dyDescent="0.3">
      <c r="A104" s="547" t="s">
        <v>509</v>
      </c>
      <c r="B104" s="148" t="s">
        <v>510</v>
      </c>
    </row>
    <row r="105" spans="1:2" x14ac:dyDescent="0.3">
      <c r="A105" s="548"/>
      <c r="B105" s="146" t="s">
        <v>511</v>
      </c>
    </row>
    <row r="106" spans="1:2" x14ac:dyDescent="0.3">
      <c r="A106" s="548"/>
      <c r="B106" s="146" t="s">
        <v>512</v>
      </c>
    </row>
    <row r="107" spans="1:2" x14ac:dyDescent="0.3">
      <c r="A107" s="548"/>
      <c r="B107" s="146" t="s">
        <v>513</v>
      </c>
    </row>
    <row r="108" spans="1:2" x14ac:dyDescent="0.3">
      <c r="A108" s="548"/>
      <c r="B108" s="146" t="s">
        <v>514</v>
      </c>
    </row>
    <row r="109" spans="1:2" ht="17.25" thickBot="1" x14ac:dyDescent="0.35">
      <c r="A109" s="549"/>
      <c r="B109" s="149" t="s">
        <v>515</v>
      </c>
    </row>
    <row r="110" spans="1:2" ht="17.25" thickBot="1" x14ac:dyDescent="0.35">
      <c r="A110" s="150" t="s">
        <v>516</v>
      </c>
      <c r="B110" s="151" t="s">
        <v>517</v>
      </c>
    </row>
    <row r="111" spans="1:2" ht="15" customHeight="1" x14ac:dyDescent="0.3"/>
    <row r="112" spans="1:2" x14ac:dyDescent="0.3">
      <c r="A112" s="152" t="s">
        <v>518</v>
      </c>
    </row>
    <row r="113" spans="1:1" x14ac:dyDescent="0.3">
      <c r="A113" s="153" t="s">
        <v>519</v>
      </c>
    </row>
    <row r="114" spans="1:1" x14ac:dyDescent="0.3">
      <c r="A114" s="153" t="s">
        <v>520</v>
      </c>
    </row>
    <row r="115" spans="1:1" x14ac:dyDescent="0.3">
      <c r="A115" s="153" t="s">
        <v>270</v>
      </c>
    </row>
  </sheetData>
  <mergeCells count="16">
    <mergeCell ref="A31:A45"/>
    <mergeCell ref="A11:B11"/>
    <mergeCell ref="A13:A14"/>
    <mergeCell ref="A15:A16"/>
    <mergeCell ref="A17:A19"/>
    <mergeCell ref="A20:A30"/>
    <mergeCell ref="A85:A91"/>
    <mergeCell ref="A92:A97"/>
    <mergeCell ref="A98:A103"/>
    <mergeCell ref="A104:A109"/>
    <mergeCell ref="A46:A47"/>
    <mergeCell ref="A48:A49"/>
    <mergeCell ref="A50:A51"/>
    <mergeCell ref="A53:B53"/>
    <mergeCell ref="A55:A68"/>
    <mergeCell ref="A69:A8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ColWidth="11.42578125" defaultRowHeight="15" x14ac:dyDescent="0.25"/>
  <sheetData>
    <row r="2" spans="2:5" x14ac:dyDescent="0.25">
      <c r="B2" t="s">
        <v>521</v>
      </c>
      <c r="E2" t="s">
        <v>522</v>
      </c>
    </row>
    <row r="3" spans="2:5" x14ac:dyDescent="0.25">
      <c r="B3" t="s">
        <v>226</v>
      </c>
      <c r="E3" t="s">
        <v>269</v>
      </c>
    </row>
    <row r="4" spans="2:5" x14ac:dyDescent="0.25">
      <c r="B4" t="s">
        <v>523</v>
      </c>
      <c r="E4" t="s">
        <v>209</v>
      </c>
    </row>
    <row r="5" spans="2:5" x14ac:dyDescent="0.25">
      <c r="B5" t="s">
        <v>219</v>
      </c>
    </row>
    <row r="8" spans="2:5" x14ac:dyDescent="0.25">
      <c r="B8" t="s">
        <v>524</v>
      </c>
    </row>
    <row r="9" spans="2:5" x14ac:dyDescent="0.25">
      <c r="B9" t="s">
        <v>525</v>
      </c>
    </row>
    <row r="10" spans="2:5" x14ac:dyDescent="0.25">
      <c r="B10" t="s">
        <v>526</v>
      </c>
    </row>
    <row r="13" spans="2:5" x14ac:dyDescent="0.25">
      <c r="B13" t="s">
        <v>527</v>
      </c>
    </row>
    <row r="14" spans="2:5" x14ac:dyDescent="0.25">
      <c r="B14" t="s">
        <v>210</v>
      </c>
    </row>
    <row r="15" spans="2:5" x14ac:dyDescent="0.25">
      <c r="B15" t="s">
        <v>528</v>
      </c>
    </row>
    <row r="16" spans="2:5" x14ac:dyDescent="0.25">
      <c r="B16" t="s">
        <v>529</v>
      </c>
    </row>
    <row r="17" spans="2:2" x14ac:dyDescent="0.25">
      <c r="B17" t="s">
        <v>530</v>
      </c>
    </row>
    <row r="20" spans="2:2" x14ac:dyDescent="0.25">
      <c r="B20" t="s">
        <v>526</v>
      </c>
    </row>
    <row r="21" spans="2:2" x14ac:dyDescent="0.25">
      <c r="B21" t="s">
        <v>531</v>
      </c>
    </row>
    <row r="22" spans="2:2" x14ac:dyDescent="0.25">
      <c r="B22" t="s">
        <v>532</v>
      </c>
    </row>
    <row r="24" spans="2:2" x14ac:dyDescent="0.25">
      <c r="B24" t="s">
        <v>533</v>
      </c>
    </row>
    <row r="25" spans="2:2" x14ac:dyDescent="0.25">
      <c r="B25" t="s">
        <v>253</v>
      </c>
    </row>
    <row r="26" spans="2:2" x14ac:dyDescent="0.25">
      <c r="B26" t="s">
        <v>534</v>
      </c>
    </row>
    <row r="27" spans="2:2" x14ac:dyDescent="0.25">
      <c r="B27" t="s">
        <v>535</v>
      </c>
    </row>
    <row r="28" spans="2:2" x14ac:dyDescent="0.25">
      <c r="B28" t="s">
        <v>213</v>
      </c>
    </row>
    <row r="29" spans="2:2" x14ac:dyDescent="0.25">
      <c r="B29" t="s">
        <v>536</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ColWidth="11.42578125" defaultRowHeight="12.75" x14ac:dyDescent="0.2"/>
  <cols>
    <col min="1" max="1" width="32.85546875" style="4" customWidth="1"/>
    <col min="2" max="16384" width="11.42578125" style="4"/>
  </cols>
  <sheetData>
    <row r="3" spans="1:1" x14ac:dyDescent="0.2">
      <c r="A3" s="5" t="s">
        <v>222</v>
      </c>
    </row>
    <row r="4" spans="1:1" x14ac:dyDescent="0.2">
      <c r="A4" s="5" t="s">
        <v>214</v>
      </c>
    </row>
    <row r="5" spans="1:1" x14ac:dyDescent="0.2">
      <c r="A5" s="5" t="s">
        <v>370</v>
      </c>
    </row>
    <row r="6" spans="1:1" x14ac:dyDescent="0.2">
      <c r="A6" s="5" t="s">
        <v>372</v>
      </c>
    </row>
    <row r="7" spans="1:1" x14ac:dyDescent="0.2">
      <c r="A7" s="5" t="s">
        <v>215</v>
      </c>
    </row>
    <row r="8" spans="1:1" x14ac:dyDescent="0.2">
      <c r="A8" s="5" t="s">
        <v>216</v>
      </c>
    </row>
    <row r="9" spans="1:1" x14ac:dyDescent="0.2">
      <c r="A9" s="5" t="s">
        <v>378</v>
      </c>
    </row>
    <row r="10" spans="1:1" x14ac:dyDescent="0.2">
      <c r="A10" s="5" t="s">
        <v>217</v>
      </c>
    </row>
    <row r="11" spans="1:1" x14ac:dyDescent="0.2">
      <c r="A11" s="5" t="s">
        <v>229</v>
      </c>
    </row>
    <row r="12" spans="1:1" x14ac:dyDescent="0.2">
      <c r="A12" s="5" t="s">
        <v>218</v>
      </c>
    </row>
    <row r="13" spans="1:1" x14ac:dyDescent="0.2">
      <c r="A13" s="5" t="s">
        <v>537</v>
      </c>
    </row>
    <row r="14" spans="1:1" x14ac:dyDescent="0.2">
      <c r="A14" s="5"/>
    </row>
    <row r="16" spans="1:1" x14ac:dyDescent="0.2">
      <c r="A16" s="5" t="s">
        <v>538</v>
      </c>
    </row>
    <row r="17" spans="1:2" x14ac:dyDescent="0.2">
      <c r="A17" s="5" t="s">
        <v>521</v>
      </c>
    </row>
    <row r="18" spans="1:2" x14ac:dyDescent="0.2">
      <c r="A18" s="5" t="s">
        <v>226</v>
      </c>
    </row>
    <row r="20" spans="1:2" x14ac:dyDescent="0.2">
      <c r="A20" s="5" t="s">
        <v>525</v>
      </c>
    </row>
    <row r="21" spans="1:2" x14ac:dyDescent="0.2">
      <c r="A21" s="5" t="s">
        <v>526</v>
      </c>
    </row>
    <row r="23" spans="1:2" x14ac:dyDescent="0.2">
      <c r="A23" s="4" t="s">
        <v>539</v>
      </c>
    </row>
    <row r="24" spans="1:2" x14ac:dyDescent="0.2">
      <c r="A24" s="4" t="s">
        <v>540</v>
      </c>
    </row>
    <row r="26" spans="1:2" x14ac:dyDescent="0.2">
      <c r="A26" s="113" t="s">
        <v>541</v>
      </c>
      <c r="B26" s="115" t="s">
        <v>542</v>
      </c>
    </row>
    <row r="27" spans="1:2" x14ac:dyDescent="0.2">
      <c r="A27" s="113" t="s">
        <v>543</v>
      </c>
      <c r="B27" s="115" t="s">
        <v>544</v>
      </c>
    </row>
    <row r="28" spans="1:2" ht="25.5" x14ac:dyDescent="0.2">
      <c r="A28" s="113" t="s">
        <v>545</v>
      </c>
      <c r="B28" s="115" t="s">
        <v>208</v>
      </c>
    </row>
    <row r="29" spans="1:2" x14ac:dyDescent="0.2">
      <c r="A29" s="114" t="s">
        <v>546</v>
      </c>
      <c r="B29" s="115" t="s">
        <v>547</v>
      </c>
    </row>
    <row r="30" spans="1:2" x14ac:dyDescent="0.2">
      <c r="A30" s="113" t="s">
        <v>548</v>
      </c>
      <c r="B30" s="115" t="s">
        <v>549</v>
      </c>
    </row>
    <row r="31" spans="1:2" x14ac:dyDescent="0.2">
      <c r="A31" s="113" t="s">
        <v>550</v>
      </c>
      <c r="B31" s="115" t="s">
        <v>551</v>
      </c>
    </row>
    <row r="32" spans="1:2" x14ac:dyDescent="0.2">
      <c r="A32" s="113" t="s">
        <v>72</v>
      </c>
      <c r="B32" s="115" t="s">
        <v>552</v>
      </c>
    </row>
    <row r="33" spans="1:4" x14ac:dyDescent="0.2">
      <c r="A33" s="113" t="s">
        <v>553</v>
      </c>
      <c r="B33" s="115" t="s">
        <v>554</v>
      </c>
    </row>
    <row r="34" spans="1:4" x14ac:dyDescent="0.2">
      <c r="A34" s="113" t="s">
        <v>555</v>
      </c>
      <c r="B34" s="115" t="s">
        <v>556</v>
      </c>
    </row>
    <row r="35" spans="1:4" x14ac:dyDescent="0.2">
      <c r="A35" s="113" t="s">
        <v>557</v>
      </c>
      <c r="B35" s="115" t="s">
        <v>558</v>
      </c>
    </row>
    <row r="36" spans="1:4" x14ac:dyDescent="0.2">
      <c r="A36" s="113" t="s">
        <v>559</v>
      </c>
      <c r="B36" s="115" t="s">
        <v>560</v>
      </c>
    </row>
    <row r="37" spans="1:4" ht="15.75" customHeight="1" x14ac:dyDescent="0.2">
      <c r="A37" s="113" t="s">
        <v>561</v>
      </c>
      <c r="B37" s="115" t="s">
        <v>562</v>
      </c>
    </row>
    <row r="38" spans="1:4" x14ac:dyDescent="0.2">
      <c r="A38" s="113" t="s">
        <v>563</v>
      </c>
      <c r="B38" s="115" t="s">
        <v>564</v>
      </c>
    </row>
    <row r="39" spans="1:4" x14ac:dyDescent="0.2">
      <c r="A39" s="113" t="s">
        <v>565</v>
      </c>
      <c r="B39" s="115" t="s">
        <v>566</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23" t="s">
        <v>255</v>
      </c>
    </row>
    <row r="57" spans="1:4" x14ac:dyDescent="0.2">
      <c r="A57" s="123" t="s">
        <v>567</v>
      </c>
    </row>
    <row r="58" spans="1:4" x14ac:dyDescent="0.2">
      <c r="A58" s="123" t="s">
        <v>568</v>
      </c>
    </row>
    <row r="60" spans="1:4" x14ac:dyDescent="0.2">
      <c r="A60" s="4" t="s">
        <v>257</v>
      </c>
      <c r="B60" s="4" t="s">
        <v>257</v>
      </c>
    </row>
    <row r="61" spans="1:4" x14ac:dyDescent="0.2">
      <c r="A61" s="4" t="s">
        <v>569</v>
      </c>
      <c r="B61" s="4" t="s">
        <v>570</v>
      </c>
    </row>
    <row r="62" spans="1:4" x14ac:dyDescent="0.2">
      <c r="B62" s="4" t="s">
        <v>569</v>
      </c>
    </row>
    <row r="64" spans="1:4" x14ac:dyDescent="0.2">
      <c r="A64" s="4" t="s">
        <v>538</v>
      </c>
    </row>
    <row r="65" spans="1:1" x14ac:dyDescent="0.2">
      <c r="A65" s="4" t="s">
        <v>226</v>
      </c>
    </row>
    <row r="66" spans="1:1" x14ac:dyDescent="0.2">
      <c r="A66" s="4" t="s">
        <v>571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06c23051-135e-497b-957a-dd9cb14b2698">
      <UserInfo>
        <DisplayName>Sharon Tatiana Amaya Garcia</DisplayName>
        <AccountId>18</AccountId>
        <AccountType/>
      </UserInfo>
      <UserInfo>
        <DisplayName>KAREN  NIÑO RAMIREZ</DisplayName>
        <AccountId>20</AccountId>
        <AccountType/>
      </UserInfo>
      <UserInfo>
        <DisplayName>Johanna Mendez Santos</DisplayName>
        <AccountId>29</AccountId>
        <AccountType/>
      </UserInfo>
      <UserInfo>
        <DisplayName>OLGA MIREYA  SANTOS GONZALEZ</DisplayName>
        <AccountId>32</AccountId>
        <AccountType/>
      </UserInfo>
      <UserInfo>
        <DisplayName>JACQUELINNE  FARFAN SANCHEZ</DisplayName>
        <AccountId>33</AccountId>
        <AccountType/>
      </UserInfo>
      <UserInfo>
        <DisplayName>LUZ ALBA  JIMENEZ AYALA</DisplayName>
        <AccountId>34</AccountId>
        <AccountType/>
      </UserInfo>
      <UserInfo>
        <DisplayName>Nidia Geiler Hernandez Barrera</DisplayName>
        <AccountId>35</AccountId>
        <AccountType/>
      </UserInfo>
      <UserInfo>
        <DisplayName>Francy Paola Zuñiga Gonzalez</DisplayName>
        <AccountId>36</AccountId>
        <AccountType/>
      </UserInfo>
      <UserInfo>
        <DisplayName>Luis Javier Rodriguez Luque</DisplayName>
        <AccountId>37</AccountId>
        <AccountType/>
      </UserInfo>
      <UserInfo>
        <DisplayName>LADY JOHANNA  PINZÓN ALFONSO</DisplayName>
        <AccountId>38</AccountId>
        <AccountType/>
      </UserInfo>
      <UserInfo>
        <DisplayName>Sonia Gutierrez Barreto</DisplayName>
        <AccountId>39</AccountId>
        <AccountType/>
      </UserInfo>
      <UserInfo>
        <DisplayName>Eduard Andres Rairan Serrato</DisplayName>
        <AccountId>40</AccountId>
        <AccountType/>
      </UserInfo>
      <UserInfo>
        <DisplayName>Norma Catherine Ledesma Novoa</DisplayName>
        <AccountId>41</AccountId>
        <AccountType/>
      </UserInfo>
      <UserInfo>
        <DisplayName>LUZ MARY  PALACIOS CASTILLO</DisplayName>
        <AccountId>42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7AD361A802F845418DB8DC97BF592002" ma:contentTypeVersion="12" ma:contentTypeDescription="Crear nuevo documento." ma:contentTypeScope="" ma:versionID="e330a8a3985d887be52b176a5183e91f">
  <xsd:schema xmlns:xsd="http://www.w3.org/2001/XMLSchema" xmlns:xs="http://www.w3.org/2001/XMLSchema" xmlns:p="http://schemas.microsoft.com/office/2006/metadata/properties" xmlns:ns2="6649f0e2-5115-4712-ac08-a461ddcb82a6" xmlns:ns3="06c23051-135e-497b-957a-dd9cb14b2698" targetNamespace="http://schemas.microsoft.com/office/2006/metadata/properties" ma:root="true" ma:fieldsID="9b9a45befd7f9d0690eb3d1d636816cb" ns2:_="" ns3:_="">
    <xsd:import namespace="6649f0e2-5115-4712-ac08-a461ddcb82a6"/>
    <xsd:import namespace="06c23051-135e-497b-957a-dd9cb14b2698"/>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49f0e2-5115-4712-ac08-a461ddcb82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6c23051-135e-497b-957a-dd9cb14b2698"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575587-2C44-406B-8472-7E6E7F9949E7}">
  <ds:schemaRefs>
    <ds:schemaRef ds:uri="http://schemas.microsoft.com/office/2006/metadata/properties"/>
    <ds:schemaRef ds:uri="http://schemas.microsoft.com/office/infopath/2007/PartnerControls"/>
    <ds:schemaRef ds:uri="06c23051-135e-497b-957a-dd9cb14b2698"/>
  </ds:schemaRefs>
</ds:datastoreItem>
</file>

<file path=customXml/itemProps2.xml><?xml version="1.0" encoding="utf-8"?>
<ds:datastoreItem xmlns:ds="http://schemas.openxmlformats.org/officeDocument/2006/customXml" ds:itemID="{3124BE2C-CFB0-404A-9ED6-C350A230CF15}">
  <ds:schemaRefs>
    <ds:schemaRef ds:uri="http://schemas.microsoft.com/sharepoint/v3/contenttype/forms"/>
  </ds:schemaRefs>
</ds:datastoreItem>
</file>

<file path=customXml/itemProps3.xml><?xml version="1.0" encoding="utf-8"?>
<ds:datastoreItem xmlns:ds="http://schemas.openxmlformats.org/officeDocument/2006/customXml" ds:itemID="{1D422766-CD6E-4733-A7BC-119D61AFC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49f0e2-5115-4712-ac08-a461ddcb82a6"/>
    <ds:schemaRef ds:uri="06c23051-135e-497b-957a-dd9cb14b26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Manager/>
  <Company>Hewlett-Packard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Luz Palacios</cp:lastModifiedBy>
  <cp:revision/>
  <dcterms:created xsi:type="dcterms:W3CDTF">2020-03-24T23:12:47Z</dcterms:created>
  <dcterms:modified xsi:type="dcterms:W3CDTF">2022-01-26T01:29:27Z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0x0101007AD361A802F845418DB8DC97BF592002</vt:lpwstr>
  </property>
</Properties>
</file>