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threadedComments/threadedComment1.xml" ContentType="application/vnd.ms-excel.threadedcomments+xml"/>
  <Override PartName="/xl/comments2.xml" ContentType="application/vnd.openxmlformats-officedocument.spreadsheetml.comments+xml"/>
  <Override PartName="/xl/threadedComments/threadedComment2.xml" ContentType="application/vnd.ms-excel.threadedcomments+xml"/>
  <Override PartName="/xl/comments3.xml" ContentType="application/vnd.openxmlformats-officedocument.spreadsheetml.comments+xml"/>
  <Override PartName="/xl/threadedComments/threadedComment3.xml" ContentType="application/vnd.ms-excel.threadedcomments+xml"/>
  <Override PartName="/xl/comments4.xml" ContentType="application/vnd.openxmlformats-officedocument.spreadsheetml.comments+xml"/>
  <Override PartName="/xl/threadedComments/threadedComment4.xml" ContentType="application/vnd.ms-excel.threadedcomments+xml"/>
  <Override PartName="/xl/pivotTables/pivotTable1.xml" ContentType="application/vnd.openxmlformats-officedocument.spreadsheetml.pivotTable+xml"/>
  <Override PartName="/xl/tables/table1.xml" ContentType="application/vnd.openxmlformats-officedocument.spreadsheetml.table+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029"/>
  <workbookPr hidePivotFieldList="1" defaultThemeVersion="124226"/>
  <mc:AlternateContent xmlns:mc="http://schemas.openxmlformats.org/markup-compatibility/2006">
    <mc:Choice Requires="x15">
      <x15ac:absPath xmlns:x15ac="http://schemas.microsoft.com/office/spreadsheetml/2010/11/ac" url="C:\Users\luzma\OneDrive\Escritorio\"/>
    </mc:Choice>
  </mc:AlternateContent>
  <xr:revisionPtr revIDLastSave="0" documentId="13_ncr:1_{18833F1F-266C-4AFD-8484-93BD9BB4CEA8}" xr6:coauthVersionLast="47" xr6:coauthVersionMax="47" xr10:uidLastSave="{00000000-0000-0000-0000-000000000000}"/>
  <workbookProtection workbookAlgorithmName="SHA-512" workbookHashValue="JcMBycIzjmrvDfLCkiY7MZ/avbMeEgg0za9CD0amCCblVz4M7zRepab5Jyo489O+qbvRzQNm1gxZFoLWhzK6Iw==" workbookSaltValue="oE1b/GFNbdEcsHNs50x6Rg==" workbookSpinCount="100000" lockStructure="1"/>
  <bookViews>
    <workbookView xWindow="-120" yWindow="-120" windowWidth="21840" windowHeight="13140" tabRatio="658" firstSheet="1" activeTab="4" xr2:uid="{00000000-000D-0000-FFFF-FFFF00000000}"/>
  </bookViews>
  <sheets>
    <sheet name="Intructivo" sheetId="20" state="hidden" r:id="rId1"/>
    <sheet name="CONTEXTO" sheetId="23" r:id="rId2"/>
    <sheet name=" RIESGOS DE GESTION" sheetId="1" r:id="rId3"/>
    <sheet name="RIEGOS DE CORRUPCION" sheetId="22" r:id="rId4"/>
    <sheet name=" RIESGOS SEGURIDAD INFORMACION" sheetId="24" r:id="rId5"/>
    <sheet name="OPORTUNIDADES" sheetId="26" r:id="rId6"/>
    <sheet name="Matriz Calor Inherente" sheetId="18" state="hidden" r:id="rId7"/>
    <sheet name="Matriz Calor Residual" sheetId="19" state="hidden" r:id="rId8"/>
    <sheet name="Tabla probabilidad" sheetId="12" state="hidden" r:id="rId9"/>
    <sheet name="Tabla Impacto" sheetId="13" state="hidden" r:id="rId10"/>
    <sheet name="Tabla Valoración controles" sheetId="15" state="hidden" r:id="rId11"/>
    <sheet name="seguridad info" sheetId="25" state="hidden" r:id="rId12"/>
    <sheet name="Opciones Tratamiento" sheetId="16" state="hidden" r:id="rId13"/>
    <sheet name="Hoja1" sheetId="11" state="hidden" r:id="rId14"/>
  </sheets>
  <externalReferences>
    <externalReference r:id="rId15"/>
  </externalReferences>
  <definedNames>
    <definedName name="ADECUADO" localSheetId="3">'RIEGOS DE CORRUPCION'!#REF!</definedName>
    <definedName name="_xlnm.Print_Area" localSheetId="2">' RIESGOS DE GESTION'!#REF!</definedName>
    <definedName name="_xlnm.Print_Area" localSheetId="4">' RIESGOS SEGURIDAD INFORMACION'!#REF!</definedName>
    <definedName name="_xlnm.Print_Area" localSheetId="1">CONTEXTO!#REF!</definedName>
    <definedName name="_xlnm.Print_Area" localSheetId="3">'RIEGOS DE CORRUPCION'!#REF!</definedName>
    <definedName name="ASIGNADO" localSheetId="3">'RIEGOS DE CORRUPCION'!#REF!</definedName>
    <definedName name="COMPLETA" localSheetId="3">'RIEGOS DE CORRUPCION'!#REF!</definedName>
    <definedName name="CONFIABLE" localSheetId="3">'RIEGOS DE CORRUPCION'!#REF!</definedName>
    <definedName name="DEBIL" localSheetId="3">'RIEGOS DE CORRUPCION'!#REF!</definedName>
    <definedName name="DESVIACIONES" localSheetId="3">[1]D.Estratégico!$CT$86:$CT$87</definedName>
    <definedName name="DETECTAR" localSheetId="3">'RIEGOS DE CORRUPCION'!#REF!</definedName>
    <definedName name="EVIDENCIAS" localSheetId="3">[1]D.Estratégico!$CW$86:$CW$88</definedName>
    <definedName name="FUERTE" localSheetId="3">'RIEGOS DE CORRUPCION'!#REF!</definedName>
    <definedName name="FUNCIONES" localSheetId="3">[1]D.Estratégico!$CG$86:$CG$87</definedName>
    <definedName name="INADECUADO" localSheetId="3">'RIEGOS DE CORRUPCION'!#REF!</definedName>
    <definedName name="INCOMPLETA" localSheetId="3">'RIEGOS DE CORRUPCION'!#REF!</definedName>
    <definedName name="MODERADO" localSheetId="3">'RIEGOS DE CORRUPCION'!#REF!</definedName>
    <definedName name="NO_ASIGNADO" localSheetId="3">'RIEGOS DE CORRUPCION'!#REF!</definedName>
    <definedName name="NO_CONFIABLE" localSheetId="3">'RIEGOS DE CORRUPCION'!#REF!</definedName>
    <definedName name="NO_ES_CONTROL" localSheetId="3">'RIEGOS DE CORRUPCION'!#REF!</definedName>
    <definedName name="NO_EXISTE" localSheetId="3">'RIEGOS DE CORRUPCION'!#REF!</definedName>
    <definedName name="NO_SE_INVESTIGAN" localSheetId="3">'RIEGOS DE CORRUPCION'!#REF!</definedName>
    <definedName name="PREVENIR" localSheetId="3">'RIEGOS DE CORRUPCION'!#REF!</definedName>
    <definedName name="RESPONSABLE" localSheetId="3">[1]D.Estratégico!$CD$86:$CD$87</definedName>
    <definedName name="SE_INVESTIGAN" localSheetId="3">'RIEGOS DE CORRUPCION'!#REF!</definedName>
  </definedNames>
  <calcPr calcId="191028"/>
  <pivotCaches>
    <pivotCache cacheId="0" r:id="rId16"/>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5" i="22" l="1"/>
  <c r="Q6" i="24"/>
  <c r="Q7" i="24"/>
  <c r="Q8" i="24"/>
  <c r="Q9" i="24"/>
  <c r="Q10" i="24"/>
  <c r="AD6" i="24" l="1"/>
  <c r="AD7" i="24"/>
  <c r="AD8" i="24"/>
  <c r="AD9" i="24"/>
  <c r="AD10" i="24"/>
  <c r="AD11" i="24"/>
  <c r="AD12" i="24"/>
  <c r="AD13" i="24"/>
  <c r="AD14" i="24"/>
  <c r="AD15" i="24"/>
  <c r="AD16" i="24"/>
  <c r="AD17" i="24"/>
  <c r="AD18" i="24"/>
  <c r="AD19" i="24"/>
  <c r="AD20" i="24"/>
  <c r="AD21" i="24"/>
  <c r="AD22" i="24"/>
  <c r="AD23" i="24"/>
  <c r="AD24" i="24"/>
  <c r="AD25" i="24"/>
  <c r="AD26" i="24"/>
  <c r="AD27" i="24"/>
  <c r="AD28" i="24"/>
  <c r="AD29" i="24"/>
  <c r="AD30" i="24"/>
  <c r="AD31" i="24"/>
  <c r="AD32" i="24"/>
  <c r="AD33" i="24"/>
  <c r="AD34" i="24"/>
  <c r="AD35" i="24"/>
  <c r="AD36" i="24"/>
  <c r="AD37" i="24"/>
  <c r="AD38" i="24"/>
  <c r="AD39" i="24"/>
  <c r="AD40" i="24"/>
  <c r="AD41" i="24"/>
  <c r="AD42" i="24"/>
  <c r="AD43" i="24"/>
  <c r="AD44" i="24"/>
  <c r="AD45" i="24"/>
  <c r="AD46" i="24"/>
  <c r="AD47" i="24"/>
  <c r="AD48" i="24"/>
  <c r="AD49" i="24"/>
  <c r="AD50" i="24"/>
  <c r="AD51" i="24"/>
  <c r="AD52" i="24"/>
  <c r="AD53" i="24"/>
  <c r="AD54" i="24"/>
  <c r="AD55" i="24"/>
  <c r="AD56" i="24"/>
  <c r="AD57" i="24"/>
  <c r="AD58" i="24"/>
  <c r="AD59" i="24"/>
  <c r="AD60" i="24"/>
  <c r="AD61" i="24"/>
  <c r="AD62" i="24"/>
  <c r="AD63" i="24"/>
  <c r="AD64" i="24"/>
  <c r="AD5" i="24"/>
  <c r="T5" i="1"/>
  <c r="Q60" i="24"/>
  <c r="Q61" i="24"/>
  <c r="Q62" i="24"/>
  <c r="Q63" i="24"/>
  <c r="Q64" i="24"/>
  <c r="Q12" i="24"/>
  <c r="Q13" i="24"/>
  <c r="Q14" i="24"/>
  <c r="Q15" i="24"/>
  <c r="Q16" i="24"/>
  <c r="Q18" i="24"/>
  <c r="Q19" i="24"/>
  <c r="Q20" i="24"/>
  <c r="Q21" i="24"/>
  <c r="Q22" i="24"/>
  <c r="Q24" i="24"/>
  <c r="Q25" i="24"/>
  <c r="Q26" i="24"/>
  <c r="Q27" i="24"/>
  <c r="Q28" i="24"/>
  <c r="Q30" i="24"/>
  <c r="Q31" i="24"/>
  <c r="Q32" i="24"/>
  <c r="Q33" i="24"/>
  <c r="Q34" i="24"/>
  <c r="Q36" i="24"/>
  <c r="Q37" i="24"/>
  <c r="Q38" i="24"/>
  <c r="Q39" i="24"/>
  <c r="Q40" i="24"/>
  <c r="Q42" i="24"/>
  <c r="Q43" i="24"/>
  <c r="Q44" i="24"/>
  <c r="Q45" i="24"/>
  <c r="Q46" i="24"/>
  <c r="Q48" i="24"/>
  <c r="Q49" i="24"/>
  <c r="Q50" i="24"/>
  <c r="Q51" i="24"/>
  <c r="Q52" i="24"/>
  <c r="Q54" i="24"/>
  <c r="Q55" i="24"/>
  <c r="Q56" i="24"/>
  <c r="Q57" i="24"/>
  <c r="Q58" i="24"/>
  <c r="W64" i="24"/>
  <c r="W63" i="24"/>
  <c r="AL63" i="24" s="1"/>
  <c r="AK63" i="24" s="1"/>
  <c r="W62" i="24"/>
  <c r="W61" i="24"/>
  <c r="AL62" i="24" s="1"/>
  <c r="AK62" i="24" s="1"/>
  <c r="W60" i="24"/>
  <c r="W59" i="24"/>
  <c r="AL60" i="24" s="1"/>
  <c r="AK60" i="24" s="1"/>
  <c r="N59" i="24"/>
  <c r="W58" i="24"/>
  <c r="W57" i="24"/>
  <c r="W56" i="24"/>
  <c r="W55" i="24"/>
  <c r="W54" i="24"/>
  <c r="W53" i="24"/>
  <c r="N53" i="24"/>
  <c r="O53" i="24" s="1"/>
  <c r="W52" i="24"/>
  <c r="W51" i="24"/>
  <c r="W50" i="24"/>
  <c r="W49" i="24"/>
  <c r="W48" i="24"/>
  <c r="W47" i="24"/>
  <c r="AH47" i="24" s="1"/>
  <c r="N47" i="24"/>
  <c r="W46" i="24"/>
  <c r="W45" i="24"/>
  <c r="W44" i="24"/>
  <c r="W43" i="24"/>
  <c r="W42" i="24"/>
  <c r="W41" i="24"/>
  <c r="N41" i="24"/>
  <c r="O41" i="24" s="1"/>
  <c r="W40" i="24"/>
  <c r="W39" i="24"/>
  <c r="AH39" i="24" s="1"/>
  <c r="AJ39" i="24" s="1"/>
  <c r="W38" i="24"/>
  <c r="W37" i="24"/>
  <c r="AL38" i="24" s="1"/>
  <c r="AK38" i="24" s="1"/>
  <c r="W36" i="24"/>
  <c r="W35" i="24"/>
  <c r="AL35" i="24" s="1"/>
  <c r="AK35" i="24" s="1"/>
  <c r="N35" i="24"/>
  <c r="W34" i="24"/>
  <c r="W33" i="24"/>
  <c r="W32" i="24"/>
  <c r="AL33" i="24" s="1"/>
  <c r="AK33" i="24" s="1"/>
  <c r="W31" i="24"/>
  <c r="W30" i="24"/>
  <c r="W29" i="24"/>
  <c r="N29" i="24"/>
  <c r="W28" i="24"/>
  <c r="W27" i="24"/>
  <c r="W26" i="24"/>
  <c r="W25" i="24"/>
  <c r="AL26" i="24" s="1"/>
  <c r="AK26" i="24" s="1"/>
  <c r="W24" i="24"/>
  <c r="W23" i="24"/>
  <c r="AL23" i="24" s="1"/>
  <c r="AK23" i="24" s="1"/>
  <c r="N23" i="24"/>
  <c r="O23" i="24" s="1"/>
  <c r="W22" i="24"/>
  <c r="AH22" i="24" s="1"/>
  <c r="AJ22" i="24" s="1"/>
  <c r="W21" i="24"/>
  <c r="W20" i="24"/>
  <c r="AL21" i="24" s="1"/>
  <c r="AK21" i="24" s="1"/>
  <c r="W19" i="24"/>
  <c r="W18" i="24"/>
  <c r="W17" i="24"/>
  <c r="N17" i="24"/>
  <c r="O17" i="24" s="1"/>
  <c r="W16" i="24"/>
  <c r="W15" i="24"/>
  <c r="AL15" i="24" s="1"/>
  <c r="AK15" i="24" s="1"/>
  <c r="W14" i="24"/>
  <c r="W13" i="24"/>
  <c r="AH14" i="24" s="1"/>
  <c r="W12" i="24"/>
  <c r="W11" i="24"/>
  <c r="AL12" i="24" s="1"/>
  <c r="AK12" i="24" s="1"/>
  <c r="N11" i="24"/>
  <c r="O11" i="24" s="1"/>
  <c r="W10" i="24"/>
  <c r="W9" i="24"/>
  <c r="W8" i="24"/>
  <c r="W7" i="24"/>
  <c r="W6" i="24"/>
  <c r="W5" i="24"/>
  <c r="N5" i="24"/>
  <c r="O5" i="24" s="1"/>
  <c r="W64" i="22"/>
  <c r="X64" i="22" s="1"/>
  <c r="Z64" i="22" s="1"/>
  <c r="AA64" i="22" s="1"/>
  <c r="W63" i="22"/>
  <c r="X63" i="22" s="1"/>
  <c r="Z63" i="22" s="1"/>
  <c r="AA63" i="22" s="1"/>
  <c r="W62" i="22"/>
  <c r="X62" i="22" s="1"/>
  <c r="Z62" i="22" s="1"/>
  <c r="AA62" i="22" s="1"/>
  <c r="W61" i="22"/>
  <c r="X61" i="22" s="1"/>
  <c r="Z61" i="22" s="1"/>
  <c r="AA61" i="22" s="1"/>
  <c r="W60" i="22"/>
  <c r="X60" i="22" s="1"/>
  <c r="Z60" i="22" s="1"/>
  <c r="AA60" i="22" s="1"/>
  <c r="AK59" i="22"/>
  <c r="AL59" i="22" s="1"/>
  <c r="W59" i="22"/>
  <c r="L59" i="22"/>
  <c r="M59" i="22" s="1"/>
  <c r="W58" i="22"/>
  <c r="X58" i="22" s="1"/>
  <c r="Z58" i="22" s="1"/>
  <c r="AA58" i="22" s="1"/>
  <c r="W57" i="22"/>
  <c r="X57" i="22" s="1"/>
  <c r="Z57" i="22" s="1"/>
  <c r="AA57" i="22" s="1"/>
  <c r="W56" i="22"/>
  <c r="X56" i="22" s="1"/>
  <c r="Z56" i="22" s="1"/>
  <c r="AA56" i="22" s="1"/>
  <c r="W55" i="22"/>
  <c r="X55" i="22" s="1"/>
  <c r="Z55" i="22" s="1"/>
  <c r="AA55" i="22" s="1"/>
  <c r="W54" i="22"/>
  <c r="X54" i="22" s="1"/>
  <c r="Z54" i="22" s="1"/>
  <c r="AA54" i="22" s="1"/>
  <c r="AK53" i="22"/>
  <c r="AL53" i="22" s="1"/>
  <c r="W53" i="22"/>
  <c r="L53" i="22"/>
  <c r="M53" i="22" s="1"/>
  <c r="W52" i="22"/>
  <c r="X52" i="22" s="1"/>
  <c r="Z52" i="22" s="1"/>
  <c r="AA52" i="22" s="1"/>
  <c r="W51" i="22"/>
  <c r="X51" i="22" s="1"/>
  <c r="Z51" i="22" s="1"/>
  <c r="AA51" i="22" s="1"/>
  <c r="W50" i="22"/>
  <c r="X50" i="22" s="1"/>
  <c r="Z50" i="22" s="1"/>
  <c r="AA50" i="22" s="1"/>
  <c r="W49" i="22"/>
  <c r="X49" i="22" s="1"/>
  <c r="Z49" i="22" s="1"/>
  <c r="AA49" i="22" s="1"/>
  <c r="W48" i="22"/>
  <c r="AK47" i="22"/>
  <c r="AL47" i="22" s="1"/>
  <c r="W47" i="22"/>
  <c r="X47" i="22" s="1"/>
  <c r="Z47" i="22" s="1"/>
  <c r="AA47" i="22" s="1"/>
  <c r="L47" i="22"/>
  <c r="M47" i="22" s="1"/>
  <c r="W46" i="22"/>
  <c r="X46" i="22" s="1"/>
  <c r="Z46" i="22" s="1"/>
  <c r="AA46" i="22" s="1"/>
  <c r="W45" i="22"/>
  <c r="X45" i="22" s="1"/>
  <c r="Z45" i="22" s="1"/>
  <c r="AA45" i="22" s="1"/>
  <c r="W44" i="22"/>
  <c r="X44" i="22" s="1"/>
  <c r="Z44" i="22" s="1"/>
  <c r="AA44" i="22" s="1"/>
  <c r="W43" i="22"/>
  <c r="X43" i="22" s="1"/>
  <c r="Z43" i="22" s="1"/>
  <c r="AA43" i="22" s="1"/>
  <c r="W42" i="22"/>
  <c r="X42" i="22" s="1"/>
  <c r="Z42" i="22" s="1"/>
  <c r="AA42" i="22" s="1"/>
  <c r="AK41" i="22"/>
  <c r="AL41" i="22" s="1"/>
  <c r="W41" i="22"/>
  <c r="L41" i="22"/>
  <c r="M41" i="22" s="1"/>
  <c r="W40" i="22"/>
  <c r="X40" i="22" s="1"/>
  <c r="Z40" i="22" s="1"/>
  <c r="AA40" i="22" s="1"/>
  <c r="W39" i="22"/>
  <c r="X39" i="22" s="1"/>
  <c r="Z39" i="22" s="1"/>
  <c r="AA39" i="22" s="1"/>
  <c r="W38" i="22"/>
  <c r="X38" i="22" s="1"/>
  <c r="Z38" i="22" s="1"/>
  <c r="AA38" i="22" s="1"/>
  <c r="W37" i="22"/>
  <c r="X37" i="22" s="1"/>
  <c r="Z37" i="22" s="1"/>
  <c r="AA37" i="22" s="1"/>
  <c r="W36" i="22"/>
  <c r="X36" i="22" s="1"/>
  <c r="Z36" i="22" s="1"/>
  <c r="AA36" i="22" s="1"/>
  <c r="AK35" i="22"/>
  <c r="AL35" i="22" s="1"/>
  <c r="W35" i="22"/>
  <c r="L35" i="22"/>
  <c r="M35" i="22" s="1"/>
  <c r="W34" i="22"/>
  <c r="X34" i="22" s="1"/>
  <c r="Z34" i="22" s="1"/>
  <c r="AA34" i="22" s="1"/>
  <c r="W33" i="22"/>
  <c r="X33" i="22" s="1"/>
  <c r="Z33" i="22" s="1"/>
  <c r="AA33" i="22" s="1"/>
  <c r="W32" i="22"/>
  <c r="X32" i="22" s="1"/>
  <c r="Z32" i="22" s="1"/>
  <c r="AA32" i="22" s="1"/>
  <c r="W31" i="22"/>
  <c r="X31" i="22" s="1"/>
  <c r="Z31" i="22" s="1"/>
  <c r="AA31" i="22" s="1"/>
  <c r="W30" i="22"/>
  <c r="X30" i="22" s="1"/>
  <c r="Z30" i="22" s="1"/>
  <c r="AA30" i="22" s="1"/>
  <c r="AK29" i="22"/>
  <c r="AL29" i="22" s="1"/>
  <c r="W29" i="22"/>
  <c r="L29" i="22"/>
  <c r="M29" i="22" s="1"/>
  <c r="W28" i="22"/>
  <c r="X28" i="22" s="1"/>
  <c r="Z28" i="22" s="1"/>
  <c r="AA28" i="22" s="1"/>
  <c r="W27" i="22"/>
  <c r="X27" i="22" s="1"/>
  <c r="Z27" i="22" s="1"/>
  <c r="AA27" i="22" s="1"/>
  <c r="W26" i="22"/>
  <c r="X26" i="22" s="1"/>
  <c r="Z26" i="22" s="1"/>
  <c r="AA26" i="22" s="1"/>
  <c r="W25" i="22"/>
  <c r="X25" i="22" s="1"/>
  <c r="Z25" i="22" s="1"/>
  <c r="AA25" i="22" s="1"/>
  <c r="W24" i="22"/>
  <c r="X24" i="22" s="1"/>
  <c r="Z24" i="22" s="1"/>
  <c r="AA24" i="22" s="1"/>
  <c r="AK23" i="22"/>
  <c r="AL23" i="22" s="1"/>
  <c r="W23" i="22"/>
  <c r="L23" i="22"/>
  <c r="M23" i="22" s="1"/>
  <c r="W22" i="22"/>
  <c r="X22" i="22" s="1"/>
  <c r="Z22" i="22" s="1"/>
  <c r="AA22" i="22" s="1"/>
  <c r="W21" i="22"/>
  <c r="X21" i="22" s="1"/>
  <c r="Z21" i="22" s="1"/>
  <c r="AA21" i="22" s="1"/>
  <c r="W20" i="22"/>
  <c r="X20" i="22" s="1"/>
  <c r="Z20" i="22" s="1"/>
  <c r="AA20" i="22" s="1"/>
  <c r="W19" i="22"/>
  <c r="X19" i="22" s="1"/>
  <c r="Z19" i="22" s="1"/>
  <c r="AA19" i="22" s="1"/>
  <c r="W18" i="22"/>
  <c r="X18" i="22" s="1"/>
  <c r="Z18" i="22" s="1"/>
  <c r="AA18" i="22" s="1"/>
  <c r="AK17" i="22"/>
  <c r="AL17" i="22" s="1"/>
  <c r="W17" i="22"/>
  <c r="L17" i="22"/>
  <c r="M17" i="22" s="1"/>
  <c r="W16" i="22"/>
  <c r="X16" i="22" s="1"/>
  <c r="Z16" i="22" s="1"/>
  <c r="AA16" i="22" s="1"/>
  <c r="W15" i="22"/>
  <c r="X15" i="22" s="1"/>
  <c r="Z15" i="22" s="1"/>
  <c r="AA15" i="22" s="1"/>
  <c r="W14" i="22"/>
  <c r="X14" i="22" s="1"/>
  <c r="Z14" i="22" s="1"/>
  <c r="AA14" i="22" s="1"/>
  <c r="W13" i="22"/>
  <c r="X13" i="22" s="1"/>
  <c r="Z13" i="22" s="1"/>
  <c r="AA13" i="22" s="1"/>
  <c r="W12" i="22"/>
  <c r="X12" i="22" s="1"/>
  <c r="Z12" i="22" s="1"/>
  <c r="AA12" i="22" s="1"/>
  <c r="AK11" i="22"/>
  <c r="AL11" i="22" s="1"/>
  <c r="W11" i="22"/>
  <c r="L11" i="22"/>
  <c r="M11" i="22" s="1"/>
  <c r="W10" i="22"/>
  <c r="X10" i="22" s="1"/>
  <c r="Z10" i="22" s="1"/>
  <c r="AA10" i="22" s="1"/>
  <c r="W9" i="22"/>
  <c r="X9" i="22" s="1"/>
  <c r="Z9" i="22" s="1"/>
  <c r="AA9" i="22" s="1"/>
  <c r="W8" i="22"/>
  <c r="X8" i="22" s="1"/>
  <c r="Z8" i="22" s="1"/>
  <c r="AA8" i="22" s="1"/>
  <c r="W7" i="22"/>
  <c r="X7" i="22" s="1"/>
  <c r="Z7" i="22" s="1"/>
  <c r="AA7" i="22" s="1"/>
  <c r="W6" i="22"/>
  <c r="X6" i="22" s="1"/>
  <c r="Z6" i="22" s="1"/>
  <c r="AA6" i="22" s="1"/>
  <c r="AK5" i="22"/>
  <c r="AL5" i="22" s="1"/>
  <c r="W5" i="22"/>
  <c r="X5" i="22" s="1"/>
  <c r="Z5" i="22" s="1"/>
  <c r="AA5" i="22" s="1"/>
  <c r="M5" i="22"/>
  <c r="AA64" i="1"/>
  <c r="T64" i="1"/>
  <c r="AA63" i="1"/>
  <c r="T63" i="1"/>
  <c r="AA62" i="1"/>
  <c r="T62" i="1"/>
  <c r="AE63" i="1" s="1"/>
  <c r="AA61" i="1"/>
  <c r="T61" i="1"/>
  <c r="AA60" i="1"/>
  <c r="T60" i="1"/>
  <c r="AI61" i="1" s="1"/>
  <c r="AH61" i="1" s="1"/>
  <c r="AA59" i="1"/>
  <c r="T59" i="1"/>
  <c r="K59" i="1"/>
  <c r="L59" i="1" s="1"/>
  <c r="AA58" i="1"/>
  <c r="T58" i="1"/>
  <c r="AA57" i="1"/>
  <c r="T57" i="1"/>
  <c r="AA56" i="1"/>
  <c r="T56" i="1"/>
  <c r="AA55" i="1"/>
  <c r="T55" i="1"/>
  <c r="AA54" i="1"/>
  <c r="T54" i="1"/>
  <c r="AA53" i="1"/>
  <c r="T53" i="1"/>
  <c r="K53" i="1"/>
  <c r="AA52" i="1"/>
  <c r="T52" i="1"/>
  <c r="AA51" i="1"/>
  <c r="T51" i="1"/>
  <c r="AA50" i="1"/>
  <c r="T50" i="1"/>
  <c r="AA49" i="1"/>
  <c r="T49" i="1"/>
  <c r="AA48" i="1"/>
  <c r="T48" i="1"/>
  <c r="AA47" i="1"/>
  <c r="T47" i="1"/>
  <c r="AE47" i="1" s="1"/>
  <c r="K47" i="1"/>
  <c r="AA46" i="1"/>
  <c r="T46" i="1"/>
  <c r="AA45" i="1"/>
  <c r="T45" i="1"/>
  <c r="AA44" i="1"/>
  <c r="T44" i="1"/>
  <c r="AA43" i="1"/>
  <c r="T43" i="1"/>
  <c r="AA42" i="1"/>
  <c r="T42" i="1"/>
  <c r="AA41" i="1"/>
  <c r="T41" i="1"/>
  <c r="K41" i="1"/>
  <c r="AA40" i="1"/>
  <c r="T40" i="1"/>
  <c r="AA39" i="1"/>
  <c r="T39" i="1"/>
  <c r="AA38" i="1"/>
  <c r="T38" i="1"/>
  <c r="AA37" i="1"/>
  <c r="T37" i="1"/>
  <c r="AA36" i="1"/>
  <c r="T36" i="1"/>
  <c r="AI37" i="1" s="1"/>
  <c r="AH37" i="1" s="1"/>
  <c r="AA35" i="1"/>
  <c r="T35" i="1"/>
  <c r="K35" i="1"/>
  <c r="AA34" i="1"/>
  <c r="T34" i="1"/>
  <c r="AA33" i="1"/>
  <c r="T33" i="1"/>
  <c r="AA32" i="1"/>
  <c r="T32" i="1"/>
  <c r="AA31" i="1"/>
  <c r="T31" i="1"/>
  <c r="AA30" i="1"/>
  <c r="T30" i="1"/>
  <c r="AA29" i="1"/>
  <c r="T29" i="1"/>
  <c r="K29" i="1"/>
  <c r="AA28" i="1"/>
  <c r="T28" i="1"/>
  <c r="AA27" i="1"/>
  <c r="T27" i="1"/>
  <c r="AI28" i="1" s="1"/>
  <c r="AH28" i="1" s="1"/>
  <c r="AA26" i="1"/>
  <c r="T26" i="1"/>
  <c r="AA25" i="1"/>
  <c r="T25" i="1"/>
  <c r="AI26" i="1" s="1"/>
  <c r="AH26" i="1" s="1"/>
  <c r="AA24" i="1"/>
  <c r="T24" i="1"/>
  <c r="AA23" i="1"/>
  <c r="T23" i="1"/>
  <c r="AI23" i="1" s="1"/>
  <c r="AH23" i="1" s="1"/>
  <c r="K23" i="1"/>
  <c r="L23" i="1" s="1"/>
  <c r="AA22" i="1"/>
  <c r="T22" i="1"/>
  <c r="AA21" i="1"/>
  <c r="T21" i="1"/>
  <c r="AA20" i="1"/>
  <c r="T20" i="1"/>
  <c r="AA19" i="1"/>
  <c r="T19" i="1"/>
  <c r="AA18" i="1"/>
  <c r="T18" i="1"/>
  <c r="AA17" i="1"/>
  <c r="T17" i="1"/>
  <c r="K17" i="1"/>
  <c r="L17" i="1" s="1"/>
  <c r="AA16" i="1"/>
  <c r="T16" i="1"/>
  <c r="AA15" i="1"/>
  <c r="T15" i="1"/>
  <c r="AA14" i="1"/>
  <c r="T14" i="1"/>
  <c r="AA13" i="1"/>
  <c r="T13" i="1"/>
  <c r="AA12" i="1"/>
  <c r="T12" i="1"/>
  <c r="AA11" i="1"/>
  <c r="T11" i="1"/>
  <c r="K11" i="1"/>
  <c r="L11" i="1" s="1"/>
  <c r="AA10" i="1"/>
  <c r="T10" i="1"/>
  <c r="AA9" i="1"/>
  <c r="T9" i="1"/>
  <c r="AA8" i="1"/>
  <c r="T8" i="1"/>
  <c r="AA7" i="1"/>
  <c r="T7" i="1"/>
  <c r="AA6" i="1"/>
  <c r="T6" i="1"/>
  <c r="AA5" i="1"/>
  <c r="K5" i="1"/>
  <c r="L5" i="1" s="1"/>
  <c r="AL44" i="24" l="1"/>
  <c r="AK44" i="24" s="1"/>
  <c r="AI10" i="1"/>
  <c r="AH10" i="1" s="1"/>
  <c r="AI21" i="1"/>
  <c r="AH21" i="1" s="1"/>
  <c r="AI32" i="1"/>
  <c r="AH32" i="1" s="1"/>
  <c r="AE34" i="1"/>
  <c r="AF34" i="1" s="1"/>
  <c r="AI43" i="1"/>
  <c r="AH43" i="1" s="1"/>
  <c r="AI45" i="1"/>
  <c r="AH45" i="1" s="1"/>
  <c r="AI54" i="1"/>
  <c r="AH54" i="1" s="1"/>
  <c r="AI56" i="1"/>
  <c r="AH56" i="1" s="1"/>
  <c r="AI58" i="1"/>
  <c r="AH58" i="1" s="1"/>
  <c r="AL42" i="24"/>
  <c r="AK42" i="24" s="1"/>
  <c r="AL46" i="24"/>
  <c r="AK46" i="24" s="1"/>
  <c r="AI15" i="1"/>
  <c r="AH15" i="1" s="1"/>
  <c r="AE17" i="1"/>
  <c r="AG17" i="1" s="1"/>
  <c r="AE18" i="1" s="1"/>
  <c r="AI25" i="1"/>
  <c r="AH25" i="1" s="1"/>
  <c r="AI38" i="1"/>
  <c r="AH38" i="1" s="1"/>
  <c r="AI49" i="1"/>
  <c r="AH49" i="1" s="1"/>
  <c r="AL9" i="24"/>
  <c r="AK9" i="24" s="1"/>
  <c r="AI16" i="1"/>
  <c r="AH16" i="1" s="1"/>
  <c r="AI27" i="1"/>
  <c r="AH27" i="1" s="1"/>
  <c r="AI36" i="1"/>
  <c r="AH36" i="1" s="1"/>
  <c r="AI40" i="1"/>
  <c r="AH40" i="1" s="1"/>
  <c r="AE51" i="1"/>
  <c r="AI60" i="1"/>
  <c r="AH60" i="1" s="1"/>
  <c r="AI62" i="1"/>
  <c r="AH62" i="1" s="1"/>
  <c r="AE31" i="1"/>
  <c r="AI42" i="1"/>
  <c r="AH42" i="1" s="1"/>
  <c r="AI44" i="1"/>
  <c r="AH44" i="1" s="1"/>
  <c r="AI46" i="1"/>
  <c r="AH46" i="1" s="1"/>
  <c r="AE5" i="1"/>
  <c r="AF5" i="1" s="1"/>
  <c r="AL18" i="24"/>
  <c r="AK18" i="24" s="1"/>
  <c r="AH49" i="24"/>
  <c r="AJ49" i="24" s="1"/>
  <c r="AH51" i="24"/>
  <c r="AI51" i="24" s="1"/>
  <c r="AL52" i="24"/>
  <c r="AK52" i="24" s="1"/>
  <c r="AH5" i="24"/>
  <c r="AL17" i="24"/>
  <c r="AK17" i="24" s="1"/>
  <c r="AH18" i="24"/>
  <c r="AJ18" i="24" s="1"/>
  <c r="AL10" i="24"/>
  <c r="AK10" i="24" s="1"/>
  <c r="AH15" i="24"/>
  <c r="AJ15" i="24" s="1"/>
  <c r="AL22" i="24"/>
  <c r="AK22" i="24" s="1"/>
  <c r="AL25" i="24"/>
  <c r="AK25" i="24" s="1"/>
  <c r="AL27" i="24"/>
  <c r="AK27" i="24" s="1"/>
  <c r="AH28" i="24"/>
  <c r="AJ28" i="24" s="1"/>
  <c r="AH30" i="24"/>
  <c r="AI30" i="24" s="1"/>
  <c r="AL32" i="24"/>
  <c r="AK32" i="24" s="1"/>
  <c r="AL39" i="24"/>
  <c r="AK39" i="24" s="1"/>
  <c r="AL43" i="24"/>
  <c r="AK43" i="24" s="1"/>
  <c r="AL50" i="24"/>
  <c r="AK50" i="24" s="1"/>
  <c r="AL54" i="24"/>
  <c r="AK54" i="24" s="1"/>
  <c r="AH56" i="24"/>
  <c r="AJ56" i="24" s="1"/>
  <c r="AL58" i="24"/>
  <c r="AK58" i="24" s="1"/>
  <c r="AH63" i="24"/>
  <c r="AH11" i="24"/>
  <c r="AJ11" i="24" s="1"/>
  <c r="AH24" i="24"/>
  <c r="AJ24" i="24" s="1"/>
  <c r="AH25" i="24"/>
  <c r="AJ25" i="24" s="1"/>
  <c r="AL31" i="24"/>
  <c r="AK31" i="24" s="1"/>
  <c r="AH32" i="24"/>
  <c r="AJ32" i="24" s="1"/>
  <c r="AH35" i="24"/>
  <c r="AJ35" i="24" s="1"/>
  <c r="AH41" i="24"/>
  <c r="AJ41" i="24" s="1"/>
  <c r="AL41" i="24"/>
  <c r="AK41" i="24" s="1"/>
  <c r="AH42" i="24"/>
  <c r="AJ42" i="24" s="1"/>
  <c r="AH45" i="24"/>
  <c r="AJ45" i="24" s="1"/>
  <c r="AH46" i="24"/>
  <c r="AJ46" i="24" s="1"/>
  <c r="AL48" i="24"/>
  <c r="AK48" i="24" s="1"/>
  <c r="AL49" i="24"/>
  <c r="AK49" i="24" s="1"/>
  <c r="AL56" i="24"/>
  <c r="AK56" i="24" s="1"/>
  <c r="AL11" i="24"/>
  <c r="AK11" i="24" s="1"/>
  <c r="AH13" i="24"/>
  <c r="AJ13" i="24" s="1"/>
  <c r="AL14" i="24"/>
  <c r="AK14" i="24" s="1"/>
  <c r="AL16" i="24"/>
  <c r="AK16" i="24" s="1"/>
  <c r="AH17" i="24"/>
  <c r="AL20" i="24"/>
  <c r="AK20" i="24" s="1"/>
  <c r="AL28" i="24"/>
  <c r="AK28" i="24" s="1"/>
  <c r="AH31" i="24"/>
  <c r="AJ31" i="24" s="1"/>
  <c r="AH34" i="24"/>
  <c r="AJ34" i="24" s="1"/>
  <c r="AL37" i="24"/>
  <c r="AK37" i="24" s="1"/>
  <c r="AH40" i="24"/>
  <c r="AI40" i="24" s="1"/>
  <c r="AL45" i="24"/>
  <c r="AK45" i="24" s="1"/>
  <c r="AH52" i="24"/>
  <c r="AJ52" i="24" s="1"/>
  <c r="AL55" i="24"/>
  <c r="AK55" i="24" s="1"/>
  <c r="AH59" i="24"/>
  <c r="AJ59" i="24" s="1"/>
  <c r="AL59" i="24"/>
  <c r="AK59" i="24" s="1"/>
  <c r="AL61" i="24"/>
  <c r="AK61" i="24" s="1"/>
  <c r="AH62" i="24"/>
  <c r="AJ62" i="24" s="1"/>
  <c r="AL64" i="24"/>
  <c r="AK64" i="24" s="1"/>
  <c r="AC11" i="22"/>
  <c r="AD11" i="22" s="1"/>
  <c r="AH11" i="22" s="1"/>
  <c r="X11" i="22"/>
  <c r="Z11" i="22" s="1"/>
  <c r="AA11" i="22" s="1"/>
  <c r="L35" i="1"/>
  <c r="AI52" i="1"/>
  <c r="AH52" i="1" s="1"/>
  <c r="AI14" i="1"/>
  <c r="AH14" i="1" s="1"/>
  <c r="AE23" i="1"/>
  <c r="AF23" i="1" s="1"/>
  <c r="AJ23" i="1" s="1"/>
  <c r="AE24" i="1"/>
  <c r="AG24" i="1" s="1"/>
  <c r="AE25" i="1"/>
  <c r="AG25" i="1" s="1"/>
  <c r="AE35" i="1"/>
  <c r="AI35" i="1"/>
  <c r="AH35" i="1" s="1"/>
  <c r="AE36" i="1"/>
  <c r="AE41" i="1"/>
  <c r="AG41" i="1" s="1"/>
  <c r="AI41" i="1"/>
  <c r="AH41" i="1" s="1"/>
  <c r="AE42" i="1"/>
  <c r="AG42" i="1" s="1"/>
  <c r="AI57" i="1"/>
  <c r="AH57" i="1" s="1"/>
  <c r="AI9" i="1"/>
  <c r="AH9" i="1" s="1"/>
  <c r="AE10" i="1"/>
  <c r="AF10" i="1" s="1"/>
  <c r="AJ10" i="1" s="1"/>
  <c r="AE14" i="1"/>
  <c r="AG14" i="1" s="1"/>
  <c r="AE16" i="1"/>
  <c r="AG16" i="1" s="1"/>
  <c r="AI22" i="1"/>
  <c r="AH22" i="1" s="1"/>
  <c r="AE27" i="1"/>
  <c r="AF27" i="1" s="1"/>
  <c r="AE28" i="1"/>
  <c r="AG28" i="1" s="1"/>
  <c r="AE30" i="1"/>
  <c r="AF30" i="1" s="1"/>
  <c r="AI31" i="1"/>
  <c r="AH31" i="1" s="1"/>
  <c r="AI33" i="1"/>
  <c r="AH33" i="1" s="1"/>
  <c r="AI39" i="1"/>
  <c r="AH39" i="1" s="1"/>
  <c r="AE40" i="1"/>
  <c r="AE44" i="1"/>
  <c r="AG44" i="1" s="1"/>
  <c r="AE45" i="1"/>
  <c r="AG45" i="1" s="1"/>
  <c r="AE46" i="1"/>
  <c r="AG46" i="1" s="1"/>
  <c r="AI47" i="1"/>
  <c r="AH47" i="1" s="1"/>
  <c r="AI48" i="1"/>
  <c r="AH48" i="1" s="1"/>
  <c r="AI50" i="1"/>
  <c r="AH50" i="1" s="1"/>
  <c r="AE52" i="1"/>
  <c r="AF52" i="1" s="1"/>
  <c r="AJ52" i="1" s="1"/>
  <c r="AE53" i="1"/>
  <c r="AI53" i="1"/>
  <c r="AH53" i="1" s="1"/>
  <c r="AI55" i="1"/>
  <c r="AH55" i="1" s="1"/>
  <c r="AE54" i="1"/>
  <c r="AE57" i="1"/>
  <c r="AG57" i="1" s="1"/>
  <c r="AE59" i="1"/>
  <c r="AG59" i="1" s="1"/>
  <c r="AI59" i="1"/>
  <c r="AH59" i="1" s="1"/>
  <c r="AE60" i="1"/>
  <c r="AG60" i="1" s="1"/>
  <c r="AE61" i="1"/>
  <c r="AG61" i="1" s="1"/>
  <c r="AE62" i="1"/>
  <c r="AG62" i="1" s="1"/>
  <c r="AI64" i="1"/>
  <c r="AH64" i="1" s="1"/>
  <c r="AJ63" i="24"/>
  <c r="AI63" i="24"/>
  <c r="AM63" i="24" s="1"/>
  <c r="AJ14" i="24"/>
  <c r="AI14" i="24"/>
  <c r="AJ51" i="24"/>
  <c r="AI47" i="24"/>
  <c r="AJ47" i="24"/>
  <c r="AJ40" i="24"/>
  <c r="AI49" i="24"/>
  <c r="AM49" i="24" s="1"/>
  <c r="AI24" i="24"/>
  <c r="AI45" i="24"/>
  <c r="AM45" i="24" s="1"/>
  <c r="AI62" i="24"/>
  <c r="AM62" i="24" s="1"/>
  <c r="AH12" i="24"/>
  <c r="AH16" i="24"/>
  <c r="AI18" i="24"/>
  <c r="AM18" i="24" s="1"/>
  <c r="AL19" i="24"/>
  <c r="AK19" i="24" s="1"/>
  <c r="AI22" i="24"/>
  <c r="AM22" i="24" s="1"/>
  <c r="AH29" i="24"/>
  <c r="AH33" i="24"/>
  <c r="AI35" i="24"/>
  <c r="AM35" i="24" s="1"/>
  <c r="AL36" i="24"/>
  <c r="AK36" i="24" s="1"/>
  <c r="AI39" i="24"/>
  <c r="AL40" i="24"/>
  <c r="AK40" i="24" s="1"/>
  <c r="AH50" i="24"/>
  <c r="AL53" i="24"/>
  <c r="AK53" i="24" s="1"/>
  <c r="AL57" i="24"/>
  <c r="AK57" i="24" s="1"/>
  <c r="O59" i="24"/>
  <c r="AH10" i="24"/>
  <c r="AL13" i="24"/>
  <c r="AK13" i="24" s="1"/>
  <c r="AH23" i="24"/>
  <c r="AH27" i="24"/>
  <c r="AL30" i="24"/>
  <c r="AK30" i="24" s="1"/>
  <c r="AL34" i="24"/>
  <c r="AK34" i="24" s="1"/>
  <c r="AH44" i="24"/>
  <c r="AL47" i="24"/>
  <c r="AK47" i="24" s="1"/>
  <c r="AL51" i="24"/>
  <c r="AK51" i="24" s="1"/>
  <c r="AH61" i="24"/>
  <c r="AH21" i="24"/>
  <c r="AL24" i="24"/>
  <c r="AK24" i="24" s="1"/>
  <c r="AH38" i="24"/>
  <c r="O47" i="24"/>
  <c r="AH55" i="24"/>
  <c r="AH9" i="24"/>
  <c r="AH26" i="24"/>
  <c r="AL29" i="24"/>
  <c r="AK29" i="24" s="1"/>
  <c r="O35" i="24"/>
  <c r="AH43" i="24"/>
  <c r="AH60" i="24"/>
  <c r="AH64" i="24"/>
  <c r="AH20" i="24"/>
  <c r="O29" i="24"/>
  <c r="AH37" i="24"/>
  <c r="AH54" i="24"/>
  <c r="AH58" i="24"/>
  <c r="AH48" i="24"/>
  <c r="AH19" i="24"/>
  <c r="AH36" i="24"/>
  <c r="AI46" i="24"/>
  <c r="AM46" i="24" s="1"/>
  <c r="AH53" i="24"/>
  <c r="AH57" i="24"/>
  <c r="AI59" i="24"/>
  <c r="AM59" i="24" s="1"/>
  <c r="X29" i="22"/>
  <c r="Z29" i="22" s="1"/>
  <c r="AA29" i="22" s="1"/>
  <c r="AC29" i="22"/>
  <c r="AD29" i="22" s="1"/>
  <c r="AC35" i="22"/>
  <c r="AD35" i="22" s="1"/>
  <c r="X35" i="22"/>
  <c r="Z35" i="22" s="1"/>
  <c r="AA35" i="22" s="1"/>
  <c r="AC59" i="22"/>
  <c r="AD59" i="22" s="1"/>
  <c r="X59" i="22"/>
  <c r="Z59" i="22" s="1"/>
  <c r="AA59" i="22" s="1"/>
  <c r="AC41" i="22"/>
  <c r="AD41" i="22" s="1"/>
  <c r="X41" i="22"/>
  <c r="Z41" i="22" s="1"/>
  <c r="AA41" i="22" s="1"/>
  <c r="AC5" i="22"/>
  <c r="AD5" i="22" s="1"/>
  <c r="AC53" i="22"/>
  <c r="AD53" i="22" s="1"/>
  <c r="X53" i="22"/>
  <c r="Z53" i="22" s="1"/>
  <c r="AA53" i="22" s="1"/>
  <c r="X23" i="22"/>
  <c r="Z23" i="22" s="1"/>
  <c r="AA23" i="22" s="1"/>
  <c r="AC23" i="22"/>
  <c r="AD23" i="22" s="1"/>
  <c r="AG11" i="22"/>
  <c r="X48" i="22"/>
  <c r="Z48" i="22" s="1"/>
  <c r="AA48" i="22" s="1"/>
  <c r="AC47" i="22"/>
  <c r="AD47" i="22" s="1"/>
  <c r="X17" i="22"/>
  <c r="Z17" i="22" s="1"/>
  <c r="AA17" i="22" s="1"/>
  <c r="AC17" i="22"/>
  <c r="AD17" i="22" s="1"/>
  <c r="AG30" i="1"/>
  <c r="AG63" i="1"/>
  <c r="AF63" i="1"/>
  <c r="AF47" i="1"/>
  <c r="AG47" i="1"/>
  <c r="AF31" i="1"/>
  <c r="AG31" i="1"/>
  <c r="AG34" i="1"/>
  <c r="AF51" i="1"/>
  <c r="AG51" i="1"/>
  <c r="AE22" i="1"/>
  <c r="AE39" i="1"/>
  <c r="AE56" i="1"/>
  <c r="AI63" i="1"/>
  <c r="AH63" i="1" s="1"/>
  <c r="AI34" i="1"/>
  <c r="AH34" i="1" s="1"/>
  <c r="AI51" i="1"/>
  <c r="AH51" i="1" s="1"/>
  <c r="L53" i="1"/>
  <c r="AE33" i="1"/>
  <c r="AI24" i="1"/>
  <c r="AH24" i="1" s="1"/>
  <c r="AE38" i="1"/>
  <c r="L47" i="1"/>
  <c r="AE55" i="1"/>
  <c r="AE21" i="1"/>
  <c r="AE11" i="1"/>
  <c r="AE15" i="1"/>
  <c r="AI18" i="1"/>
  <c r="AH18" i="1" s="1"/>
  <c r="AE32" i="1"/>
  <c r="L41" i="1"/>
  <c r="AE49" i="1"/>
  <c r="AE26" i="1"/>
  <c r="AI29" i="1"/>
  <c r="AH29" i="1" s="1"/>
  <c r="AE43" i="1"/>
  <c r="AE64" i="1"/>
  <c r="AE50" i="1"/>
  <c r="AE9" i="1"/>
  <c r="L29" i="1"/>
  <c r="AE37" i="1"/>
  <c r="AE58" i="1"/>
  <c r="AI30" i="1"/>
  <c r="AH30" i="1" s="1"/>
  <c r="AE48" i="1"/>
  <c r="AE29" i="1"/>
  <c r="AF61" i="1" l="1"/>
  <c r="AJ61" i="1" s="1"/>
  <c r="AF24" i="1"/>
  <c r="AI25" i="24"/>
  <c r="AM25" i="24" s="1"/>
  <c r="AG52" i="1"/>
  <c r="AJ30" i="24"/>
  <c r="AJ47" i="1"/>
  <c r="AF57" i="1"/>
  <c r="AJ57" i="1" s="1"/>
  <c r="AI56" i="24"/>
  <c r="AM56" i="24" s="1"/>
  <c r="AM39" i="24"/>
  <c r="AI41" i="24"/>
  <c r="AM41" i="24" s="1"/>
  <c r="AI52" i="24"/>
  <c r="AM52" i="24" s="1"/>
  <c r="AL7" i="24"/>
  <c r="AI19" i="1"/>
  <c r="AF17" i="1"/>
  <c r="AF16" i="1"/>
  <c r="AJ16" i="1" s="1"/>
  <c r="AF14" i="1"/>
  <c r="AJ14" i="1" s="1"/>
  <c r="AJ27" i="1"/>
  <c r="AF42" i="1"/>
  <c r="AJ42" i="1" s="1"/>
  <c r="AG27" i="1"/>
  <c r="AF45" i="1"/>
  <c r="AJ45" i="1" s="1"/>
  <c r="AM14" i="24"/>
  <c r="AG10" i="1"/>
  <c r="AI15" i="24"/>
  <c r="AM15" i="24" s="1"/>
  <c r="AI28" i="24"/>
  <c r="AM28" i="24" s="1"/>
  <c r="AI34" i="24"/>
  <c r="AI13" i="24"/>
  <c r="AM13" i="24" s="1"/>
  <c r="AJ31" i="1"/>
  <c r="AI42" i="24"/>
  <c r="AM42" i="24" s="1"/>
  <c r="AI32" i="24"/>
  <c r="AM32" i="24" s="1"/>
  <c r="AI11" i="24"/>
  <c r="AM11" i="24" s="1"/>
  <c r="AG5" i="1"/>
  <c r="AE6" i="1" s="1"/>
  <c r="AG6" i="1" s="1"/>
  <c r="AE7" i="1" s="1"/>
  <c r="AG7" i="1" s="1"/>
  <c r="AE8" i="1" s="1"/>
  <c r="AF8" i="1" s="1"/>
  <c r="AI31" i="24"/>
  <c r="AM31" i="24" s="1"/>
  <c r="AI5" i="24"/>
  <c r="AJ5" i="24"/>
  <c r="AH6" i="24" s="1"/>
  <c r="AM40" i="24"/>
  <c r="AM24" i="24"/>
  <c r="AJ17" i="24"/>
  <c r="AI17" i="24"/>
  <c r="AM17" i="24" s="1"/>
  <c r="AF46" i="1"/>
  <c r="AJ46" i="1" s="1"/>
  <c r="AF25" i="1"/>
  <c r="AJ25" i="1" s="1"/>
  <c r="AF60" i="1"/>
  <c r="AJ60" i="1" s="1"/>
  <c r="AG23" i="1"/>
  <c r="AF44" i="1"/>
  <c r="AJ44" i="1" s="1"/>
  <c r="AF41" i="1"/>
  <c r="AJ41" i="1" s="1"/>
  <c r="AF28" i="1"/>
  <c r="AJ28" i="1" s="1"/>
  <c r="AF59" i="1"/>
  <c r="AJ59" i="1" s="1"/>
  <c r="AF62" i="1"/>
  <c r="AJ62" i="1" s="1"/>
  <c r="AJ34" i="1"/>
  <c r="AF53" i="1"/>
  <c r="AJ53" i="1" s="1"/>
  <c r="AG53" i="1"/>
  <c r="AF40" i="1"/>
  <c r="AJ40" i="1" s="1"/>
  <c r="AG40" i="1"/>
  <c r="AF36" i="1"/>
  <c r="AJ36" i="1" s="1"/>
  <c r="AG36" i="1"/>
  <c r="AF35" i="1"/>
  <c r="AJ35" i="1" s="1"/>
  <c r="AG35" i="1"/>
  <c r="AF54" i="1"/>
  <c r="AJ54" i="1" s="1"/>
  <c r="AG54" i="1"/>
  <c r="AJ43" i="24"/>
  <c r="AI43" i="24"/>
  <c r="AM43" i="24" s="1"/>
  <c r="AJ6" i="24"/>
  <c r="AH7" i="24" s="1"/>
  <c r="AI7" i="24" s="1"/>
  <c r="AI6" i="24"/>
  <c r="AI36" i="24"/>
  <c r="AM36" i="24" s="1"/>
  <c r="AJ36" i="24"/>
  <c r="AJ61" i="24"/>
  <c r="AI61" i="24"/>
  <c r="AM61" i="24" s="1"/>
  <c r="AJ48" i="24"/>
  <c r="AI48" i="24"/>
  <c r="AM48" i="24" s="1"/>
  <c r="AJ16" i="24"/>
  <c r="AI16" i="24"/>
  <c r="AM16" i="24" s="1"/>
  <c r="AJ58" i="24"/>
  <c r="AI58" i="24"/>
  <c r="AM58" i="24" s="1"/>
  <c r="AJ26" i="24"/>
  <c r="AI26" i="24"/>
  <c r="AM26" i="24" s="1"/>
  <c r="AJ12" i="24"/>
  <c r="AI12" i="24"/>
  <c r="AM12" i="24" s="1"/>
  <c r="AJ60" i="24"/>
  <c r="AI60" i="24"/>
  <c r="AM60" i="24" s="1"/>
  <c r="AJ29" i="24"/>
  <c r="AI29" i="24"/>
  <c r="AM29" i="24" s="1"/>
  <c r="AI19" i="24"/>
  <c r="AM19" i="24" s="1"/>
  <c r="AJ19" i="24"/>
  <c r="AJ54" i="24"/>
  <c r="AI54" i="24"/>
  <c r="AM54" i="24" s="1"/>
  <c r="AJ44" i="24"/>
  <c r="AI44" i="24"/>
  <c r="AM44" i="24" s="1"/>
  <c r="AJ50" i="24"/>
  <c r="AI50" i="24"/>
  <c r="AM50" i="24" s="1"/>
  <c r="AM47" i="24"/>
  <c r="AM30" i="24"/>
  <c r="AJ37" i="24"/>
  <c r="AI37" i="24"/>
  <c r="AM37" i="24" s="1"/>
  <c r="AM34" i="24"/>
  <c r="AI57" i="24"/>
  <c r="AM57" i="24" s="1"/>
  <c r="AJ57" i="24"/>
  <c r="AJ9" i="24"/>
  <c r="AI9" i="24"/>
  <c r="AM9" i="24" s="1"/>
  <c r="AJ10" i="24"/>
  <c r="AI10" i="24"/>
  <c r="AM10" i="24" s="1"/>
  <c r="AJ21" i="24"/>
  <c r="AI21" i="24"/>
  <c r="AM21" i="24" s="1"/>
  <c r="AJ38" i="24"/>
  <c r="AI38" i="24"/>
  <c r="AM38" i="24" s="1"/>
  <c r="AI53" i="24"/>
  <c r="AM53" i="24" s="1"/>
  <c r="AJ53" i="24"/>
  <c r="AJ55" i="24"/>
  <c r="AI55" i="24"/>
  <c r="AM55" i="24" s="1"/>
  <c r="AJ23" i="24"/>
  <c r="AI23" i="24"/>
  <c r="AM23" i="24" s="1"/>
  <c r="AJ20" i="24"/>
  <c r="AI20" i="24"/>
  <c r="AM20" i="24" s="1"/>
  <c r="AJ27" i="24"/>
  <c r="AI27" i="24"/>
  <c r="AM27" i="24" s="1"/>
  <c r="AJ64" i="24"/>
  <c r="AI64" i="24"/>
  <c r="AM64" i="24" s="1"/>
  <c r="AJ33" i="24"/>
  <c r="AI33" i="24"/>
  <c r="AM33" i="24" s="1"/>
  <c r="AM51" i="24"/>
  <c r="AH53" i="22"/>
  <c r="AG53" i="22"/>
  <c r="AH5" i="22"/>
  <c r="AG5" i="22"/>
  <c r="AH17" i="22"/>
  <c r="AG17" i="22"/>
  <c r="AH41" i="22"/>
  <c r="AG41" i="22"/>
  <c r="AH47" i="22"/>
  <c r="AG47" i="22"/>
  <c r="AH59" i="22"/>
  <c r="AG59" i="22"/>
  <c r="AG35" i="22"/>
  <c r="AH35" i="22"/>
  <c r="AH29" i="22"/>
  <c r="AG29" i="22"/>
  <c r="AH23" i="22"/>
  <c r="AG23" i="22"/>
  <c r="AG26" i="1"/>
  <c r="AF26" i="1"/>
  <c r="AJ26" i="1" s="1"/>
  <c r="AG21" i="1"/>
  <c r="AF21" i="1"/>
  <c r="AJ21" i="1" s="1"/>
  <c r="AG58" i="1"/>
  <c r="AF58" i="1"/>
  <c r="AJ58" i="1" s="1"/>
  <c r="AG55" i="1"/>
  <c r="AF55" i="1"/>
  <c r="AJ55" i="1" s="1"/>
  <c r="AG32" i="1"/>
  <c r="AF32" i="1"/>
  <c r="AJ32" i="1" s="1"/>
  <c r="AJ24" i="1"/>
  <c r="AG15" i="1"/>
  <c r="AF15" i="1"/>
  <c r="AJ15" i="1" s="1"/>
  <c r="AG22" i="1"/>
  <c r="AF22" i="1"/>
  <c r="AJ22" i="1" s="1"/>
  <c r="AF56" i="1"/>
  <c r="AJ56" i="1" s="1"/>
  <c r="AG56" i="1"/>
  <c r="AJ63" i="1"/>
  <c r="AF29" i="1"/>
  <c r="AJ29" i="1" s="1"/>
  <c r="AG29" i="1"/>
  <c r="AG48" i="1"/>
  <c r="AF48" i="1"/>
  <c r="AJ48" i="1" s="1"/>
  <c r="AG64" i="1"/>
  <c r="AF64" i="1"/>
  <c r="AJ64" i="1" s="1"/>
  <c r="AG11" i="1"/>
  <c r="AE12" i="1" s="1"/>
  <c r="AG12" i="1" s="1"/>
  <c r="AE13" i="1" s="1"/>
  <c r="AF13" i="1" s="1"/>
  <c r="AF11" i="1"/>
  <c r="AG18" i="1"/>
  <c r="AE19" i="1" s="1"/>
  <c r="AG19" i="1" s="1"/>
  <c r="AE20" i="1" s="1"/>
  <c r="AF18" i="1"/>
  <c r="AJ18" i="1" s="1"/>
  <c r="AJ30" i="1"/>
  <c r="AG50" i="1"/>
  <c r="AF50" i="1"/>
  <c r="AJ50" i="1" s="1"/>
  <c r="AF33" i="1"/>
  <c r="AJ33" i="1" s="1"/>
  <c r="AG33" i="1"/>
  <c r="AG43" i="1"/>
  <c r="AF43" i="1"/>
  <c r="AJ43" i="1" s="1"/>
  <c r="AJ51" i="1"/>
  <c r="AG37" i="1"/>
  <c r="AF37" i="1"/>
  <c r="AJ37" i="1" s="1"/>
  <c r="AG49" i="1"/>
  <c r="AF49" i="1"/>
  <c r="AJ49" i="1" s="1"/>
  <c r="AG9" i="1"/>
  <c r="AF9" i="1"/>
  <c r="AJ9" i="1" s="1"/>
  <c r="AG39" i="1"/>
  <c r="AF39" i="1"/>
  <c r="AJ39" i="1" s="1"/>
  <c r="AG38" i="1"/>
  <c r="AF38" i="1"/>
  <c r="AJ38" i="1" s="1"/>
  <c r="AG13" i="1" l="1"/>
  <c r="AJ7" i="24"/>
  <c r="AH8" i="24" s="1"/>
  <c r="AK7" i="24"/>
  <c r="AM7" i="24" s="1"/>
  <c r="AL8" i="24"/>
  <c r="AK8" i="24" s="1"/>
  <c r="AH19" i="1"/>
  <c r="AI20" i="1"/>
  <c r="AH20" i="1" s="1"/>
  <c r="AG20" i="1"/>
  <c r="AF20" i="1"/>
  <c r="AF19" i="1"/>
  <c r="AF12" i="1"/>
  <c r="AF6" i="1"/>
  <c r="AG8" i="1"/>
  <c r="AF7" i="1"/>
  <c r="D49" i="11"/>
  <c r="C49" i="11"/>
  <c r="D48" i="11"/>
  <c r="D47" i="11"/>
  <c r="C48" i="11"/>
  <c r="C47" i="11"/>
  <c r="AJ19" i="1" l="1"/>
  <c r="AJ8" i="24"/>
  <c r="AI8" i="24"/>
  <c r="AM8" i="24" s="1"/>
  <c r="AJ20" i="1"/>
  <c r="F221" i="13"/>
  <c r="F211" i="13"/>
  <c r="F212" i="13"/>
  <c r="F213" i="13"/>
  <c r="F214" i="13"/>
  <c r="F215" i="13"/>
  <c r="F216" i="13"/>
  <c r="F217" i="13"/>
  <c r="F218" i="13"/>
  <c r="F219" i="13"/>
  <c r="F220" i="13"/>
  <c r="F210" i="13"/>
  <c r="B221" i="13" a="1"/>
  <c r="B221" i="13" l="1"/>
  <c r="Q5" i="24" s="1"/>
  <c r="N23" i="1" l="1"/>
  <c r="O23" i="1" s="1"/>
  <c r="N11" i="1"/>
  <c r="O11" i="1" s="1"/>
  <c r="N35" i="1"/>
  <c r="O35" i="1" s="1"/>
  <c r="N59" i="1"/>
  <c r="O59" i="1" s="1"/>
  <c r="N47" i="1"/>
  <c r="O47" i="1" s="1"/>
  <c r="Q23" i="24"/>
  <c r="R23" i="24" s="1"/>
  <c r="Q35" i="24"/>
  <c r="Q47" i="24"/>
  <c r="R47" i="24" s="1"/>
  <c r="R5" i="24"/>
  <c r="N53" i="1"/>
  <c r="O53" i="1" s="1"/>
  <c r="Q59" i="24"/>
  <c r="R59" i="24" s="1"/>
  <c r="Q17" i="24"/>
  <c r="R17" i="24" s="1"/>
  <c r="Q29" i="24"/>
  <c r="R29" i="24" s="1"/>
  <c r="Q41" i="24"/>
  <c r="R41" i="24" s="1"/>
  <c r="Q53" i="24"/>
  <c r="R53" i="24" s="1"/>
  <c r="N17" i="1"/>
  <c r="O17" i="1" s="1"/>
  <c r="N41" i="1"/>
  <c r="O41" i="1" s="1"/>
  <c r="N5" i="1"/>
  <c r="O5" i="1" s="1"/>
  <c r="Q11" i="24"/>
  <c r="N29" i="1"/>
  <c r="O29" i="1" s="1"/>
  <c r="AL44" i="18"/>
  <c r="AJ44" i="18"/>
  <c r="AF44" i="18"/>
  <c r="AD44" i="18"/>
  <c r="Z44" i="18"/>
  <c r="X44" i="18"/>
  <c r="T44" i="18"/>
  <c r="R44" i="18"/>
  <c r="N44" i="18"/>
  <c r="L44" i="18"/>
  <c r="AL36" i="18"/>
  <c r="AJ36" i="18"/>
  <c r="AF36" i="18"/>
  <c r="AD36" i="18"/>
  <c r="Z36" i="18"/>
  <c r="X36" i="18"/>
  <c r="T36" i="18"/>
  <c r="R36" i="18"/>
  <c r="N36" i="18"/>
  <c r="L36" i="18"/>
  <c r="AL28" i="18"/>
  <c r="AJ28" i="18"/>
  <c r="AF28" i="18"/>
  <c r="AD28" i="18"/>
  <c r="Z28" i="18"/>
  <c r="X28" i="18"/>
  <c r="T28" i="18"/>
  <c r="R28" i="18"/>
  <c r="N28" i="18"/>
  <c r="L28" i="18"/>
  <c r="AL20" i="18"/>
  <c r="AJ20" i="18"/>
  <c r="AF20" i="18"/>
  <c r="AD20" i="18"/>
  <c r="Z20" i="18"/>
  <c r="X20" i="18"/>
  <c r="T20" i="18"/>
  <c r="R20" i="18"/>
  <c r="N20" i="18"/>
  <c r="L20" i="18"/>
  <c r="AL12" i="18"/>
  <c r="AJ12" i="18"/>
  <c r="AF12" i="18"/>
  <c r="AD12" i="18"/>
  <c r="Z12" i="18"/>
  <c r="X12" i="18"/>
  <c r="T12" i="18"/>
  <c r="R12" i="18"/>
  <c r="N12" i="18"/>
  <c r="L12" i="18"/>
  <c r="H210" i="13"/>
  <c r="R35" i="24" l="1"/>
  <c r="T35" i="24" s="1"/>
  <c r="P41" i="1"/>
  <c r="Q41" i="1"/>
  <c r="P29" i="1"/>
  <c r="Q29" i="1"/>
  <c r="Q17" i="1"/>
  <c r="P17" i="1"/>
  <c r="AI17" i="1" s="1"/>
  <c r="AH17" i="1" s="1"/>
  <c r="AJ17" i="1" s="1"/>
  <c r="S17" i="24"/>
  <c r="T17" i="24"/>
  <c r="S47" i="24"/>
  <c r="T47" i="24"/>
  <c r="Q59" i="1"/>
  <c r="P59" i="1"/>
  <c r="P35" i="1"/>
  <c r="Q35" i="1"/>
  <c r="R11" i="24"/>
  <c r="T11" i="24" s="1"/>
  <c r="S53" i="24"/>
  <c r="T53" i="24"/>
  <c r="T41" i="24"/>
  <c r="S41" i="24"/>
  <c r="P53" i="1"/>
  <c r="Q53" i="1"/>
  <c r="S23" i="24"/>
  <c r="T23" i="24"/>
  <c r="P11" i="1"/>
  <c r="AI11" i="1" s="1"/>
  <c r="AH11" i="1" s="1"/>
  <c r="AJ11" i="1" s="1"/>
  <c r="Q11" i="1"/>
  <c r="S59" i="24"/>
  <c r="T59" i="24"/>
  <c r="T29" i="24"/>
  <c r="S29" i="24"/>
  <c r="P47" i="1"/>
  <c r="Q47" i="1"/>
  <c r="Q23" i="1"/>
  <c r="P23" i="1"/>
  <c r="T52" i="19"/>
  <c r="AF32" i="19"/>
  <c r="N22" i="19"/>
  <c r="AL32" i="19"/>
  <c r="N52" i="19"/>
  <c r="AL12" i="19"/>
  <c r="AL52" i="19"/>
  <c r="AL42" i="19"/>
  <c r="T32" i="19"/>
  <c r="AF12" i="19"/>
  <c r="N32" i="19"/>
  <c r="T42" i="19"/>
  <c r="N12" i="19"/>
  <c r="Z52" i="19"/>
  <c r="Z42" i="19"/>
  <c r="AL22" i="19"/>
  <c r="T12" i="19"/>
  <c r="T22" i="19"/>
  <c r="Z32" i="19"/>
  <c r="AF52" i="19"/>
  <c r="N42" i="19"/>
  <c r="Z22" i="19"/>
  <c r="AF42" i="19"/>
  <c r="Z12" i="19"/>
  <c r="AF22" i="19"/>
  <c r="AM42" i="19"/>
  <c r="U32" i="19"/>
  <c r="AG12" i="19"/>
  <c r="U42" i="19"/>
  <c r="O12" i="19"/>
  <c r="U22" i="19"/>
  <c r="AM52" i="19"/>
  <c r="AA42" i="19"/>
  <c r="AM22" i="19"/>
  <c r="U12" i="19"/>
  <c r="AA32" i="19"/>
  <c r="AG42" i="19"/>
  <c r="AA12" i="19"/>
  <c r="AG52" i="19"/>
  <c r="O42" i="19"/>
  <c r="AA22" i="19"/>
  <c r="AA52" i="19"/>
  <c r="AG22" i="19"/>
  <c r="AM32" i="19"/>
  <c r="U52" i="19"/>
  <c r="AG32" i="19"/>
  <c r="O22" i="19"/>
  <c r="O52" i="19"/>
  <c r="AM12" i="19"/>
  <c r="O32" i="19"/>
  <c r="S11" i="24" l="1"/>
  <c r="S35" i="24"/>
  <c r="Z42" i="18"/>
  <c r="N42" i="18"/>
  <c r="AF26" i="18"/>
  <c r="N26" i="18"/>
  <c r="AF18" i="18"/>
  <c r="T10" i="18"/>
  <c r="N34" i="18"/>
  <c r="T34" i="18"/>
  <c r="T18" i="18"/>
  <c r="Z18" i="18"/>
  <c r="Z10" i="18"/>
  <c r="AL18" i="18"/>
  <c r="Z26" i="18"/>
  <c r="T42" i="18"/>
  <c r="AF34" i="18"/>
  <c r="AL10" i="18"/>
  <c r="N18" i="18"/>
  <c r="N10" i="18"/>
  <c r="AL34" i="18"/>
  <c r="AL42" i="18"/>
  <c r="AF10" i="18"/>
  <c r="Z34" i="18"/>
  <c r="AF42" i="18"/>
  <c r="AL26" i="18"/>
  <c r="T26" i="18"/>
  <c r="AJ34" i="18"/>
  <c r="R34" i="18"/>
  <c r="R42" i="18"/>
  <c r="AJ26" i="18"/>
  <c r="X10" i="18"/>
  <c r="X42" i="18"/>
  <c r="L42" i="18"/>
  <c r="R18" i="18"/>
  <c r="R26" i="18"/>
  <c r="L34" i="18"/>
  <c r="X26" i="18"/>
  <c r="X34" i="18"/>
  <c r="AD18" i="18"/>
  <c r="AD34" i="18"/>
  <c r="L26" i="18"/>
  <c r="AJ10" i="18"/>
  <c r="AJ42" i="18"/>
  <c r="AJ18" i="18"/>
  <c r="AD26" i="18"/>
  <c r="L10" i="18"/>
  <c r="AD10" i="18"/>
  <c r="X18" i="18"/>
  <c r="AD42" i="18"/>
  <c r="L18" i="18"/>
  <c r="R10" i="18"/>
  <c r="AB36" i="18"/>
  <c r="AH12" i="18"/>
  <c r="P28" i="18"/>
  <c r="AH20" i="18"/>
  <c r="P36" i="18"/>
  <c r="V12" i="18"/>
  <c r="AH28" i="18"/>
  <c r="AB20" i="18"/>
  <c r="J12" i="18"/>
  <c r="J20" i="18"/>
  <c r="P44" i="18"/>
  <c r="AB44" i="18"/>
  <c r="V28" i="18"/>
  <c r="V36" i="18"/>
  <c r="J28" i="18"/>
  <c r="AH36" i="18"/>
  <c r="J44" i="18"/>
  <c r="P12" i="18"/>
  <c r="AB12" i="18"/>
  <c r="V44" i="18"/>
  <c r="AH44" i="18"/>
  <c r="V20" i="18"/>
  <c r="P20" i="18"/>
  <c r="J36" i="18"/>
  <c r="AB28" i="18"/>
  <c r="T38" i="18"/>
  <c r="AF22" i="18"/>
  <c r="N38" i="18"/>
  <c r="AF30" i="18"/>
  <c r="AL6" i="18"/>
  <c r="Z6" i="18"/>
  <c r="T14" i="18"/>
  <c r="T22" i="18"/>
  <c r="N6" i="18"/>
  <c r="AL30" i="18"/>
  <c r="Z22" i="18"/>
  <c r="Z14" i="18"/>
  <c r="Z30" i="18"/>
  <c r="AL38" i="18"/>
  <c r="AL14" i="18"/>
  <c r="AF6" i="18"/>
  <c r="AL22" i="18"/>
  <c r="T30" i="18"/>
  <c r="Z38" i="18"/>
  <c r="AF14" i="18"/>
  <c r="N30" i="18"/>
  <c r="N14" i="18"/>
  <c r="N22" i="18"/>
  <c r="AF38" i="18"/>
  <c r="T6" i="18"/>
  <c r="X32" i="18"/>
  <c r="AD32" i="18"/>
  <c r="AJ8" i="18"/>
  <c r="L16" i="18"/>
  <c r="R32" i="18"/>
  <c r="AJ32" i="18"/>
  <c r="R40" i="18"/>
  <c r="AJ40" i="18"/>
  <c r="AD24" i="18"/>
  <c r="AJ24" i="18"/>
  <c r="R24" i="18"/>
  <c r="AJ16" i="18"/>
  <c r="AD8" i="18"/>
  <c r="L32" i="18"/>
  <c r="L40" i="18"/>
  <c r="R16" i="18"/>
  <c r="L24" i="18"/>
  <c r="AD16" i="18"/>
  <c r="L8" i="18"/>
  <c r="R8" i="18"/>
  <c r="X40" i="18"/>
  <c r="X8" i="18"/>
  <c r="X16" i="18"/>
  <c r="AD40" i="18"/>
  <c r="X24" i="18"/>
  <c r="J40" i="18"/>
  <c r="J16" i="18"/>
  <c r="P16" i="18"/>
  <c r="V8" i="18"/>
  <c r="J8" i="18"/>
  <c r="J24" i="18"/>
  <c r="AH16" i="18"/>
  <c r="AB16" i="18"/>
  <c r="AB40" i="18"/>
  <c r="P32" i="18"/>
  <c r="P40" i="18"/>
  <c r="AH24" i="18"/>
  <c r="AB32" i="18"/>
  <c r="J32" i="18"/>
  <c r="V16" i="18"/>
  <c r="V40" i="18"/>
  <c r="AH32" i="18"/>
  <c r="V24" i="18"/>
  <c r="V32" i="18"/>
  <c r="AH8" i="18"/>
  <c r="AB8" i="18"/>
  <c r="P8" i="18"/>
  <c r="AH40" i="18"/>
  <c r="AB24" i="18"/>
  <c r="P24" i="18"/>
  <c r="AD38" i="18"/>
  <c r="L30" i="18"/>
  <c r="AD30" i="18"/>
  <c r="AJ6" i="18"/>
  <c r="L14" i="18"/>
  <c r="L22" i="18"/>
  <c r="X6" i="18"/>
  <c r="L6" i="18"/>
  <c r="R38" i="18"/>
  <c r="AJ38" i="18"/>
  <c r="L38" i="18"/>
  <c r="AD6" i="18"/>
  <c r="R6" i="18"/>
  <c r="AJ30" i="18"/>
  <c r="R30" i="18"/>
  <c r="AD22" i="18"/>
  <c r="AJ14" i="18"/>
  <c r="AJ22" i="18"/>
  <c r="AD14" i="18"/>
  <c r="X38" i="18"/>
  <c r="X14" i="18"/>
  <c r="R22" i="18"/>
  <c r="X22" i="18"/>
  <c r="R14" i="18"/>
  <c r="X30" i="18"/>
  <c r="J6" i="18"/>
  <c r="AB38" i="18"/>
  <c r="AH30" i="18"/>
  <c r="P14" i="18"/>
  <c r="AH14" i="18"/>
  <c r="AB22" i="18"/>
  <c r="J30" i="18"/>
  <c r="J38" i="18"/>
  <c r="P30" i="18"/>
  <c r="P22" i="18"/>
  <c r="J22" i="18"/>
  <c r="V22" i="18"/>
  <c r="AH38" i="18"/>
  <c r="V30" i="18"/>
  <c r="P38" i="18"/>
  <c r="AH6" i="18"/>
  <c r="AH22" i="18"/>
  <c r="AB30" i="18"/>
  <c r="V38" i="18"/>
  <c r="V14" i="18"/>
  <c r="J14" i="18"/>
  <c r="AB14" i="18"/>
  <c r="AB6" i="18"/>
  <c r="V6" i="18"/>
  <c r="P6" i="18"/>
  <c r="AH34" i="18"/>
  <c r="AH42" i="18"/>
  <c r="AH18" i="18"/>
  <c r="AB10" i="18"/>
  <c r="J26" i="18"/>
  <c r="V18" i="18"/>
  <c r="V42" i="18"/>
  <c r="J42" i="18"/>
  <c r="P10" i="18"/>
  <c r="AB26" i="18"/>
  <c r="J34" i="18"/>
  <c r="J18" i="18"/>
  <c r="AH10" i="18"/>
  <c r="AB34" i="18"/>
  <c r="P26" i="18"/>
  <c r="P34" i="18"/>
  <c r="V34" i="18"/>
  <c r="AH26" i="18"/>
  <c r="J10" i="18"/>
  <c r="P18" i="18"/>
  <c r="AB42" i="18"/>
  <c r="V10" i="18"/>
  <c r="AB18" i="18"/>
  <c r="P42" i="18"/>
  <c r="V26" i="18"/>
  <c r="Z32" i="18"/>
  <c r="N24" i="18"/>
  <c r="AL32" i="18"/>
  <c r="AL40" i="18"/>
  <c r="N8" i="18"/>
  <c r="AF24" i="18"/>
  <c r="Z40" i="18"/>
  <c r="Z16" i="18"/>
  <c r="N32" i="18"/>
  <c r="T32" i="18"/>
  <c r="N40" i="18"/>
  <c r="T8" i="18"/>
  <c r="AF32" i="18"/>
  <c r="AL8" i="18"/>
  <c r="T24" i="18"/>
  <c r="N16" i="18"/>
  <c r="T16" i="18"/>
  <c r="Z24" i="18"/>
  <c r="AF16" i="18"/>
  <c r="T40" i="18"/>
  <c r="AF8" i="18"/>
  <c r="AL24" i="18"/>
  <c r="Z8" i="18"/>
  <c r="AF40" i="18"/>
  <c r="AL16" i="18"/>
  <c r="J40" i="19" l="1"/>
  <c r="V30" i="19"/>
  <c r="AH20" i="19"/>
  <c r="J30" i="19"/>
  <c r="V20" i="19"/>
  <c r="AH10" i="19"/>
  <c r="P10" i="19"/>
  <c r="AB50" i="19"/>
  <c r="J50" i="19"/>
  <c r="AB40" i="19"/>
  <c r="P30" i="19"/>
  <c r="V50" i="19"/>
  <c r="P50" i="19"/>
  <c r="AB10" i="19"/>
  <c r="AH30" i="19"/>
  <c r="AH40" i="19"/>
  <c r="J10" i="19"/>
  <c r="AB20" i="19"/>
  <c r="AH50" i="19"/>
  <c r="V10" i="19"/>
  <c r="P20" i="19"/>
  <c r="J20" i="19"/>
  <c r="P40" i="19"/>
  <c r="V40" i="19"/>
  <c r="AB30" i="19"/>
  <c r="J11" i="19"/>
  <c r="V11" i="19"/>
  <c r="AB21" i="19"/>
  <c r="P31" i="19"/>
  <c r="J31" i="19"/>
  <c r="AB41" i="19"/>
  <c r="AH41" i="19"/>
  <c r="P41" i="19"/>
  <c r="J21" i="19"/>
  <c r="AB31" i="19"/>
  <c r="AB51" i="19"/>
  <c r="P21" i="19"/>
  <c r="V41" i="19"/>
  <c r="V31" i="19"/>
  <c r="AH21" i="19"/>
  <c r="AB11" i="19"/>
  <c r="P51" i="19"/>
  <c r="V21" i="19"/>
  <c r="AH31" i="19"/>
  <c r="V51" i="19"/>
  <c r="J51" i="19"/>
  <c r="AH51" i="19"/>
  <c r="AH11" i="19"/>
  <c r="J41" i="19"/>
  <c r="P11" i="19"/>
  <c r="AB36" i="19"/>
  <c r="AH16" i="19"/>
  <c r="P16" i="19"/>
  <c r="V46" i="19"/>
  <c r="J6" i="19"/>
  <c r="AB16" i="19"/>
  <c r="V26" i="19"/>
  <c r="V16" i="19"/>
  <c r="AB6" i="19"/>
  <c r="J26" i="19"/>
  <c r="P6" i="19"/>
  <c r="AH46" i="19"/>
  <c r="P46" i="19"/>
  <c r="AH26" i="19"/>
  <c r="AH36" i="19"/>
  <c r="V36" i="19"/>
  <c r="P36" i="19"/>
  <c r="V6" i="19"/>
  <c r="AH6" i="19"/>
  <c r="AB46" i="19"/>
  <c r="AB26" i="19"/>
  <c r="J16" i="19"/>
  <c r="P26" i="19"/>
  <c r="J36" i="19"/>
  <c r="J46" i="19"/>
  <c r="V25" i="19"/>
  <c r="AH25" i="19"/>
  <c r="P45" i="19"/>
  <c r="AH45" i="19"/>
  <c r="AH15" i="19"/>
  <c r="AB55" i="19"/>
  <c r="J45" i="19"/>
  <c r="AH35" i="19"/>
  <c r="V45" i="19"/>
  <c r="AH55" i="19"/>
  <c r="V15" i="19"/>
  <c r="J25" i="19"/>
  <c r="V35" i="19"/>
  <c r="P25" i="19"/>
  <c r="V55" i="19"/>
  <c r="J15" i="19"/>
  <c r="AB15" i="19"/>
  <c r="J35" i="19"/>
  <c r="AB35" i="19"/>
  <c r="J55" i="19"/>
  <c r="AB25" i="19"/>
  <c r="P35" i="19"/>
  <c r="P55" i="19"/>
  <c r="AB45" i="19"/>
  <c r="P15" i="19"/>
  <c r="J47" i="19"/>
  <c r="V27" i="19"/>
  <c r="AH7" i="19"/>
  <c r="P47" i="19"/>
  <c r="AB27" i="19"/>
  <c r="J17" i="19"/>
  <c r="V47" i="19"/>
  <c r="J37" i="19"/>
  <c r="AB37" i="19"/>
  <c r="J27" i="19"/>
  <c r="V7" i="19"/>
  <c r="AH37" i="19"/>
  <c r="P27" i="19"/>
  <c r="AB7" i="19"/>
  <c r="P17" i="19"/>
  <c r="V17" i="19"/>
  <c r="AH47" i="19"/>
  <c r="P37" i="19"/>
  <c r="AB17" i="19"/>
  <c r="J7" i="19"/>
  <c r="V37" i="19"/>
  <c r="AH17" i="19"/>
  <c r="P7" i="19"/>
  <c r="AH27" i="19"/>
  <c r="AB47" i="19"/>
  <c r="AB33" i="19"/>
  <c r="V13" i="19"/>
  <c r="AH23" i="19"/>
  <c r="J23" i="19"/>
  <c r="AB43" i="19"/>
  <c r="P43" i="19"/>
  <c r="AB53" i="19"/>
  <c r="V33" i="19"/>
  <c r="P13" i="19"/>
  <c r="J43" i="19"/>
  <c r="V23" i="19"/>
  <c r="J53" i="19"/>
  <c r="AH43" i="19"/>
  <c r="AH13" i="19"/>
  <c r="P53" i="19"/>
  <c r="V43" i="19"/>
  <c r="J13" i="19"/>
  <c r="P33" i="19"/>
  <c r="J33" i="19"/>
  <c r="V53" i="19"/>
  <c r="AH33" i="19"/>
  <c r="AB23" i="19"/>
  <c r="AH53" i="19"/>
  <c r="P23" i="19"/>
  <c r="AB13" i="19"/>
  <c r="J39" i="19"/>
  <c r="AB39" i="19"/>
  <c r="AH49" i="19"/>
  <c r="P39" i="19"/>
  <c r="P9" i="19"/>
  <c r="AB9" i="19"/>
  <c r="V39" i="19"/>
  <c r="V9" i="19"/>
  <c r="AH9" i="19"/>
  <c r="J29" i="19"/>
  <c r="J19" i="19"/>
  <c r="V29" i="19"/>
  <c r="P29" i="19"/>
  <c r="AB49" i="19"/>
  <c r="AB29" i="19"/>
  <c r="P49" i="19"/>
  <c r="J49" i="19"/>
  <c r="P19" i="19"/>
  <c r="V49" i="19"/>
  <c r="AH39" i="19"/>
  <c r="V19" i="19"/>
  <c r="AH19" i="19"/>
  <c r="AH29" i="19"/>
  <c r="AB19" i="19"/>
  <c r="J9" i="19"/>
  <c r="AH8" i="19"/>
  <c r="P18" i="19"/>
  <c r="AB28" i="19"/>
  <c r="P38" i="19"/>
  <c r="AB48" i="19"/>
  <c r="J28" i="19"/>
  <c r="V38" i="19"/>
  <c r="AH38" i="19"/>
  <c r="V8" i="19"/>
  <c r="J48" i="19"/>
  <c r="AH28" i="19"/>
  <c r="P48" i="19"/>
  <c r="AH48" i="19"/>
  <c r="V28" i="19"/>
  <c r="AB38" i="19"/>
  <c r="AB18" i="19"/>
  <c r="AH18" i="19"/>
  <c r="AB8" i="19"/>
  <c r="V48" i="19"/>
  <c r="J8" i="19"/>
  <c r="V18" i="19"/>
  <c r="P28" i="19"/>
  <c r="P8" i="19"/>
  <c r="J18" i="19"/>
  <c r="J38" i="19"/>
  <c r="V32" i="19"/>
  <c r="P42" i="19"/>
  <c r="J12" i="19"/>
  <c r="J32" i="19"/>
  <c r="AB52" i="19"/>
  <c r="J22" i="19"/>
  <c r="V22" i="19"/>
  <c r="J52" i="19"/>
  <c r="AH12" i="19"/>
  <c r="J42" i="19"/>
  <c r="AH42" i="19"/>
  <c r="P32" i="19"/>
  <c r="AB12" i="19"/>
  <c r="AH32" i="19"/>
  <c r="AB32" i="19"/>
  <c r="AB42" i="19"/>
  <c r="V42" i="19"/>
  <c r="V12" i="19"/>
  <c r="V52" i="19"/>
  <c r="AB22" i="19"/>
  <c r="AH52" i="19"/>
  <c r="AH22" i="19"/>
  <c r="P22" i="19"/>
  <c r="P12" i="19"/>
  <c r="P52" i="19"/>
  <c r="W37" i="19" l="1"/>
  <c r="AI7" i="19"/>
  <c r="W17" i="19"/>
  <c r="W27" i="19"/>
  <c r="Q47" i="19"/>
  <c r="W7" i="19"/>
  <c r="AI17" i="19"/>
  <c r="K47" i="19"/>
  <c r="AI47" i="19"/>
  <c r="Q27" i="19"/>
  <c r="AC27" i="19"/>
  <c r="AC47" i="19"/>
  <c r="AC37" i="19"/>
  <c r="AI37" i="19"/>
  <c r="AC17" i="19"/>
  <c r="K37" i="19"/>
  <c r="AC7" i="19"/>
  <c r="W47" i="19"/>
  <c r="Q37" i="19"/>
  <c r="AI27" i="19"/>
  <c r="Q7" i="19"/>
  <c r="K27" i="19"/>
  <c r="K17" i="19"/>
  <c r="K7" i="19"/>
  <c r="Q17" i="19"/>
  <c r="K35" i="19"/>
  <c r="AC25" i="19"/>
  <c r="K45" i="19"/>
  <c r="AI45" i="19"/>
  <c r="W45" i="19"/>
  <c r="Q35" i="19"/>
  <c r="K55" i="19"/>
  <c r="AC15" i="19"/>
  <c r="Q15" i="19"/>
  <c r="AC35" i="19"/>
  <c r="AI35" i="19"/>
  <c r="Q55" i="19"/>
  <c r="AI25" i="19"/>
  <c r="AC55" i="19"/>
  <c r="W15" i="19"/>
  <c r="K15" i="19"/>
  <c r="W25" i="19"/>
  <c r="AC45" i="19"/>
  <c r="Q25" i="19"/>
  <c r="W55" i="19"/>
  <c r="K25" i="19"/>
  <c r="Q45" i="19"/>
  <c r="W35" i="19"/>
  <c r="AI55" i="19"/>
  <c r="AI15" i="19"/>
  <c r="AC14" i="19"/>
  <c r="Q14" i="19"/>
  <c r="AI54" i="19"/>
  <c r="Q54" i="19"/>
  <c r="Q24" i="19"/>
  <c r="AI14" i="19"/>
  <c r="W24" i="19"/>
  <c r="AC44" i="19"/>
  <c r="K54" i="19"/>
  <c r="AI34" i="19"/>
  <c r="W14" i="19"/>
  <c r="K24" i="19"/>
  <c r="AC24" i="19"/>
  <c r="AI44" i="19"/>
  <c r="AI24" i="19"/>
  <c r="W44" i="19"/>
  <c r="Q44" i="19"/>
  <c r="AC54" i="19"/>
  <c r="K44" i="19"/>
  <c r="Q34" i="19"/>
  <c r="W34" i="19"/>
  <c r="K14" i="19"/>
  <c r="W54" i="19"/>
  <c r="K34" i="19"/>
  <c r="AC34" i="19"/>
  <c r="AI41" i="19"/>
  <c r="W11" i="19"/>
  <c r="Q51" i="19"/>
  <c r="W21" i="19"/>
  <c r="AC11" i="19"/>
  <c r="AI51" i="19"/>
  <c r="W41" i="19"/>
  <c r="K41" i="19"/>
  <c r="AI11" i="19"/>
  <c r="AC41" i="19"/>
  <c r="AC21" i="19"/>
  <c r="K31" i="19"/>
  <c r="W51" i="19"/>
  <c r="Q21" i="19"/>
  <c r="Q31" i="19"/>
  <c r="AI21" i="19"/>
  <c r="K51" i="19"/>
  <c r="K21" i="19"/>
  <c r="AI31" i="19"/>
  <c r="Q41" i="19"/>
  <c r="K11" i="19"/>
  <c r="AC31" i="19"/>
  <c r="AC51" i="19"/>
  <c r="W31" i="19"/>
  <c r="Q11" i="19"/>
  <c r="AD55" i="19"/>
  <c r="R15" i="19"/>
  <c r="AJ35" i="19"/>
  <c r="X45" i="19"/>
  <c r="AJ15" i="19"/>
  <c r="AJ55" i="19"/>
  <c r="R25" i="19"/>
  <c r="X15" i="19"/>
  <c r="R55" i="19"/>
  <c r="X55" i="19"/>
  <c r="AD15" i="19"/>
  <c r="L35" i="19"/>
  <c r="L15" i="19"/>
  <c r="L45" i="19"/>
  <c r="AD45" i="19"/>
  <c r="L25" i="19"/>
  <c r="AD25" i="19"/>
  <c r="X35" i="19"/>
  <c r="X25" i="19"/>
  <c r="R35" i="19"/>
  <c r="AJ25" i="19"/>
  <c r="AD35" i="19"/>
  <c r="R45" i="19"/>
  <c r="AJ45" i="19"/>
  <c r="L55" i="19"/>
  <c r="P54" i="19"/>
  <c r="AH14" i="19"/>
  <c r="AB14" i="19"/>
  <c r="AH34" i="19"/>
  <c r="AB54" i="19"/>
  <c r="AH54" i="19"/>
  <c r="V14" i="19"/>
  <c r="J54" i="19"/>
  <c r="AH44" i="19"/>
  <c r="V54" i="19"/>
  <c r="J14" i="19"/>
  <c r="AH24" i="19"/>
  <c r="V34" i="19"/>
  <c r="AB44" i="19"/>
  <c r="AB34" i="19"/>
  <c r="P14" i="19"/>
  <c r="V24" i="19"/>
  <c r="AB24" i="19"/>
  <c r="V44" i="19"/>
  <c r="P34" i="19"/>
  <c r="J34" i="19"/>
  <c r="P24" i="19"/>
  <c r="J44" i="19"/>
  <c r="J24" i="19"/>
  <c r="P44" i="19"/>
  <c r="AJ52" i="19"/>
  <c r="AJ32" i="19"/>
  <c r="L32" i="19"/>
  <c r="AJ42" i="19"/>
  <c r="L12" i="19"/>
  <c r="L52" i="19"/>
  <c r="X12" i="19"/>
  <c r="R12" i="19"/>
  <c r="AD42" i="19"/>
  <c r="X42" i="19"/>
  <c r="AJ12" i="19"/>
  <c r="X32" i="19"/>
  <c r="R52" i="19"/>
  <c r="R32" i="19"/>
  <c r="X22" i="19"/>
  <c r="AJ22" i="19"/>
  <c r="L22" i="19"/>
  <c r="R22" i="19"/>
  <c r="AD12" i="19"/>
  <c r="AD32" i="19"/>
  <c r="AD22" i="19"/>
  <c r="X52" i="19"/>
  <c r="AD52" i="19"/>
  <c r="L42" i="19"/>
  <c r="R42" i="19"/>
  <c r="AJ21" i="19"/>
  <c r="AD31" i="19"/>
  <c r="R21" i="19"/>
  <c r="AD41" i="19"/>
  <c r="AJ11" i="19"/>
  <c r="AJ51" i="19"/>
  <c r="L41" i="19"/>
  <c r="AD11" i="19"/>
  <c r="L21" i="19"/>
  <c r="L11" i="19"/>
  <c r="X51" i="19"/>
  <c r="X21" i="19"/>
  <c r="R11" i="19"/>
  <c r="R31" i="19"/>
  <c r="AJ41" i="19"/>
  <c r="L31" i="19"/>
  <c r="R51" i="19"/>
  <c r="X31" i="19"/>
  <c r="X11" i="19"/>
  <c r="X41" i="19"/>
  <c r="AJ31" i="19"/>
  <c r="AD51" i="19"/>
  <c r="R41" i="19"/>
  <c r="AD21" i="19"/>
  <c r="L51" i="19"/>
  <c r="K42" i="19"/>
  <c r="AC32" i="19"/>
  <c r="W42" i="19"/>
  <c r="AI52" i="19"/>
  <c r="K22" i="19"/>
  <c r="Q32" i="19"/>
  <c r="AI12" i="19"/>
  <c r="AC52" i="19"/>
  <c r="Q42" i="19"/>
  <c r="AC42" i="19"/>
  <c r="K12" i="19"/>
  <c r="Q22" i="19"/>
  <c r="W52" i="19"/>
  <c r="AI42" i="19"/>
  <c r="W32" i="19"/>
  <c r="AI22" i="19"/>
  <c r="W12" i="19"/>
  <c r="AI32" i="19"/>
  <c r="AC12" i="19"/>
  <c r="Q12" i="19"/>
  <c r="Q52" i="19"/>
  <c r="K32" i="19"/>
  <c r="W22" i="19"/>
  <c r="K52" i="19"/>
  <c r="AC22" i="19"/>
  <c r="AC40" i="19"/>
  <c r="W10" i="19"/>
  <c r="AC50" i="19"/>
  <c r="Q10" i="19"/>
  <c r="Q30" i="19"/>
  <c r="W50" i="19"/>
  <c r="K40" i="19"/>
  <c r="Q50" i="19"/>
  <c r="W20" i="19"/>
  <c r="K10" i="19"/>
  <c r="Q40" i="19"/>
  <c r="K30" i="19"/>
  <c r="AI50" i="19"/>
  <c r="AI20" i="19"/>
  <c r="K50" i="19"/>
  <c r="AI40" i="19"/>
  <c r="W40" i="19"/>
  <c r="K20" i="19"/>
  <c r="AC10" i="19"/>
  <c r="AI10" i="19"/>
  <c r="AC20" i="19"/>
  <c r="AI30" i="19"/>
  <c r="AC30" i="19"/>
  <c r="W30" i="19"/>
  <c r="Q20" i="19"/>
  <c r="AI6" i="19"/>
  <c r="W26" i="19"/>
  <c r="AI36" i="19"/>
  <c r="W36" i="19"/>
  <c r="K46" i="19"/>
  <c r="Q46" i="19"/>
  <c r="W16" i="19"/>
  <c r="Q6" i="19"/>
  <c r="AI16" i="19"/>
  <c r="K26" i="19"/>
  <c r="AI26" i="19"/>
  <c r="AC36" i="19"/>
  <c r="AI46" i="19"/>
  <c r="AC26" i="19"/>
  <c r="K36" i="19"/>
  <c r="K6" i="19"/>
  <c r="Q36" i="19"/>
  <c r="W46" i="19"/>
  <c r="AC6" i="19"/>
  <c r="K16" i="19"/>
  <c r="AC46" i="19"/>
  <c r="AC16" i="19"/>
  <c r="Q26" i="19"/>
  <c r="Q16" i="19"/>
  <c r="W6" i="19"/>
  <c r="K39" i="19"/>
  <c r="AC39" i="19"/>
  <c r="W29" i="19"/>
  <c r="AI49" i="19"/>
  <c r="W9" i="19"/>
  <c r="AC19" i="19"/>
  <c r="Q49" i="19"/>
  <c r="W49" i="19"/>
  <c r="AC9" i="19"/>
  <c r="AI9" i="19"/>
  <c r="Q29" i="19"/>
  <c r="W39" i="19"/>
  <c r="Q39" i="19"/>
  <c r="K9" i="19"/>
  <c r="W19" i="19"/>
  <c r="AI39" i="19"/>
  <c r="K29" i="19"/>
  <c r="AC49" i="19"/>
  <c r="AI19" i="19"/>
  <c r="AC29" i="19"/>
  <c r="K19" i="19"/>
  <c r="K49" i="19"/>
  <c r="Q19" i="19"/>
  <c r="Q9" i="19"/>
  <c r="AI29" i="19"/>
  <c r="K23" i="19"/>
  <c r="AI43" i="19"/>
  <c r="AC43" i="19"/>
  <c r="AC53" i="19"/>
  <c r="W43" i="19"/>
  <c r="K13" i="19"/>
  <c r="Q53" i="19"/>
  <c r="AI53" i="19"/>
  <c r="K33" i="19"/>
  <c r="K43" i="19"/>
  <c r="AI33" i="19"/>
  <c r="AC33" i="19"/>
  <c r="Q33" i="19"/>
  <c r="AI23" i="19"/>
  <c r="K53" i="19"/>
  <c r="AC23" i="19"/>
  <c r="AC13" i="19"/>
  <c r="W23" i="19"/>
  <c r="W33" i="19"/>
  <c r="Q13" i="19"/>
  <c r="W13" i="19"/>
  <c r="AI13" i="19"/>
  <c r="Q43" i="19"/>
  <c r="Q23" i="19"/>
  <c r="W53" i="19"/>
  <c r="M12" i="19"/>
  <c r="AK42" i="19"/>
  <c r="AE32" i="19"/>
  <c r="M52" i="19"/>
  <c r="S12" i="19"/>
  <c r="M32" i="19"/>
  <c r="S52" i="19"/>
  <c r="Y52" i="19"/>
  <c r="Y42" i="19"/>
  <c r="AK12" i="19"/>
  <c r="S22" i="19"/>
  <c r="AE12" i="19"/>
  <c r="Y22" i="19"/>
  <c r="S32" i="19"/>
  <c r="AK52" i="19"/>
  <c r="M22" i="19"/>
  <c r="AK32" i="19"/>
  <c r="AE22" i="19"/>
  <c r="AE42" i="19"/>
  <c r="Y32" i="19"/>
  <c r="M42" i="19"/>
  <c r="Y12" i="19"/>
  <c r="AE52" i="19"/>
  <c r="AK22" i="19"/>
  <c r="S42" i="19"/>
  <c r="AC18" i="19"/>
  <c r="W28" i="19"/>
  <c r="W38" i="19"/>
  <c r="K18" i="19"/>
  <c r="AC8" i="19"/>
  <c r="AI48" i="19"/>
  <c r="AI28" i="19"/>
  <c r="K8" i="19"/>
  <c r="W18" i="19"/>
  <c r="W8" i="19"/>
  <c r="K38" i="19"/>
  <c r="AC28" i="19"/>
  <c r="AI8" i="19"/>
  <c r="Q8" i="19"/>
  <c r="W48" i="19"/>
  <c r="AI18" i="19"/>
  <c r="Q48" i="19"/>
  <c r="K48" i="19"/>
  <c r="Q38" i="19"/>
  <c r="K28" i="19"/>
  <c r="AC38" i="19"/>
  <c r="AC48" i="19"/>
  <c r="AI38" i="19"/>
  <c r="Q18" i="19"/>
  <c r="Q28" i="19"/>
  <c r="R40" i="19" l="1"/>
  <c r="AD10" i="19"/>
  <c r="X40" i="19"/>
  <c r="AJ10" i="19"/>
  <c r="R50" i="19"/>
  <c r="X10" i="19"/>
  <c r="R30" i="19"/>
  <c r="L10" i="19"/>
  <c r="L50" i="19"/>
  <c r="AJ20" i="19"/>
  <c r="AJ40" i="19"/>
  <c r="AD30" i="19"/>
  <c r="R20" i="19"/>
  <c r="AD50" i="19"/>
  <c r="AJ30" i="19"/>
  <c r="AJ50" i="19"/>
  <c r="X30" i="19"/>
  <c r="AD20" i="19"/>
  <c r="L40" i="19"/>
  <c r="X50" i="19"/>
  <c r="X20" i="19"/>
  <c r="AD40" i="19"/>
  <c r="R10" i="19"/>
  <c r="L30" i="19"/>
  <c r="L20" i="19"/>
  <c r="AD47" i="19"/>
  <c r="AJ27" i="19"/>
  <c r="AD27" i="19"/>
  <c r="AJ7" i="19"/>
  <c r="AJ37" i="19"/>
  <c r="L27" i="19"/>
  <c r="AD17" i="19"/>
  <c r="L37" i="19"/>
  <c r="R17" i="19"/>
  <c r="AJ17" i="19"/>
  <c r="X7" i="19"/>
  <c r="X47" i="19"/>
  <c r="L7" i="19"/>
  <c r="L17" i="19"/>
  <c r="R27" i="19"/>
  <c r="X27" i="19"/>
  <c r="R7" i="19"/>
  <c r="X17" i="19"/>
  <c r="AJ47" i="19"/>
  <c r="L47" i="19"/>
  <c r="R37" i="19"/>
  <c r="AD7" i="19"/>
  <c r="X37" i="19"/>
  <c r="R47" i="19"/>
  <c r="AD37" i="19"/>
  <c r="AJ43" i="19"/>
  <c r="AD33" i="19"/>
  <c r="X33" i="19"/>
  <c r="X13" i="19"/>
  <c r="AD43" i="19"/>
  <c r="L43" i="19"/>
  <c r="X23" i="19"/>
  <c r="R33" i="19"/>
  <c r="R43" i="19"/>
  <c r="AD53" i="19"/>
  <c r="AJ13" i="19"/>
  <c r="R23" i="19"/>
  <c r="R13" i="19"/>
  <c r="AJ53" i="19"/>
  <c r="L33" i="19"/>
  <c r="L23" i="19"/>
  <c r="X43" i="19"/>
  <c r="X53" i="19"/>
  <c r="AD13" i="19"/>
  <c r="L53" i="19"/>
  <c r="L13" i="19"/>
  <c r="AD23" i="19"/>
  <c r="AJ33" i="19"/>
  <c r="AJ23" i="19"/>
  <c r="R53" i="19"/>
  <c r="M55" i="19"/>
  <c r="AK15" i="19"/>
  <c r="AE25" i="19"/>
  <c r="Y35" i="19"/>
  <c r="M25" i="19"/>
  <c r="S55" i="19"/>
  <c r="S45" i="19"/>
  <c r="S35" i="19"/>
  <c r="M15" i="19"/>
  <c r="AE45" i="19"/>
  <c r="Y15" i="19"/>
  <c r="AK45" i="19"/>
  <c r="AE55" i="19"/>
  <c r="M35" i="19"/>
  <c r="M45" i="19"/>
  <c r="S25" i="19"/>
  <c r="AK35" i="19"/>
  <c r="Y25" i="19"/>
  <c r="AE15" i="19"/>
  <c r="Y45" i="19"/>
  <c r="AE35" i="19"/>
  <c r="AK25" i="19"/>
  <c r="Y55" i="19"/>
  <c r="S15" i="19"/>
  <c r="AK55" i="19"/>
  <c r="X8" i="19"/>
  <c r="R48" i="19"/>
  <c r="L8" i="19"/>
  <c r="AD38" i="19"/>
  <c r="AD48" i="19"/>
  <c r="AD8" i="19"/>
  <c r="R18" i="19"/>
  <c r="L38" i="19"/>
  <c r="AJ28" i="19"/>
  <c r="X18" i="19"/>
  <c r="X48" i="19"/>
  <c r="R28" i="19"/>
  <c r="L18" i="19"/>
  <c r="X28" i="19"/>
  <c r="R8" i="19"/>
  <c r="X38" i="19"/>
  <c r="AJ8" i="19"/>
  <c r="AD18" i="19"/>
  <c r="AJ38" i="19"/>
  <c r="L48" i="19"/>
  <c r="AJ48" i="19"/>
  <c r="AJ18" i="19"/>
  <c r="R38" i="19"/>
  <c r="AD28" i="19"/>
  <c r="L28" i="19"/>
  <c r="Z11" i="19"/>
  <c r="AF31" i="19"/>
  <c r="T51" i="19"/>
  <c r="N51" i="19"/>
  <c r="Z41" i="19"/>
  <c r="AF21" i="19"/>
  <c r="AL31" i="19"/>
  <c r="T31" i="19"/>
  <c r="Z31" i="19"/>
  <c r="N21" i="19"/>
  <c r="N31" i="19"/>
  <c r="AL11" i="19"/>
  <c r="T11" i="19"/>
  <c r="AF11" i="19"/>
  <c r="AL41" i="19"/>
  <c r="T21" i="19"/>
  <c r="Z21" i="19"/>
  <c r="AL51" i="19"/>
  <c r="N11" i="19"/>
  <c r="AF51" i="19"/>
  <c r="N41" i="19"/>
  <c r="Z51" i="19"/>
  <c r="AL21" i="19"/>
  <c r="T41" i="19"/>
  <c r="AF41" i="19"/>
  <c r="AE46" i="19"/>
  <c r="M36" i="19"/>
  <c r="Y16" i="19"/>
  <c r="AK46" i="19"/>
  <c r="S36" i="19"/>
  <c r="AE16" i="19"/>
  <c r="M6" i="19"/>
  <c r="AK16" i="19"/>
  <c r="M26" i="19"/>
  <c r="S46" i="19"/>
  <c r="AE26" i="19"/>
  <c r="M16" i="19"/>
  <c r="Y46" i="19"/>
  <c r="AK26" i="19"/>
  <c r="S16" i="19"/>
  <c r="Y6" i="19"/>
  <c r="AK36" i="19"/>
  <c r="S26" i="19"/>
  <c r="AE6" i="19"/>
  <c r="M46" i="19"/>
  <c r="Y26" i="19"/>
  <c r="AK6" i="19"/>
  <c r="Y36" i="19"/>
  <c r="S6" i="19"/>
  <c r="AE36" i="19"/>
  <c r="O11" i="19"/>
  <c r="O21" i="19"/>
  <c r="O51" i="19"/>
  <c r="AA31" i="19"/>
  <c r="AM31" i="19"/>
  <c r="AG51" i="19"/>
  <c r="AA41" i="19"/>
  <c r="AM11" i="19"/>
  <c r="U21" i="19"/>
  <c r="AG41" i="19"/>
  <c r="AM21" i="19"/>
  <c r="AM51" i="19"/>
  <c r="O41" i="19"/>
  <c r="U11" i="19"/>
  <c r="AG31" i="19"/>
  <c r="U41" i="19"/>
  <c r="AG11" i="19"/>
  <c r="AM41" i="19"/>
  <c r="AA21" i="19"/>
  <c r="AA51" i="19"/>
  <c r="U51" i="19"/>
  <c r="U31" i="19"/>
  <c r="AA11" i="19"/>
  <c r="AG21" i="19"/>
  <c r="O31" i="19"/>
  <c r="AJ46" i="19"/>
  <c r="AD46" i="19"/>
  <c r="L36" i="19"/>
  <c r="X16" i="19"/>
  <c r="AJ26" i="19"/>
  <c r="L46" i="19"/>
  <c r="X6" i="19"/>
  <c r="R36" i="19"/>
  <c r="X36" i="19"/>
  <c r="R6" i="19"/>
  <c r="AJ6" i="19"/>
  <c r="AD36" i="19"/>
  <c r="R46" i="19"/>
  <c r="AD26" i="19"/>
  <c r="L16" i="19"/>
  <c r="AD16" i="19"/>
  <c r="X46" i="19"/>
  <c r="X26" i="19"/>
  <c r="AJ36" i="19"/>
  <c r="R26" i="19"/>
  <c r="AD6" i="19"/>
  <c r="L6" i="19"/>
  <c r="L26" i="19"/>
  <c r="R16" i="19"/>
  <c r="AJ16" i="19"/>
  <c r="AE11" i="19"/>
  <c r="Y41" i="19"/>
  <c r="M41" i="19"/>
  <c r="Y21" i="19"/>
  <c r="AK41" i="19"/>
  <c r="S31" i="19"/>
  <c r="M31" i="19"/>
  <c r="M51" i="19"/>
  <c r="Y51" i="19"/>
  <c r="AK21" i="19"/>
  <c r="AK31" i="19"/>
  <c r="Y11" i="19"/>
  <c r="AE41" i="19"/>
  <c r="AE21" i="19"/>
  <c r="S51" i="19"/>
  <c r="AE51" i="19"/>
  <c r="AK51" i="19"/>
  <c r="M21" i="19"/>
  <c r="AE31" i="19"/>
  <c r="S41" i="19"/>
  <c r="AK11" i="19"/>
  <c r="S11" i="19"/>
  <c r="Y31" i="19"/>
  <c r="S21" i="19"/>
  <c r="M11" i="19"/>
  <c r="L54" i="19"/>
  <c r="AJ14" i="19"/>
  <c r="AD44" i="19"/>
  <c r="X54" i="19"/>
  <c r="R14" i="19"/>
  <c r="AD24" i="19"/>
  <c r="AD34" i="19"/>
  <c r="R54" i="19"/>
  <c r="L34" i="19"/>
  <c r="AJ34" i="19"/>
  <c r="X24" i="19"/>
  <c r="AJ24" i="19"/>
  <c r="X44" i="19"/>
  <c r="R24" i="19"/>
  <c r="X34" i="19"/>
  <c r="L14" i="19"/>
  <c r="AD14" i="19"/>
  <c r="L44" i="19"/>
  <c r="R44" i="19"/>
  <c r="AD54" i="19"/>
  <c r="X14" i="19"/>
  <c r="AJ44" i="19"/>
  <c r="R34" i="19"/>
  <c r="AJ54" i="19"/>
  <c r="L24" i="19"/>
  <c r="AD29" i="19"/>
  <c r="AD19" i="19"/>
  <c r="R39" i="19"/>
  <c r="R9" i="19"/>
  <c r="X49" i="19"/>
  <c r="X9" i="19"/>
  <c r="AD39" i="19"/>
  <c r="R29" i="19"/>
  <c r="L49" i="19"/>
  <c r="X19" i="19"/>
  <c r="X29" i="19"/>
  <c r="X39" i="19"/>
  <c r="L9" i="19"/>
  <c r="AD9" i="19"/>
  <c r="AJ49" i="19"/>
  <c r="L39" i="19"/>
  <c r="R19" i="19"/>
  <c r="AJ39" i="19"/>
  <c r="AJ29" i="19"/>
  <c r="AJ19" i="19"/>
  <c r="AJ9" i="19"/>
  <c r="AD49" i="19"/>
  <c r="L19" i="19"/>
  <c r="L29" i="19"/>
  <c r="R49" i="19"/>
  <c r="AG39" i="19" l="1"/>
  <c r="AG29" i="19"/>
  <c r="AM19" i="19"/>
  <c r="O39" i="19"/>
  <c r="AG49" i="19"/>
  <c r="O29" i="19"/>
  <c r="U29" i="19"/>
  <c r="O49" i="19"/>
  <c r="U49" i="19"/>
  <c r="AA19" i="19"/>
  <c r="U39" i="19"/>
  <c r="AG9" i="19"/>
  <c r="AA39" i="19"/>
  <c r="AM49" i="19"/>
  <c r="O19" i="19"/>
  <c r="AM39" i="19"/>
  <c r="AM29" i="19"/>
  <c r="O9" i="19"/>
  <c r="AM9" i="19"/>
  <c r="AA49" i="19"/>
  <c r="AG19" i="19"/>
  <c r="U9" i="19"/>
  <c r="U19" i="19"/>
  <c r="AA9" i="19"/>
  <c r="AA29" i="19"/>
  <c r="AE54" i="19"/>
  <c r="S24" i="19"/>
  <c r="AE34" i="19"/>
  <c r="Y54" i="19"/>
  <c r="AE14" i="19"/>
  <c r="Y34" i="19"/>
  <c r="M44" i="19"/>
  <c r="AK54" i="19"/>
  <c r="M24" i="19"/>
  <c r="AK34" i="19"/>
  <c r="Y14" i="19"/>
  <c r="AK14" i="19"/>
  <c r="Y24" i="19"/>
  <c r="S44" i="19"/>
  <c r="M34" i="19"/>
  <c r="AK44" i="19"/>
  <c r="M54" i="19"/>
  <c r="Y44" i="19"/>
  <c r="S54" i="19"/>
  <c r="AK24" i="19"/>
  <c r="M14" i="19"/>
  <c r="AE44" i="19"/>
  <c r="S34" i="19"/>
  <c r="AE24" i="19"/>
  <c r="S14" i="19"/>
  <c r="AK17" i="19"/>
  <c r="S27" i="19"/>
  <c r="S37" i="19"/>
  <c r="AE27" i="19"/>
  <c r="Y47" i="19"/>
  <c r="S7" i="19"/>
  <c r="M17" i="19"/>
  <c r="AE17" i="19"/>
  <c r="AK27" i="19"/>
  <c r="Y7" i="19"/>
  <c r="Y37" i="19"/>
  <c r="AE37" i="19"/>
  <c r="Y27" i="19"/>
  <c r="M47" i="19"/>
  <c r="AE47" i="19"/>
  <c r="Y17" i="19"/>
  <c r="AE7" i="19"/>
  <c r="M27" i="19"/>
  <c r="S47" i="19"/>
  <c r="M7" i="19"/>
  <c r="M37" i="19"/>
  <c r="S17" i="19"/>
  <c r="AK7" i="19"/>
  <c r="AK47" i="19"/>
  <c r="AK37" i="19"/>
  <c r="M48" i="19"/>
  <c r="S48" i="19"/>
  <c r="AE8" i="19"/>
  <c r="AE38" i="19"/>
  <c r="M38" i="19"/>
  <c r="AE18" i="19"/>
  <c r="AK48" i="19"/>
  <c r="AK18" i="19"/>
  <c r="AK28" i="19"/>
  <c r="S28" i="19"/>
  <c r="Y48" i="19"/>
  <c r="M8" i="19"/>
  <c r="Y8" i="19"/>
  <c r="M28" i="19"/>
  <c r="AK38" i="19"/>
  <c r="M18" i="19"/>
  <c r="Y28" i="19"/>
  <c r="S38" i="19"/>
  <c r="AE48" i="19"/>
  <c r="Y18" i="19"/>
  <c r="AK8" i="19"/>
  <c r="Y38" i="19"/>
  <c r="S8" i="19"/>
  <c r="S18" i="19"/>
  <c r="AE28" i="19"/>
  <c r="AA55" i="19"/>
  <c r="O45" i="19"/>
  <c r="AA15" i="19"/>
  <c r="AM55" i="19"/>
  <c r="O55" i="19"/>
  <c r="AG35" i="19"/>
  <c r="AM25" i="19"/>
  <c r="AM35" i="19"/>
  <c r="AA25" i="19"/>
  <c r="AM45" i="19"/>
  <c r="AG25" i="19"/>
  <c r="AA35" i="19"/>
  <c r="O25" i="19"/>
  <c r="U25" i="19"/>
  <c r="AG45" i="19"/>
  <c r="U35" i="19"/>
  <c r="AA45" i="19"/>
  <c r="AM15" i="19"/>
  <c r="U45" i="19"/>
  <c r="O35" i="19"/>
  <c r="O15" i="19"/>
  <c r="AG15" i="19"/>
  <c r="U15" i="19"/>
  <c r="AG55" i="19"/>
  <c r="U55" i="19"/>
  <c r="AE40" i="19"/>
  <c r="Y30" i="19"/>
  <c r="M20" i="19"/>
  <c r="Y20" i="19"/>
  <c r="M40" i="19"/>
  <c r="M10" i="19"/>
  <c r="AK20" i="19"/>
  <c r="AK10" i="19"/>
  <c r="AK30" i="19"/>
  <c r="Y40" i="19"/>
  <c r="S40" i="19"/>
  <c r="AE30" i="19"/>
  <c r="Y10" i="19"/>
  <c r="M30" i="19"/>
  <c r="AE50" i="19"/>
  <c r="AE20" i="19"/>
  <c r="S50" i="19"/>
  <c r="S10" i="19"/>
  <c r="Y50" i="19"/>
  <c r="S30" i="19"/>
  <c r="AK50" i="19"/>
  <c r="AE10" i="19"/>
  <c r="S20" i="19"/>
  <c r="M50" i="19"/>
  <c r="AK40" i="19"/>
  <c r="AF39" i="19"/>
  <c r="AL19" i="19"/>
  <c r="N39" i="19"/>
  <c r="Z19" i="19"/>
  <c r="AF19" i="19"/>
  <c r="N29" i="19"/>
  <c r="AL29" i="19"/>
  <c r="AL39" i="19"/>
  <c r="AF49" i="19"/>
  <c r="AF9" i="19"/>
  <c r="AL9" i="19"/>
  <c r="N49" i="19"/>
  <c r="Z9" i="19"/>
  <c r="Z49" i="19"/>
  <c r="N19" i="19"/>
  <c r="Z39" i="19"/>
  <c r="T9" i="19"/>
  <c r="T39" i="19"/>
  <c r="Z29" i="19"/>
  <c r="N9" i="19"/>
  <c r="T49" i="19"/>
  <c r="T19" i="19"/>
  <c r="AL49" i="19"/>
  <c r="T29" i="19"/>
  <c r="AF29" i="19"/>
  <c r="T18" i="19"/>
  <c r="N48" i="19"/>
  <c r="N8" i="19"/>
  <c r="T28" i="19"/>
  <c r="AF38" i="19"/>
  <c r="Z28" i="19"/>
  <c r="Z18" i="19"/>
  <c r="AF8" i="19"/>
  <c r="AL8" i="19"/>
  <c r="Z48" i="19"/>
  <c r="AL48" i="19"/>
  <c r="AL28" i="19"/>
  <c r="N38" i="19"/>
  <c r="AL38" i="19"/>
  <c r="AF28" i="19"/>
  <c r="AF18" i="19"/>
  <c r="AL18" i="19"/>
  <c r="Z8" i="19"/>
  <c r="T48" i="19"/>
  <c r="T8" i="19"/>
  <c r="T38" i="19"/>
  <c r="Z38" i="19"/>
  <c r="AF48" i="19"/>
  <c r="N28" i="19"/>
  <c r="N18" i="19"/>
  <c r="AL55" i="19"/>
  <c r="Z45" i="19"/>
  <c r="Z35" i="19"/>
  <c r="N25" i="19"/>
  <c r="Z55" i="19"/>
  <c r="N45" i="19"/>
  <c r="T35" i="19"/>
  <c r="T45" i="19"/>
  <c r="AL25" i="19"/>
  <c r="AL15" i="19"/>
  <c r="N35" i="19"/>
  <c r="AL35" i="19"/>
  <c r="Z25" i="19"/>
  <c r="AF25" i="19"/>
  <c r="T15" i="19"/>
  <c r="T55" i="19"/>
  <c r="AL45" i="19"/>
  <c r="T25" i="19"/>
  <c r="AF45" i="19"/>
  <c r="AF15" i="19"/>
  <c r="N15" i="19"/>
  <c r="AF55" i="19"/>
  <c r="N55" i="19"/>
  <c r="Z15" i="19"/>
  <c r="AF35" i="19"/>
  <c r="S39" i="19"/>
  <c r="M49" i="19"/>
  <c r="AE19" i="19"/>
  <c r="S49" i="19"/>
  <c r="AK19" i="19"/>
  <c r="Y9" i="19"/>
  <c r="M29" i="19"/>
  <c r="AE49" i="19"/>
  <c r="Y39" i="19"/>
  <c r="AK49" i="19"/>
  <c r="AK29" i="19"/>
  <c r="AK39" i="19"/>
  <c r="S19" i="19"/>
  <c r="M19" i="19"/>
  <c r="AE9" i="19"/>
  <c r="AE39" i="19"/>
  <c r="M39" i="19"/>
  <c r="AK9" i="19"/>
  <c r="Y19" i="19"/>
  <c r="S29" i="19"/>
  <c r="S9" i="19"/>
  <c r="AE29" i="19"/>
  <c r="Y49" i="19"/>
  <c r="M9" i="19"/>
  <c r="Y29" i="19"/>
  <c r="AM46" i="19"/>
  <c r="U36" i="19"/>
  <c r="AG16" i="19"/>
  <c r="O6" i="19"/>
  <c r="AA36" i="19"/>
  <c r="AM16" i="19"/>
  <c r="U6" i="19"/>
  <c r="AG46" i="19"/>
  <c r="AA16" i="19"/>
  <c r="AA6" i="19"/>
  <c r="AG6" i="19"/>
  <c r="AA46" i="19"/>
  <c r="AM26" i="19"/>
  <c r="U16" i="19"/>
  <c r="O36" i="19"/>
  <c r="U26" i="19"/>
  <c r="O46" i="19"/>
  <c r="AA26" i="19"/>
  <c r="AM6" i="19"/>
  <c r="U46" i="19"/>
  <c r="AG26" i="19"/>
  <c r="O16" i="19"/>
  <c r="AG36" i="19"/>
  <c r="O26" i="19"/>
  <c r="AM36" i="19"/>
  <c r="O8" i="19"/>
  <c r="AA48" i="19"/>
  <c r="AM38" i="19"/>
  <c r="U48" i="19"/>
  <c r="AA18" i="19"/>
  <c r="AG18" i="19"/>
  <c r="AG48" i="19"/>
  <c r="AM18" i="19"/>
  <c r="AA28" i="19"/>
  <c r="AG28" i="19"/>
  <c r="AA8" i="19"/>
  <c r="U18" i="19"/>
  <c r="AG38" i="19"/>
  <c r="U38" i="19"/>
  <c r="AM8" i="19"/>
  <c r="AA38" i="19"/>
  <c r="AM48" i="19"/>
  <c r="U28" i="19"/>
  <c r="O38" i="19"/>
  <c r="U8" i="19"/>
  <c r="AG8" i="19"/>
  <c r="O18" i="19"/>
  <c r="O28" i="19"/>
  <c r="O48" i="19"/>
  <c r="AM28" i="19"/>
  <c r="Y33" i="19"/>
  <c r="AE13" i="19"/>
  <c r="S23" i="19"/>
  <c r="Y13" i="19"/>
  <c r="AE23" i="19"/>
  <c r="AK33" i="19"/>
  <c r="AK13" i="19"/>
  <c r="S43" i="19"/>
  <c r="M23" i="19"/>
  <c r="Y43" i="19"/>
  <c r="M43" i="19"/>
  <c r="AE43" i="19"/>
  <c r="AE53" i="19"/>
  <c r="M13" i="19"/>
  <c r="AK43" i="19"/>
  <c r="AK23" i="19"/>
  <c r="Y23" i="19"/>
  <c r="AE33" i="19"/>
  <c r="M53" i="19"/>
  <c r="S13" i="19"/>
  <c r="S33" i="19"/>
  <c r="AK53" i="19"/>
  <c r="Y53" i="19"/>
  <c r="S53" i="19"/>
  <c r="M33" i="19"/>
  <c r="AF6" i="19"/>
  <c r="N46" i="19"/>
  <c r="Z26" i="19"/>
  <c r="AL6" i="19"/>
  <c r="AL36" i="19"/>
  <c r="AF26" i="19"/>
  <c r="Z6" i="19"/>
  <c r="T26" i="19"/>
  <c r="Z46" i="19"/>
  <c r="AF46" i="19"/>
  <c r="T46" i="19"/>
  <c r="T6" i="19"/>
  <c r="AF36" i="19"/>
  <c r="N26" i="19"/>
  <c r="Z16" i="19"/>
  <c r="AL26" i="19"/>
  <c r="Z36" i="19"/>
  <c r="N36" i="19"/>
  <c r="AL46" i="19"/>
  <c r="T36" i="19"/>
  <c r="AF16" i="19"/>
  <c r="N6" i="19"/>
  <c r="N16" i="19"/>
  <c r="AL16" i="19"/>
  <c r="T16" i="19"/>
  <c r="AG24" i="19" l="1"/>
  <c r="O44" i="19"/>
  <c r="O24" i="19"/>
  <c r="AM14" i="19"/>
  <c r="AG34" i="19"/>
  <c r="O34" i="19"/>
  <c r="AA44" i="19"/>
  <c r="O14" i="19"/>
  <c r="AA54" i="19"/>
  <c r="U14" i="19"/>
  <c r="AM44" i="19"/>
  <c r="AA34" i="19"/>
  <c r="AM24" i="19"/>
  <c r="AM54" i="19"/>
  <c r="AG14" i="19"/>
  <c r="AM34" i="19"/>
  <c r="U54" i="19"/>
  <c r="AG44" i="19"/>
  <c r="AA24" i="19"/>
  <c r="AG54" i="19"/>
  <c r="U34" i="19"/>
  <c r="U24" i="19"/>
  <c r="AA14" i="19"/>
  <c r="O54" i="19"/>
  <c r="U44" i="19"/>
  <c r="U43" i="19"/>
  <c r="U13" i="19"/>
  <c r="AM53" i="19"/>
  <c r="AA53" i="19"/>
  <c r="AA43" i="19"/>
  <c r="O53" i="19"/>
  <c r="O23" i="19"/>
  <c r="O13" i="19"/>
  <c r="AG43" i="19"/>
  <c r="U33" i="19"/>
  <c r="U23" i="19"/>
  <c r="AM13" i="19"/>
  <c r="AM23" i="19"/>
  <c r="AG13" i="19"/>
  <c r="AA23" i="19"/>
  <c r="AG33" i="19"/>
  <c r="AA33" i="19"/>
  <c r="AM33" i="19"/>
  <c r="AA13" i="19"/>
  <c r="AG23" i="19"/>
  <c r="U53" i="19"/>
  <c r="AG53" i="19"/>
  <c r="O43" i="19"/>
  <c r="AM43" i="19"/>
  <c r="O33" i="19"/>
  <c r="AF54" i="19"/>
  <c r="AL34" i="19"/>
  <c r="AF34" i="19"/>
  <c r="AL14" i="19"/>
  <c r="AF44" i="19"/>
  <c r="T44" i="19"/>
  <c r="N14" i="19"/>
  <c r="N44" i="19"/>
  <c r="T24" i="19"/>
  <c r="N24" i="19"/>
  <c r="AL44" i="19"/>
  <c r="N34" i="19"/>
  <c r="Z44" i="19"/>
  <c r="Z24" i="19"/>
  <c r="T14" i="19"/>
  <c r="N54" i="19"/>
  <c r="T34" i="19"/>
  <c r="Z14" i="19"/>
  <c r="AF24" i="19"/>
  <c r="AF14" i="19"/>
  <c r="Z54" i="19"/>
  <c r="AL54" i="19"/>
  <c r="T54" i="19"/>
  <c r="AL24" i="19"/>
  <c r="Z34" i="19"/>
  <c r="AF53" i="19"/>
  <c r="T43" i="19"/>
  <c r="Z53" i="19"/>
  <c r="N43" i="19"/>
  <c r="T23" i="19"/>
  <c r="AF43" i="19"/>
  <c r="Z13" i="19"/>
  <c r="Z43" i="19"/>
  <c r="AF23" i="19"/>
  <c r="AL13" i="19"/>
  <c r="Z23" i="19"/>
  <c r="AL43" i="19"/>
  <c r="AF13" i="19"/>
  <c r="AL23" i="19"/>
  <c r="N13" i="19"/>
  <c r="T33" i="19"/>
  <c r="AL53" i="19"/>
  <c r="N23" i="19"/>
  <c r="N53" i="19"/>
  <c r="AF33" i="19"/>
  <c r="N33" i="19"/>
  <c r="T53" i="19"/>
  <c r="AL33" i="19"/>
  <c r="T13" i="19"/>
  <c r="Z33" i="19"/>
  <c r="Z47" i="19"/>
  <c r="T7" i="19"/>
  <c r="AL37" i="19"/>
  <c r="T17" i="19"/>
  <c r="Z17" i="19"/>
  <c r="AF7" i="19"/>
  <c r="AF37" i="19"/>
  <c r="N17" i="19"/>
  <c r="AF27" i="19"/>
  <c r="AF47" i="19"/>
  <c r="AL47" i="19"/>
  <c r="T27" i="19"/>
  <c r="Z37" i="19"/>
  <c r="T37" i="19"/>
  <c r="N37" i="19"/>
  <c r="N47" i="19"/>
  <c r="Z27" i="19"/>
  <c r="AL7" i="19"/>
  <c r="AL17" i="19"/>
  <c r="AF17" i="19"/>
  <c r="AL27" i="19"/>
  <c r="N27" i="19"/>
  <c r="N7" i="19"/>
  <c r="Z7" i="19"/>
  <c r="T47" i="19"/>
  <c r="O20" i="19"/>
  <c r="AM40" i="19"/>
  <c r="O30" i="19"/>
  <c r="AM50" i="19"/>
  <c r="AA50" i="19"/>
  <c r="AM30" i="19"/>
  <c r="AM10" i="19"/>
  <c r="AM20" i="19"/>
  <c r="O50" i="19"/>
  <c r="U30" i="19"/>
  <c r="AA10" i="19"/>
  <c r="U40" i="19"/>
  <c r="O40" i="19"/>
  <c r="U20" i="19"/>
  <c r="AG40" i="19"/>
  <c r="AG50" i="19"/>
  <c r="U50" i="19"/>
  <c r="AA30" i="19"/>
  <c r="AG10" i="19"/>
  <c r="AA40" i="19"/>
  <c r="AG20" i="19"/>
  <c r="AA20" i="19"/>
  <c r="U10" i="19"/>
  <c r="AG30" i="19"/>
  <c r="O10" i="19"/>
  <c r="AG37" i="19"/>
  <c r="AG47" i="19"/>
  <c r="U7" i="19"/>
  <c r="AM47" i="19"/>
  <c r="U27" i="19"/>
  <c r="O37" i="19"/>
  <c r="O17" i="19"/>
  <c r="AA7" i="19"/>
  <c r="AA47" i="19"/>
  <c r="O27" i="19"/>
  <c r="U37" i="19"/>
  <c r="AM17" i="19"/>
  <c r="AM37" i="19"/>
  <c r="AG27" i="19"/>
  <c r="AM7" i="19"/>
  <c r="AG7" i="19"/>
  <c r="AA17" i="19"/>
  <c r="O7" i="19"/>
  <c r="AA37" i="19"/>
  <c r="AA27" i="19"/>
  <c r="AM27" i="19"/>
  <c r="U17" i="19"/>
  <c r="U47" i="19"/>
  <c r="AG17" i="19"/>
  <c r="O47" i="19"/>
  <c r="Z40" i="19"/>
  <c r="T10" i="19"/>
  <c r="AF10" i="19"/>
  <c r="T20" i="19"/>
  <c r="N30" i="19"/>
  <c r="Z20" i="19"/>
  <c r="AF50" i="19"/>
  <c r="T50" i="19"/>
  <c r="AL30" i="19"/>
  <c r="T40" i="19"/>
  <c r="AF40" i="19"/>
  <c r="AF30" i="19"/>
  <c r="N50" i="19"/>
  <c r="AL40" i="19"/>
  <c r="AL20" i="19"/>
  <c r="Z10" i="19"/>
  <c r="AF20" i="19"/>
  <c r="N10" i="19"/>
  <c r="Z50" i="19"/>
  <c r="AL50" i="19"/>
  <c r="N40" i="19"/>
  <c r="T30" i="19"/>
  <c r="Z30" i="19"/>
  <c r="AL10" i="19"/>
  <c r="N20" i="19"/>
  <c r="P5" i="1" l="1"/>
  <c r="AI5" i="1" s="1"/>
  <c r="AI12" i="1" s="1"/>
  <c r="Q5" i="1"/>
  <c r="AH12" i="1" l="1"/>
  <c r="AJ12" i="1" s="1"/>
  <c r="AI13" i="1"/>
  <c r="AH13" i="1" s="1"/>
  <c r="AJ13" i="1" s="1"/>
  <c r="AH5" i="1"/>
  <c r="AJ5" i="1" s="1"/>
  <c r="AI6" i="1"/>
  <c r="S5" i="24"/>
  <c r="AL5" i="24" s="1"/>
  <c r="T5" i="24"/>
  <c r="AK5" i="24" l="1"/>
  <c r="AM5" i="24" s="1"/>
  <c r="AL6" i="24"/>
  <c r="AK6" i="24" s="1"/>
  <c r="AM6" i="24" s="1"/>
  <c r="AH6" i="1"/>
  <c r="AJ6" i="1" s="1"/>
  <c r="AI7" i="1"/>
  <c r="AH7" i="1" l="1"/>
  <c r="AJ7" i="1" s="1"/>
  <c r="AI8" i="1"/>
  <c r="AH8" i="1" s="1"/>
  <c r="AJ8"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tc={9D4BF3E8-4B40-41B6-8424-8ED0AEF0BFBC}</author>
    <author>tc={CF3D4031-B02E-4364-A8D3-ED8E4AEFF6D6}</author>
    <author>tc={5B19918B-1D1A-4D04-9D1C-8507A1B9A322}</author>
    <author>tc={2D53BA2D-C180-4BD8-8C0F-728C5BF4DBAA}</author>
    <author>tc={76E4AE1B-2B4B-42E8-AAA7-D6D59173732B}</author>
    <author>tc={6E738BDD-7778-4419-98BC-DAAA5D6DBA3D}</author>
    <author>tc={C7F031E3-E442-494D-B5FF-9433BB73DA61}</author>
    <author>tc={C9AD5B28-0613-47AF-804A-3360B9B9C331}</author>
    <author>tc={B751291C-DFB1-459F-8E27-FEEDC5E861C7}</author>
    <author>tc={2227D0BF-AEE4-46ED-9B3F-7BAD05083A14}</author>
    <author>tc={F327A2E3-3AF9-4710-908A-8EC22C16DAE9}</author>
  </authors>
  <commentList>
    <comment ref="AL2" authorId="0" shapeId="0" xr:uid="{9D4BF3E8-4B40-41B6-8424-8ED0AEF0BFBC}">
      <text>
        <t>[Comentario encadenado]
Su versión de Excel le permite leer este comentario encadenado; sin embargo, las ediciones que se apliquen se quitarán si el archivo se abre en una versión más reciente de Excel. Más información: https://go.microsoft.com/fwlink/?linkid=870924
Comentario:
    no aplica para los niveles de riesgo residual bajo</t>
      </text>
    </comment>
    <comment ref="A3" authorId="1" shapeId="0" xr:uid="{CF3D4031-B02E-4364-A8D3-ED8E4AEFF6D6}">
      <text>
        <t>[Comentario encadenado]
Su versión de Excel le permite leer este comentario encadenado; sin embargo, las ediciones que se apliquen se quitarán si el archivo se abre en una versión más reciente de Excel. Más información: https://go.microsoft.com/fwlink/?linkid=870924
Comentario:
    Permite definir un consecutivo de riesgos, para garantizar la identificación única de los riesgos.</t>
      </text>
    </comment>
    <comment ref="E3" authorId="2" shapeId="0" xr:uid="{5B19918B-1D1A-4D04-9D1C-8507A1B9A322}">
      <text>
        <t>[Comentario encadenado]
Su versión de Excel le permite leer este comentario encadenado; sin embargo, las ediciones que se apliquen se quitarán si el archivo se abre en una versión más reciente de Excel. Más información: https://go.microsoft.com/fwlink/?linkid=870924
Comentario:
    Consolida o resume los análisis sobre impacto + causa inmediata + causa raíz, permitiendo contar con una redacción clara y concreta del riesgo indentificado. Tenga en cuenta la estructura de alto nivel establecida en al guía, inicia con POSIBILIDAD DE + Impacto para la entidad (Qué) + Causa Inmediata (Cómo) + Causa Raíz (Por qué)</t>
      </text>
    </comment>
    <comment ref="G3" authorId="3" shapeId="0" xr:uid="{2D53BA2D-C180-4BD8-8C0F-728C5BF4DBAA}">
      <text>
        <t>[Comentario encadenado]
Su versión de Excel le permite leer este comentario encadenado; sin embargo, las ediciones que se apliquen se quitarán si el archivo se abre en una versión más reciente de Excel. Más información: https://go.microsoft.com/fwlink/?linkid=870924
Comentario:
    Circunstancias bajo las cuales se presenta el riesgo, es la situación más evidente frente al riesgo, redacte de la forma más concreta posible. verifique los resultaos negativos del análisis del contexto</t>
      </text>
    </comment>
    <comment ref="H3" authorId="4" shapeId="0" xr:uid="{76E4AE1B-2B4B-42E8-AAA7-D6D59173732B}">
      <text>
        <t>[Comentario encadenado]
Su versión de Excel le permite leer este comentario encadenado; sin embargo, las ediciones que se apliquen se quitarán si el archivo se abre en una versión más reciente de Excel. Más información: https://go.microsoft.com/fwlink/?linkid=870924
Comentario:
    Causa  principal  o básica, corresponde a las razones por la cuales se puede presentar  el riesgo, redacte de la forma más concreta posible.</t>
      </text>
    </comment>
    <comment ref="J3" authorId="5" shapeId="0" xr:uid="{6E738BDD-7778-4419-98BC-DAAA5D6DBA3D}">
      <text>
        <t>[Comentario encadenado]
Su versión de Excel le permite leer este comentario encadenado; sin embargo, las ediciones que se apliquen se quitarán si el archivo se abre en una versión más reciente de Excel. Más información: https://go.microsoft.com/fwlink/?linkid=870924
Comentario:
    Defina el # de veces que se ejecuta la actividad durante el año, (Recuerde la probabilidad e ocurrencia del riesgo se defien como el No. de veces que se pasa por el punto de riesgo en el periodo de 1 año)</t>
      </text>
    </comment>
    <comment ref="M3" authorId="6" shapeId="0" xr:uid="{C7F031E3-E442-494D-B5FF-9433BB73DA61}">
      <text>
        <t>[Comentario encadenado]
Su versión de Excel le permite leer este comentario encadenado; sin embargo, las ediciones que se apliquen se quitarán si el archivo se abre en una versión más reciente de Excel. Más información: https://go.microsoft.com/fwlink/?linkid=870924
Comentario:
    Si se presentan criterios económicos y reputacionales se debe escoger el que mayor impacto genere</t>
      </text>
    </comment>
    <comment ref="S3" authorId="7" shapeId="0" xr:uid="{C9AD5B28-0613-47AF-804A-3360B9B9C331}">
      <text>
        <t>[Comentario encadenado]
Su versión de Excel le permite leer este comentario encadenado; sin embargo, las ediciones que se apliquen se quitarán si el archivo se abre en una versión más reciente de Excel. Más información: https://go.microsoft.com/fwlink/?linkid=870924
Comentario:
    Recuerde que el control se define como la medida que permite reducir o mitigar un riesgo. Defina el control (es) que atacan la causa raíz del riesgo, considere la estructura explicada en la guía: Responsable de ejecutar el control + Acción + Complemento</t>
      </text>
    </comment>
    <comment ref="AK3" authorId="8" shapeId="0" xr:uid="{B751291C-DFB1-459F-8E27-FEEDC5E861C7}">
      <text>
        <t>[Comentario encadenado]
Su versión de Excel le permite leer este comentario encadenado; sin embargo, las ediciones que se apliquen se quitarán si el archivo se abre en una versión más reciente de Excel. Más información: https://go.microsoft.com/fwlink/?linkid=870924
Comentario:
    Tener en cuenta lo definido en el capitulo de niveles de aceptabilidad de la política de administración de riesgos</t>
      </text>
    </comment>
    <comment ref="Y4" authorId="9" shapeId="0" xr:uid="{2227D0BF-AEE4-46ED-9B3F-7BAD05083A14}">
      <text>
        <t>[Comentario encadenado]
Su versión de Excel le permite leer este comentario encadenado; sin embargo, las ediciones que se apliquen se quitarán si el archivo se abre en una versión más reciente de Excel. Más información: https://go.microsoft.com/fwlink/?linkid=870924
Comentario:
    Preventivo: Va hacia las causas del riesgo, aseguran el resultado final esperado.
Detectivo: Detecta que algo ocurre y devuelve el proceso a los controles preventivos. Se pueden generar reprocesos.
Correctivo: Dado que permiten reducir el impacto de la materialización del riesgo, tienen un costo en su implementación.</t>
      </text>
    </comment>
    <comment ref="Z4" authorId="10" shapeId="0" xr:uid="{F327A2E3-3AF9-4710-908A-8EC22C16DAE9}">
      <text>
        <t>[Comentario encadenado]
Su versión de Excel le permite leer este comentario encadenado; sin embargo, las ediciones que se apliquen se quitarán si el archivo se abre en una versión más reciente de Excel. Más información: https://go.microsoft.com/fwlink/?linkid=870924
Comentario:
    Automático: Son actividades de procesamiento o validación de información que se ejecutan por un sistema o aplicativo de manera automática sin la intervención de personas para su realización.
Manual: Controles que son ejecutados por una persona., tiene implícito el error humano.</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tc={5E4F4CE9-BA09-447E-9F52-8084C004A0AA}</author>
    <author>tc={99B24426-DE5E-48D4-B2B6-BE9D8B435566}</author>
    <author>tc={00914B1E-2CF3-484E-AEE8-92878B60A651}</author>
    <author>tc={2F898A4B-297D-45F8-9AE7-E9DA70461059}</author>
    <author>tc={95780C36-5442-44A4-B2D4-0697B2827AC3}</author>
    <author>tc={92D2BF40-F7E2-40BB-8D0C-24EF891A2BC6}</author>
    <author>tc={B9FE6C5C-D479-42BB-BA72-6E5EDEC3D410}</author>
    <author>tc={BA6D6CFD-F95E-45A5-870B-776B7B3290DD}</author>
    <author>tc={9D19F1FF-8669-4C98-AF4C-27537DEF10C5}</author>
    <author>tc={288FC25F-48B3-4CF4-B24C-24F1108E4398}</author>
    <author>tc={8AF3DCF1-D0ED-4716-BAE7-555F4E99F6CE}</author>
    <author>tc={E91274DA-50F3-4469-8B68-9A302024AE3E}</author>
    <author>tc={2C23ECA8-D0F6-4EF6-9B34-0F567F660CC5}</author>
    <author>tc={D69B1B9B-1EC1-4381-B043-EE8142A10C57}</author>
    <author>tc={CAB27EC8-5C32-4256-A261-CBC08EA3D2CE}</author>
    <author>tc={4F57369C-3C86-4F4A-BC98-06408F6ABF32}</author>
    <author>tc={3CB2447C-7998-4644-8901-BB099B56300B}</author>
    <author>tc={8CB58FDE-BFCF-4441-B22E-F5B37E8A2611}</author>
    <author>tc={AF44E1CE-9CFA-4AC9-918C-26033546D623}</author>
    <author>tc={590F8DEC-E498-4C2C-939C-726C246F9A68}</author>
  </authors>
  <commentList>
    <comment ref="AN2" authorId="0" shapeId="0" xr:uid="{5E4F4CE9-BA09-447E-9F52-8084C004A0AA}">
      <text>
        <t>[Comentario encadenado]
Su versión de Excel le permite leer este comentario encadenado; sin embargo, las ediciones que se apliquen se quitarán si el archivo se abre en una versión más reciente de Excel. Más información: https://go.microsoft.com/fwlink/?linkid=870924
Comentario:
    no aplica para los niveles de riesgo residual bajo</t>
      </text>
    </comment>
    <comment ref="A3" authorId="1" shapeId="0" xr:uid="{99B24426-DE5E-48D4-B2B6-BE9D8B435566}">
      <text>
        <t>[Comentario encadenado]
Su versión de Excel le permite leer este comentario encadenado; sin embargo, las ediciones que se apliquen se quitarán si el archivo se abre en una versión más reciente de Excel. Más información: https://go.microsoft.com/fwlink/?linkid=870924
Comentario:
    Permite definir un consecutivo de riesgos, para garantizar la identificación única de los riesgos.</t>
      </text>
    </comment>
    <comment ref="E3" authorId="2" shapeId="0" xr:uid="{00914B1E-2CF3-484E-AEE8-92878B60A651}">
      <text>
        <t>[Comentario encadenado]
Su versión de Excel le permite leer este comentario encadenado; sin embargo, las ediciones que se apliquen se quitarán si el archivo se abre en una versión más reciente de Excel. Más información: https://go.microsoft.com/fwlink/?linkid=870924
Comentario:
    Consolida o resume los análisis sobre impacto + causa inmediata + causa raíz, permitiendo contar con una redacción clara y concreta del riesgo indentificado. Tenga en cuenta la estructura de alto nivel establecida en al guía, inicia con POSIBILIDAD DE + Impacto para la entidad (Qué) + Causa Inmediata (Cómo) + Causa Raíz (Por qué)</t>
      </text>
    </comment>
    <comment ref="G3" authorId="3" shapeId="0" xr:uid="{2F898A4B-297D-45F8-9AE7-E9DA70461059}">
      <text>
        <t>[Comentario encadenado]
Su versión de Excel le permite leer este comentario encadenado; sin embargo, las ediciones que se apliquen se quitarán si el archivo se abre en una versión más reciente de Excel. Más información: https://go.microsoft.com/fwlink/?linkid=870924
Comentario:
    Circunstancias bajo las cuales se presenta el riesgo, es la situación más evidente frente al riesgo, redacte de la forma más concreta posible.</t>
      </text>
    </comment>
    <comment ref="H3" authorId="4" shapeId="0" xr:uid="{95780C36-5442-44A4-B2D4-0697B2827AC3}">
      <text>
        <t>[Comentario encadenado]
Su versión de Excel le permite leer este comentario encadenado; sin embargo, las ediciones que se apliquen se quitarán si el archivo se abre en una versión más reciente de Excel. Más información: https://go.microsoft.com/fwlink/?linkid=870924
Comentario:
    Causa  principal  o básica, corresponde a las razones por la cuales se puede presentar  el riesgo, redacte de la forma más concreta posible.</t>
      </text>
    </comment>
    <comment ref="J3" authorId="5" shapeId="0" xr:uid="{92D2BF40-F7E2-40BB-8D0C-24EF891A2BC6}">
      <text>
        <t>[Comentario encadenado]
Su versión de Excel le permite leer este comentario encadenado; sin embargo, las ediciones que se apliquen se quitarán si el archivo se abre en una versión más reciente de Excel. Más información: https://go.microsoft.com/fwlink/?linkid=870924
Comentario:
    5: Casi seguro= Se espera que el evento ocurra en la mayoría de las circunstancias. Más de 1 vez al año. 
4: Probable= Es viable que el evento ocurra en la mayoría de las circunstancias. Al menos 1 vez en el último año. 
3: Posible= El evento podrá ocurrir en algún momento. Al menos 1 vez en los últimos 2 años. 
2: Improbable= El evento puede ocurrir en algún momento. Al menos 1 vez en los últimos 5 años. 
1: Rara vez= El evento puede ocurrir solo en circunstancias excepcionales (poco comunes o anormales). No se ha presentado en los últimos 5 años.</t>
      </text>
    </comment>
    <comment ref="K3" authorId="6" shapeId="0" xr:uid="{B9FE6C5C-D479-42BB-BA72-6E5EDEC3D410}">
      <text>
        <t>[Comentario encadenado]
Su versión de Excel le permite leer este comentario encadenado; sin embargo, las ediciones que se apliquen se quitarán si el archivo se abre en una versión más reciente de Excel. Más información: https://go.microsoft.com/fwlink/?linkid=870924
Comentario:
    Responda las sigientes preguntas: Si o No
y escoja: 
3: Responder afirmativamente de UNA a CINCO pregunta(s) genera un impacto moderado
4: Responder afirmativamente de SEIS a ONCE preguntas genera un impacto mayor
5: Responder afirmativamente de DOCE a DIECINUEVE preguntas genera un impacto catastrófico.
¿Afectar al grupo de funcionarios del proceso? 
¿Afectar el cumplimiento de metas y objetivos de la dependencia? 
¿Afectar el cumplimiento de misión de la entidad? 
¿Afectar el cumplimiento de la misión del sector al que pertenece la entidad? 
¿Generar pérdida de confianza de la entidad, afectando su reputación? 
¿Generar pérdida de recursos económicos? 
¿Afectar la generación de los productos o la prestación de servicios? 
¿Dar lugar al detrimento de calidad de vida de la comunidad por la pérdida del bien, servicios o recursos públicos? 
¿Generar pérdida de información de la entidad? 
¿Generar intervención de los órganos de control, de la Fiscalía u otro ente? 
¿Dar lugar a procesos sancionatorios? 
¿Dar lugar a procesos disciplinarios? 
¿Dar lugar a procesos fiscales? 
¿Dar lugar a procesos penales? 
¿Generar pérdida de credibilidad del sector? 
¿Ocasionar lesiones físicas o pérdida de vidas humanas? 
¿Afectar la imagen regional? 
¿Afectar la imagen nacional? 
¿Generar daño ambiental?</t>
      </text>
    </comment>
    <comment ref="O3" authorId="7" shapeId="0" xr:uid="{BA6D6CFD-F95E-45A5-870B-776B7B3290DD}">
      <text>
        <t>[Comentario encadenado]
Su versión de Excel le permite leer este comentario encadenado; sin embargo, las ediciones que se apliquen se quitarán si el archivo se abre en una versión más reciente de Excel. Más información: https://go.microsoft.com/fwlink/?linkid=870924
Comentario:
    Recuerde que el control se define como la medida que permite reducir o mitigar un riesgo. Defina el control (es) que atacan la causa raíz del riesgo, considere la estructura explicada en la guía: Responsable de ejecutar el control + Acción + Complemento</t>
      </text>
    </comment>
    <comment ref="P3" authorId="8" shapeId="0" xr:uid="{9D19F1FF-8669-4C98-AF4C-27537DEF10C5}">
      <text>
        <t>[Comentario encadenado]
Su versión de Excel le permite leer este comentario encadenado; sin embargo, las ediciones que se apliquen se quitarán si el archivo se abre en una versión más reciente de Excel. Más información: https://go.microsoft.com/fwlink/?linkid=870924
Comentario:
    ¿Las actividades que se desarrollan en el
control realmente buscan por si sola prevenir o detectar las causas que pueden dar origen al riesgo, Ej.: verificar, validar, cotejar, comparar, revisar, etc.?
Prevenir: 15
Detectar: 10</t>
      </text>
    </comment>
    <comment ref="Q3" authorId="9" shapeId="0" xr:uid="{288FC25F-48B3-4CF4-B24C-24F1108E4398}">
      <text>
        <t>[Comentario encadenado]
Su versión de Excel le permite leer este comentario encadenado; sin embargo, las ediciones que se apliquen se quitarán si el archivo se abre en una versión más reciente de Excel. Más información: https://go.microsoft.com/fwlink/?linkid=870924
Comentario:
    ¿Existe un responsable asignado a la ejecución del control?
Asignado: 15
No asignado: 0</t>
      </text>
    </comment>
    <comment ref="R3" authorId="10" shapeId="0" xr:uid="{8AF3DCF1-D0ED-4716-BAE7-555F4E99F6CE}">
      <text>
        <t>[Comentario encadenado]
Su versión de Excel le permite leer este comentario encadenado; sin embargo, las ediciones que se apliquen se quitarán si el archivo se abre en una versión más reciente de Excel. Más información: https://go.microsoft.com/fwlink/?linkid=870924
Comentario:
    ¿El responsable tiene la autoridad y adecuada segregación de funciones en la ejecución del control?
Adecuado: 15
No adecuado: 0</t>
      </text>
    </comment>
    <comment ref="S3" authorId="11" shapeId="0" xr:uid="{E91274DA-50F3-4469-8B68-9A302024AE3E}">
      <text>
        <t>[Comentario encadenado]
Su versión de Excel le permite leer este comentario encadenado; sin embargo, las ediciones que se apliquen se quitarán si el archivo se abre en una versión más reciente de Excel. Más información: https://go.microsoft.com/fwlink/?linkid=870924
Comentario:
    ¿La oportunidad en que se ejecuta el control
ayuda a prevenir la mitigación del riesgo o a
detectar la materialización del riesgo de manera oportuna?</t>
      </text>
    </comment>
    <comment ref="T3" authorId="12" shapeId="0" xr:uid="{2C23ECA8-D0F6-4EF6-9B34-0F567F660CC5}">
      <text>
        <t>[Comentario encadenado]
Su versión de Excel le permite leer este comentario encadenado; sin embargo, las ediciones que se apliquen se quitarán si el archivo se abre en una versión más reciente de Excel. Más información: https://go.microsoft.com/fwlink/?linkid=870924
Comentario:
    ¿La fuente de información que se utiliza en el desarrollo del control es información confiable que permita mitigar el riesgo?
Confiable: 15
No confiable: 0</t>
      </text>
    </comment>
    <comment ref="U3" authorId="13" shapeId="0" xr:uid="{D69B1B9B-1EC1-4381-B043-EE8142A10C57}">
      <text>
        <t>[Comentario encadenado]
Su versión de Excel le permite leer este comentario encadenado; sin embargo, las ediciones que se apliquen se quitarán si el archivo se abre en una versión más reciente de Excel. Más información: https://go.microsoft.com/fwlink/?linkid=870924
Comentario:
    ¿Las observaciones, desviaciones o diferencias identificadas como resultados de la ejecución del control son investigadas y resueltas de manera oportuna?
Se investigan y resuelven oportunamente: 15
No se investigan y resuelven oportunamente: 0</t>
      </text>
    </comment>
    <comment ref="V3" authorId="14" shapeId="0" xr:uid="{CAB27EC8-5C32-4256-A261-CBC08EA3D2CE}">
      <text>
        <t>[Comentario encadenado]
Su versión de Excel le permite leer este comentario encadenado; sin embargo, las ediciones que se apliquen se quitarán si el archivo se abre en una versión más reciente de Excel. Más información: https://go.microsoft.com/fwlink/?linkid=870924
Comentario:
    ¿Se deja evidencia o rastro de la ejecución del control que permita a cualquier tercero con la evidencia llegar a la misma conclusión?
Completa: 15
Incompleta: 10
No existe: 0</t>
      </text>
    </comment>
    <comment ref="Y3" authorId="15" shapeId="0" xr:uid="{4F57369C-3C86-4F4A-BC98-06408F6ABF32}">
      <text>
        <t>[Comentario encadenado]
Su versión de Excel le permite leer este comentario encadenado; sin embargo, las ediciones que se apliquen se quitarán si el archivo se abre en una versión más reciente de Excel. Más información: https://go.microsoft.com/fwlink/?linkid=870924
Comentario:
    - Fuerte: El control se ejecuta de manera consistente por parte del responsable.
- Moderado: El control se ejecuta algunas veces por parte del responsable.
- Débil: El control no se ejecuta por parte del responsable.</t>
      </text>
    </comment>
    <comment ref="AB3" authorId="16" shapeId="0" xr:uid="{3CB2447C-7998-4644-8901-BB099B56300B}">
      <text>
        <t>[Comentario encadenado]
Su versión de Excel le permite leer este comentario encadenado; sin embargo, las ediciones que se apliquen se quitarán si el archivo se abre en una versión más reciente de Excel. Más información: https://go.microsoft.com/fwlink/?linkid=870924
Comentario:
    Si la columna AA es SI: Identifique las debilidades en el control de acuerdo a las columnas P a V y defina que acciones tomar para fortalecer el control. Por ejemplo asignar un responsable o dejar evidencia completa</t>
      </text>
    </comment>
    <comment ref="AI3" authorId="17" shapeId="0" xr:uid="{8CB58FDE-BFCF-4441-B22E-F5B37E8A2611}">
      <text>
        <t>[Comentario encadenado]
Su versión de Excel le permite leer este comentario encadenado; sin embargo, las ediciones que se apliquen se quitarán si el archivo se abre en una versión más reciente de Excel. Más información: https://go.microsoft.com/fwlink/?linkid=870924
Comentario:
    5: Casi seguro= Se espera que el evento ocurra en la mayoría de las circunstancias. Más de 1 vez al año. 
4: Probable= Es viable que el evento ocurra en la mayoría de las circunstancias. Al menos 1 vez en el último año. 
3: Posible= El evento podrá ocurrir en algún momento. Al menos 1 vez en los últimos 2 años. 
2: Improbable= El evento puede ocurrir en algún momento. Al menos 1 vez en los últimos 5 años. 
1: Rara vez= El evento puede ocurrir solo en circunstancias excepcionales (poco comunes o anormales). No se ha presentado en los últimos 5 años.</t>
      </text>
    </comment>
    <comment ref="AJ3" authorId="18" shapeId="0" xr:uid="{AF44E1CE-9CFA-4AC9-918C-26033546D623}">
      <text>
        <t>[Comentario encadenado]
Su versión de Excel le permite leer este comentario encadenado; sin embargo, las ediciones que se apliquen se quitarán si el archivo se abre en una versión más reciente de Excel. Más información: https://go.microsoft.com/fwlink/?linkid=870924
Comentario:
    Responda las sigientes preguntas: Si o No
y escoja: 
3: Responder afirmativamente de UNA a CINCO pregunta(s) genera un impacto moderado
4: Responder afirmativamente de SEIS a ONCE preguntas genera un impacto mayor
5: Responder afirmativamente de DOCE a DIECINUEVE preguntas genera un impacto catastrófico.
¿Afectar al grupo de funcionarios del proceso? 
¿Afectar el cumplimiento de metas y objetivos de la dependencia? 
¿Afectar el cumplimiento de misión de la entidad? 
¿Afectar el cumplimiento de la misión del sector al que pertenece la entidad? 
¿Generar pérdida de confianza de la entidad, afectando su reputación? 
¿Generar pérdida de recursos económicos? 
¿Afectar la generación de los productos o la prestación de servicios? 
¿Dar lugar al detrimento de calidad de vida de la comunidad por la pérdida del bien, servicios o recursos públicos? 
¿Generar pérdida de información de la entidad? 
¿Generar intervención de los órganos de control, de la Fiscalía u otro ente? 
¿Dar lugar a procesos sancionatorios? 
¿Dar lugar a procesos disciplinarios? 
¿Dar lugar a procesos fiscales? 
¿Dar lugar a procesos penales? 
¿Generar pérdida de credibilidad del sector? 
¿Ocasionar lesiones físicas o pérdida de vidas humanas? 
¿Afectar la imagen regional? 
¿Afectar la imagen nacional? 
¿Generar daño ambiental?</t>
      </text>
    </comment>
    <comment ref="AM3" authorId="19" shapeId="0" xr:uid="{590F8DEC-E498-4C2C-939C-726C246F9A68}">
      <text>
        <t>[Comentario encadenado]
Su versión de Excel le permite leer este comentario encadenado; sin embargo, las ediciones que se apliquen se quitarán si el archivo se abre en una versión más reciente de Excel. Más información: https://go.microsoft.com/fwlink/?linkid=870924
Comentario:
    Tener en cuenta lo definido en el capitulo de niveles de aceptabilidad de la política de administración de riesgos</t>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tc={CF5613DB-9324-40E1-9642-3C15ED4FB41F}</author>
    <author>tc={A0F40E4A-CDA8-4878-A493-E60F7B0AFC8A}</author>
    <author>tc={6593243C-C5F9-4652-9655-496C347F5776}</author>
    <author>tc={CB8F8CAA-134A-4FFA-AF13-A8E93F7D7E25}</author>
    <author>tc={94FA8504-6652-4FA5-874C-66194A4DBED8}</author>
    <author>tc={47BFCE5E-A1B2-452E-9DB3-820630843F31}</author>
    <author>tc={DC2871C3-606F-485E-9A68-BE71B4A7CB82}</author>
    <author>tc={621EB540-0783-4BB5-8C69-3B13944D5A09}</author>
    <author>tc={5675C234-D6B0-4BBE-9D58-A3A1F3CB1645}</author>
  </authors>
  <commentList>
    <comment ref="AO2" authorId="0" shapeId="0" xr:uid="{CF5613DB-9324-40E1-9642-3C15ED4FB41F}">
      <text>
        <t>[Comentario encadenado]
Su versión de Excel le permite leer este comentario encadenado; sin embargo, las ediciones que se apliquen se quitarán si el archivo se abre en una versión más reciente de Excel. Más información: https://go.microsoft.com/fwlink/?linkid=870924
Comentario:
    no aplica para los niveles de riesgo residual bajo</t>
      </text>
    </comment>
    <comment ref="A3" authorId="1" shapeId="0" xr:uid="{A0F40E4A-CDA8-4878-A493-E60F7B0AFC8A}">
      <text>
        <t>[Comentario encadenado]
Su versión de Excel le permite leer este comentario encadenado; sin embargo, las ediciones que se apliquen se quitarán si el archivo se abre en una versión más reciente de Excel. Más información: https://go.microsoft.com/fwlink/?linkid=870924
Comentario:
    Permite definir un consecutivo de riesgos, para garantizar la identificación única de los riesgos.</t>
      </text>
    </comment>
    <comment ref="E3" authorId="2" shapeId="0" xr:uid="{6593243C-C5F9-4652-9655-496C347F5776}">
      <text>
        <t>[Comentario encadenado]
Su versión de Excel le permite leer este comentario encadenado; sin embargo, las ediciones que se apliquen se quitarán si el archivo se abre en una versión más reciente de Excel. Más información: https://go.microsoft.com/fwlink/?linkid=870924
Comentario:
    Consolida o resume los análisis sobre impacto + causa inmediata + causa raíz, permitiendo contar con una redacción clara y concreta del riesgo indentificado. Tenga en cuenta la estructura de alto nivel establecida en al guía, inicia con POSIBILIDAD DE + Impacto para la entidad (Qué) + Causa Inmediata (Cómo) + Causa Raíz (Por qué)</t>
      </text>
    </comment>
    <comment ref="M3" authorId="3" shapeId="0" xr:uid="{CB8F8CAA-134A-4FFA-AF13-A8E93F7D7E25}">
      <text>
        <t>[Comentario encadenado]
Su versión de Excel le permite leer este comentario encadenado; sin embargo, las ediciones que se apliquen se quitarán si el archivo se abre en una versión más reciente de Excel. Más información: https://go.microsoft.com/fwlink/?linkid=870924
Comentario:
    Defina el # de veces que se ejecuta la actividad durante el año, (Recuerde la probabilidad e ocurrencia del riesgo se defien como el No. de veces que se pasa por el punto de riesgo en el periodo de 1 año)</t>
      </text>
    </comment>
    <comment ref="P3" authorId="4" shapeId="0" xr:uid="{94FA8504-6652-4FA5-874C-66194A4DBED8}">
      <text>
        <t>[Comentario encadenado]
Su versión de Excel le permite leer este comentario encadenado; sin embargo, las ediciones que se apliquen se quitarán si el archivo se abre en una versión más reciente de Excel. Más información: https://go.microsoft.com/fwlink/?linkid=870924
Comentario:
    Si se presentan criterios económicos y reputacionales se debe escoger el que mayor impacto genere</t>
      </text>
    </comment>
    <comment ref="V3" authorId="5" shapeId="0" xr:uid="{47BFCE5E-A1B2-452E-9DB3-820630843F31}">
      <text>
        <t>[Comentario encadenado]
Su versión de Excel le permite leer este comentario encadenado; sin embargo, las ediciones que se apliquen se quitarán si el archivo se abre en una versión más reciente de Excel. Más información: https://go.microsoft.com/fwlink/?linkid=870924
Comentario:
    Recuerde que el control se define como la medida que permite reducir o mitigar un riesgo. Defina el control (es) que atacan la causa raíz del riesgo, considere la estructura explicada en la guía: Responsable de ejecutar el control + Acción + Complemento</t>
      </text>
    </comment>
    <comment ref="AN3" authorId="6" shapeId="0" xr:uid="{DC2871C3-606F-485E-9A68-BE71B4A7CB82}">
      <text>
        <t>[Comentario encadenado]
Su versión de Excel le permite leer este comentario encadenado; sin embargo, las ediciones que se apliquen se quitarán si el archivo se abre en una versión más reciente de Excel. Más información: https://go.microsoft.com/fwlink/?linkid=870924
Comentario:
    Tener en cuenta lo definido en el capitulo de niveles de aceptabilidad de la política de administración de riesgos</t>
      </text>
    </comment>
    <comment ref="AB4" authorId="7" shapeId="0" xr:uid="{621EB540-0783-4BB5-8C69-3B13944D5A09}">
      <text>
        <t>[Comentario encadenado]
Su versión de Excel le permite leer este comentario encadenado; sin embargo, las ediciones que se apliquen se quitarán si el archivo se abre en una versión más reciente de Excel. Más información: https://go.microsoft.com/fwlink/?linkid=870924
Comentario:
    Preventivo: Va hacia las causas del riesgo, aseguran el resultado final esperado.
Detectivo: Detecta que algo ocurre y devuelve el proceso a los controles preventivos. Se pueden generar reprocesos.
Correctivo: Dado que permiten reducir el impacto de la materialización del riesgo, tienen un costo en su implementación.</t>
      </text>
    </comment>
    <comment ref="AC4" authorId="8" shapeId="0" xr:uid="{5675C234-D6B0-4BBE-9D58-A3A1F3CB1645}">
      <text>
        <t>[Comentario encadenado]
Su versión de Excel le permite leer este comentario encadenado; sin embargo, las ediciones que se apliquen se quitarán si el archivo se abre en una versión más reciente de Excel. Más información: https://go.microsoft.com/fwlink/?linkid=870924
Comentario:
    Automático: Son actividades de procesamiento o validación de información que se ejecutan por un sistema o aplicativo de manera automática sin la intervención de personas para su realización.
Manual: Controles que son ejecutados por una persona., tiene implícito el error humano.</t>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tc={1634ABC0-2786-4E18-A6EB-F4EC3F7DCCE4}</author>
    <author>tc={F17C01B4-72EF-42CB-8755-2A8F12E22615}</author>
    <author>tc={FEFB968F-83AB-44C4-B6C8-529BDE7BE3C6}</author>
  </authors>
  <commentList>
    <comment ref="A3" authorId="0" shapeId="0" xr:uid="{1634ABC0-2786-4E18-A6EB-F4EC3F7DCCE4}">
      <text>
        <t>[Comentario encadenado]
Su versión de Excel le permite leer este comentario encadenado; sin embargo, las ediciones que se apliquen se quitarán si el archivo se abre en una versión más reciente de Excel. Más información: https://go.microsoft.com/fwlink/?linkid=870924
Comentario:
    Permite definir un consecutivo de riesgos, para garantizar la identificación única de los riesgos.</t>
      </text>
    </comment>
    <comment ref="F3" authorId="1" shapeId="0" xr:uid="{F17C01B4-72EF-42CB-8755-2A8F12E22615}">
      <text>
        <t>[Comentario encadenado]
Su versión de Excel le permite leer este comentario encadenado; sin embargo, las ediciones que se apliquen se quitarán si el archivo se abre en una versión más reciente de Excel. Más información: https://go.microsoft.com/fwlink/?linkid=870924
Comentario:
    Circunstancias bajo las cuales se presenta la oportunidad, verifique los resultados positivos del analisi de cotxto, redacte de la forma más concreta posible.</t>
      </text>
    </comment>
    <comment ref="G3" authorId="2" shapeId="0" xr:uid="{FEFB968F-83AB-44C4-B6C8-529BDE7BE3C6}">
      <text>
        <t>[Comentario encadenado]
Su versión de Excel le permite leer este comentario encadenado; sin embargo, las ediciones que se apliquen se quitarán si el archivo se abre en una versión más reciente de Excel. Más información: https://go.microsoft.com/fwlink/?linkid=870924
Comentario:
    Consolida o resume los análisis sobre impacto + causa inmediata + causa raíz, permitiendo contar con una redacción clara y concreta del riesgo indentificado. Tenga en cuenta la estructura de alto nivel establecida en al guía, inicia con POSIBILIDAD DE + Impacto para la entidad (Qué) + Causa Inmediata (Cómo) + Causa Raíz (Por qué)</t>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<sst xmlns="http://schemas.openxmlformats.org/spreadsheetml/2006/main" count="1594" uniqueCount="770">
  <si>
    <t>Matriz Mapa de Riesgos</t>
  </si>
  <si>
    <r>
      <t xml:space="preserve">Teniendo en cuenta que con la expedición del Decreto 1499 de 2017 “Por medio del cual se modifica el Decreto 1083 de 2015, Decreto Único Reglamentario del Sector Función Pública, en lo relacionado con el Sistema de Gestión establecido en el artículo 133 de la Ley 1753 de 2015”, se crea un solo Sistema de Gestión y se alinea con el Sistema de Control Interno, hoy todas las entidades públicas requieren actualizar y/o implementar el Modelo Integrado de Planeación y Gestión MIPG, modelo que incorpora el Modelo Estándar de Control Interno MECI a través de la 7a dimensión del mismo.  En este marco general, el proceso de administración del riesgo es un esfuerzo conjunto entre la Alta Dirección y los servidores en todos sus niveles, ejercicio que inicia con la formulación de la política de Administración del Riesgo, la cual incluye los niveles de responsabilidad frente al seguimiento y evaluación, aspectos que deberán definirse acorde con el Esquema de Líneas de Defensa vinculado a la Dimensión 7.
Teniendo en cuenta lo anterior y dada la necesidad de las entidades frente a la estructuración de los mapas de riesgos, como herramienta fundamental frente a la gestión del riesgo, el presente formato desarrolla un esquema completo acorde con los contenidos metodológicos de la </t>
    </r>
    <r>
      <rPr>
        <b/>
        <sz val="10"/>
        <color theme="9" tint="-0.249977111117893"/>
        <rFont val="Arial Narrow"/>
        <family val="2"/>
      </rPr>
      <t>Guía para la Administración del Riesgo y el diseño de controles V5</t>
    </r>
    <r>
      <rPr>
        <sz val="10"/>
        <rFont val="Arial Narrow"/>
        <family val="2"/>
      </rPr>
      <t>. El formato cuenta con celdas parametrizadas y permite contar con los respectivos mapas de calor para riesgo inherente y riesgo residual.</t>
    </r>
  </si>
  <si>
    <t>Orientaciones Generales</t>
  </si>
  <si>
    <r>
      <t xml:space="preserve">Antes de iniciar con el diligenciamiento de la información en la matriz, se requiere haber avanzado en el análisis del </t>
    </r>
    <r>
      <rPr>
        <b/>
        <sz val="11"/>
        <rFont val="Arial Narrow"/>
        <family val="2"/>
      </rPr>
      <t>proceso, su objetivo, alcance, actividades clave</t>
    </r>
    <r>
      <rPr>
        <sz val="11"/>
        <rFont val="Arial Narrow"/>
        <family val="2"/>
      </rPr>
      <t xml:space="preserve">, considere los lineamientos establecidos en el </t>
    </r>
    <r>
      <rPr>
        <b/>
        <sz val="11"/>
        <color theme="9" tint="-0.249977111117893"/>
        <rFont val="Arial Narrow"/>
        <family val="2"/>
      </rPr>
      <t>Paso 2: identificación del riesgo</t>
    </r>
    <r>
      <rPr>
        <sz val="11"/>
        <rFont val="Arial Narrow"/>
        <family val="2"/>
      </rPr>
      <t xml:space="preserve">, donde se explica ampliamente las bases para adelanter este análisis.
Así mismo, considere en el </t>
    </r>
    <r>
      <rPr>
        <b/>
        <sz val="11"/>
        <color theme="9" tint="-0.249977111117893"/>
        <rFont val="Arial Narrow"/>
        <family val="2"/>
      </rPr>
      <t>Paso 3: valoración del riesgo</t>
    </r>
    <r>
      <rPr>
        <sz val="11"/>
        <rFont val="Arial Narrow"/>
        <family val="2"/>
      </rPr>
      <t xml:space="preserve"> los lineamientos para definir el No. de veces que se hace la actividad con la cual se relaciona el riesgo y su impacto en términos económicos o reputacionales. En este mismo paso se analizan los controles que deben responder a los atributos de eficiencia e informativos.
</t>
    </r>
    <r>
      <rPr>
        <b/>
        <sz val="11"/>
        <color theme="9" tint="-0.249977111117893"/>
        <rFont val="Arial Narrow"/>
        <family val="2"/>
      </rPr>
      <t>NOTA:</t>
    </r>
    <r>
      <rPr>
        <sz val="11"/>
        <rFont val="Arial Narrow"/>
        <family val="2"/>
      </rPr>
      <t xml:space="preserve"> Si lo considera pertinente, es posible agregar hojas de trabajo adicionales al presente formato que permitan incluir la traza de estos análisis.</t>
    </r>
  </si>
  <si>
    <r>
      <t xml:space="preserve">El archivo contiene las siguientes hojas:
-   </t>
    </r>
    <r>
      <rPr>
        <b/>
        <sz val="11"/>
        <rFont val="Arial Narrow"/>
        <family val="2"/>
      </rPr>
      <t>Hoja 1 Instructivo</t>
    </r>
    <r>
      <rPr>
        <sz val="10"/>
        <rFont val="Arial Narrow"/>
        <family val="2"/>
      </rPr>
      <t xml:space="preserve">
 -  </t>
    </r>
    <r>
      <rPr>
        <b/>
        <sz val="11"/>
        <rFont val="Arial Narrow"/>
        <family val="2"/>
      </rPr>
      <t xml:space="preserve">Hoja 2 Mapa Final: </t>
    </r>
    <r>
      <rPr>
        <sz val="10"/>
        <rFont val="Arial Narrow"/>
        <family val="2"/>
      </rPr>
      <t>Encontrará la totalidad de la estructura para la identificación y valoración de los riesgos por proceso, programa o proyecto, acorde con el nivel de desagregación que la entidad considere necesaria.</t>
    </r>
  </si>
  <si>
    <t>Columna</t>
  </si>
  <si>
    <t>Descripción - Lineamientos para el diligenciamiento</t>
  </si>
  <si>
    <t>Proceso</t>
  </si>
  <si>
    <t>Diligencie el nombre del proceso al cual se le identificarán y valorarán los riesgos.</t>
  </si>
  <si>
    <t>Objetivo</t>
  </si>
  <si>
    <t>Diligencie el objetivo del proceso.</t>
  </si>
  <si>
    <t>Alcance</t>
  </si>
  <si>
    <t>Diligencie el alcance del proceso.</t>
  </si>
  <si>
    <t>Referencia</t>
  </si>
  <si>
    <t xml:space="preserve">Permite definir unl consecutivo de riesgos.
Una entidad puede ir en el riesgo 150, pero tener 70 riesgos, lo que permite llevar una traza de los riesgos. Esta información la debe administrar la oficina asesora de planeación o gerencia de riesgos.  Cuando un el riesgo salga del mapa no existirá otro riesgo con el mismo número. </t>
  </si>
  <si>
    <t>Impacto</t>
  </si>
  <si>
    <t>Analice las consecuencias que puede ocasionar a la organización la materialización del riesgo, redacte de la forma más concreta posible.</t>
  </si>
  <si>
    <t>Causa Inmediata</t>
  </si>
  <si>
    <t>Circunstancias bajo las cuales se presenta el riesgo, es la situación más evidente frente al riesgo, redacte de la forma más concreta posible.</t>
  </si>
  <si>
    <t>Causa Raíz</t>
  </si>
  <si>
    <t>Causa  principal  o básica, corresponde a las razones por la cuales se puede presentar  el riesgo, redacte de la forma más concreta posible.</t>
  </si>
  <si>
    <t>Descripción del Riesgo</t>
  </si>
  <si>
    <r>
      <t xml:space="preserve">Consolida o resume los análisis sobre impacto + causa inmediata + causa raíz, permitiendo contar con una redacción clara y concreta del riesgo indentificado. Tenga en cuenta la estructura de alto nivel establecida en al guía, inicia con </t>
    </r>
    <r>
      <rPr>
        <b/>
        <sz val="9"/>
        <color theme="9" tint="-0.249977111117893"/>
        <rFont val="Arial Narrow"/>
        <family val="2"/>
      </rPr>
      <t>POSIBILIDAD DE + Impacto para la entidad (Qué) + Causa Inmediata (Cómo) + Causa Raíz (Por qué)</t>
    </r>
  </si>
  <si>
    <t>Clasificación del Riesgo</t>
  </si>
  <si>
    <t>Utilice la lista de despligue que se encuentra parametrizada, le aparecerán las opciones: i)Daños Activos Fisicos, ii)Ejecucion y Administracion de procesos, iii)Fallas Tecnologicas, iv)Fraude Externo, v)Fraude Interno, vi)Relaciones Laborales, vii)Usuarios, productos y practicas organizacionales.</t>
  </si>
  <si>
    <t>Frecuencia con la cual se lleva a cabo la actividad</t>
  </si>
  <si>
    <t>Defina el # de veces que se ejecuta la actividad durante el año, (Recuerde la probabilidad e ocurrencia del riesgo se defien como el No. de veces que se pasa por el punto de riesgo en el periodo de 1 año). La matriz automáticamente hará el cálculo para el nivel de probabilidad inherente (Columnas H-I)</t>
  </si>
  <si>
    <t>Criterios de Impacto</t>
  </si>
  <si>
    <t>Utilice la lista de despligue que se encuentra parametrizada, le aparecerán las opciones de la tabla de Impacto en la Hoja 6 del presente documento. La matriz automáticamente hará el cálculo para el nivel de impacto inherente (Columnas L-M)</t>
  </si>
  <si>
    <t>Zona de Riesgo Inherente</t>
  </si>
  <si>
    <t>Teniendo en cuenta que ingresó la información de PROBABILIDAD e IMPACTO, la matriz automáticamente hará el cálculo para la zona de riesgo inherente (Columna N)</t>
  </si>
  <si>
    <t>Descripción del Control</t>
  </si>
  <si>
    <r>
      <t xml:space="preserve">Recuerde que el control se define como la medida que permite reducir o mitigar un riesgo. Defina el control (es) que atacan la causa raíz del riesgo, considere la estructura explicada en la guía: </t>
    </r>
    <r>
      <rPr>
        <b/>
        <sz val="9"/>
        <color theme="9" tint="-0.249977111117893"/>
        <rFont val="Arial Narrow"/>
        <family val="2"/>
      </rPr>
      <t>Responsable de ejecutar el control + Acción + Complemento</t>
    </r>
  </si>
  <si>
    <t>Afectación</t>
  </si>
  <si>
    <t>Esta casilla no se diligencia, depende de la selección en la columna R.</t>
  </si>
  <si>
    <r>
      <t xml:space="preserve">ATRIBUTOS EFICIENCIA
</t>
    </r>
    <r>
      <rPr>
        <sz val="9"/>
        <rFont val="Arial Narrow"/>
        <family val="2"/>
      </rPr>
      <t>Tipo</t>
    </r>
  </si>
  <si>
    <t>Utilice la lista de despligue que se encuentra parametrizada, le aparecerán las opciones: i)Preventivo, ii)Detectivo, iii)Correctivo.</t>
  </si>
  <si>
    <r>
      <t xml:space="preserve">ATRIBUTOS EFICIENCIA
</t>
    </r>
    <r>
      <rPr>
        <sz val="9"/>
        <rFont val="Arial Narrow"/>
        <family val="2"/>
      </rPr>
      <t>Implementación</t>
    </r>
  </si>
  <si>
    <t>Utilice la lista de despligue que se encuentra parametrizada, le aparecerán las opciones: i)Automático, ii)Manual.</t>
  </si>
  <si>
    <r>
      <t xml:space="preserve">ATRIBUTOS EFICIENCIA
</t>
    </r>
    <r>
      <rPr>
        <sz val="9"/>
        <rFont val="Arial Narrow"/>
        <family val="2"/>
      </rPr>
      <t>Calificación</t>
    </r>
  </si>
  <si>
    <t xml:space="preserve">La matriz automáticamente hará el cálculo para el control analizado (Columna T) </t>
  </si>
  <si>
    <r>
      <t xml:space="preserve">ATRIBUTOS INFORMATIVOS
</t>
    </r>
    <r>
      <rPr>
        <sz val="9"/>
        <rFont val="Arial Narrow"/>
        <family val="2"/>
      </rPr>
      <t>Documentación</t>
    </r>
  </si>
  <si>
    <t>Utilice la lista de despligue que se encuentra parametrizada, le aparecerán las opciones: i)Documentado, ii)Sin documentar.</t>
  </si>
  <si>
    <r>
      <t xml:space="preserve">ATRIBUTOS INFORMATIVOS
</t>
    </r>
    <r>
      <rPr>
        <sz val="9"/>
        <rFont val="Arial Narrow"/>
        <family val="2"/>
      </rPr>
      <t>Frecuencia</t>
    </r>
  </si>
  <si>
    <t>Utilice la lista de despligue que se encuentra parametrizada, le aparecerán las opciones: i)Continua, ii)Aleatoria.</t>
  </si>
  <si>
    <r>
      <t xml:space="preserve">ATRIBUTOS INFORMATIVOS
</t>
    </r>
    <r>
      <rPr>
        <sz val="9"/>
        <rFont val="Arial Narrow"/>
        <family val="2"/>
      </rPr>
      <t>Registro</t>
    </r>
  </si>
  <si>
    <t>Utilice la lista de despligue que se encuentra parametrizada, le aparecerán las opciones: i)Con Registro, ii) Sin Registro.</t>
  </si>
  <si>
    <t>Evaluación del Nivel de Riesgo - Nivel de Riesgo Residual</t>
  </si>
  <si>
    <r>
      <t>La matriz automáticamente hará el cálculo, acorde con el control o controles definidos con sus atributos analizados, lo que permitirá establecer el</t>
    </r>
    <r>
      <rPr>
        <b/>
        <sz val="9"/>
        <color theme="9" tint="-0.249977111117893"/>
        <rFont val="Arial Narrow"/>
        <family val="2"/>
      </rPr>
      <t xml:space="preserve"> nivel de riesgo inherente</t>
    </r>
    <r>
      <rPr>
        <sz val="9"/>
        <rFont val="Arial Narrow"/>
        <family val="2"/>
      </rPr>
      <t xml:space="preserve"> (Columnas Y- Z- AA -AB- AC).</t>
    </r>
  </si>
  <si>
    <t>Tratamiento</t>
  </si>
  <si>
    <t>Utilice la lista de despligue que se encuentra parametrizada, le aparecerán las opciones: i)Aceptar, ii)Evitar, iii)Reducir (compartir), iv)Reducir (mitigar).</t>
  </si>
  <si>
    <r>
      <t xml:space="preserve">Plan de Acción
</t>
    </r>
    <r>
      <rPr>
        <sz val="9"/>
        <rFont val="Arial Narrow"/>
        <family val="2"/>
      </rPr>
      <t xml:space="preserve">Responsable, fecha implementación, fecha seguimiento, seguimiento. </t>
    </r>
  </si>
  <si>
    <t xml:space="preserve">Esta casilla dependerá del tratamiento establecido, si es Aceptar no se requieren acciones adicionales, en caso de escoger Reducir (mitigar) se deben diligenciar las acciones que se adelantarán como complemento a los controles establecidos, no necesariamente son controles adicionales. Para Reducir (compartir), es viable diligenciar la acción que deriva de esta (ejemplo póliza seguros, terceración), indicando información relevante. </t>
  </si>
  <si>
    <t>Estado</t>
  </si>
  <si>
    <t>Utilice la lista de despligue que se encuentra parametrizada, le aparecerán las opciones: i)Finalizado, ii)En curso, la selección en este caso dependerá de las acciones del plan que se hayan establecido en cada caso.</t>
  </si>
  <si>
    <r>
      <t xml:space="preserve"> -</t>
    </r>
    <r>
      <rPr>
        <sz val="11"/>
        <rFont val="Arial Narrow"/>
        <family val="2"/>
      </rPr>
      <t xml:space="preserve"> </t>
    </r>
    <r>
      <rPr>
        <b/>
        <sz val="11"/>
        <rFont val="Arial Narrow"/>
        <family val="2"/>
      </rPr>
      <t xml:space="preserve"> Hoja 3 Matriz de Calor Inherente: </t>
    </r>
    <r>
      <rPr>
        <sz val="11"/>
        <rFont val="Arial Narrow"/>
        <family val="2"/>
      </rPr>
      <t xml:space="preserve"> En esta hoja, en la medida en que ese diligencia el Mapa Final, se verán reflejados los riesgos en su zona correspondiente. Esta hoja no se diligencia se genera de manera automática.</t>
    </r>
  </si>
  <si>
    <r>
      <t xml:space="preserve"> -</t>
    </r>
    <r>
      <rPr>
        <sz val="11"/>
        <rFont val="Arial Narrow"/>
        <family val="2"/>
      </rPr>
      <t xml:space="preserve"> </t>
    </r>
    <r>
      <rPr>
        <b/>
        <sz val="11"/>
        <rFont val="Arial Narrow"/>
        <family val="2"/>
      </rPr>
      <t xml:space="preserve"> Hoja 4 Matriz de Calor Residual: </t>
    </r>
    <r>
      <rPr>
        <sz val="11"/>
        <rFont val="Arial Narrow"/>
        <family val="2"/>
      </rPr>
      <t>En esta hoja, en la medida en que ese diligencia el Mapa Final, se verán reflejados los riesgos en su zona correspondiente. Esta hoja no se diligencia se genera de manera automática.</t>
    </r>
  </si>
  <si>
    <r>
      <t xml:space="preserve"> -</t>
    </r>
    <r>
      <rPr>
        <sz val="11"/>
        <rFont val="Arial Narrow"/>
        <family val="2"/>
      </rPr>
      <t xml:space="preserve"> </t>
    </r>
    <r>
      <rPr>
        <b/>
        <sz val="11"/>
        <rFont val="Arial Narrow"/>
        <family val="2"/>
      </rPr>
      <t xml:space="preserve"> Hoja 5 Tabla de probabilidad: </t>
    </r>
    <r>
      <rPr>
        <sz val="11"/>
        <rFont val="Arial Narrow"/>
        <family val="2"/>
      </rPr>
      <t>Tabla referente para todos los cálculos (no se diligencia)</t>
    </r>
  </si>
  <si>
    <r>
      <t xml:space="preserve"> -</t>
    </r>
    <r>
      <rPr>
        <sz val="11"/>
        <rFont val="Arial Narrow"/>
        <family val="2"/>
      </rPr>
      <t xml:space="preserve"> </t>
    </r>
    <r>
      <rPr>
        <b/>
        <sz val="11"/>
        <rFont val="Arial Narrow"/>
        <family val="2"/>
      </rPr>
      <t xml:space="preserve"> Hoja 6 Tabla de Impacto: </t>
    </r>
    <r>
      <rPr>
        <sz val="11"/>
        <rFont val="Arial Narrow"/>
        <family val="2"/>
      </rPr>
      <t>Tabla referente para todos los cálculos (no se diligencia)</t>
    </r>
  </si>
  <si>
    <r>
      <t xml:space="preserve"> -</t>
    </r>
    <r>
      <rPr>
        <sz val="11"/>
        <rFont val="Arial Narrow"/>
        <family val="2"/>
      </rPr>
      <t xml:space="preserve"> </t>
    </r>
    <r>
      <rPr>
        <b/>
        <sz val="11"/>
        <rFont val="Arial Narrow"/>
        <family val="2"/>
      </rPr>
      <t xml:space="preserve"> Hoja 7 Tabla de Valoración de Controles: </t>
    </r>
    <r>
      <rPr>
        <sz val="11"/>
        <rFont val="Arial Narrow"/>
        <family val="2"/>
      </rPr>
      <t>Tabla referente para todos los cálculos (no se diligencia)</t>
    </r>
  </si>
  <si>
    <t xml:space="preserve"> Fecha </t>
  </si>
  <si>
    <t>CONTEXTO ESTRATÉGICO</t>
  </si>
  <si>
    <t>PROCESO</t>
  </si>
  <si>
    <t>IDENTIFICACIÓN DE CAUSAS</t>
  </si>
  <si>
    <t xml:space="preserve">RIESGO </t>
  </si>
  <si>
    <t>CONSECUENCIA</t>
  </si>
  <si>
    <t>INTERNO</t>
  </si>
  <si>
    <t>EXTERNO</t>
  </si>
  <si>
    <t>PROCESOS</t>
  </si>
  <si>
    <t>ACTIVOS</t>
  </si>
  <si>
    <t>Tipo</t>
  </si>
  <si>
    <t>Causas</t>
  </si>
  <si>
    <t>Gestión del Talento Humano</t>
  </si>
  <si>
    <t>PERSONAL</t>
  </si>
  <si>
    <t>Conocimiento normativo especifico relacionado con vinculación de personal</t>
  </si>
  <si>
    <t>LEGALES Y REGLAMENTARIOS</t>
  </si>
  <si>
    <t xml:space="preserve">Normativa existente para la regulación de las actividades de vinculación </t>
  </si>
  <si>
    <t>RESPONSABLES DEL PROCESO</t>
  </si>
  <si>
    <t>Identificación clara de roles, tiempos de ejecución de actividades y responsabilidades.</t>
  </si>
  <si>
    <t>INFORMACION</t>
  </si>
  <si>
    <t xml:space="preserve">Información actualizada y disponible para consulta de los responsables del proceso </t>
  </si>
  <si>
    <t>Posibilidad de beneficio propio o de un tercero por la vinculación de personal indebida por el incumplimiento de los requisitos tecnicos y normativos vigentes y la existencia de amiguismos, clientelismo o tráfico de influencias.</t>
  </si>
  <si>
    <t>Afectación en la prestación del servicio
Retrasos en la vinculación de personal
Incumplimientos normativos
Expedientes laborales incompletos o sin la documentación requerida
Sanciones disciplinarias</t>
  </si>
  <si>
    <t>Procedimientos actualizados que den cuenta a la normatividad y formas de vinculación de personal</t>
  </si>
  <si>
    <t xml:space="preserve">POLÍTICOS </t>
  </si>
  <si>
    <t>Políticas públicas asociadas a la inclusión y equidad de género</t>
  </si>
  <si>
    <t>COMUNICACIÓN ENTRE LOS PROCESOS</t>
  </si>
  <si>
    <t>Comunicación con lideres de las dependencias para identificación de necesidades asociadas a la vinculación de personal</t>
  </si>
  <si>
    <t>APLICACIONES</t>
  </si>
  <si>
    <t>Herramientas y aplicaciones tecnológicas actualizadas</t>
  </si>
  <si>
    <t>FINANCIERO</t>
  </si>
  <si>
    <t xml:space="preserve">Asignación de recursos para la vinculación del personal de planta </t>
  </si>
  <si>
    <t>TECNOLÓGICOS</t>
  </si>
  <si>
    <t>Uso de plataformas externas para el cargue de la información requerida para la vinculación del personal (SIGEP - SIDEAP- SIMO - SIMO 4.0 - LA ABOGACIA - PLATAFORMAS DE VALIDACIÓN DE ANTECEDENTES - OTRAS PLATAFORMAS PARA VALIDACIÓN DE TITULOS Y DOCUMENTACIÓN)</t>
  </si>
  <si>
    <t>PROCEDIMIENTOS ASOCIADOS</t>
  </si>
  <si>
    <t>Articulación con otros procedimientos que se asocian a  la vinculación de personal</t>
  </si>
  <si>
    <t>HARDWARE</t>
  </si>
  <si>
    <t>Equipos de computo que cuenten con la capacidad y puertos necesarios para acceder a reuniones virtuales, impresión, llamadas e información.</t>
  </si>
  <si>
    <t>ESTRATÉGICOS</t>
  </si>
  <si>
    <t>Planta de personal ajustada a las necesidades de la Entidad, así como el Manual de Funciones</t>
  </si>
  <si>
    <t>ECONOMICOS Y FINANCIEROS</t>
  </si>
  <si>
    <t>Recursos aprobados y asignados para la vinculación a través de concurso de méritos</t>
  </si>
  <si>
    <t xml:space="preserve">TECNOLOGÍA </t>
  </si>
  <si>
    <t>Tecnología dispuesta y con capacidad para el cargue y almacenamiento de la información de vinculación de manera digital.</t>
  </si>
  <si>
    <t>SOCIALES Y CULTURALES</t>
  </si>
  <si>
    <t>Confianza en la transparencia de los procesos de vinculación al sector publico</t>
  </si>
  <si>
    <t>COMUNICACIÓN INTERNA</t>
  </si>
  <si>
    <t>Comunicar de manera oportuna y clara la situaciones administrativas que tienen injerencia con la liquidación de nomina</t>
  </si>
  <si>
    <t>Modificaciones normativas que afecten directamente d directamente el procedimiento de liquidación de nomina</t>
  </si>
  <si>
    <t>DISEÑO DEL PROCESO</t>
  </si>
  <si>
    <t>Visualización de diagrama de flujos para identificación de reprocesos en el formato establecido de construcción procedimental</t>
  </si>
  <si>
    <t>Información actualizada y soportada frente al pago y liquidación de nomina.</t>
  </si>
  <si>
    <t>Posibilidad de pérdidas económicas por inconsistencias en la liquidación y pago de la nomina, por debilidadades en el control de la aplicación de la normativa vigente, falta  la información y reporte de novedades en el tiempo oportuno.</t>
  </si>
  <si>
    <t>Pagos o descuentos mal efectuados.
Incumplimientos normativos
Sanciones disciplinarias</t>
  </si>
  <si>
    <t xml:space="preserve">Conocimiento normativo especifico relacionado con gestión de nómina </t>
  </si>
  <si>
    <t>Sistemas de computo y software limitado y que no permita incluir o reformar la parametrización de la nomina.</t>
  </si>
  <si>
    <t>Aplicativo que de respuesta a los requerimientos para la liquidación de la nomina, conforme a la normatividad vigente y situaciones administrativas presentadas históricamente.</t>
  </si>
  <si>
    <t>Procedimientos actualizados que den cuenta a la normatividad, asociado a las distintas situaciones administrativas que afectan la nomina</t>
  </si>
  <si>
    <t>Comunicación con lideres de las dependencias para identificación de las situaciones administrativas que afectan la nomina.</t>
  </si>
  <si>
    <t>Recursos asignados y aprobados para el pago y liquidación de nómina</t>
  </si>
  <si>
    <t>Articulación con otros procedimientos que afectan la liquidación de nomina y/o que requieren la gestión de afiliación ante terceros.</t>
  </si>
  <si>
    <t>INTERACCIONES CON OTROS PROCESOS</t>
  </si>
  <si>
    <t xml:space="preserve">Conciliaciones y gestión financiera con presupuesto, contabilidad, tesorería. </t>
  </si>
  <si>
    <t>Conocimiento y licencias requeridas para la implementación del SGSST</t>
  </si>
  <si>
    <t>Normativa existente para la regulación de las actividades del SGSST</t>
  </si>
  <si>
    <t>Posibilidad de afectaciones a la seguridad y salud de los funcionarios, contratistas naturales y jurídicos, visitantes y demás personas relacionadas con la UAESP, por incumplimiento normativo en la implementación del SGSST debido a su desconocimiento o falta de verificaciones y controles  y asignación inadecuada o insuficiente de recursos.</t>
  </si>
  <si>
    <t>Afectación en la prestación del servicio
Desmejoramiento de las condiciones de salud de los colaboradores y servidores de la Entidad.
Procesos legales en contra de la entidad.
Incumplimientos normativos
Sanciones disciplinarias</t>
  </si>
  <si>
    <t>Procedimientos actualizados que den cuenta a la normatividad vigente del SGSST.</t>
  </si>
  <si>
    <t>Políticas públicas asociadas a la inclusión y equidad de género, asociadas a procesos de Capacitación, Bienestar, Incentivos y al SGSST</t>
  </si>
  <si>
    <t>Comunicación con lideres de las dependencias para identificación de necesidades asociadas a la formulación de plan, así como el diagnostico insumo para la construcción de este.</t>
  </si>
  <si>
    <t>Asignación de recursos para la gestión de las actividades y requerimientos normativos del SGSST.</t>
  </si>
  <si>
    <t>Uso de plataformas externas para el registro de actividades en relación al SGSST (ARL, otras)</t>
  </si>
  <si>
    <t>Articulación con otros procedimientos que se asocian a  la gestión del Talento Humano</t>
  </si>
  <si>
    <t>Plan de Trabajo del SGSST aprobado por CIGD.</t>
  </si>
  <si>
    <t>Recursos aprobados y asignados para la ejecución de las actividades definidas dentro del PT SGSST</t>
  </si>
  <si>
    <t>Definición de lineamientos y responsabilidades asociadas con el SGSST</t>
  </si>
  <si>
    <t>Tecnología dispuesta y con capacidad para el cargue y almacenamiento de la información en relación a la ejecución del Plan de manera digital.</t>
  </si>
  <si>
    <t>AMBIENTALES</t>
  </si>
  <si>
    <t>Regulación en temas ambientales que aplique a las instalaciones e infraestructura y genere perjuicios en la salud, por el grado de exposición.</t>
  </si>
  <si>
    <t>Comunicar de manera oportuna y clara la situaciones administrativas que afectan el SGSST</t>
  </si>
  <si>
    <t>Conocimiento normativo especifico relacionado con la gestión del Talento Humano</t>
  </si>
  <si>
    <t>Normativa existente para la regulación de la gestión de la información de los servidores públicos.</t>
  </si>
  <si>
    <t>Identificación clara de roles, tiempos de ejecución de actividades y responsabilidades al interior del proceso de Talento Humano.</t>
  </si>
  <si>
    <t xml:space="preserve">Información actualizada,  disponible y segura para consulta de los responsables del proceso. </t>
  </si>
  <si>
    <t xml:space="preserve">Posibilidad de perdida de información en relacion a los servidores publicos por almacenamiento, administración y custodia  incorrecta en los expedientes de Historias Laborales </t>
  </si>
  <si>
    <t>Afectación en la gestión de las situaciones administrativas.
Retrasos en la gestión del Talento Humano
Incumplimientos normativos
Expedientes laborales incompletos o sin la documentación requerida
Sanciones disciplinarias</t>
  </si>
  <si>
    <t>Procedimientos actualizados que den cuenta a la normatividad vigente y a los lineamientos de la UAESP</t>
  </si>
  <si>
    <t>Uso de plataformas externas para el cargue de la información requerida en relación con el personal (SIGEP - SIDEAP- SIMO - SIMO 4.0 - LA ABOGACIA - PLATAFORMAS DE VALIDACIÓN DE ANTECEDENTES - OTRAS PLATAFORMAS PARA VALIDACIÓN DE TITULOS Y DOCUMENTACIÓN)</t>
  </si>
  <si>
    <t>Comunicación con lideres de las dependencias para claridad de la gestión de las distinta situaciones administrativas</t>
  </si>
  <si>
    <t>Tecnología dispuesta y con capacidad para el cargue y almacenamiento de la información en relación a la gestión del Talento Humano</t>
  </si>
  <si>
    <t>Recursos aprobados y asignados para la gestión de la información y adecuación de los espacios de archivo.</t>
  </si>
  <si>
    <t>Articulación con otros procedimientos al interior del Proceso de Gestión del Talento Humano que se asocian a  la gestión de las situaciones administrativas y gestión de la información</t>
  </si>
  <si>
    <t xml:space="preserve">Equipos de computo que cuenten con la capacidad y puertos necesarios para acceder a reuniones virtuales, impresión, llamadas y gestión de la información relacionada con las Historias Laborales </t>
  </si>
  <si>
    <t>OBJETIVO DEL PROCESO</t>
  </si>
  <si>
    <t>TRANSVERSALIDAD</t>
  </si>
  <si>
    <t>Identificación del riesgo</t>
  </si>
  <si>
    <t>Análisis del riesgo inherente</t>
  </si>
  <si>
    <t>Evaluación del riesgo - Valoración de los controles</t>
  </si>
  <si>
    <t>Evaluación del riesgo - Nivel del riesgo residual</t>
  </si>
  <si>
    <t>Plan de Manejo de Riesgos</t>
  </si>
  <si>
    <t>Seguimiento a los controles primer trimestre</t>
  </si>
  <si>
    <t>Seguimiento a los controles segundo trimestre</t>
  </si>
  <si>
    <t>Seguimiento a los controles tercer trimestre</t>
  </si>
  <si>
    <t>Seguimiento a los controles cuarto trimestre</t>
  </si>
  <si>
    <t xml:space="preserve">Plan de Contingencia </t>
  </si>
  <si>
    <t>Seguimiento Segunda Línea de Defensa</t>
  </si>
  <si>
    <t>Evaluación Tercera Línea de Defensa</t>
  </si>
  <si>
    <t xml:space="preserve">Referencia </t>
  </si>
  <si>
    <t>Alcance del proceso</t>
  </si>
  <si>
    <t xml:space="preserve">Causa Raíz </t>
  </si>
  <si>
    <t>Frecuencia con la cual se realiza la actividad</t>
  </si>
  <si>
    <t>Probabilidad Inherente</t>
  </si>
  <si>
    <t>%</t>
  </si>
  <si>
    <t>Criterios de impacto</t>
  </si>
  <si>
    <t>Observación de criterio</t>
  </si>
  <si>
    <t>Impacto 
Inherente</t>
  </si>
  <si>
    <t>No. Control</t>
  </si>
  <si>
    <t xml:space="preserve">Características del control </t>
  </si>
  <si>
    <t>Atributos</t>
  </si>
  <si>
    <t>Probabilidad Residual</t>
  </si>
  <si>
    <t>Probabilidad Residual Final</t>
  </si>
  <si>
    <t>Impacto Residual Final</t>
  </si>
  <si>
    <t>Zona de Riesgo Final</t>
  </si>
  <si>
    <t>Acción</t>
  </si>
  <si>
    <t>Responsable</t>
  </si>
  <si>
    <t>Fecha Programada</t>
  </si>
  <si>
    <t>Fecha Seguimiento</t>
  </si>
  <si>
    <t>Seguimiento primer trimestre</t>
  </si>
  <si>
    <t>Seguimiento segundo trimestre</t>
  </si>
  <si>
    <t>Seguimiento tercer trimestre</t>
  </si>
  <si>
    <t>Seguimiento cuarto trimestre</t>
  </si>
  <si>
    <t>Fecha de seguimiento</t>
  </si>
  <si>
    <t>Seguimiento</t>
  </si>
  <si>
    <t>Evidencia</t>
  </si>
  <si>
    <t>Efectividad</t>
  </si>
  <si>
    <t xml:space="preserve">Actividades a ejecutar en caso de materialización del riesgo </t>
  </si>
  <si>
    <t>Fecha Materialización del riesgo</t>
  </si>
  <si>
    <t xml:space="preserve">Causa de la Materialización </t>
  </si>
  <si>
    <t>Seguimiento al control y soportes</t>
  </si>
  <si>
    <t>Seguimiento al plan de manejo de riesgos y soportes</t>
  </si>
  <si>
    <t>Fecha Evaluación</t>
  </si>
  <si>
    <t xml:space="preserve"> Evaluación al control</t>
  </si>
  <si>
    <t>Efectividad del Control</t>
  </si>
  <si>
    <t xml:space="preserve"> Evaluación al plan de manejo de riesgos (si aplica)</t>
  </si>
  <si>
    <t>¿Tiene responsabe asignado?</t>
  </si>
  <si>
    <t>¿El responsable tiene la autoridad y adecuada?</t>
  </si>
  <si>
    <t>¿La fuente de información que se utiliza   confiable?</t>
  </si>
  <si>
    <t>¿Las observaciones, desviaciones o diferencias identificadas  investigadas y resueltas de manera oportuna?</t>
  </si>
  <si>
    <t>Implementación</t>
  </si>
  <si>
    <t>Calificación</t>
  </si>
  <si>
    <t>Documentación</t>
  </si>
  <si>
    <t>Frecuencia</t>
  </si>
  <si>
    <t>Fortalecer los procesos de la Unidad, mediante la gestión del conocimiento y la adopción de herramientas y metodologías de innovación que permitan, a través del desarrollo de ideas y proyectos con los diferentes grupos de interés mejorar la eficiencia, flexibilidad y adaptación a los retos de la ciudad de acuerdo con la misión de la Entidad.</t>
  </si>
  <si>
    <t>Incluye las fases del ciclo de vida del servidor público: Ingreso, permanencia y Retiro, soportando cada situación relacionada a su vínculo laboral</t>
  </si>
  <si>
    <t>Posibilidad de pérdidas económicas por inconsistencias en la liquidación y pago de la nomina, por debilidadades en el control de la aplicación de la normativa vigente, falta  la información y reporte de novedades en el tiempo oportuno</t>
  </si>
  <si>
    <t>Económico y Reputacional</t>
  </si>
  <si>
    <t>Inconsistencias en la liquidación y pago de la nomina</t>
  </si>
  <si>
    <t>Debilidadades en el control de la aplicación de la normativa vigente, falta  la información y reporte de novedades en el tiempo oportuno.</t>
  </si>
  <si>
    <t>Ejecucion y Administracion de procesos</t>
  </si>
  <si>
    <t xml:space="preserve">     El riesgo afecta la imagen de la entidad con algunos usuarios de relevancia frente al logro de los objetivos</t>
  </si>
  <si>
    <t>Base de datos con información de novedades de nómina</t>
  </si>
  <si>
    <t>Si</t>
  </si>
  <si>
    <t>Detectivo</t>
  </si>
  <si>
    <t>Manual</t>
  </si>
  <si>
    <t>Documentado</t>
  </si>
  <si>
    <t>Continua</t>
  </si>
  <si>
    <t>Con registro</t>
  </si>
  <si>
    <t>Reducir (mitigar)</t>
  </si>
  <si>
    <t>Revisar y actualizar, si aplica, el procedimiento de incapacidades, incluyendo los lineamientos de operación frente a los reportes presentados</t>
  </si>
  <si>
    <t>SAF - Proceso de Gestión del Talento Humano</t>
  </si>
  <si>
    <t>23/02/2023
10/04/2023</t>
  </si>
  <si>
    <t xml:space="preserve">Se realizará reunión en el mes de abril para formulación. </t>
  </si>
  <si>
    <t>08/05/2023
07/06/2023
06/07/2023</t>
  </si>
  <si>
    <t>Se reprogramó revision para la formulación en el mes de mayo
No se pudó realizar revisión en mayo, por lo que se revisará en el mes de julio</t>
  </si>
  <si>
    <t>04/08/2023
06/09/2023
05/10/2023</t>
  </si>
  <si>
    <t>No se ha ajustado el documento, se programará revisión al interior
Se reviso el procedimiento y se considera necesario su actualización
el procedimiento fue ajustado al interior del proceso, esta en trámite de revisión por la lider del proceso para continuar trámite.</t>
  </si>
  <si>
    <t>07/11/2023
07/12/2023
03/01/2024</t>
  </si>
  <si>
    <t>Se hizo actualización de procedimiento, está en proceso de validación y aprobación interna para trámite de publicación
Se hizo actualización de instructivo de incapacidades para la socialización.
Se remitióa OAP los documentos de procedimiento e instructivo de incapacidades para validación y darcontinuidad a trámite para públicación.</t>
  </si>
  <si>
    <t>En curso</t>
  </si>
  <si>
    <t>23/02/2023
06/03/2023
10/04/2023</t>
  </si>
  <si>
    <t>Se cuenta con la base de novedades de nomina con corte a enero.
Se cuenta con la base de novedades de nomina con corte a febrero.
Se cuenta con la base de novedades de nomina con corte a marzo.</t>
  </si>
  <si>
    <t>Javier Ramiro</t>
  </si>
  <si>
    <t>Base de novedades de nómina</t>
  </si>
  <si>
    <t>Efectivo</t>
  </si>
  <si>
    <t>Se cuenta con la base de novedades de nómina con corte a abril
Se cuenta con la base de novedades de nómina con corte a mayo
Se cuenta con la base de novedades de nómina con corte a junio</t>
  </si>
  <si>
    <t>Javier Ramiro
Jacqueline Farfan</t>
  </si>
  <si>
    <t>Se cuenta con la base de novedades de nomina con corte a julio
Se cuenta con la base de novedades de nomina con corte a agosto
Se cuenta con la base de novedades de nómina con corte a septiembre</t>
  </si>
  <si>
    <t>Jacqueline Farfan
Francy Paola Zuñiga
Luis Javier Rodriguez</t>
  </si>
  <si>
    <t>Se cuenta con la base de novedades de nomina con corte a 31 de octubre
Se cuenta con la base de novedades de nomina con corte a 30 de noviembre
Se cuenta con la base de novedades de nomina con corte a 31 de diciembre.</t>
  </si>
  <si>
    <t>Reliquidación de los págos y descuentos asociados a la nomina</t>
  </si>
  <si>
    <t>16/05/2023
21/09/2023
02/01/2024</t>
  </si>
  <si>
    <t xml:space="preserve">16/05/2023 - OCL: De acuerdo con la revisión de las siguientes evidencias:
1. BASE NOVEDADES DE NOMINA ENERO
2. BASE NOVEDADES 2023 FEBRERO
3. BASE NOVEDADES MARZO 2023,
La OCI, verifica el cumplimiento del control
21/09/2023 - JAG: De acuerdo con el seguimiento de la OCI y con la verificación de la documentación asociada, se evidencia la ejecución del control acorde a lo establecido.
02/12/2024 - ASL:  </t>
  </si>
  <si>
    <t>16/05/2023 - OCL: De acuerdo con el seguimiento de la segunda línea de defensa y la revisión de las evidencias la OCI,  verifcar la efectividad del control.
21/09/2023 - JAG: Se evidencia la efectividad del control, toda vez que durante el período evaluado no se presentó materialización del riesgo.</t>
  </si>
  <si>
    <t>16/05/2023 - OCL
Primer trimestre: Para este periodo el proceso no aporta evidencias.
Segundo trimestre (abril): Correo IMPLEMENTACIÓN AUTOLIQUIDACION POR PERNO ABRIL 2023.
De acuerdo con la revisión de la evidencia aportada y el seguimiento de la segunda línea de defensa se verifica la ejecución de la acción.
21/09/2023 - JAG: De acuerdo con el seguimiento de la OCI y con las evidencias suministradas por el proceso se evidencia el avance del cumplimiento de la acción propuesta.</t>
  </si>
  <si>
    <t>Base de datos de aportes en linea para cruce de información frente a cambios en las afiliaciones</t>
  </si>
  <si>
    <t>Socializar el procedimiento actualizado</t>
  </si>
  <si>
    <t>Una vez se tenga se realizará la socialización.</t>
  </si>
  <si>
    <t>Una vez se tenga la actualización se realizará la socialización.</t>
  </si>
  <si>
    <t>No se ha ajustado el documento, por lo cual se hará socialización una vez actualizado.</t>
  </si>
  <si>
    <t>Una vez publicado el procedimiento se hará socialización 
Teniendo en cuenta que los documentos asociados a incapaicdades aún no han sido publicados, se continua con la acción abierta hasta publicación para socialización.</t>
  </si>
  <si>
    <t>Se cuenta con la base de liquidación de aportes a enero.
Se cuenta con la base de liquidación de aportes a febrero.
Se cuenta con la base de liquidación de aportes a marzo.</t>
  </si>
  <si>
    <t>Base de liquidación de aportes en linea</t>
  </si>
  <si>
    <t>Se cuenta con la base de liquidación de aportes en borrador, teniendo en cuenta que al 10 día se debe radicar la planilla final de abril.
Se cuenta con la base de liquidación de aportes en borrador, teniendo en cuenta que al 10 día se debe radicar la planilla final, por lo que se aporta borrador.
Se cuenta con la base de liquidación de aportes en borrador, teniendo en cuenta que al 10 día se debe radicar la planilla final, por lo que se aporta borrador.</t>
  </si>
  <si>
    <t>Francy Paola Zuñiga</t>
  </si>
  <si>
    <t>Base de liquidación de aportes en línea borrador.</t>
  </si>
  <si>
    <t>Se aportan planillas de liquidaciones de seguridad social y parafiscales para el mes de julio sin pago.
Se aportan planillas sin pago de liquidación de seguridad social y parafiscales de agosto
Se aportan planillas sin pago de liquidación de seguridad social y parafiscales de septiembre</t>
  </si>
  <si>
    <t>Se aportan planillas sin pago de la liquidación de seguridad social y parafiscales del mes de octubre
Se cuenta con las pagadas correspondientes al mes de octubre y las pendientes de pago del mes de noviembre
Se cuenta con las pagadas correspondientes al mes de noviembre y las pendientes de pago del mes de diciembre</t>
  </si>
  <si>
    <t>16/05/2023
21/09/2023</t>
  </si>
  <si>
    <t>16/05/2023 - OCL: De acuerdo con la revisión de las siguientes evidencias:
1. Correo TRASLADO FEBRERO 2023 ALBEIRO PORRAS
2. Correo TRASLADOS MARZO ABRIL
3. PLANILLA INTEGRADA 032023 10042023
PLANILLA INTEGRADA ENERO 2023
La OCI, verifica el cumplimiento del control
21/09/2023 - JAG: De acuerdo con el seguimiento de la OCI y con la verificación de la documentación asociada, se evidencia la ejecución del control acorde a lo establecido.</t>
  </si>
  <si>
    <t>"16/05/2023 - OCL:
Primer trimestre: Para este periodo el proceso no aporta evidencias.
Segundo trimestre (abril):  Para este periodo el proceso no aporta evidencias.
La ación se encuentra en proceso, el proceso no realizó seguimientos para los periodos de evaluación.
21/09/2023 - JAG: De acuerdo con el seguimiento de la OCI y con las evidencias suministradas por el proceso se evidencia el avance del cumplimiento de la acción propuesta, la cual depende de la acción 1 del riesgo.</t>
  </si>
  <si>
    <t>Validación de una muestra de reportes de incapacidades por cada EPS</t>
  </si>
  <si>
    <t>Preventivo</t>
  </si>
  <si>
    <t>Se cuenta con los pdf correspondientes a la consulta de novedades de incapacidades en paginas de las EPS para los meses de enero, febrero y marzo</t>
  </si>
  <si>
    <t>Francy Paola</t>
  </si>
  <si>
    <t>PDF de consulta</t>
  </si>
  <si>
    <t>Se cuenta con los pdf correspondientes a las incapacidades de las paginas para el mes de abril de EPS COMPENSAR, EPS FAMISANAR,EPS SANITAS
EPS SURA
Se cuenta con los pdf correspondientes a las incapacidades de las paginas para el mes de mayo de EPS COMPENSAR, EPS FAMISANAR,
NUEVA EPS Y ALIANSALUD
Se cuenta con los pdf correspondientes a las incapacidades de las paginas para el mes de junio de EPS COMPENSAR, EPS FAMISANAR,
NUEVA EPS Y ALIANSALUD</t>
  </si>
  <si>
    <t xml:space="preserve">Se cuenta con los PDF de Sanitas, SURA, Famisanar y compensar, para el mes de julio no se encontró novedades de incapacidades médicas por las EPS
Se cuentan con los PDF de compensar, aliansalud, famisanar, saludtotal y sura
Se cuenta con los PDF compensar, aliansalud, famisanar, Sanitas y Sura. </t>
  </si>
  <si>
    <t>07/11/2023
07/12/2023
02/01/2024</t>
  </si>
  <si>
    <r>
      <rPr>
        <sz val="11"/>
        <color rgb="FF000000"/>
        <rFont val="Arial Narrow"/>
      </rPr>
      <t>Se cuenta con los PDF de las consultas a EPS: Compensar, Famisanar, Aliansalud, Saludtotal, Sura, Nueva EPS y Sanitas
Se cuenta con los PDF de las consultas a EPS: Compensar, Famisanar, Aliansalud, Saludtotal, Sura,</t>
    </r>
    <r>
      <rPr>
        <sz val="11"/>
        <color rgb="FFFF0000"/>
        <rFont val="Arial Narrow"/>
      </rPr>
      <t xml:space="preserve"> Nueva EPS</t>
    </r>
    <r>
      <rPr>
        <sz val="11"/>
        <color rgb="FF000000"/>
        <rFont val="Arial Narrow"/>
      </rPr>
      <t xml:space="preserve"> y Sanitas
Se cuenta con los PDF de las consultas a EPS: Compensar, Famisanar, Aliansalud, Saludtotal, Sura, Nueva EPS y Sanitas</t>
    </r>
  </si>
  <si>
    <t>"16/05/2023 - OCL: De acuerdo con el seguimiento de la segunda línea de defensa y la revisión de 18 documentos "Evidencias consulta"
La OCI, verifica el cumplimiento del control"
21/09/2023 - JAG: De acuerdo con el seguimiento de la OCI y con la verificación de la documentación asociada, se evidencia la ejecución del control acorde a lo establecido.</t>
  </si>
  <si>
    <t>16/05/2023 - OCL: N/A
21/09/2023 - JAG: NA</t>
  </si>
  <si>
    <t> </t>
  </si>
  <si>
    <t>Posibilidad de afectaciones a la seguridad y salud de los funcionarios, contratistas naturales y jurídicos, visitantes y demás personas relacionadas con la UAESP, por incumplimiento normativo en la implementación del SGSST debido a su desconocimiento o falta de verificaciones y controles  y asignación inadecuada o insuficiente de recursos</t>
  </si>
  <si>
    <t>Afectaciones a la seguridad y salud de los funcionarios, contratistas naturales y jurídicos, visitantes y demás personas relacionadas con la UAESP.</t>
  </si>
  <si>
    <t>Incumplimiento normativo en la implementación del SGSST debido a su desconocimiento o falta de verificaciones y controles  y asignación inadecuada o insuficiente de recursos</t>
  </si>
  <si>
    <t>Inspecciones locativas a las diferentes sedes, de acuerdo con el cronograma para la vigencia</t>
  </si>
  <si>
    <t>Capacitaciones en peligros, riesgos y atención de emergencias.</t>
  </si>
  <si>
    <t>Equipo de SST</t>
  </si>
  <si>
    <t>22/02/2023
06/03/2023
30/03/2023</t>
  </si>
  <si>
    <t xml:space="preserve">En el mes de enero no se gestionó actividades en relación.
Se realizó el 24 de febrero una jornada con la POSITIVA ARL para preparar a los brigadistas en atención de emergencias y desastres, se contó con la participación de 24 brigadistas. Evidencia 66.
En el mes de marzo se continuo con la capacitación a brigadistas y se realizó capacitación en uso y reposicion de elementos de protección personal el 24 de marzo, con la asistencia de 16 personas. Evidencia PIC No. 33 </t>
  </si>
  <si>
    <t>No se presentaron capacitaciones adicionales a las realizadas por el IDIGER
En el mes de junio 21 brigadistas participaron en la escuela CAM del IDIGER.</t>
  </si>
  <si>
    <t>Se hizo capacitación de 29 personas con la escuela CAM de IDIGER el 26 de julio; terminando el ciclo de capacitación.
Se tuvo tres jornadas:  dos en evacuación de emergencias y una en simulacros. Evidencia 65
en el mes de agosto se cerro el ciclo de entrenamiento con la escuela CAM de IDIGER</t>
  </si>
  <si>
    <t>Se hizo capacitación en inspección y uso de EPP y en manejo seguro de cargas e higiene postural; evidencia en PIC 33 y 34, evidencia en SST 36
Se hizo curso de primer respondiente de Brigadistas con la Secretaria Distrital de Salud, se carga como evidencia base de datos de asistentes y certificados aportados a la fecha por los brigadistas. Evidencia 66
La accion adicional ya se habia cumplido, por lo que no se gestionaron capacitaciones en el mes de diciembre</t>
  </si>
  <si>
    <t xml:space="preserve">Se cuenta con el cronograma de programación de inspecciones, el cual tenia 7 actividades programadas, de las cuales se ejecutaron 6 conforme a lo programado, no obstante, se adelantaron inspecciones relacionadas a otras sedes. 
En el mes de febrero se realizó 8 inspecciones a 3 centros de trabajo
En el mes de marzo se realizaron inspecciones a 8 bodegas: Toberin, martires, engativa, maria paz y puente aranda; Se hicieron de forma adicional inspecciones de seguridad a Buenos Aires y Uval con inspecciones a extintores y camillas y a nivel central inspección locativa. </t>
  </si>
  <si>
    <t>Leydi Correa</t>
  </si>
  <si>
    <t>Evidencias No. 57 y 84.</t>
  </si>
  <si>
    <t xml:space="preserve"> En el mes de abril se realizaron 7 inspección en seguridad, extintores y camillas en las bodegas de aprovechamiento CTCC Barrios Unidos, CTCC Toberín y punto vive digital, CTCC María Paz, Alquería, Archivo Central, Multipropósito, Manzana del Cuidado, Punto limpio Bascula.
 Inspección de seguridad a: Archivo Central, Alumbrado Público, CTCC Mártires 2, CTCC Suba; inspección a EPP: SAF, OAP y DG; inspección botiquines: acta en SSFAP, CTCC Mártires 2, CTCC Suba, Sede Administrativa Atención al Ciudadano, Centro Multipropósito. Archivo Central, inspección camillas: Centro Multipropósito, CTCC Suba, CTCC Mártires, Archivo central, Punto Limpio el Uval, Sede Administrativa Atención al ciudadano; inspección a extintores: Punto limpio el Uval, Archivo Central, Multipropósito, CTCC Suba.
Inspecciones programadas: 7
Inspecciones ejecutadas 10
En el mes de junio se realizaron 7 inspecciones, 4 a cementerios, una al CTCC tunjuelito y martires II y otra a sede manzana del cuidado; de otra parte se tenian 8 programadas de las cuales 8 se realizaron a camillas y botiquines a CTCC de martires  y tunjuelito, asi como el UVAL, a algunos centros consecionados no se pudo acceder pero se dejó la evidencia de la visita para control y 2 inspecciones de EPP a TIC y SAL
</t>
  </si>
  <si>
    <t>Evidencia 57 y 67</t>
  </si>
  <si>
    <t>Para el mes de julio se hizo 8 inspecciones de 7 programadas, de las cuales se hizo por seguridad: sede administrativa, punto limpio el uval, parque de innovación doña juana, botiquines se hizo al archivo de gestión, archivo central al CTCC tunjuelito, a la bodega engativa y de extintores se hizo al CTCC tunjuelito y la bodega engativa
En el mes de agosto se hizo 13 inspecciones de 8 programadas, archivo de gestión, archivo central, predios aledaños a cementerios norte y central , bodegas de aprovechamiento: CTCC toberin, CTCC barrios unidos, suba, engativa, planta de residuos organicos sinanbore, punto limpio y uval
En el mes de septiembre se hizo 3 inspecciones de 3 programadas en los centros de trabajo, CTCC maria paz a dos bodegas y centro transitorio, se hizo al nuevo centro transitorio engativa 2 y a un punto RBL acompañamiento en suba</t>
  </si>
  <si>
    <t>En el mes de octubre se hizo 10 inspecciones en: sede Alqueria, CTCC Maria Paz, Planta de residuos organicos, EPP´s, RBL, OCI y Servicios Funerarios
Se hizo inspecciones en Camillas, Botiquines y extintores en sede Alqueria, CTTC Maria paz y Planta de residuos organicos. e inspecciones preoperacionales a vehiculos.
En el mes de noviembre se programaron 11 inspecciones  y se ejecutaron 13 en total en el mes de noviembre a los centros de trabajo: cementerios, punto limpio el uval, manzana del cuidado, bodegas de aprovechamiento  y elementos de protección personal a SAF, Direccion y OCI
En el mes de diciembre se realizaron 8 inspecciones programadas en: manzana del cuidado, archivo de gestión, alumbrado publico, epps de TIC Y SAL, botiquines en alumbrado y manzana del cuidado, e inspeccion a vehiculos</t>
  </si>
  <si>
    <t>* Generar los Formatos ECM-PCPMACPM-FM-01 Plan de mejoramiento-acciones correctivas - preventivas y de mejora. 
* Generar las piezas comunicativas que socializan las lecciones aprendidas</t>
  </si>
  <si>
    <t>"16/05/2023 - OCL: De acuerdo con el seguimiento de la segunda línea de defensa y la revisión de las siguientes evidencias:
1. 57. Diseño e implementación del programa de inspecciones
2. 57. Diseño y ejecucion del programa de inspecciones
3. 57. Programa de inspecciones - Feb
4. 84- Febrero de 2023 Reporte Preoperativo
5. 84. Inspeccion Vehicular Ene 2023
La OCI, verifica el cumplimiento del control"
21/09/2023 - JAG: De acuerdo con el seguimiento de la OCI y con la verificación de la documentación asociada, se evidencia la ejecución del control acorde a lo establecido.</t>
  </si>
  <si>
    <t>"16/05/2023 - OCL: De acuerdo con el seguimiento de la segunda línea de defensa y la revisión de las siguientes evidencias
Primer trimestre: Entrenamiento brigada.
Segundo trimestre (abril):  Para este periodo el proceso no aporta evidencias.
La OCI,  verifica que la ación se encuentra en proceso.
21/09/2023 - JAG: De acuerdo con el seguimiento de la OCI y con las evidencias suministradas por el proceso se evidencia el avance del cumplimiento de la acción propuesta.</t>
  </si>
  <si>
    <t>Simulacro de emergencias, conforme a los lineamientos para atención de emergencias del IDIGER</t>
  </si>
  <si>
    <t>Inventario de señaletica para atención de emergencias.</t>
  </si>
  <si>
    <t>En el mes de enero no se gestionó actividades en relación.
Se esta trabajando  en la articulación con otras áreas y dependencias para la identificación y levantamiento del inventario.
En el mes de marzo se solicito a infraestructura los planos para identificación de los puntos para el montaje de la señaletica.</t>
  </si>
  <si>
    <t xml:space="preserve">
En el mes de abril se inicio el levantamiento de las necesidades asociadas a la señaletica
Se inicio el levantamiento del inventario con participación ciudadana.
Se levantó el inventario de la señaletica para las sedes propias y los demás CTCC; no se incluyen sedes en consesión </t>
  </si>
  <si>
    <t xml:space="preserve">Se solicitaron 15 cotizaciones para el trámite de contratación de la señaletica, este contrato se realizará junto con OACRI
Para el mes de agosto: Para el área de atención al ciudadano se determinó la señaletica y esta en trámite el diseño.
Para el mes de septiembre: se instaló la señaletica en la oficina de atención al ciudadano, se continua de instalación de más piezas de señaletica
</t>
  </si>
  <si>
    <t>Se solicitó en octubre nuevamente cotizaciones a los proveedores, se envío estudio de mercado para expedición de CDP, evidencia por correos
Se hizo solicitud de contratación bajo el proceso No.UAESP-MC-011-2023
Se firmo el contrato y se dio inicio con fecha del 22 de diciembre, en el mes de enero se inicio ejecución para el diseño de las piezas.</t>
  </si>
  <si>
    <t xml:space="preserve">Para el mes de enero no se relacionaban actividades programadas
Se realizó el 24 de febrero una jornada con la POSITIVA ARL para preparar a los brigadistas en atención de emergencias y desastres, se contó con la participación de 24 brigadistas.
En el mes de marzo se continuo con las capacitaciones a Brigada de emergencias. </t>
  </si>
  <si>
    <t>Sonia Gutierrez</t>
  </si>
  <si>
    <t>Evidencia No. 66.</t>
  </si>
  <si>
    <t>Se hizo dos capacitaciones quincenales, con los comites CAM del IDIGER
Se hizo capacitacion con el IDIGER a 7 conductores en Brigadas de emergencias
Se remitio el plano de rutas de evacuación, el inventario de piezas y acta de reunión con compromisos para atención al ciudadano.
En el mes de junio 21 brigadistas participaron en la escuela CAM del IDIGER.</t>
  </si>
  <si>
    <t xml:space="preserve">
Evidencia No. 66
Evidencia No. 56
Evidencia No. 43 y 44 de PIC para el mes de junio.</t>
  </si>
  <si>
    <t>Se hizo capacitación de 29 personas con la escuela CAM de IDIGER el 26 de julio; terminando el ciclo de capacitación.
Se hizo capacitación CAM el pasado 2 de agosto.
En el mes de septiembre en el marco de la semana de la salud en la ruta del autocuidado, se diseñó una estación para simular situaciones de emergencia que requieren que los participantes apliquen habilidades y conocimientos relacionados con el autocuidado en emergencias en equipo, la actividad contó con la participación de 153 personas.</t>
  </si>
  <si>
    <t>Evidencia No. 65
Evidencia No. 66</t>
  </si>
  <si>
    <t xml:space="preserve">
07/11/2023
07/12/2023
03/01/2024</t>
  </si>
  <si>
    <t>La UAESP participó en el simulacro Distrital de Evacuación el 4 de octubre, con la participación activa de la Brigada de Emergencias, se evacuan 9 centros de trabajo y se invita a los servidores/as en teletrabajo a evacuar desde el domicilio, participaron 175 personas
En el mes de noviembre se ejecutaron acciones de primer respondiente y brigadas de emergencia, lo cual se gestiona como acción adicional
Se elaboraron 10 planes de prevención, preparación y respuesta ante emergencias y contingencias y se actualizaron 9 existentes, todos correspondientes a centros de trabajo administrados directamente por la UAESP.</t>
  </si>
  <si>
    <t>Evidencia 65
Evidencia 64</t>
  </si>
  <si>
    <t>"16/05/2023 - OCL: De acuerdo con el seguimiento de la segunda línea de defensa y la revisión de las siguientes evidencias:
1. 66. Capacitación brigada de emergencias.
2. 66. Entrenamiento brigada
La OCI, verifica el cumplimiento del control.
21/09/2023 - JAG: De acuerdo con el seguimiento de la OCI y con la verificación de la documentación asociada, se evidencia la ejecución del control acorde a lo establecido.</t>
  </si>
  <si>
    <t>"16/05/2023 - OCL: De acuerdo con el seguimiento de la segunda línea de defensa y la revisión de las siguientes evidencias
Primer trimestre: Entrenamiento brigada.
Segundo trimestre (abril):  Para este periodo el proceso no aporta evidencias.
La OCI,  verifica que la ación se encuentra en proceso.
21/09/2023 - JAG: De acuerdo con el seguimiento de la OCI y con las evidencias suministradas por el proceso se evidencia el avance del cumplimiento de la acción propuesta</t>
  </si>
  <si>
    <t>Informes, seguimiento y lecciones aprendidas frente a accidentes e incidentes</t>
  </si>
  <si>
    <t>Aleatoria</t>
  </si>
  <si>
    <t>En el mes de enero se accidentó una persona, de la cual se dio trámite al debido reporte y soporte.
En el mes de febrero no se presentaron accidentes, ni incidentes
En el mes de marzo se presentaron 3 accidentes, teniendo en cuenta que los accidentes ocurrieron los días 23 y 25 de marzo, se carga como evidencia el reporte de FURAT y se cargará antes del 15 de marzo el informe de la investigación y demás soportes.</t>
  </si>
  <si>
    <t>Evidencias No. 35 - 38 - 39 y 40.
Evidencias No. 39 y 85.</t>
  </si>
  <si>
    <t xml:space="preserve">Se realizó el cargue de las investigaciones de los accidentes registrados a finales de marzo
En abril se presentaron tres accidentes, de los cuales dos ya presentan informe y han sido cargados como evidencia, el tercer accidente esta dentro de los terminos.
En mayo se reportaron tres eventos de los cuales se cargaron dos investigaciones y el tercero quedó en construcción dado que fue el 31 de mayo.; no obstante se cargaron los informes de lecciones aprendidas de tres accidentes.
En el mes de junio se generaron dos lecciónes aprendidas, una correspondio a un accidente de fin del mes de mayo y otra de comienzos del mes de junio. 
En el mes de junio se generaron dos lecciónes aprendidas, una correspondio a un accidente de fin del mes de mayo y otra de comienzos del mes de junio. 
En el mes de abril se generaron dos informes de lecciones aprendidas
En el mes de  mayo e generaron tres informes de lecciones aprendidas
En el mes de junio se generaron dos lecciónes aprendidas, una correspondio a un accidente de fin del mes de mayo y otra de comienzos del mes de junio. </t>
  </si>
  <si>
    <t>Evidencia No. 35, 38, 39, 40 y 85</t>
  </si>
  <si>
    <r>
      <rPr>
        <sz val="11"/>
        <color rgb="FF000000"/>
        <rFont val="Arial Narrow"/>
        <family val="2"/>
      </rPr>
      <t xml:space="preserve">Se presentaron 4 accidentes, uno en la sede administrativa y tres en el UVAL para el mes de julio
</t>
    </r>
    <r>
      <rPr>
        <b/>
        <sz val="11"/>
        <color rgb="FF000000"/>
        <rFont val="Arial Narrow"/>
        <family val="2"/>
      </rPr>
      <t xml:space="preserve">NO HUBO ACCIDENTES EN EL MES DE AGOSTO
</t>
    </r>
    <r>
      <rPr>
        <sz val="11"/>
        <color rgb="FF000000"/>
        <rFont val="Arial Narrow"/>
        <family val="2"/>
      </rPr>
      <t>En el mes de septiembre se tuvo un accidente de trabajo</t>
    </r>
  </si>
  <si>
    <t>Tatiana Orozco</t>
  </si>
  <si>
    <t>Evidencia No. 35, 38, 39, 40 y 85
No aplican evidencias para agosto
Evidencia No. 35, 38, 39, 40 y 85</t>
  </si>
  <si>
    <r>
      <rPr>
        <sz val="11"/>
        <color rgb="FF000000"/>
        <rFont val="Arial Narrow"/>
      </rPr>
      <t xml:space="preserve">Se presentaron dos accidentes en el mes de octubre
Se presentaron tres accidentes en el mes de noviembre
</t>
    </r>
    <r>
      <rPr>
        <b/>
        <sz val="11"/>
        <color rgb="FF000000"/>
        <rFont val="Arial Narrow"/>
      </rPr>
      <t>En el mes de diciembre NO HUBO ACCIDENTES, s</t>
    </r>
    <r>
      <rPr>
        <sz val="11"/>
        <color rgb="FF000000"/>
        <rFont val="Arial Narrow"/>
      </rPr>
      <t>in embargo, se sube la investigación del mes de noviembre</t>
    </r>
  </si>
  <si>
    <t>Evidencias 35, 38 y 40
Evidencia 38 y 40</t>
  </si>
  <si>
    <t>"16/05/2023 - OCL: De acuerdo con el seguimiento de la segunda línea de defensa y la revisión de las evidencias; La OCI, verifica el cumplimiento del control"
21/09/2023 - JAG: De acuerdo con el seguimiento de la OCI y con la verificación de la documentación asociada, se evidencia la ejecución del control acorde a lo establecido.</t>
  </si>
  <si>
    <t>Análisis del riesgo residual</t>
  </si>
  <si>
    <t>Probabilidad</t>
  </si>
  <si>
    <t>Perfin del Riesgo</t>
  </si>
  <si>
    <t>Proposito del Control</t>
  </si>
  <si>
    <t xml:space="preserve">Periodicidad </t>
  </si>
  <si>
    <t xml:space="preserve">Cómo se realiza
la actividad de
control </t>
  </si>
  <si>
    <t>Qué pasa con las
observaciones o
desviaciones</t>
  </si>
  <si>
    <t>Evidencia de la
ejecución del
control</t>
  </si>
  <si>
    <t>Calificación del Diseño Control</t>
  </si>
  <si>
    <t>Evaluación del Diseño del Control</t>
  </si>
  <si>
    <t>Evaluación de la Ejecución del Control</t>
  </si>
  <si>
    <t>Solidez Individual del Control</t>
  </si>
  <si>
    <t>Aplica plan de
acción para
fortalecer el control</t>
  </si>
  <si>
    <t>Accion para fortalecer el control</t>
  </si>
  <si>
    <t>Solidez del
conjunto
de controles</t>
  </si>
  <si>
    <t>Controles ayudan a disminuir la probabilidad</t>
  </si>
  <si>
    <t>Controles ayudan a disminuir el impacto</t>
  </si>
  <si>
    <t>Desplazamiento / Probabilidad</t>
  </si>
  <si>
    <t>Desplazamiento / Impacto</t>
  </si>
  <si>
    <t>Zona de Riesgo Residual</t>
  </si>
  <si>
    <t>Tratamiento del Riesgo</t>
  </si>
  <si>
    <t>Actividades a ejecutar en caso de materialización del riesgo</t>
  </si>
  <si>
    <t>Incluye las fases del ciclo de vida del servidor público: Ingreso, permanencia y Retiro, soportando cada situación relacionada a su vínculo laboral.</t>
  </si>
  <si>
    <t>Posibilidad de beneficio propio o de un tercero por la vinculación de personal indebida por el incumplimiento de los requisitos tecnicos y normativos vigentes y la existencia de amiguismos, clientelismo o tráfico de influencias</t>
  </si>
  <si>
    <t>Vinculación de personal indebida</t>
  </si>
  <si>
    <t>Incumplimiento de los requisitos tecnicos y normativos vigentes y la existencia de amiguismos, clientelismo o tráfico de influencias.</t>
  </si>
  <si>
    <t>Fraude Interno</t>
  </si>
  <si>
    <t>Verificación de cumplimiento de requisitos previo a la vinculación</t>
  </si>
  <si>
    <t>FUERTE</t>
  </si>
  <si>
    <t>DIRECTAMENTE</t>
  </si>
  <si>
    <t>Reducir</t>
  </si>
  <si>
    <t>Socializar el Procedimiento de vinculación y el procedimiento de retiro, asi como sus lineamientos al interior del proceso de Talento Humano</t>
  </si>
  <si>
    <t>SAF - Proceso de gestión de taneto humano</t>
  </si>
  <si>
    <t>06/03/2023
30/03/2023</t>
  </si>
  <si>
    <t>Se programará capacitación de vinculación y retiro
Se realizo jornada de socialización de los procedimientos de vinculación y retiro para el personal de planta el día 30 de marzo, contando con la asistencia de 27 personas vía teams y presencial 7 personas, para un total de 34 personas.</t>
  </si>
  <si>
    <t>Se cerro la accion con la capacitación ejecutada en marzo</t>
  </si>
  <si>
    <t>Se cerro la accion con la capacitación ejecutada en marzo
se esta en la actualización de los procedimientos de vinculación, el cual esta en trámite de revisión de la lider y se iniciara revisión de procedimiento de retiro en articulación con otros procesos.</t>
  </si>
  <si>
    <t>Se hizo actualización del procedimiento y se validaron los formatos
Se está en validación de la documentación para proceder a trámite de aprobación ante la OAP para publicación dentro del SIG
Se hizo la remisión a OAP de la documentación asociada a vinculación; no obstante, se encuentra pendiente el envío de la documentación de retiro</t>
  </si>
  <si>
    <t>Enero: Se vinculó a Edna Gómez por concurso de merito, quien tuvo validación de requisitos, se hizo el nombramiento de LNR del Dr. Javier cuyo nombramiento se hizo por la Alcaldia, se presenta correo electronico de solicitud de documentación para apertura del expediente laboral.
Se posesionó por encargo Vivian Lorena Neiva, a quien se le gestiono la validación de cumplimiento de requisitos.
En el mes de febrero se vincularon dos personas por LNR  Cristina Sanchez  y Francisco Pérez de las cuales se hizo verificación de cumplimiento de requisitos.
Se posesionó por encargo Jerce Aurora Sandoval a quien se le gestionó la validación de cumplimiento de requisitos.
En el mes de marzo se posesionó por encargo David Ospina Murgueitio el 24 de marzo y se hizo verificación de cumplimiento de requisitos.</t>
  </si>
  <si>
    <t>Jacquelinne y Olga</t>
  </si>
  <si>
    <t>Formatos de verificación de cumplimiento de requisitos firmados</t>
  </si>
  <si>
    <t>Se tuvo cuatro posesiones una de LNR Hernando Manuel Manjarres y tres por encargo: Wilson Rojas, Adrian Herazo y Brigitte Moya, de los cuales se hizo el formato de verificación de cumplimiento de requisitos.
En el mes de mayo se funcionarios posesionarron dos funcionarios por LNR, Jorge Cardozo y Jorge Cuervo.
Se posesiono por encargo  Maria Eva.
 En el mes de junio se posesionó por encargo Victor Gutierrez, por lo que se carga  formato de verificación de cumplimiento de requisitos.</t>
  </si>
  <si>
    <t>Se tuvo dos posesiones por encargo, el de Jerce Aurora y Liliana, se validó cumplimiento de requisitos
Se tuvo cuatro vinculaciones tres vinculaciones Leidy Medina, Juan Camilo y Jenny Guzman, por encargo y una por concurso Jennifer Diaz
Se hizo un nombramiento por encargo: Monica Páez del cual se tiene la verificación de cumplimiento de requisitos</t>
  </si>
  <si>
    <t>Olga y Luz Alba</t>
  </si>
  <si>
    <t xml:space="preserve">Se hizo cuatro posesiones, 1 de LNR: Adrian Erazo y 3 por encargo: Sandra Morales, Amanda Rocio Gómez y Edilberto Peralta
Se hizo una posesión por encargo de Myriam Janeth Gonzalez.
Hubo 4 encargos en el mes de diciembre, Rigoberto Morales, Yira Bolaños, Antonio Porras y Jorge Cardozo.   </t>
  </si>
  <si>
    <t>Formatos de verificación de cumplimiento de requisitos</t>
  </si>
  <si>
    <t>Validación de la veracidad de los títulos obtenidos</t>
  </si>
  <si>
    <t>10/05/2023
13/09/2023
11/01/2024</t>
  </si>
  <si>
    <r>
      <rPr>
        <sz val="11"/>
        <color rgb="FF000000"/>
        <rFont val="Arial Narrow"/>
      </rPr>
      <t xml:space="preserve">11/05/2023 - OCL: De acuerdo con la revisión de las siguientes evidencias:
1. Enero:  (Verificación de requisitos Edna Gómez - Verificacion de requisitos)
2. Febrero: (Verificacion de requisitos CS - Verificación de requisitos Francisco Perez - Verificacion de requisitos)
3. Marzo: (Verificacion de requisitos PE18).
4. Abril: (Verificación de requisitos y Verificacion requisitos)
La OCI, verifica el cumplimiento del control.
</t>
    </r>
    <r>
      <rPr>
        <b/>
        <sz val="11"/>
        <color rgb="FF000000"/>
        <rFont val="Arial Narrow"/>
      </rPr>
      <t xml:space="preserve">
13/09/2023 JAG: </t>
    </r>
    <r>
      <rPr>
        <sz val="11"/>
        <color rgb="FF000000"/>
        <rFont val="Arial Narrow"/>
      </rPr>
      <t xml:space="preserve">Se evidencia el cumplimiento en la aplicación del control establecido por el proceso de verifición de requisitos previo a la vinculación
</t>
    </r>
    <r>
      <rPr>
        <b/>
        <sz val="11"/>
        <color rgb="FF000000"/>
        <rFont val="Arial Narrow"/>
      </rPr>
      <t xml:space="preserve"> 11/01/2024 SLF:</t>
    </r>
    <r>
      <rPr>
        <sz val="11"/>
        <color rgb="FF000000"/>
        <rFont val="Arial Narrow"/>
      </rPr>
      <t xml:space="preserve"> De acuerdo a la revisión realizada por la OCI, se evidenció el cumplimiento del control, mediante actas y certificados de vinculación, correspondiente a los meses del seguimiento del cuarto trimestre: septiembre, octubre, noviembre y diciembre, con base a eso se da cumplimiento al control establecido por el proceso.</t>
    </r>
  </si>
  <si>
    <r>
      <rPr>
        <sz val="11"/>
        <color rgb="FF000000"/>
        <rFont val="Arial Narrow"/>
      </rPr>
      <t xml:space="preserve">10/05/2023 - OCL: De acuerdo con el seguimiento de la segunda y tercera línea de defensa la OCI, se evidencia la efectividad del control, toda vez que en el periodo de estudio no se materializó el riesgo.
</t>
    </r>
    <r>
      <rPr>
        <b/>
        <sz val="11"/>
        <color rgb="FF000000"/>
        <rFont val="Arial Narrow"/>
      </rPr>
      <t xml:space="preserve">
13/09/2023 JAG:</t>
    </r>
    <r>
      <rPr>
        <sz val="11"/>
        <color rgb="FF000000"/>
        <rFont val="Arial Narrow"/>
      </rPr>
      <t xml:space="preserve">  De acuerdo con el seguimiento de la OCI, se evidencia la efectividad del control, toda vez que en el período de estudio no se materializó el riesgo.
</t>
    </r>
    <r>
      <rPr>
        <b/>
        <sz val="11"/>
        <color rgb="FF000000"/>
        <rFont val="Arial Narrow"/>
      </rPr>
      <t>11/01/2024 SLF:</t>
    </r>
    <r>
      <rPr>
        <sz val="11"/>
        <color rgb="FF000000"/>
        <rFont val="Arial Narrow"/>
      </rPr>
      <t xml:space="preserve"> Se evidenció la efectividad del control, toda vez que no se materializó el Riesgo </t>
    </r>
  </si>
  <si>
    <r>
      <rPr>
        <sz val="11"/>
        <color rgb="FF000000"/>
        <rFont val="Arial Narrow"/>
      </rPr>
      <t xml:space="preserve">10/05/2023 - OCL: Primer trimesre: para este periodo el proceso no presenta  evidencias.
Segundo trimestre: para este periodo el proceso no presenta evidencias.
La Oficina de Control Interno no puede verificar el cumplimiento de la acción.
</t>
    </r>
    <r>
      <rPr>
        <b/>
        <sz val="11"/>
        <color rgb="FF000000"/>
        <rFont val="Arial Narrow"/>
      </rPr>
      <t xml:space="preserve">
13/09/2023 JAG: </t>
    </r>
    <r>
      <rPr>
        <sz val="11"/>
        <color rgb="FF000000"/>
        <rFont val="Arial Narrow"/>
      </rPr>
      <t xml:space="preserve">Al no presentar evidencia, no es posible verificar el cumplimiento de la acción.
</t>
    </r>
    <r>
      <rPr>
        <b/>
        <sz val="11"/>
        <color rgb="FF000000"/>
        <rFont val="Arial Narrow"/>
      </rPr>
      <t xml:space="preserve">11/01/2024 SLF: </t>
    </r>
    <r>
      <rPr>
        <sz val="11"/>
        <color rgb="FF000000"/>
        <rFont val="Arial Narrow"/>
      </rPr>
      <t xml:space="preserve"> Se evidenció la ejecución y cumplimiento de la acción para la vigencia de este seguimiento, del cuarto trimestre. </t>
    </r>
  </si>
  <si>
    <t>Verificacion de antecedentes previo a la vinculación</t>
  </si>
  <si>
    <t>Socializar la estrategia de Conflictos de interes y sus lineamientos</t>
  </si>
  <si>
    <t>Se programará jornadas de capacitación en el tema.</t>
  </si>
  <si>
    <t>Se hizo jornada de capacitación en Declaración de Bienes y Rentas y Conflictos de Interes el 25 de mayo con la asistencia de 41 personas, el día 30 de mayo con la asistencia de 39 personas y el día 31 de mayo con la asistencia de 61 personas.</t>
  </si>
  <si>
    <t xml:space="preserve">
04/08/2023
06/09/2023
05/10/2023</t>
  </si>
  <si>
    <t>No se gestionó nueva jornada en julio
Se está en trámite de actualización de la Política de Conflictos de interés
En mesa de transparencia se presentó el ajuste realizado a la Politica de Conflictos de interes, la cual está en trámite de validación para aprobación posterior en CIGD.</t>
  </si>
  <si>
    <t>Se hizo curso de Conflictos de interes por los gestores de integridad y se continua con la promoción del curso al interior de la Unidad
En elmes de diciembre no se realizo curso de conflictos de interes</t>
  </si>
  <si>
    <t>Se vinculó a Edna Gómez por concurso de merito, quien tuvo verificación de antecedentes
Se posesionó por encargo Vivian Lorena Neiva, a quien se le gestiono la validación de antecedentes.
En el mes de febrero se vincularon dos personas por LNR  Cristina Sanchez  y Francisco Pérez de las cuales se hizo verificación de antecedentes
Se posesionó por encargo Jerce Aurora Sandoval a quien se le gestionó la validación de antecedentes.
En el mes de marzo se posesionó por encargo David Ospina Murgueitio el 24 de marzo y se hizo verificación de antecedentes</t>
  </si>
  <si>
    <t>Antecedentes validados en pdf</t>
  </si>
  <si>
    <t>Se tuvo cuatro posesiones una de LNR Hernando Manuel Manjarres y tres por encargo: Wilson Rojas, Adrian Herazo y Brigitte Moya, de los cuales se hizo el formato de verificación de cumplimiento de antecedentes.
En el mes de mayo se funcionarios posesionarron dos funcionarios por LNR, Jorge Cardozo y Jorge Cuervo.
Se posesiono por encargo Maria Eva, de la cual se valido los antecedentes.
En junio se tuvo una posesión por encargo de Victor Gutierrez, a quien se le validaron los antecedentes.</t>
  </si>
  <si>
    <t xml:space="preserve">
Se tuvo dos posesiones por encargo, el de Jerce Aurora y Liliana, se validó antecedentes de personeria, contraloria y personeria
Se hizo validación de antecedentes para los cuatro posesionados en el mes de agosto
Se hizo un nombramiento por encargo: Monica Páez del cual se tiene la verificación de cumplimiento de requisitos</t>
  </si>
  <si>
    <t>Muestra de antecedentes validados en pdf, la totalidad reposa en expediente laboral</t>
  </si>
  <si>
    <t>Se hizo cuatro posesiones, 1 de LNR: Adrian Erazo y 3 por encargo: Sandra Morales, Amanda Rocio Gómez y Edilberto Peralta
Se hizo una posesión por encargo de Myriam Janeth Gonzalez, se hizo validación de antecedentes.
Hubo 4 encargos en el mes de diciembre, Rigoberto Morales, Yira Bolaños, Antonio Porras y Jorge Cardozo.</t>
  </si>
  <si>
    <t>Muestra de antecedentes validados</t>
  </si>
  <si>
    <t>Derogación del nombramiento, si procede, de acuerdo a la normativa vigente</t>
  </si>
  <si>
    <r>
      <rPr>
        <sz val="11"/>
        <color rgb="FF000000"/>
        <rFont val="Arial Narrow"/>
      </rPr>
      <t xml:space="preserve">"11/05/2023 - OCL: De acuerdo con la revisión de las siguientes evidencias:
1. Enero:  (CONSULTA INHABILIDADES DELITOS SEXUALES, CONTRALORIA, MEDIDAS CORRECTIVAS, PERSONERIA, Policía Nacional de Colombia y PROCURADURIA    )
2. Febrero: (12 documentos)
3. Marzo: (contraloria 1018405396230322154745, Inhabilidades Sexuales, Medidas Correctivas RNMC 56457698,  Personeria 9328834, Procuraduria  219164065 ).
4. Abril: (8 documentos)
La OCI, verifica el cumplimiento del control.
13/09/2023 JAG: Se evidencia cumplimiento de la verificación de antecedentes de acuerdo con las vinculaciones efectuadas. Se recomienda presentar los soportes organizados por funcionario de tal manera que permita efectuar la consulta de una manera más efeciente.
</t>
    </r>
    <r>
      <rPr>
        <b/>
        <sz val="11"/>
        <color rgb="FF000000"/>
        <rFont val="Arial Narrow"/>
      </rPr>
      <t xml:space="preserve">11/01/2024 SLF: </t>
    </r>
    <r>
      <rPr>
        <sz val="11"/>
        <color rgb="FF000000"/>
        <rFont val="Arial Narrow"/>
      </rPr>
      <t xml:space="preserve">Se evidencia el cumplimiento del control, mediante la verificación de los antecedentes de acuerdo con la vinculación efectuada, evidencias suministradas por el proceso. </t>
    </r>
  </si>
  <si>
    <r>
      <rPr>
        <sz val="11"/>
        <color rgb="FF000000"/>
        <rFont val="Arial Narrow"/>
      </rPr>
      <t xml:space="preserve">10/05/2023 - OCL: De acuerdo con el seguimiento de la segunda y tercera línea de defensa la OCI, se evidencia la efectividad del control, toda vez que en el periodo de estudio no se materializó el riesgo.
</t>
    </r>
    <r>
      <rPr>
        <b/>
        <sz val="11"/>
        <color rgb="FF000000"/>
        <rFont val="Arial Narrow"/>
      </rPr>
      <t xml:space="preserve">
13/09/2023 JAG: </t>
    </r>
    <r>
      <rPr>
        <sz val="11"/>
        <color rgb="FF000000"/>
        <rFont val="Arial Narrow"/>
      </rPr>
      <t xml:space="preserve">De acuerdo con el seguimiento de la OCI, se evidencia la efectividad del control, toda vez que en el período de estudio no se materializó el riesgo.
</t>
    </r>
    <r>
      <rPr>
        <b/>
        <sz val="11"/>
        <color rgb="FF000000"/>
        <rFont val="Arial Narrow"/>
      </rPr>
      <t>11/01/2024 SLF:</t>
    </r>
    <r>
      <rPr>
        <sz val="11"/>
        <color rgb="FF000000"/>
        <rFont val="Arial Narrow"/>
      </rPr>
      <t xml:space="preserve"> De acuerdo con el seguimiento realizado por la OCI, se evidencia la efectividad del control, toda vez que no se materializó el riesgo. </t>
    </r>
  </si>
  <si>
    <r>
      <rPr>
        <sz val="11"/>
        <color rgb="FF000000"/>
        <rFont val="Arial Narrow"/>
      </rPr>
      <t xml:space="preserve">10/05/2023 - OCL:
-  Primer trimestre: para este periodo el proceso no presenta seguimiento y evidencias.
- Segundo trimestre: para este periodo el proceso no presenta evidencias.
La Oficina de Control Interno no puede verificar el cumplimiento de la acción.
</t>
    </r>
    <r>
      <rPr>
        <b/>
        <sz val="11"/>
        <color rgb="FF000000"/>
        <rFont val="Arial Narrow"/>
      </rPr>
      <t xml:space="preserve">
 13/09/2023 JAG: </t>
    </r>
    <r>
      <rPr>
        <sz val="11"/>
        <color rgb="FF000000"/>
        <rFont val="Arial Narrow"/>
      </rPr>
      <t xml:space="preserve">Al no presentar evidencia, no es posible verificar el cumplimiento de la acción.
</t>
    </r>
    <r>
      <rPr>
        <b/>
        <sz val="11"/>
        <color rgb="FF000000"/>
        <rFont val="Arial Narrow"/>
      </rPr>
      <t xml:space="preserve">11/01/2024 SLF: </t>
    </r>
    <r>
      <rPr>
        <sz val="11"/>
        <color rgb="FF000000"/>
        <rFont val="Arial Narrow"/>
      </rPr>
      <t>Al no presentar evidencia, no es posible verificar el cumplimiento de la acción.</t>
    </r>
  </si>
  <si>
    <t>Aplicación del Formato de lista de Chequeo para posesión</t>
  </si>
  <si>
    <t>Para entrega de algunos documentos la normatividad vigente da algunos tiempos de entrega, ej: Tarjeta Profesional</t>
  </si>
  <si>
    <t>Se vinculó a Edna Gómez por concurso de merito, quien tuvo verificación de lista de chequeo.
En el mes de febrero se vincularon dos personas por LNR  Cristina Sanchez  y Francisco Pérez de las cuales se hizo verificación de lista de chequeo.
Para procesos por encargo no se valida lista de chequeo , entendiendo que la mayor parte de los documentos reposan en el expediente laboral; es por ello que en marzo no se presenta esta evidencia.</t>
  </si>
  <si>
    <t>Formatos de Lista de chequeo firmados</t>
  </si>
  <si>
    <t>Para el caso del nombramiento de LNR: Hernando Manuel Manjarres se hizo lista de chequeo
En el mes de mayo se funcionarios posesionarron dos funcionarios por LNR, Jorge Cardozo y Jorge Cuervo de los cuales se gestionó la lista de chequeo
para los procesos de encargo  no aplica.
No se valida lista de chequeo para procesos de encargo.</t>
  </si>
  <si>
    <t>Por tratarse de procesos de encargo no requiere lista de chequeo
Para agosto se contó con la lista de chequeo de Jennifer Diaz, para encargos no aplica 
Para el encargo de septiembre no aplica lista de chequeo</t>
  </si>
  <si>
    <t>Formato de lista de chequeo</t>
  </si>
  <si>
    <t>Se hizo una sola posesion de nombramiento ordinario de LNR: Adrian Erazo 
No hubo posesiones en el mes de noviembre.
En el mes de diciembre no hubo posesiones fuera de encargos</t>
  </si>
  <si>
    <t>Gestionar las acciones correspondientes de acuerdo con la estrategia de conflictos de interés</t>
  </si>
  <si>
    <t xml:space="preserve">10/05/2023
12/02/2024 
</t>
  </si>
  <si>
    <r>
      <rPr>
        <sz val="11"/>
        <color rgb="FF000000"/>
        <rFont val="Arial Narrow"/>
      </rPr>
      <t xml:space="preserve">"11/05/2023 - OCL: De acuerdo con la revisión de las siguientes evidencias:
1. Enero:  ( 2 lista de chequeo)
2. Febrero: (2 lista de chequeo)
3. Marzo: (No aporta evidencias ).
4. Abril: (1 lista de chequeo)
La OCI, verifica el cumplimiento del control.
Recomendación: la OCI recomienda utilizar el formato de la "Lista de chequeo para vinculación de personal a planta" actualizado (con el logo de la certificación ISO 9001)
</t>
    </r>
    <r>
      <rPr>
        <b/>
        <sz val="11"/>
        <color rgb="FF000000"/>
        <rFont val="Arial Narrow"/>
      </rPr>
      <t xml:space="preserve">
 13/09/2023 JAG: </t>
    </r>
    <r>
      <rPr>
        <sz val="11"/>
        <color rgb="FF000000"/>
        <rFont val="Arial Narrow"/>
      </rPr>
      <t xml:space="preserve">La OCI verifica el cumplimiento del control de acuerdo con la evidencia suministrada por el proceso (1 lista de cheque para vinculación de personal de planta - Jennifer Díaz)
</t>
    </r>
    <r>
      <rPr>
        <b/>
        <sz val="11"/>
        <color rgb="FF000000"/>
        <rFont val="Arial Narrow"/>
      </rPr>
      <t>12/02/2024  SLF:</t>
    </r>
    <r>
      <rPr>
        <sz val="11"/>
        <color rgb="FF000000"/>
        <rFont val="Arial Narrow"/>
      </rPr>
      <t xml:space="preserve"> El control 3 "lista de chequeo" no es aplicado  para nombramientos por encargo; en este entendido, en el mes de diciembre no aplicó.</t>
    </r>
  </si>
  <si>
    <r>
      <t>10/05/2023 - OCL: De acuerdo con el seguimiento de la segunda y tercera línea de defensa la OCI, se evidencia la efectividad del control, toda vez que en el periodo de estudio no se materializó el riesgo.</t>
    </r>
    <r>
      <rPr>
        <b/>
        <sz val="11"/>
        <color rgb="FF000000"/>
        <rFont val="Arial Narrow"/>
        <family val="2"/>
      </rPr>
      <t xml:space="preserve">
 13/09/2023 JAG:</t>
    </r>
    <r>
      <rPr>
        <sz val="11"/>
        <color rgb="FF000000"/>
        <rFont val="Arial Narrow"/>
        <family val="2"/>
      </rPr>
      <t xml:space="preserve"> De acuerdo con el seguimiento de la OCI, se evidencia la efectividad del control, toda vez que en el período de estudio no se materializó el riesgo.</t>
    </r>
  </si>
  <si>
    <r>
      <rPr>
        <sz val="11"/>
        <color rgb="FF000000"/>
        <rFont val="Arial Narrow"/>
      </rPr>
      <t xml:space="preserve">10/05/2023 - OCL: NA
</t>
    </r>
    <r>
      <rPr>
        <b/>
        <sz val="11"/>
        <color rgb="FF000000"/>
        <rFont val="Arial Narrow"/>
      </rPr>
      <t xml:space="preserve">
 13/09/2023 JAG:</t>
    </r>
    <r>
      <rPr>
        <sz val="11"/>
        <color rgb="FF000000"/>
        <rFont val="Arial Narrow"/>
      </rPr>
      <t xml:space="preserve"> NA
</t>
    </r>
    <r>
      <rPr>
        <b/>
        <sz val="11"/>
        <color rgb="FF000000"/>
        <rFont val="Arial Narrow"/>
      </rPr>
      <t>12/01/2024 SLF:</t>
    </r>
    <r>
      <rPr>
        <sz val="11"/>
        <color rgb="FF000000"/>
        <rFont val="Arial Narrow"/>
      </rPr>
      <t xml:space="preserve"> La acción adicional 2 no fue realizada teniendo en cuenta que al momento no ha sido publicado en el SIG, una vez publicado se programará la socialización.</t>
    </r>
  </si>
  <si>
    <t>Seguimiento a las declaraciones de conflictos de interés e impedimentos del personal que gestiona el procedimiento de vinculación y retiro.</t>
  </si>
  <si>
    <t>Se recibieron tres declaraciones de Conflictos de intereses por SIDEAP, por lo cual se trasladan para analisis y definición del conflicto. 
En el mes de marzo se reporto al abogado designado de la SAF para validación de las declaraciones recibidas por SIDEAP, de conformidad con la Politica y Estrategia para seguimiento de Conflictos de interes.</t>
  </si>
  <si>
    <t>Sandra M.</t>
  </si>
  <si>
    <t>Declaraciones de Conflicto de interes presentadas.</t>
  </si>
  <si>
    <t>No se recibieron declaraciones de conflictos de interes en el mes de abril por la herramienta SIDEAP
Se cargó carpeta con Declaraciones recibidas en el mes de mayo
Se cargó carpeta con una Declaración recibida en el mes de junio</t>
  </si>
  <si>
    <t>Sandra M</t>
  </si>
  <si>
    <t>N/A</t>
  </si>
  <si>
    <t>Se carga reporte de seguimiento con corte a 31 de julio frente a la presentación periodica obligatoria.
Se esta en proceso de actualización de la politica de conflictos de interes y se hará muestreo de bienes y rentas para seguimiento.</t>
  </si>
  <si>
    <t>Reporte SIDEAP
Muestreo de Declaraciones de Bienes y Rentas</t>
  </si>
  <si>
    <t>Se tuvo auditoria de seguimiento a conflictos de interes, se carga informe y correos de gestión realizada frente a las declaraciones
No hubo declaraciones de conflictos de interes en el mes de noviembre.
Se carga base de datos actualizada de declaraciones de conflictos de interes recibidas.</t>
  </si>
  <si>
    <t>Sandra Martínez</t>
  </si>
  <si>
    <t>Declaraciones de Conflictos de Interes
Correos de remision de declaraciones para gestión</t>
  </si>
  <si>
    <t>Traslado a jefe inmediato o SAL para definición de Conflicto.</t>
  </si>
  <si>
    <t xml:space="preserve">10/05/2023
11/01/2024 </t>
  </si>
  <si>
    <r>
      <rPr>
        <sz val="11"/>
        <color rgb="FF000000"/>
        <rFont val="Arial Narrow"/>
      </rPr>
      <t xml:space="preserve">"11/05/2023 - OCL: De acuerdo con la revisión de las siguientes evidencias:
1. Enero:  ( conflictoInteresesGenral_1673974146028_9430711, conflictoInteresesGenral_1674680158814_79727497 y conflictoInteresesGenral_1675044890722_1032373917  )
2. Febrero: (conflictoInteresesGenral_1675348573698_1012398647, conflictoInteresesGenral_1675348671441_1012398647 y conflictoInteresesGenral_1676612779457_1032373917   )
3. Marzo: (BASE INFORMACIÓN CONFLICTOS INTERES,  ).
4. Abril: (El proceso informa que para este mes no se recibieron formatos de conflicto de interés)
La OCI, verifica el cumplimiento del control
</t>
    </r>
    <r>
      <rPr>
        <b/>
        <sz val="11"/>
        <color rgb="FF000000"/>
        <rFont val="Arial Narrow"/>
      </rPr>
      <t xml:space="preserve">
 13/09/2023 JAG: </t>
    </r>
    <r>
      <rPr>
        <sz val="11"/>
        <color rgb="FF000000"/>
        <rFont val="Arial Narrow"/>
      </rPr>
      <t xml:space="preserve">Se evidencia cumplimiento del seguimiento a las declaraciones de conflictos de interés. 
</t>
    </r>
    <r>
      <rPr>
        <b/>
        <sz val="11"/>
        <color rgb="FF000000"/>
        <rFont val="Arial Narrow"/>
      </rPr>
      <t>11/01/2024 SLF:</t>
    </r>
    <r>
      <rPr>
        <sz val="11"/>
        <color rgb="FF000000"/>
        <rFont val="Arial Narrow"/>
      </rPr>
      <t xml:space="preserve"> Se evidencia el cumplimiento del control, mediante la matriz de seguimiento de Conflicto de interés. </t>
    </r>
  </si>
  <si>
    <r>
      <rPr>
        <sz val="11"/>
        <color rgb="FF000000"/>
        <rFont val="Arial Narrow"/>
      </rPr>
      <t xml:space="preserve">10/05/2023 - OCL: De acuerdo con el seguimiento de la segunda y tercera línea de defensa la OCI, se evidencia la efectividad del control, toda vez que en el periodo de estudio no se materializó el riesgo.
</t>
    </r>
    <r>
      <rPr>
        <b/>
        <sz val="11"/>
        <color rgb="FF000000"/>
        <rFont val="Arial Narrow"/>
      </rPr>
      <t xml:space="preserve">
 13/09/2023 JAG:</t>
    </r>
    <r>
      <rPr>
        <sz val="11"/>
        <color rgb="FF000000"/>
        <rFont val="Arial Narrow"/>
      </rPr>
      <t xml:space="preserve"> De acuerdo con el seguimiento de la OCI, se evidencia la efectividad del control, toda vez que en el período de estudio no se materializó el riesgo.
</t>
    </r>
    <r>
      <rPr>
        <b/>
        <sz val="11"/>
        <color rgb="FF000000"/>
        <rFont val="Arial Narrow"/>
      </rPr>
      <t xml:space="preserve">11/01/2024 SLF: </t>
    </r>
    <r>
      <rPr>
        <sz val="11"/>
        <color rgb="FF000000"/>
        <rFont val="Arial Narrow"/>
      </rPr>
      <t xml:space="preserve">De acuerdo al seguimiento realizado por la OCI, se evidencia la efectividad del control, toda vez que no se materializó el riesgo. </t>
    </r>
  </si>
  <si>
    <r>
      <rPr>
        <sz val="11"/>
        <color rgb="FF000000"/>
        <rFont val="Arial Narrow"/>
      </rPr>
      <t xml:space="preserve">10/05/2023 - OCL: NA
</t>
    </r>
    <r>
      <rPr>
        <b/>
        <sz val="11"/>
        <color rgb="FF000000"/>
        <rFont val="Arial Narrow"/>
      </rPr>
      <t xml:space="preserve">
 13/09/2023 JAG: </t>
    </r>
    <r>
      <rPr>
        <sz val="11"/>
        <color rgb="FF000000"/>
        <rFont val="Arial Narrow"/>
      </rPr>
      <t xml:space="preserve">NA
</t>
    </r>
    <r>
      <rPr>
        <b/>
        <sz val="11"/>
        <color rgb="FF000000"/>
        <rFont val="Arial Narrow"/>
      </rPr>
      <t xml:space="preserve">11/01/2024 SLF: </t>
    </r>
    <r>
      <rPr>
        <sz val="11"/>
        <color rgb="FF000000"/>
        <rFont val="Arial Narrow"/>
      </rPr>
      <t xml:space="preserve">N/A </t>
    </r>
  </si>
  <si>
    <t>Descripción Activos de Información</t>
  </si>
  <si>
    <t>Tipo de Activos / Grupo de Activos</t>
  </si>
  <si>
    <t>Amenaza</t>
  </si>
  <si>
    <t>Vulnerabilidad</t>
  </si>
  <si>
    <t>Tipo de Riesgo Digital</t>
  </si>
  <si>
    <t>¿Tiene responsabe asignbado?</t>
  </si>
  <si>
    <t>Expedientes de Historias Laborales</t>
  </si>
  <si>
    <t>Información</t>
  </si>
  <si>
    <t>Reputacional</t>
  </si>
  <si>
    <t>Fenómenos Climáticos</t>
  </si>
  <si>
    <t>Almacenamiento sin protección</t>
  </si>
  <si>
    <t>Perdidad de Integridad</t>
  </si>
  <si>
    <t xml:space="preserve">     El riesgo afecta la imagen de la entidad internamente, de conocimiento general, nivel interno, de junta dircetiva y accionistas y/o de provedores</t>
  </si>
  <si>
    <t xml:space="preserve">Realizar la digitalizacion permanente de los expedientes laborales </t>
  </si>
  <si>
    <t xml:space="preserve">Diseñar la base de control de prestamos digitales de expedientes de historias laborales </t>
  </si>
  <si>
    <t>Proceso de Gestión del Talento Humano</t>
  </si>
  <si>
    <t>23/02/2023
06/03/2023
30/03/2023</t>
  </si>
  <si>
    <t>Se realizará reunión para definición de criterios para definición de base de control de expedientes digitales para prestamo.
Se cuenta a la fecha con 116 expedientes laborales digitalizados en acrobat..
En el mes de marzo se diseño la base de control de prestamos digitales.</t>
  </si>
  <si>
    <t xml:space="preserve">08/05/2023
07/06/2023
06/07/2023
</t>
  </si>
  <si>
    <t>Se radico requerimiento a OTIC solicitando herramienta para edicion de pdf, con el fin de controlar los prestamos y archivo de Historias laborales.
En el mes de mayo no hubo avance. 
Se hizo la digitalización de 155 expedientes de servidores públicos activos digitalizados</t>
  </si>
  <si>
    <t>Se tiene 113 servidores publicos digitalizados al día y 26 digitalizados de exservidores
Se tienen a 31 de agosto 156 expedientes digitalizados y de exservidores 30</t>
  </si>
  <si>
    <t xml:space="preserve">Se tiene la base digital de los prestamos 
</t>
  </si>
  <si>
    <t>Se adjuntan Hojas de Control en excel de una muestra de archivos.
Se actualizó 43 hojas de control  de expedientes.
En el mes de marzo se actualizaron 59 hojas de control.</t>
  </si>
  <si>
    <t>Tania Martínez y Nidia Hernandez</t>
  </si>
  <si>
    <t>Hojas de control de expedientes laborales</t>
  </si>
  <si>
    <t>Se adjunta muestra de hojas de control de expedientes laborales de 15 expedientes.
Se hizo actualización de 82 hojas de control fisica y digital en el mes de mayo.
En el mes de mayo se diligenciaron 33 hojas de control de expedientes de servidores públicos activos.</t>
  </si>
  <si>
    <t>Hojas de control de prestamos laborales</t>
  </si>
  <si>
    <t xml:space="preserve">Se adjunta actualización de 113 de servidores publicos activos y 26 de exservidores
Se hizo 83 hojas de control de servidores publicos activos.
Se hizo 101 hojas de control para servidores activos y se hizo 2 exfuncionarios con su intervención
</t>
  </si>
  <si>
    <t xml:space="preserve">Se hizo 92 hojas de control en el mes de octubre, se cuenta con 15 hojas de control de exfuncionarios
Se hizo 72 hojas de control de expedientes activos y de exfuncionarios se hizo la intervención de 12 expedientes con hojas de control, a la fecha se tiene 61 expedientes de exfuncionarios intervenidas.
Se hizo 58 hojas de control de expedientes activos y de exfuncionarios se hizo la intervención de 9 expedientes con hojas de control, a la fecha se tiene 68 expedientes de exfuncionarios intervenidas.
</t>
  </si>
  <si>
    <t>Tania Martinez y Francy Paola Lamprea</t>
  </si>
  <si>
    <t>Hojas de control de prestamos de expedientes laborales</t>
  </si>
  <si>
    <t>Adelantar las gestiones de recontrucción del expediente laboral</t>
  </si>
  <si>
    <t>16/05/2023 - OCL: De acuerdo con el seguimiento de la segunda línea de defensa y la revisión de las siguientes evidencias:
1. Enero (4 archivos).
2. Febrero (5 archivos)
3. Marzo (5 archivos),
La OCI verifica la ejecución de la acción para el periodo evaluado.
21/09/2023 - JAG: De acuerdo con el seguimiento de la OCI y con la verificación de la documentación asociada, se evidencia la ejecución del control acorde a lo establecido.</t>
  </si>
  <si>
    <t>16/05/2023 - OCL: De acuerdo con el seguimiento de la segunda y tercera línea de defensa la OCI, se evidencia la efectividad del control, toda vez que en el periodo de estudio no se materializó el riesgo.
21/09/2023 - JAG: Se evidencia la efectividad del control, toda vez que durante el período evaluado no se presentó materialización del riesgo.</t>
  </si>
  <si>
    <t>16/05/2023 - OCL: El proceso allegó para el primer trimestre la siguiente evidencia: "Prestamos expedientes laborales", para el segundo semestre no aporta evidencias, por tanto la acción continúa en ejecución.
21/09/2023 - JAG: De acuerdo con el seguimiento de la OCI y con la verificación de la base de datos de prestamos de historias laborales, se evidencia el cumplimiento de la acción para el período evaluado.</t>
  </si>
  <si>
    <t>Acceso físico no autorizado</t>
  </si>
  <si>
    <t>Asignación errada de los derechos de acceso</t>
  </si>
  <si>
    <t>Registro de control de préstamo de expedientes</t>
  </si>
  <si>
    <t>Se hizo prestamo de 11 expedientes.
Se hizo 7 prestamos fisicos, no hubo expedientes digitales
En el mes de marzo se prestaron 4 expedientes fisicos.</t>
  </si>
  <si>
    <t>Imagen de control de prestamos fisicos</t>
  </si>
  <si>
    <t>Se adjuntan hojas de control de prestamos de  expedientes de 12 expedientes prestados.
Se hizo 13 prestamos y dos se hicieron de forma virtual.
Se hizo el prestamos de 7 expedientes, 6 se prestaron en fisico, 5 exfuncionarios y 1 activos  y uno se prestó en digital.</t>
  </si>
  <si>
    <t>Se hizo 8 prestamos 4 virtuales y 4 en fisico, de 4 servidores publicos activos y 4 de exservidores.
Se hizo 10 prestamos, exfuncionarios 1 digital y 4 fisicos, y 5 prestamos digitales de servidores activos
En el mes de septiembre solo se hizo un prestamo fisico de exfuncionario y ocho de servidores activos en digital.</t>
  </si>
  <si>
    <t>Se hizo 8 prestamos de expedientes 3 fisicos de exfuncionarios y 5 digital de activos
Se hizo 12 prestamos, 1 prestamo fisico y 11 digitales, 9 de activos y 3 de exfuncionarios.
Se hizo 6 prestamos, 2 prestamos fisico y 1 digitales, 3 de activos y 3 de exfuncionarios.</t>
  </si>
  <si>
    <t>Tania Martinez</t>
  </si>
  <si>
    <t>Base de información de prestasmos y hojas de control de prestamo de expedientes fisicos</t>
  </si>
  <si>
    <t>16/05/2023 - OCL: De acuerdo con el seguimiento de la segunda línea de defensa y la revisión de las siguientes evidencias:
1. Enero (3 archivos).
2. Febrero (5 archivos)
3. Marzo (4 archivos)
4. Abril (1 archivo)
La OCI verifica la ejecución de la acción para el periodo evaluado.
21/09/2023 - JAG: De acuerdo con el seguimiento de la OCI y con la verificación de la documentación asociada, se evidencia la ejecución del control acorde a lo establecido.</t>
  </si>
  <si>
    <t>16/05/2023 - NA.
21/09/2023 - JAG: NA</t>
  </si>
  <si>
    <t>Comprometer información confidencial</t>
  </si>
  <si>
    <t>Ausencia de procedimientos y de políticas en general</t>
  </si>
  <si>
    <t>Falsificación de registros</t>
  </si>
  <si>
    <t>Identificación de la Oportunidad</t>
  </si>
  <si>
    <t>Plan de Manejo de Oportunidades</t>
  </si>
  <si>
    <t>Seguimiento Tercera Línea de Defensa</t>
  </si>
  <si>
    <t xml:space="preserve">Causa </t>
  </si>
  <si>
    <t>Descripción de la Oportunidad</t>
  </si>
  <si>
    <t>Seguimiento al plan de manejo de oportunidades y soportes</t>
  </si>
  <si>
    <t>Seguimiento al plan de manejo de oportunidades</t>
  </si>
  <si>
    <t>17/05/2023
21/09/2023</t>
  </si>
  <si>
    <t>OCL: El proceso no tiene establecidas oportunidades.
21/09/2023 - JAG: Para la fecha de evaluación el proceso no tiene reportada oportunidades.</t>
  </si>
  <si>
    <t>N/A
21/09/2023 - JAG: NA</t>
  </si>
  <si>
    <t>Matriz de Calor Inherente</t>
  </si>
  <si>
    <t>Muy Alta
100%</t>
  </si>
  <si>
    <t>Extremo</t>
  </si>
  <si>
    <t>Alta
80%</t>
  </si>
  <si>
    <t>Alto</t>
  </si>
  <si>
    <t>Media
60%</t>
  </si>
  <si>
    <t>Moderado</t>
  </si>
  <si>
    <t>Baja
40%</t>
  </si>
  <si>
    <t>Bajo</t>
  </si>
  <si>
    <t>Muy Baja
20%</t>
  </si>
  <si>
    <t>Leve
20%</t>
  </si>
  <si>
    <t>Menor
40%</t>
  </si>
  <si>
    <t>Moderado
60%</t>
  </si>
  <si>
    <t>Mayor
80%</t>
  </si>
  <si>
    <t>Catastrófico
100%</t>
  </si>
  <si>
    <t xml:space="preserve"> Matriz de Calor Residual</t>
  </si>
  <si>
    <t>Tabla Criterios para definir el nivel de probabilidad</t>
  </si>
  <si>
    <t>Frecuencia de la Actividad</t>
  </si>
  <si>
    <t>Muy Baja</t>
  </si>
  <si>
    <t>La actividad que conlleva el riesgo se ejecuta como máximos 2 veces por año</t>
  </si>
  <si>
    <t>Baja</t>
  </si>
  <si>
    <t>La actividad que conlleva el riesgo se ejecuta de 3 a 24 veces por año</t>
  </si>
  <si>
    <t>Media</t>
  </si>
  <si>
    <t>La actividad que conlleva el riesgo se ejecuta de 24 a 500 veces por año</t>
  </si>
  <si>
    <t>Alta</t>
  </si>
  <si>
    <t>La actividad que conlleva el riesgo se ejecuta mínimo 500 veces al año y máximo 5000 veces por año</t>
  </si>
  <si>
    <t>Muy Alta</t>
  </si>
  <si>
    <t>La actividad que conlleva el riesgo se ejecuta más de 5000 veces por año</t>
  </si>
  <si>
    <t>Tabla Criterios para definir el nivel de impacto</t>
  </si>
  <si>
    <t>Afectación Económica (o presupuestal)</t>
  </si>
  <si>
    <t>Pérdida Reputacional</t>
  </si>
  <si>
    <t>Insignificante</t>
  </si>
  <si>
    <t>Leve 20%</t>
  </si>
  <si>
    <t xml:space="preserve">Afectación menor a 10 SMLMV </t>
  </si>
  <si>
    <t>El riesgo afecta la imagen de alguna área de la organización</t>
  </si>
  <si>
    <t>Menor</t>
  </si>
  <si>
    <t xml:space="preserve">Menor-40% </t>
  </si>
  <si>
    <t xml:space="preserve">Entre 10 y 50 SMLMV </t>
  </si>
  <si>
    <t>El riesgo afecta la imagen de la entidad internamente, de conocimiento general, nivel interno, de junta dircetiva y accionistas y/o de provedores</t>
  </si>
  <si>
    <t>Moderado 60%</t>
  </si>
  <si>
    <t xml:space="preserve">Entre 50 y 100 SMLMV </t>
  </si>
  <si>
    <t>El riesgo afecta la imagen de la entidad con algunos usuarios de relevancia frente al logro de los objetivos</t>
  </si>
  <si>
    <t>Mayor</t>
  </si>
  <si>
    <t>Mayor 80%</t>
  </si>
  <si>
    <t xml:space="preserve">Entre 100 y 500 SMLMV </t>
  </si>
  <si>
    <t>El riesgo afecta la imagen de de la entidad con efecto publicitario sostenido a nivel de sector administrativo, nivel departamental o municipal</t>
  </si>
  <si>
    <t>Catastrófico</t>
  </si>
  <si>
    <t>Catastrófico 100%</t>
  </si>
  <si>
    <t xml:space="preserve">Mayor a 500 SMLMV </t>
  </si>
  <si>
    <t>El riesgo afecta la imagen de la entidad a nivel nacional, con efecto publicitarios sostenible a nivel país</t>
  </si>
  <si>
    <t>Afectación_Económica_o_presupuestal</t>
  </si>
  <si>
    <t xml:space="preserve">     Afectación menor a 10 SMLMV .</t>
  </si>
  <si>
    <t xml:space="preserve">     El riesgo afecta la imagen de alguna área de la organización</t>
  </si>
  <si>
    <t>Pérdida_Reputacional</t>
  </si>
  <si>
    <t xml:space="preserve">     Entre 10 y 50 SMLMV </t>
  </si>
  <si>
    <t xml:space="preserve">     Entre 50 y 100 SMLMV </t>
  </si>
  <si>
    <t xml:space="preserve">     Entre 100 y 500 SMLMV </t>
  </si>
  <si>
    <t xml:space="preserve">     El riesgo afecta la imagen de de la entidad con efecto publicitario sostenido a nivel de sector administrativo, nivel departamental o municipal</t>
  </si>
  <si>
    <t xml:space="preserve">     Mayor a 500 SMLMV </t>
  </si>
  <si>
    <t xml:space="preserve">     El riesgo afecta la imagen de la entidad a nivel nacional, con efecto publicitarios sostenible a nivel país</t>
  </si>
  <si>
    <t>Criterios</t>
  </si>
  <si>
    <t>Subcriterios</t>
  </si>
  <si>
    <t>Afectación Económica o presupuestal</t>
  </si>
  <si>
    <t>Afectación menor a 10 SMLMV .</t>
  </si>
  <si>
    <t>El riesgo afecta la imagen de la entidad con efecto publicitario sostenido a nivel de sector administrativo, nivel departamental o municipal</t>
  </si>
  <si>
    <t>❌</t>
  </si>
  <si>
    <t>✔</t>
  </si>
  <si>
    <t>Tabla Atributos de para el diseño del control</t>
  </si>
  <si>
    <t>Características</t>
  </si>
  <si>
    <t>Descripción</t>
  </si>
  <si>
    <t>Peso</t>
  </si>
  <si>
    <t>Atributos de Eficiencia</t>
  </si>
  <si>
    <t>Va hacia las causas del riesgo, aseguran el resultado final esperado.</t>
  </si>
  <si>
    <t>Detecta que algo ocurre y devuelve el proceso a los controles preventivos.
Se pueden generar reprocesos.</t>
  </si>
  <si>
    <t>Correctivo</t>
  </si>
  <si>
    <t>Dado que permiten reducir el impacto de la materialización del riesgo, tienen un costo en su implementación.</t>
  </si>
  <si>
    <t>Automático</t>
  </si>
  <si>
    <t>Son actividades de procesamiento o validación de información que se ejecutan por un sistema y/o aplicativo de manera automática sin la intervención de personas para su realización.</t>
  </si>
  <si>
    <t>Controles que son ejecutados por una persona., tiene implícito el error humano.</t>
  </si>
  <si>
    <r>
      <rPr>
        <b/>
        <sz val="12"/>
        <color theme="9" tint="-0.249977111117893"/>
        <rFont val="Arial Narrow"/>
        <family val="2"/>
      </rPr>
      <t>*</t>
    </r>
    <r>
      <rPr>
        <b/>
        <sz val="12"/>
        <rFont val="Arial Narrow"/>
        <family val="2"/>
      </rPr>
      <t>Atributos de</t>
    </r>
    <r>
      <rPr>
        <b/>
        <sz val="12"/>
        <color theme="9" tint="-0.249977111117893"/>
        <rFont val="Arial Narrow"/>
        <family val="2"/>
      </rPr>
      <t xml:space="preserve"> </t>
    </r>
    <r>
      <rPr>
        <b/>
        <sz val="12"/>
        <color rgb="FF000000"/>
        <rFont val="Arial Narrow"/>
        <family val="2"/>
      </rPr>
      <t>Formalización</t>
    </r>
  </si>
  <si>
    <t>Controles que están documentados en el proceso, ya sea en manuales, procedimientos, flujogramas o cualquier otro documento propio del proceso.</t>
  </si>
  <si>
    <t>-</t>
  </si>
  <si>
    <t>Sin Documentar</t>
  </si>
  <si>
    <t>Identifica a los controles que pese a que se ejecutan en el proceso no se encuentran documentados en ningún documento propio del proceso</t>
  </si>
  <si>
    <t>Este atributo identifica a los controles que se ejecutan siempre que se realiza la actividad originadora del riesgo.</t>
  </si>
  <si>
    <t>Este atributo identifica a los controles que no siempre se ejecutan cuando se realiza la actividad originadora del riesgo</t>
  </si>
  <si>
    <t>Con Registro</t>
  </si>
  <si>
    <t>El control deja un registro que permite evidenciar la ejecución del control</t>
  </si>
  <si>
    <t>Sin Registro</t>
  </si>
  <si>
    <t>El control no deja registro de la ejecución del control</t>
  </si>
  <si>
    <r>
      <rPr>
        <b/>
        <sz val="12"/>
        <color theme="9" tint="-0.249977111117893"/>
        <rFont val="Arial Narrow"/>
        <family val="2"/>
      </rPr>
      <t>*Nota 1:</t>
    </r>
    <r>
      <rPr>
        <sz val="12"/>
        <color theme="1"/>
        <rFont val="Arial Narrow"/>
        <family val="2"/>
      </rPr>
      <t xml:space="preserve"> Los atributos de formalización se recogerán de manera informativa, con el fin de conocer el entorno del control y complementar el análisis con elementos cualitativos; éstos no tienen una incidencia directa en su efectividad. </t>
    </r>
  </si>
  <si>
    <t>TIPO DE ACTIVO</t>
  </si>
  <si>
    <t>DESCRIPCIÓN</t>
  </si>
  <si>
    <t>Información almacenada en formatos físicos (papel, carpetas, CD, DVD) o en formatos digitales o electrónicos (ficheros en bases de datos, correos electrónicos, archivos o servidores), teniendo en cuenta lo anterior, se puede distinguir como información: Contratos, acuerdos de confidencialidad, manuales de usuario, procedimientos operativos o de soporte, planes para la continuidad del negocio, registros contables, estados financieros, archivos ofimáticos, documentos y registros del sistema integrado de gestión, bases de datos con información personal o con información relevante para algún proceso (bases de datos de nóminas, estados financieros) entre otros</t>
  </si>
  <si>
    <t>Software</t>
  </si>
  <si>
    <t>Activo informático lógico como programas, herramientas ofimáticas o sistemas lógicos para la ejecución de las actividades</t>
  </si>
  <si>
    <t>Hardware</t>
  </si>
  <si>
    <t>Equipos físicos de cómputo y de comunicaciones como, servidores, biométricos que por su criticidad son considerados activos de información</t>
  </si>
  <si>
    <t>Servicios</t>
  </si>
  <si>
    <t>Servicio brindado por parte de la entidad para el apoyo de las actividades de los procesos, tales como: Servicios WEB, intranet, CRM, ERP, Portales organizacionales, Aplicaciones entre otros (Pueden estar compuestos por hardware y software)</t>
  </si>
  <si>
    <t>Intangibles</t>
  </si>
  <si>
    <t>Se consideran intangibles aquellos activos inmateriales que otorgan a la entidad una ventaja competitiva relevante, uno de ellos es la imagen corporativa,
reputación o el good will, entre otros</t>
  </si>
  <si>
    <t xml:space="preserve">Componentes de Red </t>
  </si>
  <si>
    <t>Medios necesarios para realizar la conexión de los elementos de hardware y software en una red, por ejemplo, el cableado estructurado y tarjetas de red, routers, switches, entre otros.</t>
  </si>
  <si>
    <t>Personas</t>
  </si>
  <si>
    <t>Aquellos roles que, por su conocimiento, experiencia y criticidad para el proceso, son considerados activos de información, por ejemplo: personal con experiencia y capacitado para realizar una tarea específica en la ejecución de las actividades</t>
  </si>
  <si>
    <t xml:space="preserve">Instalaciones </t>
  </si>
  <si>
    <t>Espacio o área asignada para alojar y salvaguardar los datos considerados como activos críticos para la empresa</t>
  </si>
  <si>
    <t>TABLA DE AMENAZAS</t>
  </si>
  <si>
    <t>TIPO</t>
  </si>
  <si>
    <t>AMENAZA</t>
  </si>
  <si>
    <t>DAÑO FISICO</t>
  </si>
  <si>
    <t>Incendios</t>
  </si>
  <si>
    <t xml:space="preserve">Inundación </t>
  </si>
  <si>
    <t>EVENTOS NATURALES</t>
  </si>
  <si>
    <t>Fenómenos Sísmicos</t>
  </si>
  <si>
    <t>PERDIDA DE LOS SERVICIOS ESENCIALES</t>
  </si>
  <si>
    <t>Fallas en el suministro de agua</t>
  </si>
  <si>
    <t>Fallas en el suministro de Aire acondicionado</t>
  </si>
  <si>
    <t>Fallas en el sistema eléctrico</t>
  </si>
  <si>
    <t>FALLAS TÉCNICAS</t>
  </si>
  <si>
    <t>Mal funcionamiento del equipo</t>
  </si>
  <si>
    <t>Saturación del sistema de información</t>
  </si>
  <si>
    <t>Total dependencia para la prestación del servicio por parte de un tercero</t>
  </si>
  <si>
    <t>Mal funcionamiento del Software</t>
  </si>
  <si>
    <t>Daño causado por un tercero</t>
  </si>
  <si>
    <t>Fallo de los enlaces de comunicación</t>
  </si>
  <si>
    <t>Errores de software</t>
  </si>
  <si>
    <t>Errores en mantenimiento</t>
  </si>
  <si>
    <t>Falta de mantenimiento en el Sistema de Información/aplicación/software</t>
  </si>
  <si>
    <t>Obsolencencia Tecnológica</t>
  </si>
  <si>
    <t>Falta de mantenimiento del equipo</t>
  </si>
  <si>
    <t>ACCIONES NO AUTORIZADAS</t>
  </si>
  <si>
    <t>Uso no autorizado del equipo</t>
  </si>
  <si>
    <t>Acceso a la red o al sistema de información por personas no autorizadas</t>
  </si>
  <si>
    <t>Espionaje remoto</t>
  </si>
  <si>
    <t>Código malicioso</t>
  </si>
  <si>
    <t>Hurto de Información institucional</t>
  </si>
  <si>
    <t>Uso indebido de las herramientas de auditoría</t>
  </si>
  <si>
    <t>Instalación no autorizada de software</t>
  </si>
  <si>
    <t>Destrucción de registros</t>
  </si>
  <si>
    <t>Revelación de Información</t>
  </si>
  <si>
    <t>Divulgación de Contraseñas</t>
  </si>
  <si>
    <t>Interceptación de servicios de señales de interferencia comprometida</t>
  </si>
  <si>
    <t>Copia fraudulenta del software</t>
  </si>
  <si>
    <t>COMPROMISO DE LAS FUNCIONES</t>
  </si>
  <si>
    <t>Error en el uso o abuso de derechos</t>
  </si>
  <si>
    <t>Falsificación de derechos</t>
  </si>
  <si>
    <t>RECURSOS HUMANOS</t>
  </si>
  <si>
    <t>Incumplimiento de relaciones contractuales</t>
  </si>
  <si>
    <t>Ausencia de servicios de apoyo</t>
  </si>
  <si>
    <t>ALTERACIONES DE ORDEN SOCIAL</t>
  </si>
  <si>
    <t>Huelgas o paros</t>
  </si>
  <si>
    <t>Hurtos o vandalismo</t>
  </si>
  <si>
    <t>TABLA DE VULNERABILIDADES</t>
  </si>
  <si>
    <t>VULNERABILIDAD</t>
  </si>
  <si>
    <t>Mantenimiento Insuficiente</t>
  </si>
  <si>
    <t>Ausencia de esquemas de reemplazo periódico</t>
  </si>
  <si>
    <t>Eliminación de medios de almacenamiento sin eliminar datos</t>
  </si>
  <si>
    <t>Sensibilidad del equipo a los cambios de voltaje</t>
  </si>
  <si>
    <t>Sensibilidad del equipo a la humedad, temperatura, contaminantes o condiciones deficientes de operación</t>
  </si>
  <si>
    <t>Inadecuada gestión de capacidad del sistema</t>
  </si>
  <si>
    <t>Inadecuada seguridad del cableado</t>
  </si>
  <si>
    <t>Desprotección en equipos móviles</t>
  </si>
  <si>
    <t>Mantenimiento inadecuado</t>
  </si>
  <si>
    <t>Susceptibilidad a las variaciones de temperatura (o al polvo y suciedad)</t>
  </si>
  <si>
    <t>Gestión inadecuada del cambio</t>
  </si>
  <si>
    <t>Falta de cuidado en la disposición final</t>
  </si>
  <si>
    <t>Copia no controlada</t>
  </si>
  <si>
    <t>SOFTWARE</t>
  </si>
  <si>
    <t>Ausencia o insuficiencia de pruebas de software</t>
  </si>
  <si>
    <t>Ausencia de terminación de sesión</t>
  </si>
  <si>
    <t>Ausencia de registros de auditoría</t>
  </si>
  <si>
    <t>Falta de redundancia (copia única)</t>
  </si>
  <si>
    <t>Copias de respaldo irregulares</t>
  </si>
  <si>
    <t>Interfaz de usuario compleja</t>
  </si>
  <si>
    <t>Contraseñas predeterminadas no modificadas</t>
  </si>
  <si>
    <t>Especificación incompleta para el desarrollo de software</t>
  </si>
  <si>
    <t>Ausencia de documentación</t>
  </si>
  <si>
    <t>Fechas incorrectas</t>
  </si>
  <si>
    <t>Falta de política de acceso o política de acceso remoto</t>
  </si>
  <si>
    <t>Inadecuada gestión y protección de contraseñas</t>
  </si>
  <si>
    <t>Ausencia de mecanismos de identificación y autenticación de usuarios</t>
  </si>
  <si>
    <t>Contraseñas sin protección</t>
  </si>
  <si>
    <t>Software nuevo o inmaduro</t>
  </si>
  <si>
    <t>RED</t>
  </si>
  <si>
    <t>Ausencia de pruebas de envío o recepción de datos</t>
  </si>
  <si>
    <t>Redes de comunicación sin protección</t>
  </si>
  <si>
    <t xml:space="preserve">Ausencia de política y aplicación de escritorio limpio </t>
  </si>
  <si>
    <t>Inadecuada gestión de red</t>
  </si>
  <si>
    <t>Conexión deficiente de cableado</t>
  </si>
  <si>
    <t xml:space="preserve">Tráfico sensible sin protección
</t>
  </si>
  <si>
    <t>Punto único de falla</t>
  </si>
  <si>
    <t>Ausencia del personal</t>
  </si>
  <si>
    <t xml:space="preserve">Entrenamiento insuficiente
</t>
  </si>
  <si>
    <t>Inadecuada segregación de funciones</t>
  </si>
  <si>
    <t>Falta de conciencia en seguridad</t>
  </si>
  <si>
    <t>Ausencia de políticas de uso aceptable</t>
  </si>
  <si>
    <t>Trabajo no supervisado de personal externo o de limpieza</t>
  </si>
  <si>
    <t>LUGAR</t>
  </si>
  <si>
    <t>Uso inadecuado de los controles de acceso a las instalaciones</t>
  </si>
  <si>
    <t>Ausencia mecanismos control de acceso a áreas no autorizadas</t>
  </si>
  <si>
    <t>Áreas susceptibles a inundación</t>
  </si>
  <si>
    <t>Ausencia de mecanismos asociados al Sistema de detección de Incendios</t>
  </si>
  <si>
    <t>Red eléctrica inestable</t>
  </si>
  <si>
    <t>Ausencia de protección en puertas o ventanas</t>
  </si>
  <si>
    <t>ORGANIZACIÓN</t>
  </si>
  <si>
    <t>Ausencia de procedimiento de registro/retiro de usuarios</t>
  </si>
  <si>
    <t>Ausencia de proceso para supervisión de derechos de acceso</t>
  </si>
  <si>
    <t>Ausencia de control de los activos que se encuentran fuera de las instalaciones</t>
  </si>
  <si>
    <t>Ausencia de acuerdos de nivel de servicio (ANS o SLA)</t>
  </si>
  <si>
    <t>Ausencia de mecanismos de monitoreo para brechas en la seguridad</t>
  </si>
  <si>
    <t>INFORMACIÓN</t>
  </si>
  <si>
    <t>Clasificación inadecuada de la información</t>
  </si>
  <si>
    <t>TIPOS DE RIESGOS SEGURIDAD DIGITAL</t>
  </si>
  <si>
    <t>Perdida de disponibilidad</t>
  </si>
  <si>
    <t>Perdida de Confidencialidad</t>
  </si>
  <si>
    <t>Aceptar</t>
  </si>
  <si>
    <t>Económico</t>
  </si>
  <si>
    <t>Evitar</t>
  </si>
  <si>
    <t>Reducir (compartir)</t>
  </si>
  <si>
    <t>Plan de accion (solo para la opción reducir)</t>
  </si>
  <si>
    <t>Finalizado</t>
  </si>
  <si>
    <t>Daños Activos Fisicos</t>
  </si>
  <si>
    <t>Fallas Tecnologicas</t>
  </si>
  <si>
    <t>Relaciones Laborales</t>
  </si>
  <si>
    <t>Usuarios, productos y practicas , organizacionales</t>
  </si>
  <si>
    <t>Solicitud de cierre</t>
  </si>
  <si>
    <t>Solicitud de ajuste</t>
  </si>
  <si>
    <t>Fraude Externo</t>
  </si>
  <si>
    <t>Lavado de Activos</t>
  </si>
  <si>
    <t>Financiación del terrorismo</t>
  </si>
  <si>
    <t>No</t>
  </si>
  <si>
    <t>Sin registro</t>
  </si>
  <si>
    <t>No efectivo</t>
  </si>
  <si>
    <t xml:space="preserve">Direccionamiento Estratégico </t>
  </si>
  <si>
    <t>Definir los lineamientos estratégicos y el modelo de operación a corto, mediano y largo plazo acorde a las necesidades y espectativas de los grupos de interés.</t>
  </si>
  <si>
    <t xml:space="preserve">Gestión de las Comunicaciones </t>
  </si>
  <si>
    <t>Lograr el posisionamiento y reconocimiento de la Entidad en función de los diferentes grupos de interés por medio del desarrollo de acciones y estrategias de comunicación.</t>
  </si>
  <si>
    <t>Gestión del Conocimiento y la innovación</t>
  </si>
  <si>
    <t xml:space="preserve">Gestión Integral de Residuos Sólidos </t>
  </si>
  <si>
    <t>Administrar la prestación efectiva de los servicios orientados a la gestión integral de los residuos sólidos, generando acciones de planeación, coordinación, control y supervisión en función del desarrollo y ejecución de las políticas, planes, programas y proyectos asociados al servicio de aseo en el Distrito Capital.</t>
  </si>
  <si>
    <t xml:space="preserve">Servicios Funerarios </t>
  </si>
  <si>
    <t>Garantizar la prestación de los servicios funerarios en los cementerios de propiedad del distrito capital</t>
  </si>
  <si>
    <t xml:space="preserve">Alumbrado Público </t>
  </si>
  <si>
    <t>Garantizar la prestación del alumbrado público en el Distrito Capital.</t>
  </si>
  <si>
    <t>Desarrollar las actividades de vinculación, permanencia y retiro de personal de la Unidad para el cumplimiento de la misión y objetivos institucionales</t>
  </si>
  <si>
    <t>Gestión Documental</t>
  </si>
  <si>
    <t>Establecer lineamientos orientados a la planificación, organización, administración, control y disposición final de la documentación recibida o producida por la Unidad, que garantice el acceso y uso a los usuarios internos y externos.</t>
  </si>
  <si>
    <t xml:space="preserve">Gestión Financiera </t>
  </si>
  <si>
    <t>Administrar los recursos financieros asignados al presupuesto de la UAESP.</t>
  </si>
  <si>
    <t xml:space="preserve">Gestión de Apoyo Logístico </t>
  </si>
  <si>
    <t>Suministrar y controlar los recursos físicos y servicios de apoyo logístico de la UAESP</t>
  </si>
  <si>
    <t xml:space="preserve">Servicio al Ciudadano </t>
  </si>
  <si>
    <t>Atender las solicitudes registradas por los diferentes canales de comunicación dispuestos por la Entidad a as partes interesadas, mediante la gestión eficiente conforme al marco legal vigente, buscando siempre la satisfacción de las necesidades y requerimientos de las mismas</t>
  </si>
  <si>
    <t xml:space="preserve">Gestión Tecnológica y de la Información </t>
  </si>
  <si>
    <t>Administrar y brindar soluciones tecnológicas asegurando la integridad, disponibilidad y confiabilidad de la información.</t>
  </si>
  <si>
    <t xml:space="preserve">Gestión Asuntos Legales </t>
  </si>
  <si>
    <t>Prestar asesoría jurídica a la UAESP para su adecuado funcionamiento.</t>
  </si>
  <si>
    <t xml:space="preserve">Gestión de Evaluación y Mejora </t>
  </si>
  <si>
    <t>Proporcionar a la Entidad elementos que le permitan agregar valor al desempeño institucional y Sistema de Control Interno a través del Liderazgo Estratégico, Evaluación y Seguimiento, Enfoque hacia la Prevención, Evaluación de la Gestión del Riesgo y Relación con Entes Externos de Control, contribuyendo a la mejora continua del desempeño procesos y de la gestión, en proporcionar los correctivos y acciones necesarias hacia el cumplimiento de los objetivos y metas institucionales.</t>
  </si>
  <si>
    <t>MODERADO</t>
  </si>
  <si>
    <t>DEBIL</t>
  </si>
  <si>
    <t>NO DISMINUYE</t>
  </si>
  <si>
    <t>INDIRECTAMENTE</t>
  </si>
  <si>
    <t>Compartir</t>
  </si>
  <si>
    <t>26/04/2023
18/07/2023
20/10/2023
16/01/2024</t>
  </si>
  <si>
    <t>Se realizó seguimiento al control y las evidencias aportadas son coherentes a lo reportado por lo que se establece que el control fue efectivo
Se realizó seguimiento al control y las evidencias aportadas son coherentes a lo reportado por lo que se establece que el control fue efectivo
Se realizó seguimiento al control y las evidencias aportadas son coherentes a lo reportado por lo que se establece que el control fue efectivo.
Se realizó seguimiento al control y las evidencias aportadas son coherentes a lo reportado por lo que se establece que el control fue efectivo.</t>
  </si>
  <si>
    <t>Se realizó seguimiento al control y las evidencias aportadas son coherentes a lo reportado por lo que se establece que el control fue efectivo
Se realizó seguimiento al control y las evidencias aportadas son coherentes a lo reportado por lo que se establece que el control fue efectivo
Se realizó seguimiento al control y las evidencias aportadas son coherentes a lo reportado por lo que se establece que el control fue efectivo
Se realizó seguimiento al control y las evidencias aportadas son coherentes a lo reportado por lo que se establece que el control fue efectivo</t>
  </si>
  <si>
    <t>La accion se encuentra en proceso, no se realiza seguimiento para el primer trimestre
La accion se encuentra en proceso, no se realiza seguimiento para el segundo trimestre
Se realiza el seguimiento a la acción y se aportan las evidencias
Se realiza el seguimiento a la acción y se aportan evidencias sin embargo no se logra el desarrollo de la acción aunque se enviaron documentos a la OAP para revisión los mismos fueron devueltos con observaciones</t>
  </si>
  <si>
    <t>La accion se encuentra en proceso, no se realiza seguimiento para el primer trimestre
La accion se encuentra en proceso, no se realiza seguimiento para el segundo trimestre
La accion se encuentra en proceso, no se realiza seguimiento para el tercer trimestre
No se logra el desarrollo de la acción aunque se enviaron documentos a la OAP para revisión los mismos fueron devueltos con observaciones por lo que no se ha capacitado al respecto</t>
  </si>
  <si>
    <t>Se realiza seguimiento a la acción y los soportes son coherentes con lo reportado 
Se realiza seguimiento a la acción y los soportes son coherentes con lo reportado 
Se realiza seguimiento a la acción y los soportes son coherentes con lo reportado 
Se realiza seguimiento a la acción y los soportes son coherentes con lo reportado</t>
  </si>
  <si>
    <t>Se realiza seguimiento a la acción sin embargo no se adjunta evidencia de lo reportada
Se realiza seguimiento a la acción sin embargo no se adjunta evidencia de lo reportada
Se realiza seguimiento a la acción y los soportes son coherentes con lo reportado 
Se realiza seguimiento a la acción y los soportes son coherentes con lo reportado</t>
  </si>
  <si>
    <t>Se realizó seguimiento al control y las evidencias aportadas son coherentes a lo reportado por lo que se establece que el control fue efectivo
Se realizó seguimiento al control y las evidencias aportadas son coherentes a lo reportado por lo que se establece que el control fue efectivo
Se realizó seguimiento al control y las evidencias aportadas son coherentes a lo reportado por lo que se establece que el control fue efectivo
Se realizó seguimiento al control no se cargan evidencias por cuanto no aplicó por lo que se establece que el control fue efectivo</t>
  </si>
  <si>
    <t>Se realiza seguimiento a la acción sin embargo no se adjunta evidencia de lo reportada
Accion ejecutada en el primer trimestre sin embargo no se adjuntó la evidencia en ese reporte n en este trimestre
Acción ejecutada en el primer trimestre se adjuntó la evidencia en la carpeta del primer trimestre subsanando la observación del primero y segundo trimestre
Se realiza el seguimiento a la acción y se aportan evidencias sin embargo no se logra el desarrollo de la acción frente a la nueva actualización del procedimiento,  aunque se enviaron documentos a la OAP para revisión los mismos fueron devueltos con observaciones</t>
  </si>
  <si>
    <t xml:space="preserve">La accion se encuentra en proceso, no se realiza seguimiento para el primer trimestre
Se realiza seguimiento a la acción sin embargo no se adjunta evidencia de lo reportada
Se realiza seguimiento a la acción y los soportes son coherentes con lo reportado
Se realiza seguimiento y se reporta avance sin embargo no se aporta evidencia </t>
  </si>
  <si>
    <t xml:space="preserve">Se realiza seguimiento y se reporta avance sin embargo no se aporta evidencia </t>
  </si>
  <si>
    <t xml:space="preserve">Se realiza seguimiento a la acción y los soportes son coherentes con lo reportado 
Se realizó seguimiento a la acción sin embargo no se adjunta evidencia que demuestre lo reportado
Se realiza seguimiento a la acción y los soportes son coherentes con lo reportado 
Se realiza seguimiento a la acción y los soportes son coherentes con lo reportado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</si>
</sst>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81" x14ac:knownFonts="1">
    <font>
      <sz val="11"/>
      <color theme="1"/>
      <name val="Calibri"/>
      <family val="2"/>
      <scheme val="minor"/>
    </font>
    <font>
      <sz val="11"/>
      <color theme="1"/>
      <name val="Arial Narrow"/>
      <family val="2"/>
    </font>
    <font>
      <sz val="11"/>
      <name val="Arial Narrow"/>
      <family val="2"/>
    </font>
    <font>
      <sz val="10"/>
      <color rgb="FF000000"/>
      <name val="Arial Narrow"/>
      <family val="2"/>
    </font>
    <font>
      <b/>
      <sz val="11"/>
      <color theme="1"/>
      <name val="Arial Narrow"/>
      <family val="2"/>
    </font>
    <font>
      <sz val="10"/>
      <color theme="1"/>
      <name val="Calibri"/>
      <family val="2"/>
      <scheme val="minor"/>
    </font>
    <font>
      <sz val="10"/>
      <color theme="1"/>
      <name val="Arial Narrow"/>
      <family val="2"/>
    </font>
    <font>
      <b/>
      <sz val="11"/>
      <color theme="9" tint="-0.249977111117893"/>
      <name val="Arial Narrow"/>
      <family val="2"/>
    </font>
    <font>
      <sz val="18"/>
      <name val="Arial"/>
      <family val="2"/>
    </font>
    <font>
      <b/>
      <sz val="20"/>
      <color rgb="FF000000"/>
      <name val="Arial Narrow"/>
      <family val="2"/>
    </font>
    <font>
      <sz val="20"/>
      <color rgb="FF000000"/>
      <name val="Arial Narrow"/>
      <family val="2"/>
    </font>
    <font>
      <sz val="20"/>
      <color rgb="FFFFFFFF"/>
      <name val="Arial Narrow"/>
      <family val="2"/>
    </font>
    <font>
      <sz val="16"/>
      <color rgb="FF000000"/>
      <name val="Arial Narrow"/>
      <family val="2"/>
    </font>
    <font>
      <sz val="11"/>
      <color theme="0"/>
      <name val="Calibri"/>
      <family val="2"/>
      <scheme val="minor"/>
    </font>
    <font>
      <sz val="11"/>
      <color theme="1"/>
      <name val="Calibri"/>
      <family val="2"/>
      <scheme val="minor"/>
    </font>
    <font>
      <sz val="11"/>
      <name val="Calibri"/>
      <family val="2"/>
      <scheme val="minor"/>
    </font>
    <font>
      <sz val="16"/>
      <color theme="1"/>
      <name val="Calibri"/>
      <family val="2"/>
      <scheme val="minor"/>
    </font>
    <font>
      <sz val="28"/>
      <color theme="1"/>
      <name val="Calibri"/>
      <family val="2"/>
      <scheme val="minor"/>
    </font>
    <font>
      <b/>
      <sz val="40"/>
      <color rgb="FF000000"/>
      <name val="Calibri"/>
      <family val="2"/>
    </font>
    <font>
      <b/>
      <sz val="12"/>
      <color rgb="FF000000"/>
      <name val="Calibri"/>
      <family val="2"/>
    </font>
    <font>
      <b/>
      <sz val="28"/>
      <color rgb="FF000000"/>
      <name val="Calibri"/>
      <family val="2"/>
    </font>
    <font>
      <b/>
      <sz val="36"/>
      <color rgb="FF000000"/>
      <name val="Calibri"/>
      <family val="2"/>
    </font>
    <font>
      <sz val="18"/>
      <color theme="1"/>
      <name val="Arial Narrow"/>
      <family val="2"/>
    </font>
    <font>
      <b/>
      <sz val="18"/>
      <color rgb="FF000000"/>
      <name val="Calibri"/>
      <family val="2"/>
    </font>
    <font>
      <b/>
      <sz val="18"/>
      <color theme="1"/>
      <name val="Arial Narrow"/>
      <family val="2"/>
    </font>
    <font>
      <b/>
      <sz val="22"/>
      <color theme="1"/>
      <name val="Arial Narrow"/>
      <family val="2"/>
    </font>
    <font>
      <b/>
      <sz val="14"/>
      <color theme="1"/>
      <name val="Arial Narrow"/>
      <family val="2"/>
    </font>
    <font>
      <sz val="11"/>
      <color rgb="FFFF0000"/>
      <name val="Calibri"/>
      <family val="2"/>
      <scheme val="minor"/>
    </font>
    <font>
      <sz val="16"/>
      <color rgb="FFFF0000"/>
      <name val="Arial Narrow"/>
      <family val="2"/>
    </font>
    <font>
      <sz val="16"/>
      <color rgb="FFFF0000"/>
      <name val="Calibri"/>
      <family val="2"/>
      <scheme val="minor"/>
    </font>
    <font>
      <sz val="11"/>
      <color rgb="FF030303"/>
      <name val="Arial"/>
      <family val="2"/>
    </font>
    <font>
      <sz val="24"/>
      <name val="Arial"/>
      <family val="2"/>
    </font>
    <font>
      <b/>
      <sz val="24"/>
      <color rgb="FF000000"/>
      <name val="Arial Narrow"/>
      <family val="2"/>
    </font>
    <font>
      <sz val="26"/>
      <color rgb="FF000000"/>
      <name val="Arial Narrow"/>
      <family val="2"/>
    </font>
    <font>
      <sz val="26"/>
      <color rgb="FFFFFFFF"/>
      <name val="Arial Narrow"/>
      <family val="2"/>
    </font>
    <font>
      <sz val="12"/>
      <color theme="1"/>
      <name val="Arial Narrow"/>
      <family val="2"/>
    </font>
    <font>
      <sz val="12"/>
      <color theme="1"/>
      <name val="Calibri"/>
      <family val="2"/>
      <scheme val="minor"/>
    </font>
    <font>
      <b/>
      <sz val="12"/>
      <color rgb="FF000000"/>
      <name val="Arial Narrow"/>
      <family val="2"/>
    </font>
    <font>
      <sz val="12"/>
      <color rgb="FF000000"/>
      <name val="Arial Narrow"/>
      <family val="2"/>
    </font>
    <font>
      <b/>
      <sz val="12"/>
      <color theme="9" tint="-0.249977111117893"/>
      <name val="Arial Narrow"/>
      <family val="2"/>
    </font>
    <font>
      <b/>
      <sz val="14"/>
      <color rgb="FF000000"/>
      <name val="Arial Narrow"/>
      <family val="2"/>
    </font>
    <font>
      <sz val="24"/>
      <color theme="1"/>
      <name val="Arial Narrow"/>
      <family val="2"/>
    </font>
    <font>
      <b/>
      <sz val="24"/>
      <color rgb="FF000000"/>
      <name val="Calibri"/>
      <family val="2"/>
    </font>
    <font>
      <b/>
      <sz val="20"/>
      <color theme="1"/>
      <name val="Calibri"/>
      <family val="2"/>
      <scheme val="minor"/>
    </font>
    <font>
      <b/>
      <sz val="12"/>
      <name val="Arial Narrow"/>
      <family val="2"/>
    </font>
    <font>
      <b/>
      <sz val="26"/>
      <color theme="1"/>
      <name val="Arial Narrow"/>
      <family val="2"/>
    </font>
    <font>
      <b/>
      <sz val="9"/>
      <color theme="1"/>
      <name val="Arial Narrow"/>
      <family val="2"/>
    </font>
    <font>
      <sz val="10"/>
      <name val="Arial"/>
      <family val="2"/>
    </font>
    <font>
      <sz val="12"/>
      <name val="Times New Roman"/>
      <family val="1"/>
    </font>
    <font>
      <sz val="10"/>
      <name val="Arial Narrow"/>
      <family val="2"/>
    </font>
    <font>
      <b/>
      <sz val="14"/>
      <name val="Arial Narrow"/>
      <family val="2"/>
    </font>
    <font>
      <b/>
      <u/>
      <sz val="11"/>
      <name val="Arial Narrow"/>
      <family val="2"/>
    </font>
    <font>
      <b/>
      <sz val="11"/>
      <name val="Arial Narrow"/>
      <family val="2"/>
    </font>
    <font>
      <b/>
      <sz val="10"/>
      <name val="Arial Narrow"/>
      <family val="2"/>
    </font>
    <font>
      <b/>
      <sz val="9"/>
      <name val="Arial Narrow"/>
      <family val="2"/>
    </font>
    <font>
      <sz val="9"/>
      <name val="Arial Narrow"/>
      <family val="2"/>
    </font>
    <font>
      <b/>
      <sz val="9"/>
      <color theme="9" tint="-0.249977111117893"/>
      <name val="Arial Narrow"/>
      <family val="2"/>
    </font>
    <font>
      <b/>
      <sz val="10"/>
      <color theme="9" tint="-0.249977111117893"/>
      <name val="Arial Narrow"/>
      <family val="2"/>
    </font>
    <font>
      <sz val="10"/>
      <color rgb="FF000000"/>
      <name val="Calibri"/>
      <family val="2"/>
      <scheme val="minor"/>
    </font>
    <font>
      <sz val="10"/>
      <color rgb="FF212529"/>
      <name val="Calibri"/>
      <family val="2"/>
      <scheme val="minor"/>
    </font>
    <font>
      <b/>
      <sz val="12"/>
      <name val="Arial"/>
      <family val="2"/>
    </font>
    <font>
      <b/>
      <sz val="10"/>
      <name val="Arial"/>
      <family val="2"/>
    </font>
    <font>
      <b/>
      <sz val="14"/>
      <name val="Arial"/>
      <family val="2"/>
    </font>
    <font>
      <sz val="11"/>
      <name val="Arial"/>
      <family val="2"/>
    </font>
    <font>
      <sz val="10"/>
      <name val="Calibri"/>
      <family val="2"/>
      <scheme val="minor"/>
    </font>
    <font>
      <b/>
      <sz val="10"/>
      <name val="Calibri"/>
      <family val="2"/>
      <scheme val="minor"/>
    </font>
    <font>
      <sz val="12"/>
      <name val="Calibri"/>
      <family val="2"/>
      <scheme val="minor"/>
    </font>
    <font>
      <b/>
      <sz val="12"/>
      <color theme="1"/>
      <name val="Arial Rounded MT Bold"/>
      <family val="2"/>
    </font>
    <font>
      <b/>
      <sz val="10"/>
      <color theme="1"/>
      <name val="Calibri"/>
      <family val="2"/>
      <scheme val="minor"/>
    </font>
    <font>
      <b/>
      <sz val="10"/>
      <color theme="1"/>
      <name val="Arial Narrow"/>
      <family val="2"/>
    </font>
    <font>
      <b/>
      <sz val="10"/>
      <color rgb="FF000000"/>
      <name val="Arial Narrow"/>
      <family val="2"/>
    </font>
    <font>
      <sz val="11"/>
      <color rgb="FF000000"/>
      <name val="Arial Narrow"/>
      <family val="2"/>
    </font>
    <font>
      <sz val="10"/>
      <color rgb="FFFF0000"/>
      <name val="Arial"/>
      <family val="2"/>
    </font>
    <font>
      <b/>
      <sz val="11"/>
      <color rgb="FFFF0000"/>
      <name val="Arial"/>
      <family val="2"/>
    </font>
    <font>
      <sz val="11"/>
      <color rgb="FFFF0000"/>
      <name val="Arial"/>
      <family val="2"/>
    </font>
    <font>
      <sz val="11"/>
      <color rgb="FFFF0000"/>
      <name val="Arial Narrow"/>
      <family val="2"/>
    </font>
    <font>
      <b/>
      <sz val="11"/>
      <color rgb="FF000000"/>
      <name val="Arial Narrow"/>
      <family val="2"/>
    </font>
    <font>
      <sz val="11"/>
      <color rgb="FF000000"/>
      <name val="Arial Narrow"/>
    </font>
    <font>
      <sz val="11"/>
      <color rgb="FFFF0000"/>
      <name val="Arial Narrow"/>
    </font>
    <font>
      <sz val="11"/>
      <color theme="1"/>
      <name val="Arial Narrow"/>
    </font>
    <font>
      <b/>
      <sz val="11"/>
      <color rgb="FF000000"/>
      <name val="Arial Narrow"/>
    </font>
  </fonts>
  <fills count="26">
    <fill>
      <patternFill patternType="none"/>
    </fill>
    <fill>
      <patternFill patternType="gray125"/>
    </fill>
    <fill>
      <patternFill patternType="solid">
        <fgColor theme="9" tint="0.59999389629810485"/>
        <bgColor indexed="64"/>
      </patternFill>
    </fill>
    <fill>
      <patternFill patternType="solid">
        <fgColor theme="0"/>
        <bgColor indexed="64"/>
      </patternFill>
    </fill>
    <fill>
      <patternFill patternType="solid">
        <fgColor rgb="FFFFFF66"/>
        <bgColor indexed="64"/>
      </patternFill>
    </fill>
    <fill>
      <patternFill patternType="solid">
        <fgColor rgb="FF92D050"/>
        <bgColor indexed="64"/>
      </patternFill>
    </fill>
    <fill>
      <patternFill patternType="solid">
        <fgColor rgb="FFBFBFBF"/>
        <bgColor indexed="64"/>
      </patternFill>
    </fill>
    <fill>
      <patternFill patternType="solid">
        <fgColor rgb="FF00B050"/>
        <bgColor indexed="64"/>
      </patternFill>
    </fill>
    <fill>
      <patternFill patternType="solid">
        <fgColor rgb="FFFFC000"/>
        <bgColor indexed="64"/>
      </patternFill>
    </fill>
    <fill>
      <patternFill patternType="solid">
        <fgColor rgb="FFFF0000"/>
        <bgColor indexed="64"/>
      </patternFill>
    </fill>
    <fill>
      <patternFill patternType="solid">
        <fgColor rgb="FFD9D9D9"/>
        <bgColor indexed="64"/>
      </patternFill>
    </fill>
    <fill>
      <patternFill patternType="solid">
        <fgColor rgb="FFE26B0A"/>
        <bgColor indexed="64"/>
      </patternFill>
    </fill>
    <fill>
      <patternFill patternType="solid">
        <fgColor rgb="FFC00000"/>
        <bgColor indexed="64"/>
      </patternFill>
    </fill>
    <fill>
      <patternFill patternType="solid">
        <fgColor rgb="FFFFFF00"/>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theme="0" tint="-0.49998474074526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4" tint="0.79998168889431442"/>
        <bgColor indexed="64"/>
      </patternFill>
    </fill>
    <fill>
      <patternFill patternType="solid">
        <fgColor theme="8" tint="0.59999389629810485"/>
        <bgColor indexed="64"/>
      </patternFill>
    </fill>
    <fill>
      <patternFill patternType="solid">
        <fgColor theme="7" tint="0.79998168889431442"/>
        <bgColor indexed="64"/>
      </patternFill>
    </fill>
    <fill>
      <patternFill patternType="solid">
        <fgColor theme="0" tint="-4.9989318521683403E-2"/>
        <bgColor indexed="64"/>
      </patternFill>
    </fill>
    <fill>
      <patternFill patternType="solid">
        <fgColor theme="8" tint="0.79998168889431442"/>
        <bgColor indexed="64"/>
      </patternFill>
    </fill>
    <fill>
      <patternFill patternType="solid">
        <fgColor rgb="FFE6EFFD"/>
        <bgColor rgb="FF000000"/>
      </patternFill>
    </fill>
    <fill>
      <patternFill patternType="solid">
        <fgColor rgb="FFE6EFFD"/>
        <bgColor indexed="64"/>
      </patternFill>
    </fill>
  </fills>
  <borders count="91">
    <border>
      <left/>
      <right/>
      <top/>
      <bottom/>
      <diagonal/>
    </border>
    <border>
      <left style="dotted">
        <color rgb="FFF79646"/>
      </left>
      <right style="dotted">
        <color rgb="FFF79646"/>
      </right>
      <top style="dotted">
        <color rgb="FFF79646"/>
      </top>
      <bottom style="dotted">
        <color rgb="FFF79646"/>
      </bottom>
      <diagonal/>
    </border>
    <border>
      <left style="dotted">
        <color rgb="FFF79646"/>
      </left>
      <right style="dotted">
        <color rgb="FFF79646"/>
      </right>
      <top/>
      <bottom style="dotted">
        <color rgb="FFF79646"/>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indexed="64"/>
      </bottom>
      <diagonal/>
    </border>
    <border>
      <left/>
      <right/>
      <top style="medium">
        <color indexed="64"/>
      </top>
      <bottom/>
      <diagonal/>
    </border>
    <border>
      <left style="medium">
        <color theme="0"/>
      </left>
      <right/>
      <top style="medium">
        <color theme="0"/>
      </top>
      <bottom/>
      <diagonal/>
    </border>
    <border>
      <left/>
      <right/>
      <top style="medium">
        <color theme="0"/>
      </top>
      <bottom/>
      <diagonal/>
    </border>
    <border>
      <left/>
      <right style="medium">
        <color theme="0"/>
      </right>
      <top style="medium">
        <color theme="0"/>
      </top>
      <bottom/>
      <diagonal/>
    </border>
    <border>
      <left style="medium">
        <color theme="0"/>
      </left>
      <right/>
      <top/>
      <bottom/>
      <diagonal/>
    </border>
    <border>
      <left/>
      <right style="medium">
        <color theme="0"/>
      </right>
      <top/>
      <bottom/>
      <diagonal/>
    </border>
    <border>
      <left style="medium">
        <color theme="0"/>
      </left>
      <right/>
      <top/>
      <bottom style="medium">
        <color theme="0"/>
      </bottom>
      <diagonal/>
    </border>
    <border>
      <left/>
      <right/>
      <top/>
      <bottom style="medium">
        <color theme="0"/>
      </bottom>
      <diagonal/>
    </border>
    <border>
      <left/>
      <right style="medium">
        <color theme="0"/>
      </right>
      <top/>
      <bottom style="medium">
        <color theme="0"/>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top style="thin">
        <color auto="1"/>
      </top>
      <bottom/>
      <diagonal/>
    </border>
    <border>
      <left/>
      <right style="medium">
        <color indexed="64"/>
      </right>
      <top style="thin">
        <color indexed="64"/>
      </top>
      <bottom/>
      <diagonal/>
    </border>
    <border>
      <left style="double">
        <color indexed="64"/>
      </left>
      <right/>
      <top style="double">
        <color indexed="64"/>
      </top>
      <bottom/>
      <diagonal/>
    </border>
    <border>
      <left/>
      <right style="thin">
        <color theme="0"/>
      </right>
      <top style="double">
        <color indexed="64"/>
      </top>
      <bottom/>
      <diagonal/>
    </border>
    <border>
      <left style="thin">
        <color theme="0"/>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double">
        <color indexed="64"/>
      </right>
      <top style="thin">
        <color indexed="64"/>
      </top>
      <bottom style="hair">
        <color indexed="64"/>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auto="1"/>
      </left>
      <right/>
      <top style="hair">
        <color auto="1"/>
      </top>
      <bottom style="hair">
        <color auto="1"/>
      </bottom>
      <diagonal/>
    </border>
    <border>
      <left/>
      <right style="double">
        <color indexed="64"/>
      </right>
      <top style="hair">
        <color indexed="64"/>
      </top>
      <bottom style="hair">
        <color indexed="64"/>
      </bottom>
      <diagonal/>
    </border>
    <border>
      <left style="hair">
        <color indexed="64"/>
      </left>
      <right/>
      <top style="hair">
        <color indexed="64"/>
      </top>
      <bottom style="double">
        <color indexed="64"/>
      </bottom>
      <diagonal/>
    </border>
    <border>
      <left/>
      <right style="double">
        <color indexed="64"/>
      </right>
      <top style="hair">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double">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top style="hair">
        <color indexed="64"/>
      </top>
      <bottom style="double">
        <color indexed="64"/>
      </bottom>
      <diagonal/>
    </border>
    <border>
      <left/>
      <right style="hair">
        <color indexed="64"/>
      </right>
      <top style="hair">
        <color indexed="64"/>
      </top>
      <bottom style="double">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double">
        <color theme="0"/>
      </left>
      <right style="double">
        <color theme="0"/>
      </right>
      <top style="double">
        <color theme="0"/>
      </top>
      <bottom style="double">
        <color theme="0"/>
      </bottom>
      <diagonal/>
    </border>
    <border>
      <left/>
      <right style="double">
        <color theme="0"/>
      </right>
      <top style="double">
        <color theme="0"/>
      </top>
      <bottom style="double">
        <color theme="0"/>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double">
        <color theme="0"/>
      </bottom>
      <diagonal/>
    </border>
    <border>
      <left/>
      <right style="thin">
        <color indexed="64"/>
      </right>
      <top/>
      <bottom style="double">
        <color theme="0"/>
      </bottom>
      <diagonal/>
    </border>
    <border>
      <left style="medium">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indexed="64"/>
      </left>
      <right style="thin">
        <color auto="1"/>
      </right>
      <top style="medium">
        <color indexed="64"/>
      </top>
      <bottom/>
      <diagonal/>
    </border>
    <border>
      <left style="medium">
        <color indexed="64"/>
      </left>
      <right style="thin">
        <color auto="1"/>
      </right>
      <top/>
      <bottom style="medium">
        <color indexed="64"/>
      </bottom>
      <diagonal/>
    </border>
    <border>
      <left style="medium">
        <color indexed="64"/>
      </left>
      <right style="thin">
        <color auto="1"/>
      </right>
      <top/>
      <bottom/>
      <diagonal/>
    </border>
    <border>
      <left/>
      <right style="medium">
        <color indexed="64"/>
      </right>
      <top style="thin">
        <color auto="1"/>
      </top>
      <bottom style="medium">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thin">
        <color indexed="64"/>
      </right>
      <top/>
      <bottom style="thin">
        <color indexed="64"/>
      </bottom>
      <diagonal/>
    </border>
  </borders>
  <cellStyleXfs count="6">
    <xf numFmtId="0" fontId="0" fillId="0" borderId="0"/>
    <xf numFmtId="9" fontId="14" fillId="0" borderId="0" applyFont="0" applyFill="0" applyBorder="0" applyAlignment="0" applyProtection="0"/>
    <xf numFmtId="0" fontId="47" fillId="0" borderId="0"/>
    <xf numFmtId="0" fontId="48" fillId="0" borderId="0"/>
    <xf numFmtId="0" fontId="5" fillId="0" borderId="0"/>
    <xf numFmtId="0" fontId="36" fillId="0" borderId="0"/>
  </cellStyleXfs>
  <cellXfs count="584">
    <xf numFmtId="0" fontId="0" fillId="0" borderId="0" xfId="0"/>
    <xf numFmtId="0" fontId="1" fillId="0" borderId="0" xfId="0" applyFont="1"/>
    <xf numFmtId="0" fontId="1" fillId="0" borderId="0" xfId="0" applyFont="1" applyAlignment="1">
      <alignment horizontal="center" vertical="center"/>
    </xf>
    <xf numFmtId="0" fontId="1" fillId="3" borderId="0" xfId="0" applyFont="1" applyFill="1"/>
    <xf numFmtId="0" fontId="5" fillId="0" borderId="0" xfId="0" applyFont="1"/>
    <xf numFmtId="0" fontId="3" fillId="0" borderId="1" xfId="0" applyFont="1" applyBorder="1" applyAlignment="1">
      <alignment horizontal="left" vertical="center" wrapText="1" indent="1" readingOrder="1"/>
    </xf>
    <xf numFmtId="0" fontId="8" fillId="0" borderId="0" xfId="0" applyFont="1" applyAlignment="1">
      <alignment horizontal="center" vertical="center" wrapText="1"/>
    </xf>
    <xf numFmtId="0" fontId="9" fillId="6" borderId="0" xfId="0" applyFont="1" applyFill="1" applyAlignment="1">
      <alignment horizontal="center" vertical="center" wrapText="1" readingOrder="1"/>
    </xf>
    <xf numFmtId="0" fontId="10" fillId="5" borderId="2" xfId="0" applyFont="1" applyFill="1" applyBorder="1" applyAlignment="1">
      <alignment horizontal="center" vertical="center" wrapText="1" readingOrder="1"/>
    </xf>
    <xf numFmtId="0" fontId="10" fillId="0" borderId="2" xfId="0" applyFont="1" applyBorder="1" applyAlignment="1">
      <alignment horizontal="justify" vertical="center" wrapText="1" readingOrder="1"/>
    </xf>
    <xf numFmtId="9" fontId="10" fillId="0" borderId="2" xfId="0" applyNumberFormat="1" applyFont="1" applyBorder="1" applyAlignment="1">
      <alignment horizontal="center" vertical="center" wrapText="1" readingOrder="1"/>
    </xf>
    <xf numFmtId="0" fontId="10" fillId="7" borderId="1" xfId="0" applyFont="1" applyFill="1" applyBorder="1" applyAlignment="1">
      <alignment horizontal="center" vertical="center" wrapText="1" readingOrder="1"/>
    </xf>
    <xf numFmtId="0" fontId="10" fillId="0" borderId="1" xfId="0" applyFont="1" applyBorder="1" applyAlignment="1">
      <alignment horizontal="justify" vertical="center" wrapText="1" readingOrder="1"/>
    </xf>
    <xf numFmtId="9" fontId="10" fillId="0" borderId="1" xfId="0" applyNumberFormat="1" applyFont="1" applyBorder="1" applyAlignment="1">
      <alignment horizontal="center" vertical="center" wrapText="1" readingOrder="1"/>
    </xf>
    <xf numFmtId="0" fontId="10" fillId="4" borderId="1" xfId="0" applyFont="1" applyFill="1" applyBorder="1" applyAlignment="1">
      <alignment horizontal="center" vertical="center" wrapText="1" readingOrder="1"/>
    </xf>
    <xf numFmtId="0" fontId="10" fillId="8" borderId="1" xfId="0" applyFont="1" applyFill="1" applyBorder="1" applyAlignment="1">
      <alignment horizontal="center" vertical="center" wrapText="1" readingOrder="1"/>
    </xf>
    <xf numFmtId="0" fontId="11" fillId="9" borderId="1" xfId="0" applyFont="1" applyFill="1" applyBorder="1" applyAlignment="1">
      <alignment horizontal="center" vertical="center" wrapText="1" readingOrder="1"/>
    </xf>
    <xf numFmtId="0" fontId="15" fillId="0" borderId="0" xfId="0" applyFont="1"/>
    <xf numFmtId="0" fontId="13" fillId="0" borderId="0" xfId="0" applyFont="1"/>
    <xf numFmtId="0" fontId="28" fillId="0" borderId="0" xfId="0" applyFont="1" applyAlignment="1">
      <alignment vertical="center"/>
    </xf>
    <xf numFmtId="0" fontId="29" fillId="0" borderId="0" xfId="0" applyFont="1"/>
    <xf numFmtId="0" fontId="27" fillId="0" borderId="0" xfId="0" applyFont="1"/>
    <xf numFmtId="0" fontId="0" fillId="0" borderId="0" xfId="0" pivotButton="1"/>
    <xf numFmtId="0" fontId="12" fillId="0" borderId="0" xfId="0" applyFont="1" applyAlignment="1">
      <alignment horizontal="justify" vertical="center" wrapText="1" readingOrder="1"/>
    </xf>
    <xf numFmtId="0" fontId="30" fillId="0" borderId="0" xfId="0" applyFont="1"/>
    <xf numFmtId="0" fontId="32" fillId="6" borderId="0" xfId="0" applyFont="1" applyFill="1" applyAlignment="1">
      <alignment horizontal="center" vertical="center" wrapText="1" readingOrder="1"/>
    </xf>
    <xf numFmtId="0" fontId="33" fillId="0" borderId="2" xfId="0" applyFont="1" applyBorder="1" applyAlignment="1">
      <alignment horizontal="justify" vertical="center" wrapText="1" readingOrder="1"/>
    </xf>
    <xf numFmtId="0" fontId="33" fillId="0" borderId="1" xfId="0" applyFont="1" applyBorder="1" applyAlignment="1">
      <alignment horizontal="justify" vertical="center" wrapText="1" readingOrder="1"/>
    </xf>
    <xf numFmtId="0" fontId="33" fillId="5" borderId="2" xfId="0" applyFont="1" applyFill="1" applyBorder="1" applyAlignment="1">
      <alignment horizontal="center" vertical="center" wrapText="1" readingOrder="1"/>
    </xf>
    <xf numFmtId="0" fontId="33" fillId="7" borderId="1" xfId="0" applyFont="1" applyFill="1" applyBorder="1" applyAlignment="1">
      <alignment horizontal="center" vertical="center" wrapText="1" readingOrder="1"/>
    </xf>
    <xf numFmtId="0" fontId="33" fillId="4" borderId="1" xfId="0" applyFont="1" applyFill="1" applyBorder="1" applyAlignment="1">
      <alignment horizontal="center" vertical="center" wrapText="1" readingOrder="1"/>
    </xf>
    <xf numFmtId="0" fontId="33" fillId="8" borderId="1" xfId="0" applyFont="1" applyFill="1" applyBorder="1" applyAlignment="1">
      <alignment horizontal="center" vertical="center" wrapText="1" readingOrder="1"/>
    </xf>
    <xf numFmtId="0" fontId="34" fillId="9" borderId="1" xfId="0" applyFont="1" applyFill="1" applyBorder="1" applyAlignment="1">
      <alignment horizontal="center" vertical="center" wrapText="1" readingOrder="1"/>
    </xf>
    <xf numFmtId="0" fontId="33" fillId="0" borderId="2" xfId="0" applyFont="1" applyBorder="1" applyAlignment="1">
      <alignment horizontal="center" vertical="center" wrapText="1" readingOrder="1"/>
    </xf>
    <xf numFmtId="0" fontId="33" fillId="0" borderId="1" xfId="0" applyFont="1" applyBorder="1" applyAlignment="1">
      <alignment horizontal="center" vertical="center" wrapText="1" readingOrder="1"/>
    </xf>
    <xf numFmtId="0" fontId="19" fillId="11" borderId="3" xfId="0" applyFont="1" applyFill="1" applyBorder="1" applyAlignment="1" applyProtection="1">
      <alignment horizontal="center" vertical="center" wrapText="1" readingOrder="1"/>
      <protection hidden="1"/>
    </xf>
    <xf numFmtId="0" fontId="19" fillId="11" borderId="10" xfId="0" applyFont="1" applyFill="1" applyBorder="1" applyAlignment="1" applyProtection="1">
      <alignment horizontal="center" vertical="center" wrapText="1" readingOrder="1"/>
      <protection hidden="1"/>
    </xf>
    <xf numFmtId="0" fontId="19" fillId="11" borderId="4" xfId="0" applyFont="1" applyFill="1" applyBorder="1" applyAlignment="1" applyProtection="1">
      <alignment horizontal="center" vertical="center" wrapText="1" readingOrder="1"/>
      <protection hidden="1"/>
    </xf>
    <xf numFmtId="0" fontId="19" fillId="12" borderId="3" xfId="0" applyFont="1" applyFill="1" applyBorder="1" applyAlignment="1" applyProtection="1">
      <alignment horizontal="center" wrapText="1" readingOrder="1"/>
      <protection hidden="1"/>
    </xf>
    <xf numFmtId="0" fontId="19" fillId="12" borderId="10" xfId="0" applyFont="1" applyFill="1" applyBorder="1" applyAlignment="1" applyProtection="1">
      <alignment horizontal="center" wrapText="1" readingOrder="1"/>
      <protection hidden="1"/>
    </xf>
    <xf numFmtId="0" fontId="19" fillId="12" borderId="4" xfId="0" applyFont="1" applyFill="1" applyBorder="1" applyAlignment="1" applyProtection="1">
      <alignment horizontal="center" wrapText="1" readingOrder="1"/>
      <protection hidden="1"/>
    </xf>
    <xf numFmtId="0" fontId="19" fillId="11" borderId="5" xfId="0" applyFont="1" applyFill="1" applyBorder="1" applyAlignment="1" applyProtection="1">
      <alignment horizontal="center" vertical="center" wrapText="1" readingOrder="1"/>
      <protection hidden="1"/>
    </xf>
    <xf numFmtId="0" fontId="19" fillId="11" borderId="0" xfId="0" applyFont="1" applyFill="1" applyAlignment="1" applyProtection="1">
      <alignment horizontal="center" vertical="center" wrapText="1" readingOrder="1"/>
      <protection hidden="1"/>
    </xf>
    <xf numFmtId="0" fontId="19" fillId="11" borderId="6" xfId="0" applyFont="1" applyFill="1" applyBorder="1" applyAlignment="1" applyProtection="1">
      <alignment horizontal="center" vertical="center" wrapText="1" readingOrder="1"/>
      <protection hidden="1"/>
    </xf>
    <xf numFmtId="0" fontId="19" fillId="12" borderId="5" xfId="0" applyFont="1" applyFill="1" applyBorder="1" applyAlignment="1" applyProtection="1">
      <alignment horizontal="center" wrapText="1" readingOrder="1"/>
      <protection hidden="1"/>
    </xf>
    <xf numFmtId="0" fontId="19" fillId="12" borderId="0" xfId="0" applyFont="1" applyFill="1" applyAlignment="1" applyProtection="1">
      <alignment horizontal="center" wrapText="1" readingOrder="1"/>
      <protection hidden="1"/>
    </xf>
    <xf numFmtId="0" fontId="19" fillId="12" borderId="6" xfId="0" applyFont="1" applyFill="1" applyBorder="1" applyAlignment="1" applyProtection="1">
      <alignment horizontal="center" wrapText="1" readingOrder="1"/>
      <protection hidden="1"/>
    </xf>
    <xf numFmtId="0" fontId="19" fillId="11" borderId="7" xfId="0" applyFont="1" applyFill="1" applyBorder="1" applyAlignment="1" applyProtection="1">
      <alignment horizontal="center" vertical="center" wrapText="1" readingOrder="1"/>
      <protection hidden="1"/>
    </xf>
    <xf numFmtId="0" fontId="19" fillId="11" borderId="9" xfId="0" applyFont="1" applyFill="1" applyBorder="1" applyAlignment="1" applyProtection="1">
      <alignment horizontal="center" vertical="center" wrapText="1" readingOrder="1"/>
      <protection hidden="1"/>
    </xf>
    <xf numFmtId="0" fontId="19" fillId="11" borderId="8" xfId="0" applyFont="1" applyFill="1" applyBorder="1" applyAlignment="1" applyProtection="1">
      <alignment horizontal="center" vertical="center" wrapText="1" readingOrder="1"/>
      <protection hidden="1"/>
    </xf>
    <xf numFmtId="0" fontId="19" fillId="12" borderId="7" xfId="0" applyFont="1" applyFill="1" applyBorder="1" applyAlignment="1" applyProtection="1">
      <alignment horizontal="center" wrapText="1" readingOrder="1"/>
      <protection hidden="1"/>
    </xf>
    <xf numFmtId="0" fontId="19" fillId="12" borderId="9" xfId="0" applyFont="1" applyFill="1" applyBorder="1" applyAlignment="1" applyProtection="1">
      <alignment horizontal="center" wrapText="1" readingOrder="1"/>
      <protection hidden="1"/>
    </xf>
    <xf numFmtId="0" fontId="19" fillId="12" borderId="8" xfId="0" applyFont="1" applyFill="1" applyBorder="1" applyAlignment="1" applyProtection="1">
      <alignment horizontal="center" wrapText="1" readingOrder="1"/>
      <protection hidden="1"/>
    </xf>
    <xf numFmtId="0" fontId="19" fillId="13" borderId="3" xfId="0" applyFont="1" applyFill="1" applyBorder="1" applyAlignment="1" applyProtection="1">
      <alignment horizontal="center" wrapText="1" readingOrder="1"/>
      <protection hidden="1"/>
    </xf>
    <xf numFmtId="0" fontId="19" fillId="13" borderId="10" xfId="0" applyFont="1" applyFill="1" applyBorder="1" applyAlignment="1" applyProtection="1">
      <alignment horizontal="center" wrapText="1" readingOrder="1"/>
      <protection hidden="1"/>
    </xf>
    <xf numFmtId="0" fontId="19" fillId="13" borderId="4" xfId="0" applyFont="1" applyFill="1" applyBorder="1" applyAlignment="1" applyProtection="1">
      <alignment horizontal="center" wrapText="1" readingOrder="1"/>
      <protection hidden="1"/>
    </xf>
    <xf numFmtId="0" fontId="19" fillId="13" borderId="5" xfId="0" applyFont="1" applyFill="1" applyBorder="1" applyAlignment="1" applyProtection="1">
      <alignment horizontal="center" wrapText="1" readingOrder="1"/>
      <protection hidden="1"/>
    </xf>
    <xf numFmtId="0" fontId="19" fillId="13" borderId="0" xfId="0" applyFont="1" applyFill="1" applyAlignment="1" applyProtection="1">
      <alignment horizontal="center" wrapText="1" readingOrder="1"/>
      <protection hidden="1"/>
    </xf>
    <xf numFmtId="0" fontId="19" fillId="13" borderId="6" xfId="0" applyFont="1" applyFill="1" applyBorder="1" applyAlignment="1" applyProtection="1">
      <alignment horizontal="center" wrapText="1" readingOrder="1"/>
      <protection hidden="1"/>
    </xf>
    <xf numFmtId="0" fontId="19" fillId="13" borderId="7" xfId="0" applyFont="1" applyFill="1" applyBorder="1" applyAlignment="1" applyProtection="1">
      <alignment horizontal="center" wrapText="1" readingOrder="1"/>
      <protection hidden="1"/>
    </xf>
    <xf numFmtId="0" fontId="19" fillId="13" borderId="9" xfId="0" applyFont="1" applyFill="1" applyBorder="1" applyAlignment="1" applyProtection="1">
      <alignment horizontal="center" wrapText="1" readingOrder="1"/>
      <protection hidden="1"/>
    </xf>
    <xf numFmtId="0" fontId="19" fillId="13" borderId="8" xfId="0" applyFont="1" applyFill="1" applyBorder="1" applyAlignment="1" applyProtection="1">
      <alignment horizontal="center" wrapText="1" readingOrder="1"/>
      <protection hidden="1"/>
    </xf>
    <xf numFmtId="0" fontId="19" fillId="5" borderId="3" xfId="0" applyFont="1" applyFill="1" applyBorder="1" applyAlignment="1" applyProtection="1">
      <alignment horizontal="center" wrapText="1" readingOrder="1"/>
      <protection hidden="1"/>
    </xf>
    <xf numFmtId="0" fontId="19" fillId="5" borderId="10" xfId="0" applyFont="1" applyFill="1" applyBorder="1" applyAlignment="1" applyProtection="1">
      <alignment horizontal="center" wrapText="1" readingOrder="1"/>
      <protection hidden="1"/>
    </xf>
    <xf numFmtId="0" fontId="19" fillId="5" borderId="4" xfId="0" applyFont="1" applyFill="1" applyBorder="1" applyAlignment="1" applyProtection="1">
      <alignment horizontal="center" wrapText="1" readingOrder="1"/>
      <protection hidden="1"/>
    </xf>
    <xf numFmtId="0" fontId="19" fillId="5" borderId="5" xfId="0" applyFont="1" applyFill="1" applyBorder="1" applyAlignment="1" applyProtection="1">
      <alignment horizontal="center" wrapText="1" readingOrder="1"/>
      <protection hidden="1"/>
    </xf>
    <xf numFmtId="0" fontId="19" fillId="5" borderId="0" xfId="0" applyFont="1" applyFill="1" applyAlignment="1" applyProtection="1">
      <alignment horizontal="center" wrapText="1" readingOrder="1"/>
      <protection hidden="1"/>
    </xf>
    <xf numFmtId="0" fontId="19" fillId="5" borderId="6" xfId="0" applyFont="1" applyFill="1" applyBorder="1" applyAlignment="1" applyProtection="1">
      <alignment horizontal="center" wrapText="1" readingOrder="1"/>
      <protection hidden="1"/>
    </xf>
    <xf numFmtId="0" fontId="19" fillId="5" borderId="7" xfId="0" applyFont="1" applyFill="1" applyBorder="1" applyAlignment="1" applyProtection="1">
      <alignment horizontal="center" wrapText="1" readingOrder="1"/>
      <protection hidden="1"/>
    </xf>
    <xf numFmtId="0" fontId="19" fillId="5" borderId="9" xfId="0" applyFont="1" applyFill="1" applyBorder="1" applyAlignment="1" applyProtection="1">
      <alignment horizontal="center" wrapText="1" readingOrder="1"/>
      <protection hidden="1"/>
    </xf>
    <xf numFmtId="0" fontId="19" fillId="5" borderId="8" xfId="0" applyFont="1" applyFill="1" applyBorder="1" applyAlignment="1" applyProtection="1">
      <alignment horizontal="center" wrapText="1" readingOrder="1"/>
      <protection hidden="1"/>
    </xf>
    <xf numFmtId="0" fontId="23" fillId="13" borderId="10" xfId="0" applyFont="1" applyFill="1" applyBorder="1" applyAlignment="1" applyProtection="1">
      <alignment horizontal="center" wrapText="1" readingOrder="1"/>
      <protection hidden="1"/>
    </xf>
    <xf numFmtId="0" fontId="0" fillId="3" borderId="0" xfId="0" applyFill="1"/>
    <xf numFmtId="0" fontId="49" fillId="3" borderId="37" xfId="2" applyFont="1" applyFill="1" applyBorder="1"/>
    <xf numFmtId="0" fontId="49" fillId="3" borderId="38" xfId="2" applyFont="1" applyFill="1" applyBorder="1"/>
    <xf numFmtId="0" fontId="49" fillId="3" borderId="39" xfId="2" applyFont="1" applyFill="1" applyBorder="1"/>
    <xf numFmtId="0" fontId="16" fillId="3" borderId="0" xfId="0" applyFont="1" applyFill="1" applyAlignment="1">
      <alignment vertical="center"/>
    </xf>
    <xf numFmtId="0" fontId="5" fillId="3" borderId="0" xfId="0" applyFont="1" applyFill="1"/>
    <xf numFmtId="0" fontId="36" fillId="3" borderId="0" xfId="0" applyFont="1" applyFill="1"/>
    <xf numFmtId="0" fontId="37" fillId="3" borderId="20" xfId="0" applyFont="1" applyFill="1" applyBorder="1" applyAlignment="1">
      <alignment horizontal="center" vertical="center" wrapText="1" readingOrder="1"/>
    </xf>
    <xf numFmtId="0" fontId="38" fillId="3" borderId="20" xfId="0" applyFont="1" applyFill="1" applyBorder="1" applyAlignment="1">
      <alignment horizontal="justify" vertical="center" wrapText="1" readingOrder="1"/>
    </xf>
    <xf numFmtId="9" fontId="37" fillId="3" borderId="29" xfId="0" applyNumberFormat="1" applyFont="1" applyFill="1" applyBorder="1" applyAlignment="1">
      <alignment horizontal="center" vertical="center" wrapText="1" readingOrder="1"/>
    </xf>
    <xf numFmtId="0" fontId="37" fillId="3" borderId="19" xfId="0" applyFont="1" applyFill="1" applyBorder="1" applyAlignment="1">
      <alignment horizontal="center" vertical="center" wrapText="1" readingOrder="1"/>
    </xf>
    <xf numFmtId="0" fontId="38" fillId="3" borderId="19" xfId="0" applyFont="1" applyFill="1" applyBorder="1" applyAlignment="1">
      <alignment horizontal="justify" vertical="center" wrapText="1" readingOrder="1"/>
    </xf>
    <xf numFmtId="9" fontId="37" fillId="3" borderId="24" xfId="0" applyNumberFormat="1" applyFont="1" applyFill="1" applyBorder="1" applyAlignment="1">
      <alignment horizontal="center" vertical="center" wrapText="1" readingOrder="1"/>
    </xf>
    <xf numFmtId="0" fontId="38" fillId="3" borderId="24" xfId="0" applyFont="1" applyFill="1" applyBorder="1" applyAlignment="1">
      <alignment horizontal="center" vertical="center" wrapText="1" readingOrder="1"/>
    </xf>
    <xf numFmtId="0" fontId="37" fillId="3" borderId="26" xfId="0" applyFont="1" applyFill="1" applyBorder="1" applyAlignment="1">
      <alignment horizontal="center" vertical="center" wrapText="1" readingOrder="1"/>
    </xf>
    <xf numFmtId="0" fontId="38" fillId="3" borderId="26" xfId="0" applyFont="1" applyFill="1" applyBorder="1" applyAlignment="1">
      <alignment horizontal="justify" vertical="center" wrapText="1" readingOrder="1"/>
    </xf>
    <xf numFmtId="0" fontId="38" fillId="3" borderId="27" xfId="0" applyFont="1" applyFill="1" applyBorder="1" applyAlignment="1">
      <alignment horizontal="center" vertical="center" wrapText="1" readingOrder="1"/>
    </xf>
    <xf numFmtId="0" fontId="46" fillId="3" borderId="0" xfId="0" applyFont="1" applyFill="1"/>
    <xf numFmtId="0" fontId="37" fillId="15" borderId="31" xfId="0" applyFont="1" applyFill="1" applyBorder="1" applyAlignment="1">
      <alignment horizontal="center" vertical="center" wrapText="1" readingOrder="1"/>
    </xf>
    <xf numFmtId="0" fontId="37" fillId="15" borderId="32" xfId="0" applyFont="1" applyFill="1" applyBorder="1" applyAlignment="1">
      <alignment horizontal="center" vertical="center" wrapText="1" readingOrder="1"/>
    </xf>
    <xf numFmtId="0" fontId="13" fillId="3" borderId="0" xfId="0" applyFont="1" applyFill="1"/>
    <xf numFmtId="0" fontId="31" fillId="3" borderId="0" xfId="0" applyFont="1" applyFill="1" applyAlignment="1">
      <alignment horizontal="center" vertical="center" wrapText="1"/>
    </xf>
    <xf numFmtId="0" fontId="12" fillId="3" borderId="0" xfId="0" applyFont="1" applyFill="1" applyAlignment="1">
      <alignment horizontal="justify" vertical="center" wrapText="1" readingOrder="1"/>
    </xf>
    <xf numFmtId="0" fontId="4" fillId="3" borderId="0" xfId="0" applyFont="1" applyFill="1" applyAlignment="1">
      <alignment vertical="center"/>
    </xf>
    <xf numFmtId="0" fontId="15" fillId="3" borderId="0" xfId="0" applyFont="1" applyFill="1"/>
    <xf numFmtId="0" fontId="4" fillId="3" borderId="0" xfId="0" applyFont="1" applyFill="1" applyAlignment="1">
      <alignment horizontal="left" vertical="center"/>
    </xf>
    <xf numFmtId="0" fontId="49" fillId="3" borderId="5" xfId="2" applyFont="1" applyFill="1" applyBorder="1"/>
    <xf numFmtId="0" fontId="54" fillId="3" borderId="0" xfId="0" applyFont="1" applyFill="1" applyAlignment="1">
      <alignment horizontal="left" vertical="center" wrapText="1"/>
    </xf>
    <xf numFmtId="0" fontId="55" fillId="3" borderId="0" xfId="0" applyFont="1" applyFill="1" applyAlignment="1">
      <alignment horizontal="left" vertical="top" wrapText="1"/>
    </xf>
    <xf numFmtId="0" fontId="49" fillId="3" borderId="0" xfId="2" applyFont="1" applyFill="1"/>
    <xf numFmtId="0" fontId="49" fillId="3" borderId="6" xfId="2" applyFont="1" applyFill="1" applyBorder="1"/>
    <xf numFmtId="0" fontId="49" fillId="3" borderId="7" xfId="2" applyFont="1" applyFill="1" applyBorder="1"/>
    <xf numFmtId="0" fontId="49" fillId="3" borderId="9" xfId="2" applyFont="1" applyFill="1" applyBorder="1"/>
    <xf numFmtId="0" fontId="49" fillId="3" borderId="8" xfId="2" applyFont="1" applyFill="1" applyBorder="1"/>
    <xf numFmtId="0" fontId="53" fillId="3" borderId="0" xfId="2" applyFont="1" applyFill="1" applyAlignment="1">
      <alignment horizontal="left" vertical="center" wrapText="1"/>
    </xf>
    <xf numFmtId="0" fontId="49" fillId="3" borderId="0" xfId="2" applyFont="1" applyFill="1" applyAlignment="1">
      <alignment horizontal="left" vertical="center" wrapText="1"/>
    </xf>
    <xf numFmtId="0" fontId="49" fillId="3" borderId="0" xfId="2" quotePrefix="1" applyFont="1" applyFill="1" applyAlignment="1">
      <alignment horizontal="left" vertical="center" wrapText="1"/>
    </xf>
    <xf numFmtId="0" fontId="51" fillId="3" borderId="5" xfId="2" quotePrefix="1" applyFont="1" applyFill="1" applyBorder="1" applyAlignment="1">
      <alignment horizontal="left" vertical="top" wrapText="1"/>
    </xf>
    <xf numFmtId="0" fontId="52" fillId="3" borderId="0" xfId="2" quotePrefix="1" applyFont="1" applyFill="1" applyAlignment="1">
      <alignment horizontal="left" vertical="top" wrapText="1"/>
    </xf>
    <xf numFmtId="0" fontId="52" fillId="3" borderId="6" xfId="2" quotePrefix="1" applyFont="1" applyFill="1" applyBorder="1" applyAlignment="1">
      <alignment horizontal="left" vertical="top" wrapText="1"/>
    </xf>
    <xf numFmtId="0" fontId="1" fillId="0" borderId="0" xfId="0" applyFont="1" applyAlignment="1">
      <alignment horizontal="center" vertical="center" wrapText="1"/>
    </xf>
    <xf numFmtId="0" fontId="58" fillId="0" borderId="0" xfId="0" applyFont="1" applyAlignment="1">
      <alignment horizontal="justify" vertical="center"/>
    </xf>
    <xf numFmtId="0" fontId="58" fillId="0" borderId="0" xfId="0" applyFont="1" applyAlignment="1">
      <alignment vertical="center"/>
    </xf>
    <xf numFmtId="0" fontId="59" fillId="0" borderId="0" xfId="0" applyFont="1"/>
    <xf numFmtId="9" fontId="1" fillId="0" borderId="19" xfId="0" applyNumberFormat="1" applyFont="1" applyBorder="1" applyAlignment="1" applyProtection="1">
      <alignment horizontal="center" vertical="center"/>
      <protection hidden="1"/>
    </xf>
    <xf numFmtId="0" fontId="4" fillId="0" borderId="19" xfId="0" applyFont="1" applyBorder="1" applyAlignment="1" applyProtection="1">
      <alignment horizontal="center" vertical="center" textRotation="90"/>
      <protection hidden="1"/>
    </xf>
    <xf numFmtId="14" fontId="1" fillId="0" borderId="19" xfId="0" applyNumberFormat="1" applyFont="1" applyBorder="1" applyAlignment="1" applyProtection="1">
      <alignment horizontal="center" vertical="center"/>
      <protection locked="0"/>
    </xf>
    <xf numFmtId="0" fontId="68" fillId="0" borderId="0" xfId="0" applyFont="1"/>
    <xf numFmtId="0" fontId="6" fillId="0" borderId="19" xfId="0" applyFont="1" applyBorder="1" applyAlignment="1" applyProtection="1">
      <alignment horizontal="center" vertical="center" wrapText="1"/>
      <protection hidden="1"/>
    </xf>
    <xf numFmtId="0" fontId="65" fillId="19" borderId="67" xfId="0" applyFont="1" applyFill="1" applyBorder="1" applyAlignment="1" applyProtection="1">
      <alignment horizontal="center" vertical="center" wrapText="1"/>
      <protection hidden="1"/>
    </xf>
    <xf numFmtId="0" fontId="53" fillId="0" borderId="19" xfId="0" applyFont="1" applyBorder="1" applyAlignment="1" applyProtection="1">
      <alignment horizontal="center" vertical="center" wrapText="1"/>
      <protection hidden="1"/>
    </xf>
    <xf numFmtId="0" fontId="70" fillId="24" borderId="30" xfId="0" applyFont="1" applyFill="1" applyBorder="1" applyAlignment="1">
      <alignment horizontal="center"/>
    </xf>
    <xf numFmtId="0" fontId="70" fillId="24" borderId="32" xfId="0" applyFont="1" applyFill="1" applyBorder="1" applyAlignment="1">
      <alignment horizontal="center"/>
    </xf>
    <xf numFmtId="0" fontId="71" fillId="0" borderId="0" xfId="0" applyFont="1"/>
    <xf numFmtId="0" fontId="3" fillId="0" borderId="72" xfId="0" applyFont="1" applyBorder="1" applyAlignment="1">
      <alignment horizontal="center" vertical="center"/>
    </xf>
    <xf numFmtId="0" fontId="3" fillId="0" borderId="73" xfId="0" applyFont="1" applyBorder="1" applyAlignment="1">
      <alignment vertical="center" wrapText="1"/>
    </xf>
    <xf numFmtId="0" fontId="3" fillId="0" borderId="23" xfId="0" applyFont="1" applyBorder="1" applyAlignment="1">
      <alignment horizontal="center" vertical="center"/>
    </xf>
    <xf numFmtId="0" fontId="3" fillId="0" borderId="24" xfId="0" applyFont="1" applyBorder="1" applyAlignment="1">
      <alignment vertical="center" wrapText="1"/>
    </xf>
    <xf numFmtId="0" fontId="3" fillId="0" borderId="24" xfId="0" applyFont="1" applyBorder="1" applyAlignment="1">
      <alignment vertical="center"/>
    </xf>
    <xf numFmtId="0" fontId="3" fillId="0" borderId="25" xfId="0" applyFont="1" applyBorder="1" applyAlignment="1">
      <alignment horizontal="center" vertical="center"/>
    </xf>
    <xf numFmtId="0" fontId="3" fillId="3" borderId="27" xfId="0" applyFont="1" applyFill="1" applyBorder="1" applyAlignment="1">
      <alignment wrapText="1"/>
    </xf>
    <xf numFmtId="0" fontId="70" fillId="24" borderId="25" xfId="0" applyFont="1" applyFill="1" applyBorder="1" applyAlignment="1">
      <alignment horizontal="center" vertical="center"/>
    </xf>
    <xf numFmtId="0" fontId="70" fillId="24" borderId="27" xfId="0" applyFont="1" applyFill="1" applyBorder="1" applyAlignment="1">
      <alignment horizontal="center" vertical="center"/>
    </xf>
    <xf numFmtId="0" fontId="3" fillId="0" borderId="73" xfId="0" applyFont="1" applyBorder="1" applyAlignment="1">
      <alignment horizontal="center" vertical="center"/>
    </xf>
    <xf numFmtId="0" fontId="3" fillId="0" borderId="27" xfId="0" applyFont="1" applyBorder="1" applyAlignment="1">
      <alignment horizontal="center" vertical="center"/>
    </xf>
    <xf numFmtId="0" fontId="3" fillId="0" borderId="24" xfId="0" applyFont="1" applyBorder="1" applyAlignment="1">
      <alignment horizontal="center" vertical="center"/>
    </xf>
    <xf numFmtId="0" fontId="3" fillId="0" borderId="73" xfId="0" applyFont="1" applyBorder="1" applyAlignment="1">
      <alignment horizontal="center"/>
    </xf>
    <xf numFmtId="0" fontId="3" fillId="0" borderId="27" xfId="0" applyFont="1" applyBorder="1" applyAlignment="1">
      <alignment horizontal="center"/>
    </xf>
    <xf numFmtId="0" fontId="70" fillId="24" borderId="77" xfId="0" applyFont="1" applyFill="1" applyBorder="1" applyAlignment="1">
      <alignment horizontal="center" vertical="center"/>
    </xf>
    <xf numFmtId="0" fontId="3" fillId="0" borderId="24" xfId="0" applyFont="1" applyBorder="1" applyAlignment="1">
      <alignment horizontal="center"/>
    </xf>
    <xf numFmtId="0" fontId="3" fillId="0" borderId="24" xfId="0" applyFont="1" applyBorder="1" applyAlignment="1">
      <alignment horizontal="center" vertical="top" wrapText="1"/>
    </xf>
    <xf numFmtId="0" fontId="3" fillId="0" borderId="4" xfId="0" applyFont="1" applyBorder="1" applyAlignment="1">
      <alignment horizontal="center"/>
    </xf>
    <xf numFmtId="0" fontId="3" fillId="0" borderId="8" xfId="0" applyFont="1" applyBorder="1" applyAlignment="1">
      <alignment horizontal="center"/>
    </xf>
    <xf numFmtId="0" fontId="3" fillId="0" borderId="30" xfId="0" applyFont="1" applyBorder="1" applyAlignment="1">
      <alignment horizontal="center"/>
    </xf>
    <xf numFmtId="0" fontId="3" fillId="0" borderId="33" xfId="0" applyFont="1" applyBorder="1" applyAlignment="1">
      <alignment horizontal="center"/>
    </xf>
    <xf numFmtId="0" fontId="70" fillId="25" borderId="19" xfId="0" applyFont="1" applyFill="1" applyBorder="1"/>
    <xf numFmtId="0" fontId="3" fillId="0" borderId="19" xfId="0" applyFont="1" applyBorder="1"/>
    <xf numFmtId="0" fontId="4" fillId="0" borderId="19" xfId="0" applyFont="1" applyBorder="1" applyAlignment="1" applyProtection="1">
      <alignment horizontal="center" vertical="center" textRotation="90" wrapText="1"/>
      <protection hidden="1"/>
    </xf>
    <xf numFmtId="0" fontId="1" fillId="0" borderId="19" xfId="0" applyFont="1" applyBorder="1" applyAlignment="1" applyProtection="1">
      <alignment horizontal="center" vertical="center" wrapText="1"/>
      <protection locked="0"/>
    </xf>
    <xf numFmtId="0" fontId="1" fillId="0" borderId="19" xfId="0" applyFont="1" applyBorder="1" applyAlignment="1" applyProtection="1">
      <alignment horizontal="center" vertical="center"/>
      <protection locked="0"/>
    </xf>
    <xf numFmtId="14" fontId="1" fillId="0" borderId="19" xfId="0" applyNumberFormat="1" applyFont="1" applyBorder="1" applyAlignment="1" applyProtection="1">
      <alignment horizontal="center" vertical="center" wrapText="1"/>
      <protection locked="0"/>
    </xf>
    <xf numFmtId="14" fontId="75" fillId="0" borderId="19" xfId="0" applyNumberFormat="1" applyFont="1" applyBorder="1" applyAlignment="1" applyProtection="1">
      <alignment horizontal="center" vertical="center" wrapText="1"/>
      <protection locked="0"/>
    </xf>
    <xf numFmtId="0" fontId="1" fillId="3" borderId="0" xfId="0" applyFont="1" applyFill="1" applyProtection="1">
      <protection locked="0"/>
    </xf>
    <xf numFmtId="0" fontId="1" fillId="0" borderId="0" xfId="0" applyFont="1" applyProtection="1">
      <protection locked="0"/>
    </xf>
    <xf numFmtId="0" fontId="4" fillId="3" borderId="0" xfId="0" applyFont="1" applyFill="1" applyAlignment="1" applyProtection="1">
      <alignment horizontal="center" vertical="center"/>
      <protection locked="0"/>
    </xf>
    <xf numFmtId="0" fontId="4" fillId="2" borderId="0" xfId="0" applyFont="1" applyFill="1" applyAlignment="1" applyProtection="1">
      <alignment horizontal="center" vertical="center"/>
      <protection locked="0"/>
    </xf>
    <xf numFmtId="0" fontId="1" fillId="3" borderId="0" xfId="0" applyFont="1" applyFill="1" applyAlignment="1" applyProtection="1">
      <alignment vertical="center"/>
      <protection locked="0"/>
    </xf>
    <xf numFmtId="0" fontId="1" fillId="0" borderId="0" xfId="0" applyFont="1" applyAlignment="1" applyProtection="1">
      <alignment vertical="center"/>
      <protection locked="0"/>
    </xf>
    <xf numFmtId="0" fontId="2" fillId="3" borderId="0" xfId="0" applyFont="1" applyFill="1" applyProtection="1">
      <protection locked="0"/>
    </xf>
    <xf numFmtId="0" fontId="2" fillId="0" borderId="0" xfId="0" applyFont="1" applyProtection="1">
      <protection locked="0"/>
    </xf>
    <xf numFmtId="0" fontId="52" fillId="3" borderId="0" xfId="0" applyFont="1" applyFill="1" applyAlignment="1" applyProtection="1">
      <alignment horizontal="center" vertical="center"/>
      <protection locked="0"/>
    </xf>
    <xf numFmtId="0" fontId="52" fillId="2" borderId="0" xfId="0" applyFont="1" applyFill="1" applyAlignment="1" applyProtection="1">
      <alignment horizontal="center" vertical="center"/>
      <protection locked="0"/>
    </xf>
    <xf numFmtId="0" fontId="0" fillId="0" borderId="0" xfId="0" applyProtection="1">
      <protection locked="0"/>
    </xf>
    <xf numFmtId="164" fontId="1" fillId="0" borderId="19" xfId="1" applyNumberFormat="1" applyFont="1" applyFill="1" applyBorder="1" applyAlignment="1" applyProtection="1">
      <alignment horizontal="center" vertical="center"/>
    </xf>
    <xf numFmtId="164" fontId="1" fillId="0" borderId="19" xfId="1" applyNumberFormat="1" applyFont="1" applyBorder="1" applyAlignment="1" applyProtection="1">
      <alignment horizontal="center" vertical="center"/>
    </xf>
    <xf numFmtId="0" fontId="1" fillId="3" borderId="0" xfId="0" applyFont="1" applyFill="1" applyAlignment="1" applyProtection="1">
      <alignment wrapText="1"/>
      <protection locked="0"/>
    </xf>
    <xf numFmtId="0" fontId="1" fillId="0" borderId="0" xfId="0" applyFont="1" applyAlignment="1" applyProtection="1">
      <alignment wrapText="1"/>
      <protection locked="0"/>
    </xf>
    <xf numFmtId="0" fontId="2" fillId="0" borderId="78" xfId="0" applyFont="1" applyBorder="1" applyAlignment="1" applyProtection="1">
      <alignment horizontal="center" vertical="center"/>
      <protection locked="0"/>
    </xf>
    <xf numFmtId="0" fontId="2" fillId="0" borderId="78" xfId="0" applyFont="1" applyBorder="1" applyAlignment="1" applyProtection="1">
      <alignment horizontal="center" vertical="center" wrapText="1"/>
      <protection locked="0"/>
    </xf>
    <xf numFmtId="14" fontId="2" fillId="0" borderId="78" xfId="0" applyNumberFormat="1" applyFont="1" applyBorder="1" applyAlignment="1" applyProtection="1">
      <alignment horizontal="center" vertical="center"/>
      <protection locked="0"/>
    </xf>
    <xf numFmtId="0" fontId="1" fillId="0" borderId="19" xfId="0" applyFont="1" applyBorder="1" applyAlignment="1" applyProtection="1">
      <alignment horizontal="center" vertical="center"/>
      <protection hidden="1"/>
    </xf>
    <xf numFmtId="14" fontId="2" fillId="0" borderId="19" xfId="0" applyNumberFormat="1" applyFont="1" applyBorder="1" applyAlignment="1" applyProtection="1">
      <alignment horizontal="center" vertical="center" wrapText="1"/>
      <protection locked="0"/>
    </xf>
    <xf numFmtId="0" fontId="1" fillId="3" borderId="0" xfId="0" applyFont="1" applyFill="1" applyAlignment="1">
      <alignment horizontal="center" vertical="center"/>
    </xf>
    <xf numFmtId="0" fontId="1" fillId="3" borderId="0" xfId="0" applyFont="1" applyFill="1" applyAlignment="1">
      <alignment horizontal="center" vertical="center" wrapText="1"/>
    </xf>
    <xf numFmtId="0" fontId="1" fillId="3" borderId="0" xfId="0" applyFont="1" applyFill="1" applyAlignment="1">
      <alignment horizontal="left" vertical="center"/>
    </xf>
    <xf numFmtId="0" fontId="1" fillId="3" borderId="0" xfId="0" applyFont="1" applyFill="1" applyAlignment="1">
      <alignment horizontal="center"/>
    </xf>
    <xf numFmtId="0" fontId="4" fillId="19" borderId="19" xfId="0" applyFont="1" applyFill="1" applyBorder="1" applyAlignment="1">
      <alignment horizontal="center" vertical="center"/>
    </xf>
    <xf numFmtId="0" fontId="4" fillId="19" borderId="19" xfId="0" applyFont="1" applyFill="1" applyBorder="1" applyAlignment="1">
      <alignment horizontal="center" vertical="center" wrapText="1"/>
    </xf>
    <xf numFmtId="0" fontId="4" fillId="19" borderId="19" xfId="0" applyFont="1" applyFill="1" applyBorder="1" applyAlignment="1">
      <alignment horizontal="center" vertical="center" textRotation="90"/>
    </xf>
    <xf numFmtId="0" fontId="1" fillId="0" borderId="19" xfId="0" applyFont="1" applyBorder="1" applyAlignment="1">
      <alignment horizontal="center" vertical="center"/>
    </xf>
    <xf numFmtId="0" fontId="1" fillId="0" borderId="19" xfId="0" applyFont="1" applyBorder="1" applyAlignment="1">
      <alignment horizontal="center" vertical="center" wrapText="1"/>
    </xf>
    <xf numFmtId="0" fontId="2" fillId="0" borderId="19" xfId="0" applyFont="1" applyBorder="1" applyAlignment="1">
      <alignment horizontal="center" vertical="center" wrapText="1"/>
    </xf>
    <xf numFmtId="0" fontId="1" fillId="0" borderId="19" xfId="0" applyFont="1" applyBorder="1" applyAlignment="1">
      <alignment horizontal="justify" vertical="center" wrapText="1"/>
    </xf>
    <xf numFmtId="0" fontId="1" fillId="0" borderId="19" xfId="0" applyFont="1" applyBorder="1" applyAlignment="1">
      <alignment horizontal="center" vertical="center" textRotation="90"/>
    </xf>
    <xf numFmtId="0" fontId="6" fillId="0" borderId="19" xfId="0" applyFont="1" applyBorder="1" applyAlignment="1">
      <alignment horizontal="justify" vertical="center" wrapText="1"/>
    </xf>
    <xf numFmtId="0" fontId="1" fillId="0" borderId="19" xfId="0" applyFont="1" applyBorder="1" applyAlignment="1">
      <alignment horizontal="justify" vertical="center"/>
    </xf>
    <xf numFmtId="0" fontId="1" fillId="0" borderId="0" xfId="0" applyFont="1" applyAlignment="1">
      <alignment horizontal="center"/>
    </xf>
    <xf numFmtId="14" fontId="1" fillId="0" borderId="19" xfId="0" applyNumberFormat="1" applyFont="1" applyBorder="1" applyAlignment="1">
      <alignment horizontal="center" vertical="center"/>
    </xf>
    <xf numFmtId="14" fontId="1" fillId="0" borderId="19" xfId="0" applyNumberFormat="1" applyFont="1" applyBorder="1" applyAlignment="1">
      <alignment horizontal="center" vertical="center" wrapText="1"/>
    </xf>
    <xf numFmtId="0" fontId="4" fillId="0" borderId="0" xfId="0" applyFont="1"/>
    <xf numFmtId="0" fontId="52" fillId="0" borderId="0" xfId="0" applyFont="1"/>
    <xf numFmtId="0" fontId="6" fillId="0" borderId="19" xfId="0" applyFont="1" applyBorder="1" applyAlignment="1">
      <alignment horizontal="center" vertical="center" wrapText="1"/>
    </xf>
    <xf numFmtId="0" fontId="69" fillId="0" borderId="19" xfId="0" applyFont="1" applyBorder="1" applyAlignment="1">
      <alignment horizontal="center" vertical="center" wrapText="1"/>
    </xf>
    <xf numFmtId="0" fontId="2" fillId="0" borderId="78" xfId="0" applyFont="1" applyBorder="1" applyAlignment="1">
      <alignment horizontal="left" vertical="center" wrapText="1"/>
    </xf>
    <xf numFmtId="0" fontId="2" fillId="0" borderId="78" xfId="0" applyFont="1" applyBorder="1" applyAlignment="1">
      <alignment horizontal="center" vertical="center"/>
    </xf>
    <xf numFmtId="0" fontId="2" fillId="0" borderId="78" xfId="0" applyFont="1" applyBorder="1" applyAlignment="1">
      <alignment horizontal="center" vertical="center" textRotation="90"/>
    </xf>
    <xf numFmtId="0" fontId="75" fillId="0" borderId="19" xfId="0" applyFont="1" applyBorder="1" applyAlignment="1">
      <alignment horizontal="center" vertical="center" wrapText="1"/>
    </xf>
    <xf numFmtId="0" fontId="60" fillId="3" borderId="19" xfId="0" applyFont="1" applyFill="1" applyBorder="1" applyAlignment="1">
      <alignment horizontal="center" vertical="center" wrapText="1"/>
    </xf>
    <xf numFmtId="14" fontId="61" fillId="3" borderId="19" xfId="0" applyNumberFormat="1" applyFont="1" applyFill="1" applyBorder="1" applyAlignment="1">
      <alignment horizontal="center"/>
    </xf>
    <xf numFmtId="0" fontId="47" fillId="3" borderId="38" xfId="0" applyFont="1" applyFill="1" applyBorder="1"/>
    <xf numFmtId="0" fontId="47" fillId="0" borderId="0" xfId="0" applyFont="1"/>
    <xf numFmtId="0" fontId="60" fillId="18" borderId="61" xfId="0" applyFont="1" applyFill="1" applyBorder="1" applyAlignment="1">
      <alignment horizontal="center" vertical="center"/>
    </xf>
    <xf numFmtId="0" fontId="60" fillId="18" borderId="61" xfId="0" applyFont="1" applyFill="1" applyBorder="1" applyAlignment="1">
      <alignment horizontal="center" vertical="center" wrapText="1"/>
    </xf>
    <xf numFmtId="0" fontId="47" fillId="0" borderId="0" xfId="0" applyFont="1" applyAlignment="1">
      <alignment horizontal="center"/>
    </xf>
    <xf numFmtId="0" fontId="47" fillId="0" borderId="72" xfId="0" applyFont="1" applyBorder="1" applyAlignment="1">
      <alignment horizontal="center" vertical="center" wrapText="1"/>
    </xf>
    <xf numFmtId="0" fontId="47" fillId="0" borderId="82" xfId="0" applyFont="1" applyBorder="1" applyAlignment="1">
      <alignment vertical="center" wrapText="1"/>
    </xf>
    <xf numFmtId="0" fontId="47" fillId="0" borderId="82" xfId="0" quotePrefix="1" applyFont="1" applyBorder="1" applyAlignment="1">
      <alignment vertical="center" wrapText="1"/>
    </xf>
    <xf numFmtId="0" fontId="47" fillId="0" borderId="82" xfId="0" applyFont="1" applyBorder="1" applyAlignment="1">
      <alignment horizontal="justify" vertical="center" wrapText="1"/>
    </xf>
    <xf numFmtId="0" fontId="47" fillId="0" borderId="82" xfId="0" applyFont="1" applyBorder="1" applyAlignment="1">
      <alignment horizontal="center" vertical="center" wrapText="1"/>
    </xf>
    <xf numFmtId="0" fontId="47" fillId="3" borderId="0" xfId="0" applyFont="1" applyFill="1"/>
    <xf numFmtId="0" fontId="47" fillId="0" borderId="23" xfId="0" applyFont="1" applyBorder="1" applyAlignment="1">
      <alignment horizontal="center" vertical="center" wrapText="1"/>
    </xf>
    <xf numFmtId="0" fontId="47" fillId="0" borderId="19" xfId="0" applyFont="1" applyBorder="1" applyAlignment="1">
      <alignment vertical="center" wrapText="1"/>
    </xf>
    <xf numFmtId="0" fontId="47" fillId="0" borderId="19" xfId="0" applyFont="1" applyBorder="1" applyAlignment="1">
      <alignment horizontal="justify" vertical="center" wrapText="1"/>
    </xf>
    <xf numFmtId="0" fontId="47" fillId="0" borderId="19" xfId="0" applyFont="1" applyBorder="1" applyAlignment="1">
      <alignment horizontal="center" vertical="center" wrapText="1"/>
    </xf>
    <xf numFmtId="0" fontId="47" fillId="0" borderId="19" xfId="0" quotePrefix="1" applyFont="1" applyBorder="1" applyAlignment="1">
      <alignment vertical="center" wrapText="1"/>
    </xf>
    <xf numFmtId="0" fontId="47" fillId="0" borderId="19" xfId="0" applyFont="1" applyBorder="1" applyAlignment="1">
      <alignment wrapText="1"/>
    </xf>
    <xf numFmtId="0" fontId="47" fillId="0" borderId="83" xfId="0" applyFont="1" applyBorder="1" applyAlignment="1">
      <alignment horizontal="center" vertical="center" wrapText="1"/>
    </xf>
    <xf numFmtId="0" fontId="47" fillId="0" borderId="61" xfId="0" applyFont="1" applyBorder="1" applyAlignment="1">
      <alignment vertical="center" wrapText="1"/>
    </xf>
    <xf numFmtId="0" fontId="47" fillId="0" borderId="61" xfId="0" applyFont="1" applyBorder="1" applyAlignment="1">
      <alignment horizontal="left" vertical="center" wrapText="1"/>
    </xf>
    <xf numFmtId="0" fontId="47" fillId="0" borderId="61" xfId="0" applyFont="1" applyBorder="1" applyAlignment="1">
      <alignment horizontal="center" vertical="center" wrapText="1"/>
    </xf>
    <xf numFmtId="0" fontId="47" fillId="0" borderId="82" xfId="0" applyFont="1" applyBorder="1" applyAlignment="1">
      <alignment horizontal="left" vertical="center" wrapText="1"/>
    </xf>
    <xf numFmtId="0" fontId="47" fillId="0" borderId="19" xfId="0" applyFont="1" applyBorder="1" applyAlignment="1">
      <alignment horizontal="left" vertical="center" wrapText="1"/>
    </xf>
    <xf numFmtId="0" fontId="47" fillId="0" borderId="25" xfId="0" applyFont="1" applyBorder="1" applyAlignment="1">
      <alignment horizontal="center" vertical="center" wrapText="1"/>
    </xf>
    <xf numFmtId="0" fontId="47" fillId="0" borderId="26" xfId="0" applyFont="1" applyBorder="1" applyAlignment="1">
      <alignment vertical="center" wrapText="1"/>
    </xf>
    <xf numFmtId="0" fontId="47" fillId="0" borderId="26" xfId="0" applyFont="1" applyBorder="1" applyAlignment="1">
      <alignment horizontal="left" vertical="center" wrapText="1"/>
    </xf>
    <xf numFmtId="0" fontId="47" fillId="0" borderId="26" xfId="0" applyFont="1" applyBorder="1" applyAlignment="1">
      <alignment horizontal="center" vertical="center" wrapText="1"/>
    </xf>
    <xf numFmtId="0" fontId="47" fillId="0" borderId="26" xfId="0" quotePrefix="1" applyFont="1" applyBorder="1" applyAlignment="1">
      <alignment vertical="center" wrapText="1"/>
    </xf>
    <xf numFmtId="0" fontId="47" fillId="0" borderId="26" xfId="0" applyFont="1" applyBorder="1" applyAlignment="1">
      <alignment horizontal="justify" vertical="center" wrapText="1"/>
    </xf>
    <xf numFmtId="0" fontId="47" fillId="0" borderId="26" xfId="0" applyFont="1" applyBorder="1" applyAlignment="1">
      <alignment wrapText="1"/>
    </xf>
    <xf numFmtId="0" fontId="47" fillId="0" borderId="28" xfId="0" applyFont="1" applyBorder="1" applyAlignment="1">
      <alignment horizontal="center" vertical="center" wrapText="1"/>
    </xf>
    <xf numFmtId="0" fontId="47" fillId="0" borderId="20" xfId="0" applyFont="1" applyBorder="1" applyAlignment="1">
      <alignment vertical="center" wrapText="1"/>
    </xf>
    <xf numFmtId="0" fontId="47" fillId="0" borderId="20" xfId="0" quotePrefix="1" applyFont="1" applyBorder="1" applyAlignment="1">
      <alignment vertical="center" wrapText="1"/>
    </xf>
    <xf numFmtId="0" fontId="47" fillId="0" borderId="65" xfId="0" applyFont="1" applyBorder="1" applyAlignment="1">
      <alignment vertical="center" wrapText="1"/>
    </xf>
    <xf numFmtId="0" fontId="47" fillId="0" borderId="65" xfId="0" applyFont="1" applyBorder="1" applyAlignment="1">
      <alignment horizontal="left" vertical="center" wrapText="1"/>
    </xf>
    <xf numFmtId="0" fontId="47" fillId="0" borderId="20" xfId="0" applyFont="1" applyBorder="1" applyAlignment="1">
      <alignment wrapText="1"/>
    </xf>
    <xf numFmtId="0" fontId="47" fillId="0" borderId="20" xfId="0" applyFont="1" applyBorder="1" applyAlignment="1">
      <alignment horizontal="center" vertical="center" wrapText="1"/>
    </xf>
    <xf numFmtId="0" fontId="47" fillId="0" borderId="20" xfId="4" applyFont="1" applyBorder="1" applyAlignment="1">
      <alignment vertical="center" wrapText="1"/>
    </xf>
    <xf numFmtId="0" fontId="0" fillId="0" borderId="19" xfId="0" applyBorder="1" applyAlignment="1">
      <alignment vertical="center" wrapText="1"/>
    </xf>
    <xf numFmtId="0" fontId="47" fillId="0" borderId="78" xfId="0" applyFont="1" applyBorder="1" applyAlignment="1">
      <alignment vertical="center" wrapText="1"/>
    </xf>
    <xf numFmtId="0" fontId="47" fillId="0" borderId="19" xfId="0" applyFont="1" applyBorder="1" applyAlignment="1">
      <alignment horizontal="center" vertical="center"/>
    </xf>
    <xf numFmtId="0" fontId="47" fillId="0" borderId="62" xfId="0" applyFont="1" applyBorder="1" applyAlignment="1">
      <alignment vertical="center" wrapText="1"/>
    </xf>
    <xf numFmtId="0" fontId="47" fillId="0" borderId="19" xfId="0" applyFont="1" applyBorder="1" applyAlignment="1">
      <alignment vertical="center"/>
    </xf>
    <xf numFmtId="0" fontId="47" fillId="0" borderId="19" xfId="0" applyFont="1" applyBorder="1"/>
    <xf numFmtId="0" fontId="47" fillId="0" borderId="62" xfId="0" applyFont="1" applyBorder="1"/>
    <xf numFmtId="0" fontId="47" fillId="0" borderId="62" xfId="0" applyFont="1" applyBorder="1" applyAlignment="1">
      <alignment vertical="center"/>
    </xf>
    <xf numFmtId="0" fontId="47" fillId="0" borderId="19" xfId="0" quotePrefix="1" applyFont="1" applyBorder="1" applyAlignment="1">
      <alignment horizontal="justify" vertical="center" wrapText="1"/>
    </xf>
    <xf numFmtId="0" fontId="47" fillId="0" borderId="62" xfId="0" applyFont="1" applyBorder="1" applyAlignment="1">
      <alignment wrapText="1"/>
    </xf>
    <xf numFmtId="0" fontId="47" fillId="0" borderId="19" xfId="4" applyFont="1" applyBorder="1" applyAlignment="1">
      <alignment horizontal="justify" vertical="center" wrapText="1"/>
    </xf>
    <xf numFmtId="0" fontId="61" fillId="0" borderId="19" xfId="0" applyFont="1" applyBorder="1" applyAlignment="1">
      <alignment horizontal="center" vertical="center" wrapText="1"/>
    </xf>
    <xf numFmtId="0" fontId="72" fillId="3" borderId="0" xfId="0" applyFont="1" applyFill="1"/>
    <xf numFmtId="0" fontId="73" fillId="3" borderId="0" xfId="0" applyFont="1" applyFill="1"/>
    <xf numFmtId="0" fontId="72" fillId="3" borderId="0" xfId="0" applyFont="1" applyFill="1" applyAlignment="1">
      <alignment horizontal="left" vertical="center" wrapText="1"/>
    </xf>
    <xf numFmtId="0" fontId="74" fillId="3" borderId="0" xfId="0" applyFont="1" applyFill="1" applyAlignment="1">
      <alignment vertical="center" wrapText="1"/>
    </xf>
    <xf numFmtId="0" fontId="72" fillId="3" borderId="0" xfId="0" applyFont="1" applyFill="1" applyAlignment="1">
      <alignment wrapText="1"/>
    </xf>
    <xf numFmtId="0" fontId="47" fillId="3" borderId="0" xfId="0" applyFont="1" applyFill="1" applyAlignment="1">
      <alignment horizontal="left" vertical="center" wrapText="1"/>
    </xf>
    <xf numFmtId="0" fontId="63" fillId="3" borderId="0" xfId="0" applyFont="1" applyFill="1" applyAlignment="1">
      <alignment vertical="center" wrapText="1"/>
    </xf>
    <xf numFmtId="0" fontId="47" fillId="3" borderId="0" xfId="0" applyFont="1" applyFill="1" applyAlignment="1">
      <alignment wrapText="1"/>
    </xf>
    <xf numFmtId="0" fontId="63" fillId="3" borderId="0" xfId="0" applyFont="1" applyFill="1"/>
    <xf numFmtId="0" fontId="6" fillId="0" borderId="19" xfId="0" applyFont="1" applyBorder="1" applyAlignment="1" applyProtection="1">
      <alignment horizontal="center" vertical="center" wrapText="1"/>
      <protection locked="0"/>
    </xf>
    <xf numFmtId="0" fontId="2" fillId="0" borderId="78" xfId="0" applyFont="1" applyBorder="1" applyAlignment="1">
      <alignment horizontal="center" vertical="center" wrapText="1"/>
    </xf>
    <xf numFmtId="14" fontId="2" fillId="0" borderId="78" xfId="0" applyNumberFormat="1" applyFont="1" applyBorder="1" applyAlignment="1">
      <alignment horizontal="center" vertical="center" wrapText="1"/>
    </xf>
    <xf numFmtId="14" fontId="2" fillId="0" borderId="78" xfId="0" applyNumberFormat="1" applyFont="1" applyBorder="1" applyAlignment="1">
      <alignment horizontal="center" vertical="center"/>
    </xf>
    <xf numFmtId="14" fontId="71" fillId="0" borderId="19" xfId="0" applyNumberFormat="1" applyFont="1" applyBorder="1" applyAlignment="1">
      <alignment horizontal="center" vertical="center" wrapText="1"/>
    </xf>
    <xf numFmtId="0" fontId="71" fillId="0" borderId="19" xfId="0" applyFont="1" applyBorder="1" applyAlignment="1">
      <alignment horizontal="center" vertical="center" wrapText="1"/>
    </xf>
    <xf numFmtId="0" fontId="71" fillId="0" borderId="19" xfId="0" applyFont="1" applyBorder="1" applyAlignment="1" applyProtection="1">
      <alignment vertical="center" wrapText="1"/>
      <protection locked="0"/>
    </xf>
    <xf numFmtId="0" fontId="71" fillId="0" borderId="64" xfId="0" applyFont="1" applyBorder="1" applyAlignment="1" applyProtection="1">
      <alignment vertical="center" wrapText="1"/>
      <protection locked="0"/>
    </xf>
    <xf numFmtId="0" fontId="71" fillId="0" borderId="20" xfId="0" applyFont="1" applyBorder="1" applyAlignment="1" applyProtection="1">
      <alignment vertical="center" wrapText="1"/>
      <protection locked="0"/>
    </xf>
    <xf numFmtId="0" fontId="71" fillId="0" borderId="90" xfId="0" applyFont="1" applyBorder="1" applyAlignment="1" applyProtection="1">
      <alignment vertical="center" wrapText="1"/>
      <protection locked="0"/>
    </xf>
    <xf numFmtId="0" fontId="71" fillId="0" borderId="20" xfId="0" applyFont="1" applyBorder="1" applyAlignment="1" applyProtection="1">
      <alignment vertical="center"/>
      <protection locked="0"/>
    </xf>
    <xf numFmtId="0" fontId="71" fillId="0" borderId="90" xfId="0" applyFont="1" applyBorder="1" applyAlignment="1" applyProtection="1">
      <alignment vertical="center"/>
      <protection locked="0"/>
    </xf>
    <xf numFmtId="0" fontId="71" fillId="0" borderId="19" xfId="0" applyFont="1" applyBorder="1" applyAlignment="1" applyProtection="1">
      <alignment horizontal="left" vertical="center" wrapText="1"/>
      <protection locked="0"/>
    </xf>
    <xf numFmtId="0" fontId="71" fillId="0" borderId="64" xfId="0" applyFont="1" applyBorder="1" applyAlignment="1" applyProtection="1">
      <alignment horizontal="left" vertical="center" wrapText="1"/>
      <protection locked="0"/>
    </xf>
    <xf numFmtId="0" fontId="71" fillId="0" borderId="20" xfId="0" applyFont="1" applyBorder="1" applyAlignment="1" applyProtection="1">
      <alignment horizontal="left" vertical="center" wrapText="1"/>
      <protection locked="0"/>
    </xf>
    <xf numFmtId="0" fontId="71" fillId="0" borderId="90" xfId="0" applyFont="1" applyBorder="1" applyAlignment="1" applyProtection="1">
      <alignment horizontal="left" vertical="center" wrapText="1"/>
      <protection locked="0"/>
    </xf>
    <xf numFmtId="0" fontId="71" fillId="0" borderId="20" xfId="0" applyFont="1" applyBorder="1" applyAlignment="1" applyProtection="1">
      <alignment horizontal="left" vertical="center"/>
      <protection locked="0"/>
    </xf>
    <xf numFmtId="0" fontId="71" fillId="0" borderId="90" xfId="0" applyFont="1" applyBorder="1" applyAlignment="1" applyProtection="1">
      <alignment horizontal="left" vertical="center"/>
      <protection locked="0"/>
    </xf>
    <xf numFmtId="14" fontId="2" fillId="0" borderId="78" xfId="0" applyNumberFormat="1" applyFont="1" applyBorder="1" applyAlignment="1" applyProtection="1">
      <alignment horizontal="center" vertical="center" wrapText="1"/>
      <protection locked="0"/>
    </xf>
    <xf numFmtId="0" fontId="79" fillId="0" borderId="19" xfId="0" applyFont="1" applyBorder="1" applyAlignment="1" applyProtection="1">
      <alignment horizontal="center" vertical="center" wrapText="1"/>
      <protection locked="0"/>
    </xf>
    <xf numFmtId="0" fontId="77" fillId="0" borderId="19" xfId="0" applyFont="1" applyBorder="1" applyAlignment="1" applyProtection="1">
      <alignment horizontal="center" vertical="center" wrapText="1"/>
      <protection locked="0"/>
    </xf>
    <xf numFmtId="0" fontId="71" fillId="0" borderId="78" xfId="0" applyFont="1" applyBorder="1" applyAlignment="1">
      <alignment horizontal="center" vertical="center" wrapText="1"/>
    </xf>
    <xf numFmtId="0" fontId="77" fillId="0" borderId="64" xfId="0" applyFont="1" applyBorder="1" applyAlignment="1" applyProtection="1">
      <alignment horizontal="left" vertical="center" wrapText="1"/>
      <protection locked="0"/>
    </xf>
    <xf numFmtId="0" fontId="77" fillId="0" borderId="90" xfId="0" applyFont="1" applyBorder="1" applyAlignment="1" applyProtection="1">
      <alignment horizontal="left" vertical="center" wrapText="1"/>
      <protection locked="0"/>
    </xf>
    <xf numFmtId="14" fontId="71" fillId="0" borderId="20" xfId="0" applyNumberFormat="1" applyFont="1" applyBorder="1" applyAlignment="1" applyProtection="1">
      <alignment horizontal="left" vertical="center" wrapText="1"/>
      <protection locked="0"/>
    </xf>
    <xf numFmtId="0" fontId="55" fillId="3" borderId="50" xfId="2" applyFont="1" applyFill="1" applyBorder="1" applyAlignment="1">
      <alignment horizontal="justify" vertical="center" wrapText="1"/>
    </xf>
    <xf numFmtId="0" fontId="55" fillId="3" borderId="51" xfId="2" applyFont="1" applyFill="1" applyBorder="1" applyAlignment="1">
      <alignment horizontal="justify" vertical="center" wrapText="1"/>
    </xf>
    <xf numFmtId="0" fontId="54" fillId="3" borderId="57" xfId="0" applyFont="1" applyFill="1" applyBorder="1" applyAlignment="1">
      <alignment horizontal="left" vertical="center" wrapText="1"/>
    </xf>
    <xf numFmtId="0" fontId="54" fillId="3" borderId="58" xfId="0" applyFont="1" applyFill="1" applyBorder="1" applyAlignment="1">
      <alignment horizontal="left" vertical="center" wrapText="1"/>
    </xf>
    <xf numFmtId="0" fontId="54" fillId="3" borderId="44" xfId="3" applyFont="1" applyFill="1" applyBorder="1" applyAlignment="1">
      <alignment horizontal="left" vertical="top" wrapText="1" readingOrder="1"/>
    </xf>
    <xf numFmtId="0" fontId="54" fillId="3" borderId="45" xfId="3" applyFont="1" applyFill="1" applyBorder="1" applyAlignment="1">
      <alignment horizontal="left" vertical="top" wrapText="1" readingOrder="1"/>
    </xf>
    <xf numFmtId="0" fontId="55" fillId="3" borderId="46" xfId="2" applyFont="1" applyFill="1" applyBorder="1" applyAlignment="1">
      <alignment horizontal="justify" vertical="center" wrapText="1"/>
    </xf>
    <xf numFmtId="0" fontId="55" fillId="3" borderId="47" xfId="2" applyFont="1" applyFill="1" applyBorder="1" applyAlignment="1">
      <alignment horizontal="justify" vertical="center" wrapText="1"/>
    </xf>
    <xf numFmtId="0" fontId="54" fillId="3" borderId="48" xfId="0" applyFont="1" applyFill="1" applyBorder="1" applyAlignment="1">
      <alignment horizontal="left" vertical="center" wrapText="1"/>
    </xf>
    <xf numFmtId="0" fontId="54" fillId="3" borderId="49" xfId="0" applyFont="1" applyFill="1" applyBorder="1" applyAlignment="1">
      <alignment horizontal="left" vertical="center" wrapText="1"/>
    </xf>
    <xf numFmtId="0" fontId="49" fillId="3" borderId="5" xfId="2" applyFont="1" applyFill="1" applyBorder="1" applyAlignment="1">
      <alignment horizontal="left" vertical="top" wrapText="1"/>
    </xf>
    <xf numFmtId="0" fontId="49" fillId="3" borderId="0" xfId="2" applyFont="1" applyFill="1" applyAlignment="1">
      <alignment horizontal="left" vertical="top" wrapText="1"/>
    </xf>
    <xf numFmtId="0" fontId="49" fillId="3" borderId="6" xfId="2" applyFont="1" applyFill="1" applyBorder="1" applyAlignment="1">
      <alignment horizontal="left" vertical="top" wrapText="1"/>
    </xf>
    <xf numFmtId="0" fontId="54" fillId="3" borderId="59" xfId="0" applyFont="1" applyFill="1" applyBorder="1" applyAlignment="1">
      <alignment horizontal="left" vertical="center" wrapText="1"/>
    </xf>
    <xf numFmtId="0" fontId="54" fillId="3" borderId="60" xfId="0" applyFont="1" applyFill="1" applyBorder="1" applyAlignment="1">
      <alignment horizontal="left" vertical="center" wrapText="1"/>
    </xf>
    <xf numFmtId="0" fontId="55" fillId="3" borderId="52" xfId="0" applyFont="1" applyFill="1" applyBorder="1" applyAlignment="1">
      <alignment horizontal="justify" vertical="center" wrapText="1"/>
    </xf>
    <xf numFmtId="0" fontId="55" fillId="3" borderId="53" xfId="0" applyFont="1" applyFill="1" applyBorder="1" applyAlignment="1">
      <alignment horizontal="justify" vertical="center" wrapText="1"/>
    </xf>
    <xf numFmtId="0" fontId="50" fillId="14" borderId="34" xfId="2" applyFont="1" applyFill="1" applyBorder="1" applyAlignment="1">
      <alignment horizontal="center" vertical="center" wrapText="1"/>
    </xf>
    <xf numFmtId="0" fontId="50" fillId="14" borderId="35" xfId="2" applyFont="1" applyFill="1" applyBorder="1" applyAlignment="1">
      <alignment horizontal="center" vertical="center" wrapText="1"/>
    </xf>
    <xf numFmtId="0" fontId="50" fillId="14" borderId="36" xfId="2" applyFont="1" applyFill="1" applyBorder="1" applyAlignment="1">
      <alignment horizontal="center" vertical="center" wrapText="1"/>
    </xf>
    <xf numFmtId="0" fontId="49" fillId="0" borderId="5" xfId="2" quotePrefix="1" applyFont="1" applyBorder="1" applyAlignment="1">
      <alignment horizontal="left" vertical="center" wrapText="1"/>
    </xf>
    <xf numFmtId="0" fontId="49" fillId="0" borderId="0" xfId="2" quotePrefix="1" applyFont="1" applyAlignment="1">
      <alignment horizontal="left" vertical="center" wrapText="1"/>
    </xf>
    <xf numFmtId="0" fontId="49" fillId="0" borderId="6" xfId="2" quotePrefix="1" applyFont="1" applyBorder="1" applyAlignment="1">
      <alignment horizontal="left" vertical="center" wrapText="1"/>
    </xf>
    <xf numFmtId="0" fontId="49" fillId="0" borderId="54" xfId="2" quotePrefix="1" applyFont="1" applyBorder="1" applyAlignment="1">
      <alignment horizontal="left" vertical="center" wrapText="1"/>
    </xf>
    <xf numFmtId="0" fontId="49" fillId="0" borderId="55" xfId="2" quotePrefix="1" applyFont="1" applyBorder="1" applyAlignment="1">
      <alignment horizontal="left" vertical="center" wrapText="1"/>
    </xf>
    <xf numFmtId="0" fontId="49" fillId="0" borderId="56" xfId="2" quotePrefix="1" applyFont="1" applyBorder="1" applyAlignment="1">
      <alignment horizontal="left" vertical="center" wrapText="1"/>
    </xf>
    <xf numFmtId="0" fontId="51" fillId="3" borderId="37" xfId="2" quotePrefix="1" applyFont="1" applyFill="1" applyBorder="1" applyAlignment="1">
      <alignment horizontal="left" vertical="top" wrapText="1"/>
    </xf>
    <xf numFmtId="0" fontId="52" fillId="3" borderId="38" xfId="2" quotePrefix="1" applyFont="1" applyFill="1" applyBorder="1" applyAlignment="1">
      <alignment horizontal="left" vertical="top" wrapText="1"/>
    </xf>
    <xf numFmtId="0" fontId="52" fillId="3" borderId="39" xfId="2" quotePrefix="1" applyFont="1" applyFill="1" applyBorder="1" applyAlignment="1">
      <alignment horizontal="left" vertical="top" wrapText="1"/>
    </xf>
    <xf numFmtId="0" fontId="49" fillId="0" borderId="5" xfId="2" quotePrefix="1" applyFont="1" applyBorder="1" applyAlignment="1">
      <alignment horizontal="left" vertical="top" wrapText="1"/>
    </xf>
    <xf numFmtId="0" fontId="49" fillId="0" borderId="0" xfId="2" quotePrefix="1" applyFont="1" applyAlignment="1">
      <alignment horizontal="left" vertical="top" wrapText="1"/>
    </xf>
    <xf numFmtId="0" fontId="49" fillId="0" borderId="6" xfId="2" quotePrefix="1" applyFont="1" applyBorder="1" applyAlignment="1">
      <alignment horizontal="left" vertical="top" wrapText="1"/>
    </xf>
    <xf numFmtId="0" fontId="54" fillId="14" borderId="40" xfId="3" applyFont="1" applyFill="1" applyBorder="1" applyAlignment="1">
      <alignment horizontal="center" vertical="center" wrapText="1"/>
    </xf>
    <xf numFmtId="0" fontId="54" fillId="14" borderId="41" xfId="3" applyFont="1" applyFill="1" applyBorder="1" applyAlignment="1">
      <alignment horizontal="center" vertical="center" wrapText="1"/>
    </xf>
    <xf numFmtId="0" fontId="54" fillId="14" borderId="42" xfId="2" applyFont="1" applyFill="1" applyBorder="1" applyAlignment="1">
      <alignment horizontal="center" vertical="center"/>
    </xf>
    <xf numFmtId="0" fontId="54" fillId="14" borderId="43" xfId="2" applyFont="1" applyFill="1" applyBorder="1" applyAlignment="1">
      <alignment horizontal="center" vertical="center"/>
    </xf>
    <xf numFmtId="0" fontId="2" fillId="3" borderId="54" xfId="2" quotePrefix="1" applyFont="1" applyFill="1" applyBorder="1" applyAlignment="1">
      <alignment horizontal="justify" vertical="center" wrapText="1"/>
    </xf>
    <xf numFmtId="0" fontId="2" fillId="3" borderId="55" xfId="2" quotePrefix="1" applyFont="1" applyFill="1" applyBorder="1" applyAlignment="1">
      <alignment horizontal="justify" vertical="center" wrapText="1"/>
    </xf>
    <xf numFmtId="0" fontId="2" fillId="3" borderId="56" xfId="2" quotePrefix="1" applyFont="1" applyFill="1" applyBorder="1" applyAlignment="1">
      <alignment horizontal="justify" vertical="center" wrapText="1"/>
    </xf>
    <xf numFmtId="14" fontId="62" fillId="3" borderId="19" xfId="0" applyNumberFormat="1" applyFont="1" applyFill="1" applyBorder="1" applyAlignment="1">
      <alignment horizontal="center" vertical="center"/>
    </xf>
    <xf numFmtId="0" fontId="60" fillId="16" borderId="61" xfId="0" applyFont="1" applyFill="1" applyBorder="1" applyAlignment="1">
      <alignment horizontal="center" vertical="center" wrapText="1"/>
    </xf>
    <xf numFmtId="0" fontId="60" fillId="16" borderId="65" xfId="0" applyFont="1" applyFill="1" applyBorder="1" applyAlignment="1">
      <alignment horizontal="center" vertical="center" wrapText="1"/>
    </xf>
    <xf numFmtId="0" fontId="60" fillId="16" borderId="62" xfId="0" applyFont="1" applyFill="1" applyBorder="1" applyAlignment="1">
      <alignment horizontal="center" vertical="center" wrapText="1"/>
    </xf>
    <xf numFmtId="0" fontId="60" fillId="16" borderId="63" xfId="0" applyFont="1" applyFill="1" applyBorder="1" applyAlignment="1">
      <alignment horizontal="center" vertical="center" wrapText="1"/>
    </xf>
    <xf numFmtId="0" fontId="60" fillId="16" borderId="64" xfId="0" applyFont="1" applyFill="1" applyBorder="1" applyAlignment="1">
      <alignment horizontal="center" vertical="center" wrapText="1"/>
    </xf>
    <xf numFmtId="0" fontId="60" fillId="17" borderId="19" xfId="0" applyFont="1" applyFill="1" applyBorder="1" applyAlignment="1">
      <alignment horizontal="center" vertical="center" wrapText="1"/>
    </xf>
    <xf numFmtId="0" fontId="60" fillId="0" borderId="19" xfId="0" applyFont="1" applyBorder="1" applyAlignment="1">
      <alignment horizontal="justify" vertical="center" wrapText="1"/>
    </xf>
    <xf numFmtId="0" fontId="47" fillId="0" borderId="82" xfId="4" applyFont="1" applyBorder="1" applyAlignment="1">
      <alignment horizontal="center" vertical="center" wrapText="1"/>
    </xf>
    <xf numFmtId="0" fontId="47" fillId="0" borderId="19" xfId="4" applyFont="1" applyBorder="1" applyAlignment="1">
      <alignment horizontal="center" vertical="center" wrapText="1"/>
    </xf>
    <xf numFmtId="0" fontId="47" fillId="0" borderId="61" xfId="4" applyFont="1" applyBorder="1" applyAlignment="1">
      <alignment horizontal="center" vertical="center" wrapText="1"/>
    </xf>
    <xf numFmtId="0" fontId="47" fillId="0" borderId="73" xfId="4" applyFont="1" applyBorder="1" applyAlignment="1">
      <alignment horizontal="center" vertical="center" wrapText="1"/>
    </xf>
    <xf numFmtId="0" fontId="47" fillId="0" borderId="24" xfId="4" applyFont="1" applyBorder="1" applyAlignment="1">
      <alignment horizontal="center" vertical="center" wrapText="1"/>
    </xf>
    <xf numFmtId="0" fontId="47" fillId="0" borderId="84" xfId="4" applyFont="1" applyBorder="1" applyAlignment="1">
      <alignment horizontal="center" vertical="center" wrapText="1"/>
    </xf>
    <xf numFmtId="0" fontId="47" fillId="0" borderId="26" xfId="4" applyFont="1" applyBorder="1" applyAlignment="1">
      <alignment horizontal="center" vertical="center" wrapText="1"/>
    </xf>
    <xf numFmtId="0" fontId="47" fillId="0" borderId="27" xfId="4" applyFont="1" applyBorder="1" applyAlignment="1">
      <alignment horizontal="center" vertical="center" wrapText="1"/>
    </xf>
    <xf numFmtId="0" fontId="47" fillId="0" borderId="86" xfId="0" applyFont="1" applyBorder="1" applyAlignment="1">
      <alignment horizontal="center" vertical="center" wrapText="1"/>
    </xf>
    <xf numFmtId="0" fontId="47" fillId="0" borderId="87" xfId="0" applyFont="1" applyBorder="1" applyAlignment="1">
      <alignment horizontal="center" vertical="center" wrapText="1"/>
    </xf>
    <xf numFmtId="0" fontId="47" fillId="0" borderId="89" xfId="0" applyFont="1" applyBorder="1" applyAlignment="1">
      <alignment horizontal="center" vertical="center" wrapText="1"/>
    </xf>
    <xf numFmtId="0" fontId="47" fillId="0" borderId="85" xfId="0" applyFont="1" applyBorder="1" applyAlignment="1">
      <alignment horizontal="center" vertical="center" wrapText="1"/>
    </xf>
    <xf numFmtId="0" fontId="47" fillId="0" borderId="65" xfId="0" applyFont="1" applyBorder="1" applyAlignment="1">
      <alignment horizontal="center" vertical="center" wrapText="1"/>
    </xf>
    <xf numFmtId="0" fontId="47" fillId="0" borderId="88" xfId="0" applyFont="1" applyBorder="1" applyAlignment="1">
      <alignment horizontal="center" vertical="center" wrapText="1"/>
    </xf>
    <xf numFmtId="0" fontId="47" fillId="0" borderId="85" xfId="4" applyFont="1" applyBorder="1" applyAlignment="1">
      <alignment horizontal="center" vertical="center" wrapText="1"/>
    </xf>
    <xf numFmtId="0" fontId="47" fillId="0" borderId="65" xfId="4" applyFont="1" applyBorder="1" applyAlignment="1">
      <alignment horizontal="center" vertical="center" wrapText="1"/>
    </xf>
    <xf numFmtId="0" fontId="47" fillId="0" borderId="88" xfId="4" applyFont="1" applyBorder="1" applyAlignment="1">
      <alignment horizontal="center" vertical="center" wrapText="1"/>
    </xf>
    <xf numFmtId="0" fontId="4" fillId="20" borderId="19" xfId="0" applyFont="1" applyFill="1" applyBorder="1" applyAlignment="1">
      <alignment horizontal="center" vertical="center"/>
    </xf>
    <xf numFmtId="0" fontId="4" fillId="20" borderId="19" xfId="0" applyFont="1" applyFill="1" applyBorder="1" applyAlignment="1">
      <alignment horizontal="center" vertical="center" wrapText="1"/>
    </xf>
    <xf numFmtId="0" fontId="1" fillId="0" borderId="19" xfId="0" applyFont="1" applyBorder="1" applyAlignment="1">
      <alignment horizontal="center" vertical="center"/>
    </xf>
    <xf numFmtId="0" fontId="1" fillId="0" borderId="19" xfId="0" applyFont="1" applyBorder="1" applyAlignment="1">
      <alignment horizontal="center" vertical="center" wrapText="1"/>
    </xf>
    <xf numFmtId="0" fontId="4" fillId="15" borderId="62" xfId="0" applyFont="1" applyFill="1" applyBorder="1" applyAlignment="1">
      <alignment horizontal="center" vertical="center"/>
    </xf>
    <xf numFmtId="0" fontId="4" fillId="15" borderId="63" xfId="0" applyFont="1" applyFill="1" applyBorder="1" applyAlignment="1">
      <alignment horizontal="center" vertical="center"/>
    </xf>
    <xf numFmtId="0" fontId="4" fillId="15" borderId="64" xfId="0" applyFont="1" applyFill="1" applyBorder="1" applyAlignment="1">
      <alignment horizontal="center" vertical="center"/>
    </xf>
    <xf numFmtId="0" fontId="4" fillId="19" borderId="62" xfId="0" applyFont="1" applyFill="1" applyBorder="1" applyAlignment="1">
      <alignment horizontal="center" vertical="center"/>
    </xf>
    <xf numFmtId="0" fontId="4" fillId="19" borderId="63" xfId="0" applyFont="1" applyFill="1" applyBorder="1" applyAlignment="1">
      <alignment horizontal="center" vertical="center"/>
    </xf>
    <xf numFmtId="0" fontId="4" fillId="19" borderId="64" xfId="0" applyFont="1" applyFill="1" applyBorder="1" applyAlignment="1">
      <alignment horizontal="center" vertical="center"/>
    </xf>
    <xf numFmtId="0" fontId="1" fillId="0" borderId="61" xfId="0" applyFont="1" applyBorder="1" applyAlignment="1">
      <alignment horizontal="center" vertical="center" textRotation="90"/>
    </xf>
    <xf numFmtId="0" fontId="1" fillId="0" borderId="65" xfId="0" applyFont="1" applyBorder="1" applyAlignment="1">
      <alignment horizontal="center" vertical="center" textRotation="90"/>
    </xf>
    <xf numFmtId="0" fontId="1" fillId="0" borderId="20" xfId="0" applyFont="1" applyBorder="1" applyAlignment="1">
      <alignment horizontal="center" vertical="center" textRotation="90"/>
    </xf>
    <xf numFmtId="0" fontId="4" fillId="23" borderId="19" xfId="0" applyFont="1" applyFill="1" applyBorder="1" applyAlignment="1">
      <alignment horizontal="center" vertical="center"/>
    </xf>
    <xf numFmtId="0" fontId="4" fillId="23" borderId="19" xfId="0" applyFont="1" applyFill="1" applyBorder="1" applyAlignment="1">
      <alignment horizontal="center" vertical="center" wrapText="1"/>
    </xf>
    <xf numFmtId="0" fontId="2" fillId="0" borderId="79" xfId="0" applyFont="1" applyBorder="1" applyAlignment="1">
      <alignment horizontal="center" vertical="center" textRotation="90"/>
    </xf>
    <xf numFmtId="0" fontId="63" fillId="0" borderId="80" xfId="0" applyFont="1" applyBorder="1"/>
    <xf numFmtId="0" fontId="63" fillId="0" borderId="81" xfId="0" applyFont="1" applyBorder="1"/>
    <xf numFmtId="0" fontId="1" fillId="0" borderId="61" xfId="0" applyFont="1" applyBorder="1" applyAlignment="1">
      <alignment horizontal="center" vertical="center" textRotation="90" wrapText="1"/>
    </xf>
    <xf numFmtId="0" fontId="1" fillId="0" borderId="65" xfId="0" applyFont="1" applyBorder="1" applyAlignment="1">
      <alignment horizontal="center" vertical="center" textRotation="90" wrapText="1"/>
    </xf>
    <xf numFmtId="0" fontId="1" fillId="0" borderId="20" xfId="0" applyFont="1" applyBorder="1" applyAlignment="1">
      <alignment horizontal="center" vertical="center" textRotation="90" wrapText="1"/>
    </xf>
    <xf numFmtId="0" fontId="4" fillId="21" borderId="19" xfId="0" applyFont="1" applyFill="1" applyBorder="1" applyAlignment="1">
      <alignment horizontal="center" vertical="center" wrapText="1"/>
    </xf>
    <xf numFmtId="0" fontId="4" fillId="21" borderId="61" xfId="0" applyFont="1" applyFill="1" applyBorder="1" applyAlignment="1">
      <alignment horizontal="center" vertical="center" wrapText="1"/>
    </xf>
    <xf numFmtId="0" fontId="4" fillId="21" borderId="20" xfId="0" applyFont="1" applyFill="1" applyBorder="1" applyAlignment="1">
      <alignment horizontal="center" vertical="center" wrapText="1"/>
    </xf>
    <xf numFmtId="9" fontId="1" fillId="0" borderId="19" xfId="0" applyNumberFormat="1" applyFont="1" applyBorder="1" applyAlignment="1">
      <alignment horizontal="center" vertical="center" wrapText="1"/>
    </xf>
    <xf numFmtId="9" fontId="1" fillId="0" borderId="61" xfId="0" applyNumberFormat="1" applyFont="1" applyBorder="1" applyAlignment="1" applyProtection="1">
      <alignment horizontal="center" vertical="center" wrapText="1"/>
      <protection hidden="1"/>
    </xf>
    <xf numFmtId="0" fontId="0" fillId="0" borderId="65" xfId="0" applyBorder="1" applyAlignment="1">
      <alignment horizontal="center" vertical="center" wrapText="1"/>
    </xf>
    <xf numFmtId="0" fontId="0" fillId="0" borderId="20" xfId="0" applyBorder="1" applyAlignment="1">
      <alignment horizontal="center" vertical="center" wrapText="1"/>
    </xf>
    <xf numFmtId="0" fontId="4" fillId="0" borderId="19" xfId="0" applyFont="1" applyBorder="1" applyAlignment="1" applyProtection="1">
      <alignment horizontal="center" vertical="center" wrapText="1"/>
      <protection hidden="1"/>
    </xf>
    <xf numFmtId="9" fontId="1" fillId="0" borderId="19" xfId="0" applyNumberFormat="1" applyFont="1" applyBorder="1" applyAlignment="1" applyProtection="1">
      <alignment horizontal="center" vertical="center" wrapText="1"/>
      <protection hidden="1"/>
    </xf>
    <xf numFmtId="0" fontId="4" fillId="0" borderId="19" xfId="0" applyFont="1" applyBorder="1" applyAlignment="1" applyProtection="1">
      <alignment horizontal="center" vertical="center"/>
      <protection hidden="1"/>
    </xf>
    <xf numFmtId="0" fontId="2" fillId="0" borderId="19" xfId="0" applyFont="1" applyBorder="1" applyAlignment="1">
      <alignment horizontal="center" vertical="center" wrapText="1"/>
    </xf>
    <xf numFmtId="0" fontId="2" fillId="0" borderId="79" xfId="0" applyFont="1" applyBorder="1" applyAlignment="1">
      <alignment horizontal="center" vertical="center" wrapText="1"/>
    </xf>
    <xf numFmtId="9" fontId="2" fillId="0" borderId="79" xfId="0" applyNumberFormat="1" applyFont="1" applyBorder="1" applyAlignment="1">
      <alignment horizontal="center" vertical="center" wrapText="1"/>
    </xf>
    <xf numFmtId="0" fontId="26" fillId="19" borderId="19" xfId="0" applyFont="1" applyFill="1" applyBorder="1" applyAlignment="1">
      <alignment horizontal="center" vertical="center" textRotation="90"/>
    </xf>
    <xf numFmtId="0" fontId="4" fillId="19" borderId="19" xfId="0" applyFont="1" applyFill="1" applyBorder="1" applyAlignment="1">
      <alignment horizontal="center" vertical="center" wrapText="1"/>
    </xf>
    <xf numFmtId="0" fontId="52" fillId="19" borderId="19" xfId="0" applyFont="1" applyFill="1" applyBorder="1" applyAlignment="1">
      <alignment horizontal="center" vertical="center" wrapText="1"/>
    </xf>
    <xf numFmtId="0" fontId="4" fillId="19" borderId="19" xfId="0" applyFont="1" applyFill="1" applyBorder="1" applyAlignment="1">
      <alignment horizontal="center" vertical="center" textRotation="90" wrapText="1"/>
    </xf>
    <xf numFmtId="0" fontId="4" fillId="19" borderId="19" xfId="0" applyFont="1" applyFill="1" applyBorder="1" applyAlignment="1">
      <alignment horizontal="center" vertical="center"/>
    </xf>
    <xf numFmtId="0" fontId="4" fillId="19" borderId="62" xfId="0" applyFont="1" applyFill="1" applyBorder="1" applyAlignment="1">
      <alignment horizontal="center" vertical="center" wrapText="1"/>
    </xf>
    <xf numFmtId="0" fontId="4" fillId="19" borderId="63" xfId="0" applyFont="1" applyFill="1" applyBorder="1" applyAlignment="1">
      <alignment horizontal="center" vertical="center" wrapText="1"/>
    </xf>
    <xf numFmtId="0" fontId="4" fillId="19" borderId="64" xfId="0" applyFont="1" applyFill="1" applyBorder="1" applyAlignment="1">
      <alignment horizontal="center" vertical="center" wrapText="1"/>
    </xf>
    <xf numFmtId="0" fontId="2" fillId="0" borderId="19" xfId="0" applyFont="1" applyBorder="1" applyAlignment="1">
      <alignment horizontal="center" vertical="center"/>
    </xf>
    <xf numFmtId="0" fontId="4" fillId="17" borderId="19" xfId="0" applyFont="1" applyFill="1" applyBorder="1" applyAlignment="1">
      <alignment horizontal="center" vertical="center"/>
    </xf>
    <xf numFmtId="0" fontId="4" fillId="17" borderId="19" xfId="0" applyFont="1" applyFill="1" applyBorder="1" applyAlignment="1">
      <alignment horizontal="center" vertical="center" wrapText="1"/>
    </xf>
    <xf numFmtId="0" fontId="4" fillId="21" borderId="19" xfId="0" applyFont="1" applyFill="1" applyBorder="1" applyAlignment="1">
      <alignment horizontal="center" vertical="center"/>
    </xf>
    <xf numFmtId="0" fontId="4" fillId="19" borderId="61" xfId="0" applyFont="1" applyFill="1" applyBorder="1" applyAlignment="1">
      <alignment horizontal="center" vertical="center" wrapText="1"/>
    </xf>
    <xf numFmtId="0" fontId="4" fillId="19" borderId="20" xfId="0" applyFont="1" applyFill="1" applyBorder="1" applyAlignment="1">
      <alignment horizontal="center" vertical="center" wrapText="1"/>
    </xf>
    <xf numFmtId="0" fontId="4" fillId="15" borderId="19" xfId="0" applyFont="1" applyFill="1" applyBorder="1" applyAlignment="1">
      <alignment horizontal="center" vertical="center" wrapText="1"/>
    </xf>
    <xf numFmtId="0" fontId="67" fillId="19" borderId="66" xfId="0" applyFont="1" applyFill="1" applyBorder="1" applyAlignment="1">
      <alignment horizontal="center" vertical="center"/>
    </xf>
    <xf numFmtId="0" fontId="4" fillId="0" borderId="61" xfId="0" applyFont="1" applyBorder="1" applyAlignment="1" applyProtection="1">
      <alignment horizontal="center" vertical="center" wrapText="1"/>
      <protection hidden="1"/>
    </xf>
    <xf numFmtId="0" fontId="4" fillId="0" borderId="65" xfId="0" applyFont="1" applyBorder="1" applyAlignment="1" applyProtection="1">
      <alignment horizontal="center" vertical="center" wrapText="1"/>
      <protection hidden="1"/>
    </xf>
    <xf numFmtId="0" fontId="4" fillId="0" borderId="20" xfId="0" applyFont="1" applyBorder="1" applyAlignment="1" applyProtection="1">
      <alignment horizontal="center" vertical="center" wrapText="1"/>
      <protection hidden="1"/>
    </xf>
    <xf numFmtId="0" fontId="1" fillId="0" borderId="19" xfId="0" applyFont="1" applyBorder="1" applyAlignment="1" applyProtection="1">
      <alignment horizontal="center" vertical="center"/>
      <protection hidden="1"/>
    </xf>
    <xf numFmtId="0" fontId="65" fillId="22" borderId="66" xfId="0" applyFont="1" applyFill="1" applyBorder="1" applyAlignment="1" applyProtection="1">
      <alignment horizontal="center" vertical="center" wrapText="1"/>
      <protection hidden="1"/>
    </xf>
    <xf numFmtId="0" fontId="64" fillId="22" borderId="66" xfId="0" applyFont="1" applyFill="1" applyBorder="1" applyAlignment="1">
      <alignment horizontal="center" vertical="center" textRotation="90" wrapText="1"/>
    </xf>
    <xf numFmtId="0" fontId="66" fillId="22" borderId="66" xfId="0" applyFont="1" applyFill="1" applyBorder="1" applyAlignment="1" applyProtection="1">
      <alignment horizontal="center" vertical="center" wrapText="1"/>
      <protection hidden="1"/>
    </xf>
    <xf numFmtId="0" fontId="6" fillId="0" borderId="61" xfId="0" applyFont="1" applyBorder="1" applyAlignment="1">
      <alignment horizontal="center" vertical="center" wrapText="1"/>
    </xf>
    <xf numFmtId="0" fontId="6" fillId="0" borderId="65" xfId="0" applyFont="1" applyBorder="1" applyAlignment="1">
      <alignment horizontal="center" vertical="center" wrapText="1"/>
    </xf>
    <xf numFmtId="0" fontId="6" fillId="0" borderId="20" xfId="0" applyFont="1" applyBorder="1" applyAlignment="1">
      <alignment horizontal="center" vertical="center" wrapText="1"/>
    </xf>
    <xf numFmtId="0" fontId="52" fillId="19" borderId="61" xfId="0" applyFont="1" applyFill="1" applyBorder="1" applyAlignment="1">
      <alignment horizontal="center" vertical="center" wrapText="1"/>
    </xf>
    <xf numFmtId="0" fontId="52" fillId="19" borderId="20" xfId="0" applyFont="1" applyFill="1" applyBorder="1" applyAlignment="1">
      <alignment horizontal="center" vertical="center" wrapText="1"/>
    </xf>
    <xf numFmtId="0" fontId="52" fillId="17" borderId="19" xfId="0" applyFont="1" applyFill="1" applyBorder="1" applyAlignment="1">
      <alignment horizontal="center" vertical="center" wrapText="1"/>
    </xf>
    <xf numFmtId="0" fontId="52" fillId="19" borderId="19" xfId="0" applyFont="1" applyFill="1" applyBorder="1" applyAlignment="1">
      <alignment horizontal="center" vertical="center" textRotation="90" wrapText="1"/>
    </xf>
    <xf numFmtId="0" fontId="52" fillId="19" borderId="68" xfId="0" applyFont="1" applyFill="1" applyBorder="1" applyAlignment="1">
      <alignment horizontal="center" vertical="center" wrapText="1"/>
    </xf>
    <xf numFmtId="0" fontId="52" fillId="19" borderId="69" xfId="0" applyFont="1" applyFill="1" applyBorder="1" applyAlignment="1">
      <alignment horizontal="center" vertical="center" wrapText="1"/>
    </xf>
    <xf numFmtId="0" fontId="52" fillId="19" borderId="70" xfId="0" applyFont="1" applyFill="1" applyBorder="1" applyAlignment="1">
      <alignment horizontal="center" vertical="center" wrapText="1"/>
    </xf>
    <xf numFmtId="0" fontId="52" fillId="19" borderId="71" xfId="0" applyFont="1" applyFill="1" applyBorder="1" applyAlignment="1">
      <alignment horizontal="center" vertical="center" wrapText="1"/>
    </xf>
    <xf numFmtId="0" fontId="50" fillId="19" borderId="19" xfId="0" applyFont="1" applyFill="1" applyBorder="1" applyAlignment="1">
      <alignment horizontal="center" vertical="center" textRotation="90"/>
    </xf>
    <xf numFmtId="0" fontId="52" fillId="19" borderId="19" xfId="0" applyFont="1" applyFill="1" applyBorder="1" applyAlignment="1">
      <alignment horizontal="center" vertical="center"/>
    </xf>
    <xf numFmtId="0" fontId="4" fillId="15" borderId="19" xfId="0" applyFont="1" applyFill="1" applyBorder="1" applyAlignment="1">
      <alignment horizontal="center" vertical="center"/>
    </xf>
    <xf numFmtId="0" fontId="1" fillId="0" borderId="19" xfId="0" applyFont="1" applyBorder="1" applyAlignment="1" applyProtection="1">
      <alignment horizontal="center" vertical="center"/>
      <protection locked="0"/>
    </xf>
    <xf numFmtId="0" fontId="1" fillId="0" borderId="19" xfId="0" applyFont="1" applyBorder="1" applyAlignment="1" applyProtection="1">
      <alignment horizontal="center" vertical="center" wrapText="1"/>
      <protection locked="0"/>
    </xf>
    <xf numFmtId="0" fontId="2" fillId="0" borderId="19" xfId="0" applyFont="1" applyBorder="1" applyAlignment="1" applyProtection="1">
      <alignment horizontal="center" vertical="center" wrapText="1"/>
      <protection locked="0"/>
    </xf>
    <xf numFmtId="0" fontId="18" fillId="10" borderId="0" xfId="0" applyFont="1" applyFill="1" applyAlignment="1">
      <alignment horizontal="center" vertical="center" textRotation="90" wrapText="1" readingOrder="1"/>
    </xf>
    <xf numFmtId="0" fontId="18" fillId="10" borderId="6" xfId="0" applyFont="1" applyFill="1" applyBorder="1" applyAlignment="1">
      <alignment horizontal="center" vertical="center" textRotation="90" wrapText="1" readingOrder="1"/>
    </xf>
    <xf numFmtId="0" fontId="21" fillId="12" borderId="11" xfId="0" applyFont="1" applyFill="1" applyBorder="1" applyAlignment="1">
      <alignment horizontal="center" vertical="center" wrapText="1" readingOrder="1"/>
    </xf>
    <xf numFmtId="0" fontId="21" fillId="12" borderId="12" xfId="0" applyFont="1" applyFill="1" applyBorder="1" applyAlignment="1">
      <alignment horizontal="center" vertical="center" wrapText="1" readingOrder="1"/>
    </xf>
    <xf numFmtId="0" fontId="21" fillId="12" borderId="13" xfId="0" applyFont="1" applyFill="1" applyBorder="1" applyAlignment="1">
      <alignment horizontal="center" vertical="center" wrapText="1" readingOrder="1"/>
    </xf>
    <xf numFmtId="0" fontId="21" fillId="12" borderId="14" xfId="0" applyFont="1" applyFill="1" applyBorder="1" applyAlignment="1">
      <alignment horizontal="center" vertical="center" wrapText="1" readingOrder="1"/>
    </xf>
    <xf numFmtId="0" fontId="21" fillId="12" borderId="0" xfId="0" applyFont="1" applyFill="1" applyAlignment="1">
      <alignment horizontal="center" vertical="center" wrapText="1" readingOrder="1"/>
    </xf>
    <xf numFmtId="0" fontId="21" fillId="12" borderId="15" xfId="0" applyFont="1" applyFill="1" applyBorder="1" applyAlignment="1">
      <alignment horizontal="center" vertical="center" wrapText="1" readingOrder="1"/>
    </xf>
    <xf numFmtId="0" fontId="21" fillId="12" borderId="16" xfId="0" applyFont="1" applyFill="1" applyBorder="1" applyAlignment="1">
      <alignment horizontal="center" vertical="center" wrapText="1" readingOrder="1"/>
    </xf>
    <xf numFmtId="0" fontId="21" fillId="12" borderId="17" xfId="0" applyFont="1" applyFill="1" applyBorder="1" applyAlignment="1">
      <alignment horizontal="center" vertical="center" wrapText="1" readingOrder="1"/>
    </xf>
    <xf numFmtId="0" fontId="21" fillId="12" borderId="18" xfId="0" applyFont="1" applyFill="1" applyBorder="1" applyAlignment="1">
      <alignment horizontal="center" vertical="center" wrapText="1" readingOrder="1"/>
    </xf>
    <xf numFmtId="0" fontId="21" fillId="11" borderId="11" xfId="0" applyFont="1" applyFill="1" applyBorder="1" applyAlignment="1">
      <alignment horizontal="center" vertical="center" wrapText="1" readingOrder="1"/>
    </xf>
    <xf numFmtId="0" fontId="21" fillId="11" borderId="12" xfId="0" applyFont="1" applyFill="1" applyBorder="1" applyAlignment="1">
      <alignment horizontal="center" vertical="center" wrapText="1" readingOrder="1"/>
    </xf>
    <xf numFmtId="0" fontId="21" fillId="11" borderId="13" xfId="0" applyFont="1" applyFill="1" applyBorder="1" applyAlignment="1">
      <alignment horizontal="center" vertical="center" wrapText="1" readingOrder="1"/>
    </xf>
    <xf numFmtId="0" fontId="21" fillId="11" borderId="14" xfId="0" applyFont="1" applyFill="1" applyBorder="1" applyAlignment="1">
      <alignment horizontal="center" vertical="center" wrapText="1" readingOrder="1"/>
    </xf>
    <xf numFmtId="0" fontId="21" fillId="11" borderId="0" xfId="0" applyFont="1" applyFill="1" applyAlignment="1">
      <alignment horizontal="center" vertical="center" wrapText="1" readingOrder="1"/>
    </xf>
    <xf numFmtId="0" fontId="21" fillId="11" borderId="15" xfId="0" applyFont="1" applyFill="1" applyBorder="1" applyAlignment="1">
      <alignment horizontal="center" vertical="center" wrapText="1" readingOrder="1"/>
    </xf>
    <xf numFmtId="0" fontId="21" fillId="11" borderId="16" xfId="0" applyFont="1" applyFill="1" applyBorder="1" applyAlignment="1">
      <alignment horizontal="center" vertical="center" wrapText="1" readingOrder="1"/>
    </xf>
    <xf numFmtId="0" fontId="21" fillId="11" borderId="17" xfId="0" applyFont="1" applyFill="1" applyBorder="1" applyAlignment="1">
      <alignment horizontal="center" vertical="center" wrapText="1" readingOrder="1"/>
    </xf>
    <xf numFmtId="0" fontId="21" fillId="11" borderId="18" xfId="0" applyFont="1" applyFill="1" applyBorder="1" applyAlignment="1">
      <alignment horizontal="center" vertical="center" wrapText="1" readingOrder="1"/>
    </xf>
    <xf numFmtId="0" fontId="21" fillId="13" borderId="11" xfId="0" applyFont="1" applyFill="1" applyBorder="1" applyAlignment="1">
      <alignment horizontal="center" vertical="center" wrapText="1" readingOrder="1"/>
    </xf>
    <xf numFmtId="0" fontId="21" fillId="13" borderId="12" xfId="0" applyFont="1" applyFill="1" applyBorder="1" applyAlignment="1">
      <alignment horizontal="center" vertical="center" wrapText="1" readingOrder="1"/>
    </xf>
    <xf numFmtId="0" fontId="21" fillId="13" borderId="13" xfId="0" applyFont="1" applyFill="1" applyBorder="1" applyAlignment="1">
      <alignment horizontal="center" vertical="center" wrapText="1" readingOrder="1"/>
    </xf>
    <xf numFmtId="0" fontId="21" fillId="13" borderId="14" xfId="0" applyFont="1" applyFill="1" applyBorder="1" applyAlignment="1">
      <alignment horizontal="center" vertical="center" wrapText="1" readingOrder="1"/>
    </xf>
    <xf numFmtId="0" fontId="21" fillId="13" borderId="0" xfId="0" applyFont="1" applyFill="1" applyAlignment="1">
      <alignment horizontal="center" vertical="center" wrapText="1" readingOrder="1"/>
    </xf>
    <xf numFmtId="0" fontId="21" fillId="13" borderId="15" xfId="0" applyFont="1" applyFill="1" applyBorder="1" applyAlignment="1">
      <alignment horizontal="center" vertical="center" wrapText="1" readingOrder="1"/>
    </xf>
    <xf numFmtId="0" fontId="21" fillId="13" borderId="16" xfId="0" applyFont="1" applyFill="1" applyBorder="1" applyAlignment="1">
      <alignment horizontal="center" vertical="center" wrapText="1" readingOrder="1"/>
    </xf>
    <xf numFmtId="0" fontId="21" fillId="13" borderId="17" xfId="0" applyFont="1" applyFill="1" applyBorder="1" applyAlignment="1">
      <alignment horizontal="center" vertical="center" wrapText="1" readingOrder="1"/>
    </xf>
    <xf numFmtId="0" fontId="21" fillId="13" borderId="18" xfId="0" applyFont="1" applyFill="1" applyBorder="1" applyAlignment="1">
      <alignment horizontal="center" vertical="center" wrapText="1" readingOrder="1"/>
    </xf>
    <xf numFmtId="0" fontId="21" fillId="5" borderId="11" xfId="0" applyFont="1" applyFill="1" applyBorder="1" applyAlignment="1">
      <alignment horizontal="center" vertical="center" wrapText="1" readingOrder="1"/>
    </xf>
    <xf numFmtId="0" fontId="21" fillId="5" borderId="12" xfId="0" applyFont="1" applyFill="1" applyBorder="1" applyAlignment="1">
      <alignment horizontal="center" vertical="center" wrapText="1" readingOrder="1"/>
    </xf>
    <xf numFmtId="0" fontId="21" fillId="5" borderId="13" xfId="0" applyFont="1" applyFill="1" applyBorder="1" applyAlignment="1">
      <alignment horizontal="center" vertical="center" wrapText="1" readingOrder="1"/>
    </xf>
    <xf numFmtId="0" fontId="21" fillId="5" borderId="14" xfId="0" applyFont="1" applyFill="1" applyBorder="1" applyAlignment="1">
      <alignment horizontal="center" vertical="center" wrapText="1" readingOrder="1"/>
    </xf>
    <xf numFmtId="0" fontId="21" fillId="5" borderId="0" xfId="0" applyFont="1" applyFill="1" applyAlignment="1">
      <alignment horizontal="center" vertical="center" wrapText="1" readingOrder="1"/>
    </xf>
    <xf numFmtId="0" fontId="21" fillId="5" borderId="15" xfId="0" applyFont="1" applyFill="1" applyBorder="1" applyAlignment="1">
      <alignment horizontal="center" vertical="center" wrapText="1" readingOrder="1"/>
    </xf>
    <xf numFmtId="0" fontId="21" fillId="5" borderId="16" xfId="0" applyFont="1" applyFill="1" applyBorder="1" applyAlignment="1">
      <alignment horizontal="center" vertical="center" wrapText="1" readingOrder="1"/>
    </xf>
    <xf numFmtId="0" fontId="21" fillId="5" borderId="17" xfId="0" applyFont="1" applyFill="1" applyBorder="1" applyAlignment="1">
      <alignment horizontal="center" vertical="center" wrapText="1" readingOrder="1"/>
    </xf>
    <xf numFmtId="0" fontId="21" fillId="5" borderId="18" xfId="0" applyFont="1" applyFill="1" applyBorder="1" applyAlignment="1">
      <alignment horizontal="center" vertical="center" wrapText="1" readingOrder="1"/>
    </xf>
    <xf numFmtId="0" fontId="17" fillId="0" borderId="3" xfId="0" applyFont="1" applyBorder="1" applyAlignment="1">
      <alignment horizontal="center" vertical="center" wrapText="1"/>
    </xf>
    <xf numFmtId="0" fontId="17" fillId="0" borderId="10" xfId="0" applyFont="1" applyBorder="1" applyAlignment="1">
      <alignment horizontal="center" vertical="center"/>
    </xf>
    <xf numFmtId="0" fontId="17" fillId="0" borderId="4" xfId="0" applyFont="1" applyBorder="1" applyAlignment="1">
      <alignment horizontal="center" vertical="center"/>
    </xf>
    <xf numFmtId="0" fontId="17" fillId="0" borderId="5" xfId="0" applyFont="1" applyBorder="1" applyAlignment="1">
      <alignment horizontal="center" vertical="center"/>
    </xf>
    <xf numFmtId="0" fontId="17" fillId="0" borderId="0" xfId="0" applyFont="1" applyAlignment="1">
      <alignment horizontal="center" vertical="center"/>
    </xf>
    <xf numFmtId="0" fontId="17" fillId="0" borderId="6" xfId="0" applyFont="1" applyBorder="1" applyAlignment="1">
      <alignment horizontal="center" vertical="center"/>
    </xf>
    <xf numFmtId="0" fontId="17" fillId="0" borderId="7" xfId="0" applyFont="1" applyBorder="1" applyAlignment="1">
      <alignment horizontal="center" vertical="center"/>
    </xf>
    <xf numFmtId="0" fontId="17" fillId="0" borderId="9" xfId="0" applyFont="1" applyBorder="1" applyAlignment="1">
      <alignment horizontal="center" vertical="center"/>
    </xf>
    <xf numFmtId="0" fontId="17" fillId="0" borderId="8" xfId="0" applyFont="1" applyBorder="1" applyAlignment="1">
      <alignment horizontal="center" vertical="center"/>
    </xf>
    <xf numFmtId="0" fontId="20" fillId="11" borderId="0" xfId="0" applyFont="1" applyFill="1" applyAlignment="1" applyProtection="1">
      <alignment horizontal="center" vertical="center" wrapText="1" readingOrder="1"/>
      <protection hidden="1"/>
    </xf>
    <xf numFmtId="0" fontId="20" fillId="11" borderId="6" xfId="0" applyFont="1" applyFill="1" applyBorder="1" applyAlignment="1" applyProtection="1">
      <alignment horizontal="center" vertical="center" wrapText="1" readingOrder="1"/>
      <protection hidden="1"/>
    </xf>
    <xf numFmtId="0" fontId="20" fillId="11" borderId="3" xfId="0" applyFont="1" applyFill="1" applyBorder="1" applyAlignment="1" applyProtection="1">
      <alignment horizontal="center" vertical="center" wrapText="1" readingOrder="1"/>
      <protection hidden="1"/>
    </xf>
    <xf numFmtId="0" fontId="20" fillId="11" borderId="10" xfId="0" applyFont="1" applyFill="1" applyBorder="1" applyAlignment="1" applyProtection="1">
      <alignment horizontal="center" vertical="center" wrapText="1" readingOrder="1"/>
      <protection hidden="1"/>
    </xf>
    <xf numFmtId="0" fontId="20" fillId="11" borderId="5" xfId="0" applyFont="1" applyFill="1" applyBorder="1" applyAlignment="1" applyProtection="1">
      <alignment horizontal="center" vertical="center" wrapText="1" readingOrder="1"/>
      <protection hidden="1"/>
    </xf>
    <xf numFmtId="0" fontId="20" fillId="11" borderId="4" xfId="0" applyFont="1" applyFill="1" applyBorder="1" applyAlignment="1" applyProtection="1">
      <alignment horizontal="center" vertical="center" wrapText="1" readingOrder="1"/>
      <protection hidden="1"/>
    </xf>
    <xf numFmtId="0" fontId="18" fillId="10" borderId="0" xfId="0" applyFont="1" applyFill="1" applyAlignment="1">
      <alignment horizontal="center" vertical="center" wrapText="1" readingOrder="1"/>
    </xf>
    <xf numFmtId="0" fontId="17" fillId="0" borderId="10" xfId="0" applyFont="1" applyBorder="1" applyAlignment="1">
      <alignment horizontal="center" vertical="center" wrapText="1"/>
    </xf>
    <xf numFmtId="0" fontId="20" fillId="11" borderId="7" xfId="0" applyFont="1" applyFill="1" applyBorder="1" applyAlignment="1" applyProtection="1">
      <alignment horizontal="center" vertical="center" wrapText="1" readingOrder="1"/>
      <protection hidden="1"/>
    </xf>
    <xf numFmtId="0" fontId="20" fillId="11" borderId="9" xfId="0" applyFont="1" applyFill="1" applyBorder="1" applyAlignment="1" applyProtection="1">
      <alignment horizontal="center" vertical="center" wrapText="1" readingOrder="1"/>
      <protection hidden="1"/>
    </xf>
    <xf numFmtId="0" fontId="20" fillId="11" borderId="8" xfId="0" applyFont="1" applyFill="1" applyBorder="1" applyAlignment="1" applyProtection="1">
      <alignment horizontal="center" vertical="center" wrapText="1" readingOrder="1"/>
      <protection hidden="1"/>
    </xf>
    <xf numFmtId="0" fontId="20" fillId="12" borderId="5" xfId="0" applyFont="1" applyFill="1" applyBorder="1" applyAlignment="1" applyProtection="1">
      <alignment horizontal="center" wrapText="1" readingOrder="1"/>
      <protection hidden="1"/>
    </xf>
    <xf numFmtId="0" fontId="20" fillId="12" borderId="0" xfId="0" applyFont="1" applyFill="1" applyAlignment="1" applyProtection="1">
      <alignment horizontal="center" wrapText="1" readingOrder="1"/>
      <protection hidden="1"/>
    </xf>
    <xf numFmtId="0" fontId="20" fillId="12" borderId="6" xfId="0" applyFont="1" applyFill="1" applyBorder="1" applyAlignment="1" applyProtection="1">
      <alignment horizontal="center" wrapText="1" readingOrder="1"/>
      <protection hidden="1"/>
    </xf>
    <xf numFmtId="0" fontId="20" fillId="12" borderId="7" xfId="0" applyFont="1" applyFill="1" applyBorder="1" applyAlignment="1" applyProtection="1">
      <alignment horizontal="center" wrapText="1" readingOrder="1"/>
      <protection hidden="1"/>
    </xf>
    <xf numFmtId="0" fontId="20" fillId="12" borderId="9" xfId="0" applyFont="1" applyFill="1" applyBorder="1" applyAlignment="1" applyProtection="1">
      <alignment horizontal="center" wrapText="1" readingOrder="1"/>
      <protection hidden="1"/>
    </xf>
    <xf numFmtId="0" fontId="20" fillId="12" borderId="8" xfId="0" applyFont="1" applyFill="1" applyBorder="1" applyAlignment="1" applyProtection="1">
      <alignment horizontal="center" wrapText="1" readingOrder="1"/>
      <protection hidden="1"/>
    </xf>
    <xf numFmtId="0" fontId="20" fillId="12" borderId="3" xfId="0" applyFont="1" applyFill="1" applyBorder="1" applyAlignment="1" applyProtection="1">
      <alignment horizontal="center" wrapText="1" readingOrder="1"/>
      <protection hidden="1"/>
    </xf>
    <xf numFmtId="0" fontId="20" fillId="12" borderId="10" xfId="0" applyFont="1" applyFill="1" applyBorder="1" applyAlignment="1" applyProtection="1">
      <alignment horizontal="center" wrapText="1" readingOrder="1"/>
      <protection hidden="1"/>
    </xf>
    <xf numFmtId="0" fontId="20" fillId="12" borderId="4" xfId="0" applyFont="1" applyFill="1" applyBorder="1" applyAlignment="1" applyProtection="1">
      <alignment horizontal="center" wrapText="1" readingOrder="1"/>
      <protection hidden="1"/>
    </xf>
    <xf numFmtId="0" fontId="20" fillId="13" borderId="5" xfId="0" applyFont="1" applyFill="1" applyBorder="1" applyAlignment="1" applyProtection="1">
      <alignment horizontal="center" wrapText="1" readingOrder="1"/>
      <protection hidden="1"/>
    </xf>
    <xf numFmtId="0" fontId="20" fillId="13" borderId="0" xfId="0" applyFont="1" applyFill="1" applyAlignment="1" applyProtection="1">
      <alignment horizontal="center" wrapText="1" readingOrder="1"/>
      <protection hidden="1"/>
    </xf>
    <xf numFmtId="0" fontId="20" fillId="13" borderId="6" xfId="0" applyFont="1" applyFill="1" applyBorder="1" applyAlignment="1" applyProtection="1">
      <alignment horizontal="center" wrapText="1" readingOrder="1"/>
      <protection hidden="1"/>
    </xf>
    <xf numFmtId="0" fontId="20" fillId="13" borderId="7" xfId="0" applyFont="1" applyFill="1" applyBorder="1" applyAlignment="1" applyProtection="1">
      <alignment horizontal="center" wrapText="1" readingOrder="1"/>
      <protection hidden="1"/>
    </xf>
    <xf numFmtId="0" fontId="20" fillId="13" borderId="9" xfId="0" applyFont="1" applyFill="1" applyBorder="1" applyAlignment="1" applyProtection="1">
      <alignment horizontal="center" wrapText="1" readingOrder="1"/>
      <protection hidden="1"/>
    </xf>
    <xf numFmtId="0" fontId="20" fillId="13" borderId="8" xfId="0" applyFont="1" applyFill="1" applyBorder="1" applyAlignment="1" applyProtection="1">
      <alignment horizontal="center" wrapText="1" readingOrder="1"/>
      <protection hidden="1"/>
    </xf>
    <xf numFmtId="0" fontId="20" fillId="13" borderId="3" xfId="0" applyFont="1" applyFill="1" applyBorder="1" applyAlignment="1" applyProtection="1">
      <alignment horizontal="center" wrapText="1" readingOrder="1"/>
      <protection hidden="1"/>
    </xf>
    <xf numFmtId="0" fontId="20" fillId="13" borderId="10" xfId="0" applyFont="1" applyFill="1" applyBorder="1" applyAlignment="1" applyProtection="1">
      <alignment horizontal="center" wrapText="1" readingOrder="1"/>
      <protection hidden="1"/>
    </xf>
    <xf numFmtId="0" fontId="20" fillId="13" borderId="4" xfId="0" applyFont="1" applyFill="1" applyBorder="1" applyAlignment="1" applyProtection="1">
      <alignment horizontal="center" wrapText="1" readingOrder="1"/>
      <protection hidden="1"/>
    </xf>
    <xf numFmtId="0" fontId="20" fillId="5" borderId="0" xfId="0" applyFont="1" applyFill="1" applyAlignment="1" applyProtection="1">
      <alignment horizontal="center" wrapText="1" readingOrder="1"/>
      <protection hidden="1"/>
    </xf>
    <xf numFmtId="0" fontId="20" fillId="5" borderId="6" xfId="0" applyFont="1" applyFill="1" applyBorder="1" applyAlignment="1" applyProtection="1">
      <alignment horizontal="center" wrapText="1" readingOrder="1"/>
      <protection hidden="1"/>
    </xf>
    <xf numFmtId="0" fontId="20" fillId="5" borderId="5" xfId="0" applyFont="1" applyFill="1" applyBorder="1" applyAlignment="1" applyProtection="1">
      <alignment horizontal="center" wrapText="1" readingOrder="1"/>
      <protection hidden="1"/>
    </xf>
    <xf numFmtId="0" fontId="20" fillId="5" borderId="7" xfId="0" applyFont="1" applyFill="1" applyBorder="1" applyAlignment="1" applyProtection="1">
      <alignment horizontal="center" wrapText="1" readingOrder="1"/>
      <protection hidden="1"/>
    </xf>
    <xf numFmtId="0" fontId="20" fillId="5" borderId="9" xfId="0" applyFont="1" applyFill="1" applyBorder="1" applyAlignment="1" applyProtection="1">
      <alignment horizontal="center" wrapText="1" readingOrder="1"/>
      <protection hidden="1"/>
    </xf>
    <xf numFmtId="0" fontId="20" fillId="5" borderId="8" xfId="0" applyFont="1" applyFill="1" applyBorder="1" applyAlignment="1" applyProtection="1">
      <alignment horizontal="center" wrapText="1" readingOrder="1"/>
      <protection hidden="1"/>
    </xf>
    <xf numFmtId="0" fontId="20" fillId="5" borderId="3" xfId="0" applyFont="1" applyFill="1" applyBorder="1" applyAlignment="1" applyProtection="1">
      <alignment horizontal="center" wrapText="1" readingOrder="1"/>
      <protection hidden="1"/>
    </xf>
    <xf numFmtId="0" fontId="20" fillId="5" borderId="10" xfId="0" applyFont="1" applyFill="1" applyBorder="1" applyAlignment="1" applyProtection="1">
      <alignment horizontal="center" wrapText="1" readingOrder="1"/>
      <protection hidden="1"/>
    </xf>
    <xf numFmtId="0" fontId="20" fillId="5" borderId="4" xfId="0" applyFont="1" applyFill="1" applyBorder="1" applyAlignment="1" applyProtection="1">
      <alignment horizontal="center" wrapText="1" readingOrder="1"/>
      <protection hidden="1"/>
    </xf>
    <xf numFmtId="0" fontId="25" fillId="0" borderId="0" xfId="0" applyFont="1" applyAlignment="1">
      <alignment horizontal="center" vertical="center" wrapText="1"/>
    </xf>
    <xf numFmtId="0" fontId="42" fillId="11" borderId="11" xfId="0" applyFont="1" applyFill="1" applyBorder="1" applyAlignment="1">
      <alignment horizontal="center" vertical="center" wrapText="1" readingOrder="1"/>
    </xf>
    <xf numFmtId="0" fontId="42" fillId="11" borderId="12" xfId="0" applyFont="1" applyFill="1" applyBorder="1" applyAlignment="1">
      <alignment horizontal="center" vertical="center" wrapText="1" readingOrder="1"/>
    </xf>
    <xf numFmtId="0" fontId="42" fillId="11" borderId="13" xfId="0" applyFont="1" applyFill="1" applyBorder="1" applyAlignment="1">
      <alignment horizontal="center" vertical="center" wrapText="1" readingOrder="1"/>
    </xf>
    <xf numFmtId="0" fontId="42" fillId="11" borderId="14" xfId="0" applyFont="1" applyFill="1" applyBorder="1" applyAlignment="1">
      <alignment horizontal="center" vertical="center" wrapText="1" readingOrder="1"/>
    </xf>
    <xf numFmtId="0" fontId="42" fillId="11" borderId="0" xfId="0" applyFont="1" applyFill="1" applyAlignment="1">
      <alignment horizontal="center" vertical="center" wrapText="1" readingOrder="1"/>
    </xf>
    <xf numFmtId="0" fontId="42" fillId="11" borderId="15" xfId="0" applyFont="1" applyFill="1" applyBorder="1" applyAlignment="1">
      <alignment horizontal="center" vertical="center" wrapText="1" readingOrder="1"/>
    </xf>
    <xf numFmtId="0" fontId="42" fillId="11" borderId="16" xfId="0" applyFont="1" applyFill="1" applyBorder="1" applyAlignment="1">
      <alignment horizontal="center" vertical="center" wrapText="1" readingOrder="1"/>
    </xf>
    <xf numFmtId="0" fontId="42" fillId="11" borderId="17" xfId="0" applyFont="1" applyFill="1" applyBorder="1" applyAlignment="1">
      <alignment horizontal="center" vertical="center" wrapText="1" readingOrder="1"/>
    </xf>
    <xf numFmtId="0" fontId="42" fillId="11" borderId="18" xfId="0" applyFont="1" applyFill="1" applyBorder="1" applyAlignment="1">
      <alignment horizontal="center" vertical="center" wrapText="1" readingOrder="1"/>
    </xf>
    <xf numFmtId="0" fontId="43" fillId="0" borderId="3" xfId="0" applyFont="1" applyBorder="1" applyAlignment="1">
      <alignment horizontal="center" vertical="center" wrapText="1"/>
    </xf>
    <xf numFmtId="0" fontId="43" fillId="0" borderId="10" xfId="0" applyFont="1" applyBorder="1" applyAlignment="1">
      <alignment horizontal="center" vertical="center"/>
    </xf>
    <xf numFmtId="0" fontId="43" fillId="0" borderId="5" xfId="0" applyFont="1" applyBorder="1" applyAlignment="1">
      <alignment horizontal="center" vertical="center" wrapText="1"/>
    </xf>
    <xf numFmtId="0" fontId="43" fillId="0" borderId="0" xfId="0" applyFont="1" applyAlignment="1">
      <alignment horizontal="center" vertical="center"/>
    </xf>
    <xf numFmtId="0" fontId="43" fillId="0" borderId="5" xfId="0" applyFont="1" applyBorder="1" applyAlignment="1">
      <alignment horizontal="center" vertical="center"/>
    </xf>
    <xf numFmtId="0" fontId="43" fillId="0" borderId="7" xfId="0" applyFont="1" applyBorder="1" applyAlignment="1">
      <alignment horizontal="center" vertical="center"/>
    </xf>
    <xf numFmtId="0" fontId="43" fillId="0" borderId="9" xfId="0" applyFont="1" applyBorder="1" applyAlignment="1">
      <alignment horizontal="center" vertical="center"/>
    </xf>
    <xf numFmtId="0" fontId="42" fillId="12" borderId="11" xfId="0" applyFont="1" applyFill="1" applyBorder="1" applyAlignment="1">
      <alignment horizontal="center" vertical="center" wrapText="1" readingOrder="1"/>
    </xf>
    <xf numFmtId="0" fontId="42" fillId="12" borderId="12" xfId="0" applyFont="1" applyFill="1" applyBorder="1" applyAlignment="1">
      <alignment horizontal="center" vertical="center" wrapText="1" readingOrder="1"/>
    </xf>
    <xf numFmtId="0" fontId="42" fillId="12" borderId="13" xfId="0" applyFont="1" applyFill="1" applyBorder="1" applyAlignment="1">
      <alignment horizontal="center" vertical="center" wrapText="1" readingOrder="1"/>
    </xf>
    <xf numFmtId="0" fontId="42" fillId="12" borderId="14" xfId="0" applyFont="1" applyFill="1" applyBorder="1" applyAlignment="1">
      <alignment horizontal="center" vertical="center" wrapText="1" readingOrder="1"/>
    </xf>
    <xf numFmtId="0" fontId="42" fillId="12" borderId="0" xfId="0" applyFont="1" applyFill="1" applyAlignment="1">
      <alignment horizontal="center" vertical="center" wrapText="1" readingOrder="1"/>
    </xf>
    <xf numFmtId="0" fontId="42" fillId="12" borderId="15" xfId="0" applyFont="1" applyFill="1" applyBorder="1" applyAlignment="1">
      <alignment horizontal="center" vertical="center" wrapText="1" readingOrder="1"/>
    </xf>
    <xf numFmtId="0" fontId="42" fillId="12" borderId="16" xfId="0" applyFont="1" applyFill="1" applyBorder="1" applyAlignment="1">
      <alignment horizontal="center" vertical="center" wrapText="1" readingOrder="1"/>
    </xf>
    <xf numFmtId="0" fontId="42" fillId="12" borderId="17" xfId="0" applyFont="1" applyFill="1" applyBorder="1" applyAlignment="1">
      <alignment horizontal="center" vertical="center" wrapText="1" readingOrder="1"/>
    </xf>
    <xf numFmtId="0" fontId="42" fillId="12" borderId="18" xfId="0" applyFont="1" applyFill="1" applyBorder="1" applyAlignment="1">
      <alignment horizontal="center" vertical="center" wrapText="1" readingOrder="1"/>
    </xf>
    <xf numFmtId="0" fontId="41" fillId="0" borderId="0" xfId="0" applyFont="1" applyAlignment="1">
      <alignment horizontal="center" vertical="center" wrapText="1"/>
    </xf>
    <xf numFmtId="0" fontId="22" fillId="0" borderId="0" xfId="0" applyFont="1" applyAlignment="1">
      <alignment horizontal="center" vertical="center" wrapText="1"/>
    </xf>
    <xf numFmtId="0" fontId="43" fillId="0" borderId="4" xfId="0" applyFont="1" applyBorder="1" applyAlignment="1">
      <alignment horizontal="center" vertical="center"/>
    </xf>
    <xf numFmtId="0" fontId="43" fillId="0" borderId="6" xfId="0" applyFont="1" applyBorder="1" applyAlignment="1">
      <alignment horizontal="center" vertical="center"/>
    </xf>
    <xf numFmtId="0" fontId="43" fillId="0" borderId="8" xfId="0" applyFont="1" applyBorder="1" applyAlignment="1">
      <alignment horizontal="center" vertical="center"/>
    </xf>
    <xf numFmtId="0" fontId="42" fillId="5" borderId="11" xfId="0" applyFont="1" applyFill="1" applyBorder="1" applyAlignment="1">
      <alignment horizontal="center" vertical="center" wrapText="1" readingOrder="1"/>
    </xf>
    <xf numFmtId="0" fontId="42" fillId="5" borderId="12" xfId="0" applyFont="1" applyFill="1" applyBorder="1" applyAlignment="1">
      <alignment horizontal="center" vertical="center" wrapText="1" readingOrder="1"/>
    </xf>
    <xf numFmtId="0" fontId="42" fillId="5" borderId="13" xfId="0" applyFont="1" applyFill="1" applyBorder="1" applyAlignment="1">
      <alignment horizontal="center" vertical="center" wrapText="1" readingOrder="1"/>
    </xf>
    <xf numFmtId="0" fontId="42" fillId="5" borderId="14" xfId="0" applyFont="1" applyFill="1" applyBorder="1" applyAlignment="1">
      <alignment horizontal="center" vertical="center" wrapText="1" readingOrder="1"/>
    </xf>
    <xf numFmtId="0" fontId="42" fillId="5" borderId="0" xfId="0" applyFont="1" applyFill="1" applyAlignment="1">
      <alignment horizontal="center" vertical="center" wrapText="1" readingOrder="1"/>
    </xf>
    <xf numFmtId="0" fontId="42" fillId="5" borderId="15" xfId="0" applyFont="1" applyFill="1" applyBorder="1" applyAlignment="1">
      <alignment horizontal="center" vertical="center" wrapText="1" readingOrder="1"/>
    </xf>
    <xf numFmtId="0" fontId="42" fillId="5" borderId="16" xfId="0" applyFont="1" applyFill="1" applyBorder="1" applyAlignment="1">
      <alignment horizontal="center" vertical="center" wrapText="1" readingOrder="1"/>
    </xf>
    <xf numFmtId="0" fontId="42" fillId="5" borderId="17" xfId="0" applyFont="1" applyFill="1" applyBorder="1" applyAlignment="1">
      <alignment horizontal="center" vertical="center" wrapText="1" readingOrder="1"/>
    </xf>
    <xf numFmtId="0" fontId="42" fillId="5" borderId="18" xfId="0" applyFont="1" applyFill="1" applyBorder="1" applyAlignment="1">
      <alignment horizontal="center" vertical="center" wrapText="1" readingOrder="1"/>
    </xf>
    <xf numFmtId="0" fontId="42" fillId="13" borderId="11" xfId="0" applyFont="1" applyFill="1" applyBorder="1" applyAlignment="1">
      <alignment horizontal="center" vertical="center" wrapText="1" readingOrder="1"/>
    </xf>
    <xf numFmtId="0" fontId="42" fillId="13" borderId="12" xfId="0" applyFont="1" applyFill="1" applyBorder="1" applyAlignment="1">
      <alignment horizontal="center" vertical="center" wrapText="1" readingOrder="1"/>
    </xf>
    <xf numFmtId="0" fontId="42" fillId="13" borderId="13" xfId="0" applyFont="1" applyFill="1" applyBorder="1" applyAlignment="1">
      <alignment horizontal="center" vertical="center" wrapText="1" readingOrder="1"/>
    </xf>
    <xf numFmtId="0" fontId="42" fillId="13" borderId="14" xfId="0" applyFont="1" applyFill="1" applyBorder="1" applyAlignment="1">
      <alignment horizontal="center" vertical="center" wrapText="1" readingOrder="1"/>
    </xf>
    <xf numFmtId="0" fontId="42" fillId="13" borderId="0" xfId="0" applyFont="1" applyFill="1" applyAlignment="1">
      <alignment horizontal="center" vertical="center" wrapText="1" readingOrder="1"/>
    </xf>
    <xf numFmtId="0" fontId="42" fillId="13" borderId="15" xfId="0" applyFont="1" applyFill="1" applyBorder="1" applyAlignment="1">
      <alignment horizontal="center" vertical="center" wrapText="1" readingOrder="1"/>
    </xf>
    <xf numFmtId="0" fontId="42" fillId="13" borderId="16" xfId="0" applyFont="1" applyFill="1" applyBorder="1" applyAlignment="1">
      <alignment horizontal="center" vertical="center" wrapText="1" readingOrder="1"/>
    </xf>
    <xf numFmtId="0" fontId="42" fillId="13" borderId="17" xfId="0" applyFont="1" applyFill="1" applyBorder="1" applyAlignment="1">
      <alignment horizontal="center" vertical="center" wrapText="1" readingOrder="1"/>
    </xf>
    <xf numFmtId="0" fontId="42" fillId="13" borderId="18" xfId="0" applyFont="1" applyFill="1" applyBorder="1" applyAlignment="1">
      <alignment horizontal="center" vertical="center" wrapText="1" readingOrder="1"/>
    </xf>
    <xf numFmtId="0" fontId="43" fillId="0" borderId="10" xfId="0" applyFont="1" applyBorder="1" applyAlignment="1">
      <alignment horizontal="center" vertical="center" wrapText="1"/>
    </xf>
    <xf numFmtId="0" fontId="24" fillId="0" borderId="0" xfId="0" applyFont="1" applyAlignment="1">
      <alignment horizontal="center" vertical="center"/>
    </xf>
    <xf numFmtId="0" fontId="45" fillId="0" borderId="0" xfId="0" applyFont="1" applyAlignment="1">
      <alignment horizontal="center" vertical="center"/>
    </xf>
    <xf numFmtId="0" fontId="40" fillId="15" borderId="21" xfId="0" applyFont="1" applyFill="1" applyBorder="1" applyAlignment="1">
      <alignment horizontal="center" vertical="center" wrapText="1" readingOrder="1"/>
    </xf>
    <xf numFmtId="0" fontId="40" fillId="15" borderId="22" xfId="0" applyFont="1" applyFill="1" applyBorder="1" applyAlignment="1">
      <alignment horizontal="center" vertical="center" wrapText="1" readingOrder="1"/>
    </xf>
    <xf numFmtId="0" fontId="40" fillId="15" borderId="33" xfId="0" applyFont="1" applyFill="1" applyBorder="1" applyAlignment="1">
      <alignment horizontal="center" vertical="center" wrapText="1" readingOrder="1"/>
    </xf>
    <xf numFmtId="0" fontId="35" fillId="3" borderId="0" xfId="0" applyFont="1" applyFill="1" applyAlignment="1">
      <alignment horizontal="justify" vertical="center" wrapText="1"/>
    </xf>
    <xf numFmtId="0" fontId="37" fillId="15" borderId="30" xfId="0" applyFont="1" applyFill="1" applyBorder="1" applyAlignment="1">
      <alignment horizontal="center" vertical="center" wrapText="1" readingOrder="1"/>
    </xf>
    <xf numFmtId="0" fontId="37" fillId="15" borderId="31" xfId="0" applyFont="1" applyFill="1" applyBorder="1" applyAlignment="1">
      <alignment horizontal="center" vertical="center" wrapText="1" readingOrder="1"/>
    </xf>
    <xf numFmtId="0" fontId="37" fillId="3" borderId="28" xfId="0" applyFont="1" applyFill="1" applyBorder="1" applyAlignment="1">
      <alignment horizontal="center" vertical="center" wrapText="1" readingOrder="1"/>
    </xf>
    <xf numFmtId="0" fontId="37" fillId="3" borderId="23" xfId="0" applyFont="1" applyFill="1" applyBorder="1" applyAlignment="1">
      <alignment horizontal="center" vertical="center" wrapText="1" readingOrder="1"/>
    </xf>
    <xf numFmtId="0" fontId="37" fillId="3" borderId="20" xfId="0" applyFont="1" applyFill="1" applyBorder="1" applyAlignment="1">
      <alignment horizontal="center" vertical="center" wrapText="1" readingOrder="1"/>
    </xf>
    <xf numFmtId="0" fontId="37" fillId="3" borderId="19" xfId="0" applyFont="1" applyFill="1" applyBorder="1" applyAlignment="1">
      <alignment horizontal="center" vertical="center" wrapText="1" readingOrder="1"/>
    </xf>
    <xf numFmtId="0" fontId="37" fillId="3" borderId="25" xfId="0" applyFont="1" applyFill="1" applyBorder="1" applyAlignment="1">
      <alignment horizontal="center" vertical="center" wrapText="1" readingOrder="1"/>
    </xf>
    <xf numFmtId="0" fontId="37" fillId="3" borderId="26" xfId="0" applyFont="1" applyFill="1" applyBorder="1" applyAlignment="1">
      <alignment horizontal="center" vertical="center" wrapText="1" readingOrder="1"/>
    </xf>
    <xf numFmtId="0" fontId="3" fillId="0" borderId="72" xfId="0" applyFont="1" applyBorder="1" applyAlignment="1">
      <alignment horizontal="center" vertical="center" wrapText="1"/>
    </xf>
    <xf numFmtId="0" fontId="3" fillId="0" borderId="23" xfId="0" applyFont="1" applyBorder="1" applyAlignment="1">
      <alignment horizontal="center" vertical="center" wrapText="1"/>
    </xf>
    <xf numFmtId="0" fontId="3" fillId="0" borderId="25" xfId="0" applyFont="1" applyBorder="1" applyAlignment="1">
      <alignment horizontal="center" vertical="center" wrapText="1"/>
    </xf>
    <xf numFmtId="0" fontId="70" fillId="24" borderId="72" xfId="0" applyFont="1" applyFill="1" applyBorder="1" applyAlignment="1">
      <alignment horizontal="center" vertical="center"/>
    </xf>
    <xf numFmtId="0" fontId="70" fillId="24" borderId="73" xfId="0" applyFont="1" applyFill="1" applyBorder="1" applyAlignment="1">
      <alignment horizontal="center" vertical="center"/>
    </xf>
    <xf numFmtId="0" fontId="3" fillId="0" borderId="72" xfId="0" applyFont="1" applyBorder="1" applyAlignment="1">
      <alignment horizontal="center" vertical="center"/>
    </xf>
    <xf numFmtId="0" fontId="3" fillId="0" borderId="25" xfId="0" applyFont="1" applyBorder="1" applyAlignment="1">
      <alignment horizontal="center" vertical="center"/>
    </xf>
    <xf numFmtId="0" fontId="3" fillId="0" borderId="74" xfId="0" applyFont="1" applyBorder="1" applyAlignment="1">
      <alignment horizontal="center" vertical="center"/>
    </xf>
    <xf numFmtId="0" fontId="3" fillId="0" borderId="75" xfId="0" applyFont="1" applyBorder="1" applyAlignment="1">
      <alignment horizontal="center" vertical="center"/>
    </xf>
    <xf numFmtId="0" fontId="3" fillId="0" borderId="76" xfId="0" applyFont="1" applyBorder="1" applyAlignment="1">
      <alignment horizontal="center" vertical="center"/>
    </xf>
    <xf numFmtId="0" fontId="3" fillId="0" borderId="72" xfId="0" applyFont="1" applyBorder="1" applyAlignment="1">
      <alignment horizontal="center" wrapText="1"/>
    </xf>
    <xf numFmtId="0" fontId="3" fillId="0" borderId="25" xfId="0" applyFont="1" applyBorder="1" applyAlignment="1">
      <alignment horizontal="center" wrapText="1"/>
    </xf>
  </cellXfs>
  <cellStyles count="6">
    <cellStyle name="Normal" xfId="0" builtinId="0"/>
    <cellStyle name="Normal - Style1 2" xfId="2" xr:uid="{00000000-0005-0000-0000-000001000000}"/>
    <cellStyle name="Normal 2" xfId="4" xr:uid="{00000000-0005-0000-0000-000002000000}"/>
    <cellStyle name="Normal 2 2" xfId="3" xr:uid="{00000000-0005-0000-0000-000003000000}"/>
    <cellStyle name="Normal 3" xfId="5" xr:uid="{00000000-0005-0000-0000-000004000000}"/>
    <cellStyle name="Porcentaje" xfId="1" builtinId="5"/>
  </cellStyles>
  <dxfs count="241">
    <dxf>
      <fill>
        <patternFill>
          <bgColor theme="9" tint="-0.24994659260841701"/>
        </patternFill>
      </fill>
    </dxf>
    <dxf>
      <fill>
        <patternFill>
          <bgColor rgb="FFFFFF00"/>
        </patternFill>
      </fill>
    </dxf>
    <dxf>
      <fill>
        <patternFill>
          <bgColor rgb="FF92D050"/>
        </patternFill>
      </fill>
    </dxf>
    <dxf>
      <fill>
        <patternFill>
          <bgColor rgb="FFC00000"/>
        </patternFill>
      </fill>
    </dxf>
    <dxf>
      <fill>
        <patternFill>
          <bgColor rgb="FFFFFF66"/>
        </patternFill>
      </fill>
    </dxf>
    <dxf>
      <fill>
        <patternFill>
          <bgColor rgb="FFFF0000"/>
        </patternFill>
      </fill>
    </dxf>
    <dxf>
      <fill>
        <patternFill>
          <bgColor rgb="FFFFC000"/>
        </patternFill>
      </fill>
    </dxf>
    <dxf>
      <fill>
        <patternFill>
          <bgColor rgb="FF00B050"/>
        </patternFill>
      </fill>
    </dxf>
    <dxf>
      <font>
        <color auto="1"/>
      </font>
      <fill>
        <patternFill>
          <bgColor rgb="FF92D050"/>
        </patternFill>
      </fill>
    </dxf>
    <dxf>
      <fill>
        <patternFill>
          <bgColor rgb="FFFFC000"/>
        </patternFill>
      </fill>
    </dxf>
    <dxf>
      <fill>
        <patternFill>
          <bgColor rgb="FFFF0000"/>
        </patternFill>
      </fill>
    </dxf>
    <dxf>
      <font>
        <color auto="1"/>
      </font>
      <fill>
        <patternFill>
          <bgColor rgb="FF92D050"/>
        </patternFill>
      </fill>
    </dxf>
    <dxf>
      <fill>
        <patternFill>
          <bgColor rgb="FFFFFF66"/>
        </patternFill>
      </fill>
    </dxf>
    <dxf>
      <fill>
        <patternFill>
          <bgColor rgb="FF00B050"/>
        </patternFill>
      </fill>
    </dxf>
    <dxf>
      <fill>
        <patternFill>
          <bgColor theme="9" tint="-0.24994659260841701"/>
        </patternFill>
      </fill>
    </dxf>
    <dxf>
      <fill>
        <patternFill>
          <bgColor rgb="FFFFFF00"/>
        </patternFill>
      </fill>
    </dxf>
    <dxf>
      <fill>
        <patternFill>
          <bgColor rgb="FF92D050"/>
        </patternFill>
      </fill>
    </dxf>
    <dxf>
      <fill>
        <patternFill>
          <bgColor rgb="FFC00000"/>
        </patternFill>
      </fill>
    </dxf>
    <dxf>
      <fill>
        <patternFill>
          <bgColor rgb="FFFFFF00"/>
        </patternFill>
      </fill>
    </dxf>
    <dxf>
      <fill>
        <patternFill>
          <bgColor rgb="FF92D050"/>
        </patternFill>
      </fill>
    </dxf>
    <dxf>
      <fill>
        <patternFill>
          <bgColor theme="9" tint="-0.24994659260841701"/>
        </patternFill>
      </fill>
    </dxf>
    <dxf>
      <fill>
        <patternFill>
          <bgColor rgb="FFC00000"/>
        </patternFill>
      </fill>
    </dxf>
    <dxf>
      <fill>
        <patternFill>
          <bgColor rgb="FFFFFF00"/>
        </patternFill>
      </fill>
    </dxf>
    <dxf>
      <fill>
        <patternFill>
          <bgColor rgb="FF92D050"/>
        </patternFill>
      </fill>
    </dxf>
    <dxf>
      <fill>
        <patternFill>
          <bgColor theme="9" tint="-0.24994659260841701"/>
        </patternFill>
      </fill>
    </dxf>
    <dxf>
      <fill>
        <patternFill>
          <bgColor rgb="FFC00000"/>
        </patternFill>
      </fill>
    </dxf>
    <dxf>
      <fill>
        <patternFill>
          <bgColor rgb="FFC00000"/>
        </patternFill>
      </fill>
    </dxf>
    <dxf>
      <fill>
        <patternFill>
          <bgColor theme="9" tint="-0.24994659260841701"/>
        </patternFill>
      </fill>
    </dxf>
    <dxf>
      <fill>
        <patternFill>
          <bgColor rgb="FFFFFF00"/>
        </patternFill>
      </fill>
    </dxf>
    <dxf>
      <fill>
        <patternFill>
          <bgColor rgb="FF92D050"/>
        </patternFill>
      </fill>
    </dxf>
    <dxf>
      <fill>
        <patternFill>
          <bgColor rgb="FFC00000"/>
        </patternFill>
      </fill>
    </dxf>
    <dxf>
      <fill>
        <patternFill>
          <bgColor rgb="FF92D050"/>
        </patternFill>
      </fill>
    </dxf>
    <dxf>
      <fill>
        <patternFill>
          <bgColor theme="9" tint="-0.24994659260841701"/>
        </patternFill>
      </fill>
    </dxf>
    <dxf>
      <fill>
        <patternFill>
          <bgColor rgb="FFFFFF00"/>
        </patternFill>
      </fill>
    </dxf>
    <dxf>
      <fill>
        <patternFill>
          <bgColor rgb="FF92D050"/>
        </patternFill>
      </fill>
    </dxf>
    <dxf>
      <fill>
        <patternFill>
          <bgColor rgb="FFFFFF00"/>
        </patternFill>
      </fill>
    </dxf>
    <dxf>
      <fill>
        <patternFill>
          <bgColor rgb="FFC00000"/>
        </patternFill>
      </fill>
    </dxf>
    <dxf>
      <fill>
        <patternFill>
          <bgColor theme="9" tint="-0.24994659260841701"/>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theme="9" tint="-0.24994659260841701"/>
        </patternFill>
      </fill>
    </dxf>
    <dxf>
      <fill>
        <patternFill>
          <bgColor rgb="FFFFFF00"/>
        </patternFill>
      </fill>
    </dxf>
    <dxf>
      <fill>
        <patternFill>
          <bgColor rgb="FF92D050"/>
        </patternFill>
      </fill>
    </dxf>
    <dxf>
      <fill>
        <patternFill>
          <bgColor rgb="FFC0000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ont>
        <color auto="1"/>
      </font>
      <fill>
        <patternFill>
          <bgColor rgb="FF92D050"/>
        </patternFill>
      </fill>
    </dxf>
    <dxf>
      <fill>
        <patternFill>
          <bgColor rgb="FFFFFF66"/>
        </patternFill>
      </fill>
    </dxf>
    <dxf>
      <fill>
        <patternFill>
          <bgColor rgb="FFFFC000"/>
        </patternFill>
      </fill>
    </dxf>
    <dxf>
      <fill>
        <patternFill>
          <bgColor rgb="FFFF0000"/>
        </patternFill>
      </fill>
    </dxf>
    <dxf>
      <fill>
        <patternFill>
          <bgColor rgb="FF00B050"/>
        </patternFill>
      </fill>
    </dxf>
    <dxf>
      <font>
        <color rgb="FF9C0006"/>
      </font>
      <fill>
        <patternFill>
          <bgColor rgb="FFFFC7CE"/>
        </patternFill>
      </fill>
    </dxf>
    <dxf>
      <fill>
        <patternFill>
          <bgColor rgb="FF00B050"/>
        </patternFill>
      </fill>
    </dxf>
    <dxf>
      <font>
        <color auto="1"/>
      </font>
      <fill>
        <patternFill>
          <bgColor rgb="FF92D050"/>
        </patternFill>
      </fill>
    </dxf>
    <dxf>
      <fill>
        <patternFill>
          <bgColor rgb="FFFFC000"/>
        </patternFill>
      </fill>
    </dxf>
    <dxf>
      <fill>
        <patternFill>
          <bgColor rgb="FFFFFF66"/>
        </patternFill>
      </fill>
    </dxf>
    <dxf>
      <fill>
        <patternFill>
          <bgColor rgb="FFFF0000"/>
        </patternFill>
      </fill>
    </dxf>
    <dxf>
      <fill>
        <patternFill>
          <bgColor rgb="FFFFC000"/>
        </patternFill>
      </fill>
    </dxf>
    <dxf>
      <fill>
        <patternFill>
          <bgColor rgb="FFFF0000"/>
        </patternFill>
      </fill>
    </dxf>
    <dxf>
      <fill>
        <patternFill>
          <bgColor rgb="FF00B050"/>
        </patternFill>
      </fill>
    </dxf>
    <dxf>
      <font>
        <color auto="1"/>
      </font>
      <fill>
        <patternFill>
          <bgColor rgb="FF92D050"/>
        </patternFill>
      </fill>
    </dxf>
    <dxf>
      <fill>
        <patternFill>
          <bgColor rgb="FFFFFF66"/>
        </patternFill>
      </fill>
    </dxf>
    <dxf>
      <fill>
        <patternFill>
          <bgColor rgb="FFFFC000"/>
        </patternFill>
      </fill>
    </dxf>
    <dxf>
      <font>
        <color auto="1"/>
      </font>
      <fill>
        <patternFill>
          <bgColor rgb="FF92D050"/>
        </patternFill>
      </fill>
    </dxf>
    <dxf>
      <fill>
        <patternFill>
          <bgColor rgb="FF00B050"/>
        </patternFill>
      </fill>
    </dxf>
    <dxf>
      <fill>
        <patternFill>
          <bgColor rgb="FFFF0000"/>
        </patternFill>
      </fill>
    </dxf>
    <dxf>
      <fill>
        <patternFill>
          <bgColor rgb="FFFFFF66"/>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FFFF66"/>
        </patternFill>
      </fill>
    </dxf>
    <dxf>
      <font>
        <color auto="1"/>
      </font>
      <fill>
        <patternFill>
          <bgColor rgb="FF92D050"/>
        </patternFill>
      </fill>
    </dxf>
    <dxf>
      <fill>
        <patternFill>
          <bgColor rgb="FF00B050"/>
        </patternFill>
      </fill>
    </dxf>
    <dxf>
      <fill>
        <patternFill>
          <bgColor rgb="FFFF0000"/>
        </patternFill>
      </fill>
    </dxf>
    <dxf>
      <fill>
        <patternFill>
          <bgColor rgb="FFFFC000"/>
        </patternFill>
      </fill>
    </dxf>
    <dxf>
      <font>
        <color auto="1"/>
      </font>
      <fill>
        <patternFill>
          <bgColor rgb="FF92D050"/>
        </patternFill>
      </fill>
    </dxf>
    <dxf>
      <fill>
        <patternFill>
          <bgColor rgb="FF00B050"/>
        </patternFill>
      </fill>
    </dxf>
    <dxf>
      <fill>
        <patternFill>
          <bgColor rgb="FFFFFF66"/>
        </patternFill>
      </fill>
    </dxf>
    <dxf>
      <fill>
        <patternFill>
          <bgColor rgb="FFFF0000"/>
        </patternFill>
      </fill>
    </dxf>
    <dxf>
      <fill>
        <patternFill>
          <bgColor rgb="FFFFC000"/>
        </patternFill>
      </fill>
    </dxf>
    <dxf>
      <fill>
        <patternFill>
          <bgColor rgb="FF00B050"/>
        </patternFill>
      </fill>
    </dxf>
    <dxf>
      <fill>
        <patternFill>
          <bgColor rgb="FFFFC000"/>
        </patternFill>
      </fill>
    </dxf>
    <dxf>
      <fill>
        <patternFill>
          <bgColor rgb="FFFF0000"/>
        </patternFill>
      </fill>
    </dxf>
    <dxf>
      <fill>
        <patternFill>
          <bgColor rgb="FFFFFF66"/>
        </patternFill>
      </fill>
    </dxf>
    <dxf>
      <font>
        <color auto="1"/>
      </font>
      <fill>
        <patternFill>
          <bgColor rgb="FF92D050"/>
        </patternFill>
      </fill>
    </dxf>
    <dxf>
      <fill>
        <patternFill>
          <bgColor rgb="FFFF0000"/>
        </patternFill>
      </fill>
    </dxf>
    <dxf>
      <fill>
        <patternFill>
          <bgColor rgb="FFFFC000"/>
        </patternFill>
      </fill>
    </dxf>
    <dxf>
      <fill>
        <patternFill>
          <bgColor rgb="FF00B050"/>
        </patternFill>
      </fill>
    </dxf>
    <dxf>
      <font>
        <color auto="1"/>
      </font>
      <fill>
        <patternFill>
          <bgColor rgb="FF92D050"/>
        </patternFill>
      </fill>
    </dxf>
    <dxf>
      <fill>
        <patternFill>
          <bgColor rgb="FFFFFF66"/>
        </patternFill>
      </fill>
    </dxf>
    <dxf>
      <font>
        <color auto="1"/>
      </font>
      <fill>
        <patternFill>
          <bgColor rgb="FF92D050"/>
        </patternFill>
      </fill>
    </dxf>
    <dxf>
      <fill>
        <patternFill>
          <bgColor rgb="FFFF0000"/>
        </patternFill>
      </fill>
    </dxf>
    <dxf>
      <fill>
        <patternFill>
          <bgColor rgb="FFFFC000"/>
        </patternFill>
      </fill>
    </dxf>
    <dxf>
      <fill>
        <patternFill>
          <bgColor rgb="FFFFFF66"/>
        </patternFill>
      </fill>
    </dxf>
    <dxf>
      <fill>
        <patternFill>
          <bgColor rgb="FF00B05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gradientFill degree="180">
          <stop position="0">
            <color rgb="FFFFA700"/>
          </stop>
          <stop position="1">
            <color theme="0"/>
          </stop>
        </gradientFill>
      </fill>
    </dxf>
    <dxf>
      <fill>
        <gradientFill>
          <stop position="0">
            <color theme="0"/>
          </stop>
          <stop position="1">
            <color rgb="FFFFFF00"/>
          </stop>
        </gradientFill>
      </fill>
    </dxf>
    <dxf>
      <fill>
        <gradientFill degree="180">
          <stop position="0">
            <color rgb="FF008744"/>
          </stop>
          <stop position="1">
            <color rgb="FFFFFFFF"/>
          </stop>
        </gradientFill>
      </fill>
    </dxf>
    <dxf>
      <fill>
        <gradientFill degree="180">
          <stop position="0">
            <color rgb="FF008744"/>
          </stop>
          <stop position="1">
            <color theme="0"/>
          </stop>
        </gradientFill>
      </fill>
    </dxf>
    <dxf>
      <fill>
        <patternFill>
          <bgColor rgb="FF00B050"/>
        </patternFill>
      </fill>
    </dxf>
    <dxf>
      <fill>
        <patternFill>
          <bgColor rgb="FF00B050"/>
        </patternFill>
      </fill>
    </dxf>
    <dxf>
      <fill>
        <patternFill>
          <bgColor rgb="FF00B050"/>
        </patternFill>
      </fill>
    </dxf>
    <dxf>
      <fill>
        <patternFill>
          <bgColor rgb="FFFFC000"/>
        </patternFill>
      </fill>
    </dxf>
    <dxf>
      <fill>
        <gradientFill>
          <stop position="0">
            <color theme="0"/>
          </stop>
          <stop position="1">
            <color theme="4"/>
          </stop>
        </gradientFill>
      </fill>
    </dxf>
    <dxf>
      <fill>
        <patternFill>
          <bgColor rgb="FF73FB79"/>
        </patternFill>
      </fill>
    </dxf>
    <dxf>
      <fill>
        <patternFill>
          <bgColor rgb="FFFFFD78"/>
        </patternFill>
      </fill>
    </dxf>
    <dxf>
      <fill>
        <patternFill>
          <bgColor rgb="FFFF7E79"/>
        </patternFill>
      </fill>
    </dxf>
    <dxf>
      <fill>
        <patternFill>
          <bgColor rgb="FF73FB79"/>
        </patternFill>
      </fill>
    </dxf>
    <dxf>
      <fill>
        <patternFill>
          <bgColor rgb="FFFFFD78"/>
        </patternFill>
      </fill>
    </dxf>
    <dxf>
      <fill>
        <patternFill>
          <bgColor rgb="FFFF7E79"/>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theme="9" tint="-0.24994659260841701"/>
        </patternFill>
      </fill>
    </dxf>
    <dxf>
      <fill>
        <patternFill>
          <bgColor rgb="FFFFFF00"/>
        </patternFill>
      </fill>
    </dxf>
    <dxf>
      <fill>
        <patternFill>
          <bgColor rgb="FF92D050"/>
        </patternFill>
      </fill>
    </dxf>
    <dxf>
      <fill>
        <patternFill>
          <bgColor rgb="FFC00000"/>
        </patternFill>
      </fill>
    </dxf>
    <dxf>
      <fill>
        <patternFill>
          <bgColor rgb="FFFFFF66"/>
        </patternFill>
      </fill>
    </dxf>
    <dxf>
      <fill>
        <patternFill>
          <bgColor rgb="FFFF0000"/>
        </patternFill>
      </fill>
    </dxf>
    <dxf>
      <fill>
        <patternFill>
          <bgColor rgb="FFFFC000"/>
        </patternFill>
      </fill>
    </dxf>
    <dxf>
      <fill>
        <patternFill>
          <bgColor rgb="FF00B050"/>
        </patternFill>
      </fill>
    </dxf>
    <dxf>
      <font>
        <color auto="1"/>
      </font>
      <fill>
        <patternFill>
          <bgColor rgb="FF92D050"/>
        </patternFill>
      </fill>
    </dxf>
    <dxf>
      <fill>
        <patternFill>
          <bgColor rgb="FF00B050"/>
        </patternFill>
      </fill>
    </dxf>
    <dxf>
      <fill>
        <patternFill>
          <bgColor rgb="FFFF0000"/>
        </patternFill>
      </fill>
    </dxf>
    <dxf>
      <fill>
        <patternFill>
          <bgColor rgb="FFFFC000"/>
        </patternFill>
      </fill>
    </dxf>
    <dxf>
      <fill>
        <patternFill>
          <bgColor rgb="FFFFFF66"/>
        </patternFill>
      </fill>
    </dxf>
    <dxf>
      <font>
        <color auto="1"/>
      </font>
      <fill>
        <patternFill>
          <bgColor rgb="FF92D050"/>
        </patternFill>
      </fill>
    </dxf>
    <dxf>
      <fill>
        <patternFill>
          <bgColor theme="9" tint="-0.24994659260841701"/>
        </patternFill>
      </fill>
    </dxf>
    <dxf>
      <fill>
        <patternFill>
          <bgColor rgb="FFFFFF00"/>
        </patternFill>
      </fill>
    </dxf>
    <dxf>
      <fill>
        <patternFill>
          <bgColor rgb="FF92D050"/>
        </patternFill>
      </fill>
    </dxf>
    <dxf>
      <fill>
        <patternFill>
          <bgColor rgb="FFC00000"/>
        </patternFill>
      </fill>
    </dxf>
    <dxf>
      <fill>
        <patternFill>
          <bgColor rgb="FFFFFF00"/>
        </patternFill>
      </fill>
    </dxf>
    <dxf>
      <fill>
        <patternFill>
          <bgColor rgb="FF92D050"/>
        </patternFill>
      </fill>
    </dxf>
    <dxf>
      <fill>
        <patternFill>
          <bgColor theme="9" tint="-0.24994659260841701"/>
        </patternFill>
      </fill>
    </dxf>
    <dxf>
      <fill>
        <patternFill>
          <bgColor rgb="FFC00000"/>
        </patternFill>
      </fill>
    </dxf>
    <dxf>
      <fill>
        <patternFill>
          <bgColor rgb="FFFFFF00"/>
        </patternFill>
      </fill>
    </dxf>
    <dxf>
      <fill>
        <patternFill>
          <bgColor rgb="FF92D050"/>
        </patternFill>
      </fill>
    </dxf>
    <dxf>
      <fill>
        <patternFill>
          <bgColor theme="9" tint="-0.24994659260841701"/>
        </patternFill>
      </fill>
    </dxf>
    <dxf>
      <fill>
        <patternFill>
          <bgColor rgb="FFC00000"/>
        </patternFill>
      </fill>
    </dxf>
    <dxf>
      <fill>
        <patternFill>
          <bgColor rgb="FFC00000"/>
        </patternFill>
      </fill>
    </dxf>
    <dxf>
      <fill>
        <patternFill>
          <bgColor theme="9" tint="-0.24994659260841701"/>
        </patternFill>
      </fill>
    </dxf>
    <dxf>
      <fill>
        <patternFill>
          <bgColor rgb="FFFFFF00"/>
        </patternFill>
      </fill>
    </dxf>
    <dxf>
      <fill>
        <patternFill>
          <bgColor rgb="FF92D050"/>
        </patternFill>
      </fill>
    </dxf>
    <dxf>
      <fill>
        <patternFill>
          <bgColor rgb="FFC00000"/>
        </patternFill>
      </fill>
    </dxf>
    <dxf>
      <fill>
        <patternFill>
          <bgColor rgb="FF92D050"/>
        </patternFill>
      </fill>
    </dxf>
    <dxf>
      <fill>
        <patternFill>
          <bgColor theme="9" tint="-0.24994659260841701"/>
        </patternFill>
      </fill>
    </dxf>
    <dxf>
      <fill>
        <patternFill>
          <bgColor rgb="FFFFFF00"/>
        </patternFill>
      </fill>
    </dxf>
    <dxf>
      <fill>
        <patternFill>
          <bgColor rgb="FF92D050"/>
        </patternFill>
      </fill>
    </dxf>
    <dxf>
      <fill>
        <patternFill>
          <bgColor rgb="FFFFFF00"/>
        </patternFill>
      </fill>
    </dxf>
    <dxf>
      <fill>
        <patternFill>
          <bgColor rgb="FFC00000"/>
        </patternFill>
      </fill>
    </dxf>
    <dxf>
      <fill>
        <patternFill>
          <bgColor theme="9" tint="-0.24994659260841701"/>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theme="9" tint="-0.24994659260841701"/>
        </patternFill>
      </fill>
    </dxf>
    <dxf>
      <fill>
        <patternFill>
          <bgColor rgb="FFFFFF00"/>
        </patternFill>
      </fill>
    </dxf>
    <dxf>
      <fill>
        <patternFill>
          <bgColor rgb="FF92D050"/>
        </patternFill>
      </fill>
    </dxf>
    <dxf>
      <fill>
        <patternFill>
          <bgColor rgb="FFC0000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ont>
        <color rgb="FF9C0006"/>
      </font>
      <fill>
        <patternFill>
          <bgColor rgb="FFFFC7CE"/>
        </patternFill>
      </fill>
    </dxf>
    <dxf>
      <fill>
        <patternFill>
          <bgColor rgb="FFFFC000"/>
        </patternFill>
      </fill>
    </dxf>
    <dxf>
      <fill>
        <patternFill>
          <bgColor rgb="FFFFFF66"/>
        </patternFill>
      </fill>
    </dxf>
    <dxf>
      <fill>
        <patternFill>
          <bgColor rgb="FF00B050"/>
        </patternFill>
      </fill>
    </dxf>
    <dxf>
      <fill>
        <patternFill>
          <bgColor rgb="FFFF0000"/>
        </patternFill>
      </fill>
    </dxf>
    <dxf>
      <font>
        <color auto="1"/>
      </font>
      <fill>
        <patternFill>
          <bgColor rgb="FF92D050"/>
        </patternFill>
      </fill>
    </dxf>
    <dxf>
      <font>
        <color auto="1"/>
      </font>
      <fill>
        <patternFill>
          <bgColor rgb="FF92D050"/>
        </patternFill>
      </fill>
    </dxf>
    <dxf>
      <fill>
        <patternFill>
          <bgColor rgb="FFFFFF66"/>
        </patternFill>
      </fill>
    </dxf>
    <dxf>
      <fill>
        <patternFill>
          <bgColor rgb="FFFFC000"/>
        </patternFill>
      </fill>
    </dxf>
    <dxf>
      <fill>
        <patternFill>
          <bgColor rgb="FFFF0000"/>
        </patternFill>
      </fill>
    </dxf>
    <dxf>
      <fill>
        <patternFill>
          <bgColor rgb="FF00B050"/>
        </patternFill>
      </fill>
    </dxf>
    <dxf>
      <fill>
        <patternFill>
          <bgColor rgb="FFFFC000"/>
        </patternFill>
      </fill>
    </dxf>
    <dxf>
      <font>
        <color auto="1"/>
      </font>
      <fill>
        <patternFill>
          <bgColor rgb="FF92D050"/>
        </patternFill>
      </fill>
    </dxf>
    <dxf>
      <fill>
        <patternFill>
          <bgColor rgb="FF00B050"/>
        </patternFill>
      </fill>
    </dxf>
    <dxf>
      <fill>
        <patternFill>
          <bgColor rgb="FFFFFF66"/>
        </patternFill>
      </fill>
    </dxf>
    <dxf>
      <fill>
        <patternFill>
          <bgColor rgb="FFFF000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FFC000"/>
        </patternFill>
      </fill>
    </dxf>
    <dxf>
      <fill>
        <patternFill>
          <bgColor rgb="FF00B050"/>
        </patternFill>
      </fill>
    </dxf>
    <dxf>
      <font>
        <color auto="1"/>
      </font>
      <fill>
        <patternFill>
          <bgColor rgb="FF92D050"/>
        </patternFill>
      </fill>
    </dxf>
    <dxf>
      <fill>
        <patternFill>
          <bgColor rgb="FFFFFF66"/>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0000"/>
        </patternFill>
      </fill>
    </dxf>
    <dxf>
      <fill>
        <patternFill>
          <bgColor rgb="FFFFC000"/>
        </patternFill>
      </fill>
    </dxf>
    <dxf>
      <fill>
        <patternFill>
          <bgColor rgb="FF00B050"/>
        </patternFill>
      </fill>
    </dxf>
    <dxf>
      <fill>
        <patternFill>
          <bgColor rgb="FFFFC000"/>
        </patternFill>
      </fill>
    </dxf>
    <dxf>
      <fill>
        <patternFill>
          <bgColor rgb="FFFF0000"/>
        </patternFill>
      </fill>
    </dxf>
    <dxf>
      <fill>
        <patternFill>
          <bgColor rgb="FFFFFF66"/>
        </patternFill>
      </fill>
    </dxf>
    <dxf>
      <font>
        <color auto="1"/>
      </font>
      <fill>
        <patternFill>
          <bgColor rgb="FF92D050"/>
        </patternFill>
      </fill>
    </dxf>
    <dxf>
      <fill>
        <patternFill>
          <bgColor rgb="FFFFFF66"/>
        </patternFill>
      </fill>
    </dxf>
    <dxf>
      <fill>
        <patternFill>
          <bgColor rgb="FF00B050"/>
        </patternFill>
      </fill>
    </dxf>
    <dxf>
      <fill>
        <patternFill>
          <bgColor rgb="FFFF0000"/>
        </patternFill>
      </fill>
    </dxf>
    <dxf>
      <font>
        <color auto="1"/>
      </font>
      <fill>
        <patternFill>
          <bgColor rgb="FF92D050"/>
        </patternFill>
      </fill>
    </dxf>
    <dxf>
      <fill>
        <patternFill>
          <bgColor rgb="FFFFC000"/>
        </patternFill>
      </fill>
    </dxf>
    <dxf>
      <fill>
        <patternFill>
          <bgColor rgb="FFFFC000"/>
        </patternFill>
      </fill>
    </dxf>
    <dxf>
      <fill>
        <patternFill>
          <bgColor rgb="FFFFFF66"/>
        </patternFill>
      </fill>
    </dxf>
    <dxf>
      <fill>
        <patternFill>
          <bgColor rgb="FF00B050"/>
        </patternFill>
      </fill>
    </dxf>
    <dxf>
      <fill>
        <patternFill>
          <bgColor rgb="FFFF0000"/>
        </patternFill>
      </fill>
    </dxf>
    <dxf>
      <font>
        <color auto="1"/>
      </font>
      <fill>
        <patternFill>
          <bgColor rgb="FF92D050"/>
        </patternFill>
      </fill>
    </dxf>
    <dxf>
      <font>
        <b val="0"/>
        <i val="0"/>
        <strike val="0"/>
        <condense val="0"/>
        <extend val="0"/>
        <outline val="0"/>
        <shadow val="0"/>
        <u val="none"/>
        <vertAlign val="baseline"/>
        <sz val="16"/>
        <color rgb="FFFF0000"/>
        <name val="Calibri"/>
        <scheme val="minor"/>
      </font>
      <fill>
        <patternFill patternType="none">
          <fgColor indexed="64"/>
          <bgColor indexed="65"/>
        </patternFill>
      </fill>
    </dxf>
    <dxf>
      <font>
        <b val="0"/>
        <i val="0"/>
        <strike val="0"/>
        <condense val="0"/>
        <extend val="0"/>
        <outline val="0"/>
        <shadow val="0"/>
        <u val="none"/>
        <vertAlign val="baseline"/>
        <sz val="16"/>
        <color rgb="FFFF0000"/>
        <name val="Calibri"/>
        <scheme val="minor"/>
      </font>
      <fill>
        <patternFill patternType="none">
          <fgColor indexed="64"/>
          <bgColor indexed="65"/>
        </patternFill>
      </fill>
    </dxf>
    <dxf>
      <font>
        <b val="0"/>
        <i val="0"/>
        <strike val="0"/>
        <condense val="0"/>
        <extend val="0"/>
        <outline val="0"/>
        <shadow val="0"/>
        <u val="none"/>
        <vertAlign val="baseline"/>
        <sz val="16"/>
        <color rgb="FFFF0000"/>
        <name val="Calibri"/>
        <scheme val="minor"/>
      </font>
      <fill>
        <patternFill patternType="none">
          <fgColor indexed="64"/>
          <bgColor indexed="65"/>
        </patternFill>
      </fill>
    </dxf>
    <dxf>
      <font>
        <b val="0"/>
        <i val="0"/>
        <strike val="0"/>
        <condense val="0"/>
        <extend val="0"/>
        <outline val="0"/>
        <shadow val="0"/>
        <u val="none"/>
        <vertAlign val="baseline"/>
        <sz val="16"/>
        <color rgb="FFFF0000"/>
        <name val="Arial Narrow"/>
        <scheme val="none"/>
      </font>
      <fill>
        <patternFill patternType="none">
          <fgColor indexed="64"/>
          <bgColor indexed="65"/>
        </patternFill>
      </fill>
      <alignment horizontal="general" vertical="center" textRotation="0" wrapText="0" indent="0" justifyLastLine="0" shrinkToFit="0" readingOrder="0"/>
    </dxf>
  </dxfs>
  <tableStyles count="0" defaultTableStyle="TableStyleMedium2" defaultPivotStyle="PivotStyleLight16"/>
  <colors>
    <mruColors>
      <color rgb="FFFFFF66"/>
      <color rgb="FFFFCC00"/>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microsoft.com/office/2017/10/relationships/person" Target="persons/perso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5"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pivotCacheDefinition" Target="pivotCache/pivotCacheDefinition1.xml"/><Relationship Id="rId20" Type="http://schemas.openxmlformats.org/officeDocument/2006/relationships/sheetMetadata" Target="metadata.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3.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5.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7.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9.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UAESP\RIESGOS\Mapa%20de%20Riesgos%20-%20Direccionamiento%20Estrat&#233;gico%202021.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Estratégico"/>
      <sheetName val="IDENTIFICACIÓN"/>
      <sheetName val="VALORACIÓN"/>
      <sheetName val="CONTROLES"/>
    </sheetNames>
    <sheetDataSet>
      <sheetData sheetId="0"/>
      <sheetData sheetId="1"/>
      <sheetData sheetId="2"/>
      <sheetData sheetId="3"/>
    </sheetDataSet>
  </externalBook>
</externalLink>
</file>

<file path=xl/persons/person.xml><?xml version="1.0" encoding="utf-8"?>
<personList xmlns="http://schemas.microsoft.com/office/spreadsheetml/2018/threadedcomments" xmlns:x="http://schemas.openxmlformats.org/spreadsheetml/2006/main">
  <person displayName="Luz Palacios" id="{AB29597E-2A4A-4F52-B242-BC7AEF526BC1}" userId="5af90a02b3c675c1" providerId="Windows Live"/>
  <person displayName="LUZ MARY  PALACIOS CASTILLO" id="{9B9E531B-8500-4308-9BEB-65DE703B6A2F}" userId="S::luz.palacios@uaesp.gov.co::bc65a817-fd8f-4994-ac3c-3d6b16d38429" providerId="AD"/>
</personList>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Andres Marin" refreshedDate="44186.276661689815" createdVersion="6" refreshedVersion="6" minRefreshableVersion="3" recordCount="10" xr:uid="{00000000-000A-0000-FFFF-FFFF00000000}">
  <cacheSource type="worksheet">
    <worksheetSource name="Tabla1"/>
  </cacheSource>
  <cacheFields count="2">
    <cacheField name="Criterios" numFmtId="0">
      <sharedItems count="2">
        <s v="Afectación Económica o presupuestal"/>
        <s v="Pérdida Reputacional"/>
      </sharedItems>
    </cacheField>
    <cacheField name="Subcriterios" numFmtId="0">
      <sharedItems count="10">
        <s v="Afectación menor a 10 SMLMV ."/>
        <s v="Entre 10 y 50 SMLMV "/>
        <s v="Entre 50 y 100 SMLMV "/>
        <s v="Entre 100 y 500 SMLMV "/>
        <s v="Mayor a 500 SMLMV "/>
        <s v="El riesgo afecta la imagen de alguna área de la organización"/>
        <s v="El riesgo afecta la imagen de la entidad internamente, de conocimiento general, nivel interno, de junta dircetiva y accionistas y/o de provedores"/>
        <s v="El riesgo afecta la imagen de la entidad con algunos usuarios de relevancia frente al logro de los objetivos"/>
        <s v="El riesgo afecta la imagen de de la entidad con efecto publicitario sostenido a nivel de sector administrativo, nivel departamental o municipal"/>
        <s v="El riesgo afecta la imagen de la entidad a nivel nacional, con efecto publicitarios sostenible a nivel país"/>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0">
  <r>
    <x v="0"/>
    <x v="0"/>
  </r>
  <r>
    <x v="0"/>
    <x v="1"/>
  </r>
  <r>
    <x v="0"/>
    <x v="2"/>
  </r>
  <r>
    <x v="0"/>
    <x v="3"/>
  </r>
  <r>
    <x v="0"/>
    <x v="4"/>
  </r>
  <r>
    <x v="1"/>
    <x v="5"/>
  </r>
  <r>
    <x v="1"/>
    <x v="6"/>
  </r>
  <r>
    <x v="1"/>
    <x v="7"/>
  </r>
  <r>
    <x v="1"/>
    <x v="8"/>
  </r>
  <r>
    <x v="1"/>
    <x v="9"/>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800-000000000000}" name="TablaDinámica1" cacheId="0" applyNumberFormats="0" applyBorderFormats="0" applyFontFormats="0" applyPatternFormats="0" applyAlignmentFormats="0" applyWidthHeightFormats="1" dataCaption="Valores" updatedVersion="6" minRefreshableVersion="3" useAutoFormatting="1" rowGrandTotals="0" colGrandTotals="0" itemPrintTitles="1" createdVersion="6" indent="0" compact="0" outline="1" outlineData="1" compactData="0" multipleFieldFilters="0">
  <location ref="D209:E221" firstHeaderRow="1" firstDataRow="1" firstDataCol="2"/>
  <pivotFields count="2">
    <pivotField axis="axisRow" compact="0" showAll="0" defaultSubtotal="0">
      <items count="2">
        <item x="0"/>
        <item x="1"/>
      </items>
    </pivotField>
    <pivotField axis="axisRow" compact="0" showAll="0" defaultSubtotal="0">
      <items count="10">
        <item x="0"/>
        <item x="5"/>
        <item x="6"/>
        <item x="7"/>
        <item n="El riesgo afecta la imagen de la entidad con efecto publicitario sostenido a nivel de sector administrativo, nivel departamental o municipal" x="8"/>
        <item x="9"/>
        <item x="1"/>
        <item x="2"/>
        <item x="3"/>
        <item x="4"/>
      </items>
    </pivotField>
  </pivotFields>
  <rowFields count="2">
    <field x="0"/>
    <field x="1"/>
  </rowFields>
  <rowItems count="12">
    <i>
      <x/>
    </i>
    <i r="1">
      <x/>
    </i>
    <i r="1">
      <x v="6"/>
    </i>
    <i r="1">
      <x v="7"/>
    </i>
    <i r="1">
      <x v="8"/>
    </i>
    <i r="1">
      <x v="9"/>
    </i>
    <i>
      <x v="1"/>
    </i>
    <i r="1">
      <x v="1"/>
    </i>
    <i r="1">
      <x v="2"/>
    </i>
    <i r="1">
      <x v="3"/>
    </i>
    <i r="1">
      <x v="4"/>
    </i>
    <i r="1">
      <x v="5"/>
    </i>
  </rowItems>
  <colItems count="1">
    <i/>
  </colItem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a1" displayName="Tabla1" ref="B209:C219" totalsRowShown="0" headerRowDxfId="240" dataDxfId="239">
  <autoFilter ref="B209:C219" xr:uid="{00000000-0009-0000-0100-000001000000}"/>
  <tableColumns count="2">
    <tableColumn id="1" xr3:uid="{00000000-0010-0000-0000-000001000000}" name="Criterios" dataDxfId="238"/>
    <tableColumn id="2" xr3:uid="{00000000-0010-0000-0000-000002000000}" name="Subcriterios" dataDxfId="237"/>
  </tableColumns>
  <tableStyleInfo name="TableStyleMedium2"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AL2" dT="2021-06-29T21:49:59.41" personId="{9B9E531B-8500-4308-9BEB-65DE703B6A2F}" id="{9D4BF3E8-4B40-41B6-8424-8ED0AEF0BFBC}">
    <text>no aplica para los niveles de riesgo residual bajo</text>
  </threadedComment>
  <threadedComment ref="A3" dT="2021-03-29T20:54:26.08" personId="{AB29597E-2A4A-4F52-B242-BC7AEF526BC1}" id="{CF3D4031-B02E-4364-A8D3-ED8E4AEFF6D6}">
    <text>Permite definir un consecutivo de riesgos, para garantizar la identificación única de los riesgos.</text>
  </threadedComment>
  <threadedComment ref="E3" dT="2021-03-29T20:59:18.35" personId="{AB29597E-2A4A-4F52-B242-BC7AEF526BC1}" id="{5B19918B-1D1A-4D04-9D1C-8507A1B9A322}">
    <text>Consolida o resume los análisis sobre impacto + causa inmediata + causa raíz, permitiendo contar con una redacción clara y concreta del riesgo indentificado. Tenga en cuenta la estructura de alto nivel establecida en al guía, inicia con POSIBILIDAD DE + Impacto para la entidad (Qué) + Causa Inmediata (Cómo) + Causa Raíz (Por qué)</text>
  </threadedComment>
  <threadedComment ref="G3" dT="2021-03-29T20:58:53.90" personId="{AB29597E-2A4A-4F52-B242-BC7AEF526BC1}" id="{2D53BA2D-C180-4BD8-8C0F-728C5BF4DBAA}">
    <text>Circunstancias bajo las cuales se presenta el riesgo, es la situación más evidente frente al riesgo, redacte de la forma más concreta posible. verifique los resultaos negativos del análisis del contexto</text>
  </threadedComment>
  <threadedComment ref="H3" dT="2021-03-29T20:59:06.28" personId="{AB29597E-2A4A-4F52-B242-BC7AEF526BC1}" id="{76E4AE1B-2B4B-42E8-AAA7-D6D59173732B}">
    <text>Causa  principal  o básica, corresponde a las razones por la cuales se puede presentar  el riesgo, redacte de la forma más concreta posible.</text>
  </threadedComment>
  <threadedComment ref="J3" dT="2021-03-29T20:59:56.68" personId="{AB29597E-2A4A-4F52-B242-BC7AEF526BC1}" id="{6E738BDD-7778-4419-98BC-DAAA5D6DBA3D}">
    <text>Defina el # de veces que se ejecuta la actividad durante el año, (Recuerde la probabilidad e ocurrencia del riesgo se defien como el No. de veces que se pasa por el punto de riesgo en el periodo de 1 año)</text>
  </threadedComment>
  <threadedComment ref="M3" dT="2021-06-15T20:49:09.16" personId="{9B9E531B-8500-4308-9BEB-65DE703B6A2F}" id="{C7F031E3-E442-494D-B5FF-9433BB73DA61}">
    <text>Si se presentan criterios económicos y reputacionales se debe escoger el que mayor impacto genere</text>
  </threadedComment>
  <threadedComment ref="S3" dT="2021-03-29T21:00:38.56" personId="{AB29597E-2A4A-4F52-B242-BC7AEF526BC1}" id="{C9AD5B28-0613-47AF-804A-3360B9B9C331}">
    <text>Recuerde que el control se define como la medida que permite reducir o mitigar un riesgo. Defina el control (es) que atacan la causa raíz del riesgo, considere la estructura explicada en la guía: Responsable de ejecutar el control + Acción + Complemento</text>
  </threadedComment>
  <threadedComment ref="AK3" dT="2021-03-29T21:01:49.73" personId="{AB29597E-2A4A-4F52-B242-BC7AEF526BC1}" id="{B751291C-DFB1-459F-8E27-FEEDC5E861C7}">
    <text>Tener en cuenta lo definido en el capitulo de niveles de aceptabilidad de la política de administración de riesgos</text>
  </threadedComment>
  <threadedComment ref="Y4" dT="2021-03-29T21:04:35.62" personId="{AB29597E-2A4A-4F52-B242-BC7AEF526BC1}" id="{2227D0BF-AEE4-46ED-9B3F-7BAD05083A14}">
    <text>Preventivo: Va hacia las causas del riesgo, aseguran el resultado final esperado.
Detectivo: Detecta que algo ocurre y devuelve el proceso a los controles preventivos. Se pueden generar reprocesos.
Correctivo: Dado que permiten reducir el impacto de la materialización del riesgo, tienen un costo en su implementación.</text>
  </threadedComment>
  <threadedComment ref="Z4" dT="2021-03-29T21:05:46.11" personId="{AB29597E-2A4A-4F52-B242-BC7AEF526BC1}" id="{F327A2E3-3AF9-4710-908A-8EC22C16DAE9}">
    <text>Automático: Son actividades de procesamiento o validación de información que se ejecutan por un sistema o aplicativo de manera automática sin la intervención de personas para su realización.
Manual: Controles que son ejecutados por una persona., tiene implícito el error humano.</text>
  </threadedComment>
</ThreadedComments>
</file>

<file path=xl/threadedComments/threadedComment2.xml><?xml version="1.0" encoding="utf-8"?>
<ThreadedComments xmlns="http://schemas.microsoft.com/office/spreadsheetml/2018/threadedcomments" xmlns:x="http://schemas.openxmlformats.org/spreadsheetml/2006/main">
  <threadedComment ref="AN2" dT="2021-06-29T21:49:59.41" personId="{9B9E531B-8500-4308-9BEB-65DE703B6A2F}" id="{5E4F4CE9-BA09-447E-9F52-8084C004A0AA}">
    <text>no aplica para los niveles de riesgo residual bajo</text>
  </threadedComment>
  <threadedComment ref="A3" dT="2021-03-29T20:54:26.08" personId="{AB29597E-2A4A-4F52-B242-BC7AEF526BC1}" id="{99B24426-DE5E-48D4-B2B6-BE9D8B435566}">
    <text>Permite definir un consecutivo de riesgos, para garantizar la identificación única de los riesgos.</text>
  </threadedComment>
  <threadedComment ref="E3" dT="2021-03-29T20:59:18.35" personId="{AB29597E-2A4A-4F52-B242-BC7AEF526BC1}" id="{00914B1E-2CF3-484E-AEE8-92878B60A651}">
    <text>Consolida o resume los análisis sobre impacto + causa inmediata + causa raíz, permitiendo contar con una redacción clara y concreta del riesgo indentificado. Tenga en cuenta la estructura de alto nivel establecida en al guía, inicia con POSIBILIDAD DE + Impacto para la entidad (Qué) + Causa Inmediata (Cómo) + Causa Raíz (Por qué)</text>
  </threadedComment>
  <threadedComment ref="G3" dT="2021-03-29T20:58:53.90" personId="{AB29597E-2A4A-4F52-B242-BC7AEF526BC1}" id="{2F898A4B-297D-45F8-9AE7-E9DA70461059}">
    <text>Circunstancias bajo las cuales se presenta el riesgo, es la situación más evidente frente al riesgo, redacte de la forma más concreta posible.</text>
  </threadedComment>
  <threadedComment ref="H3" dT="2021-03-29T20:59:06.28" personId="{AB29597E-2A4A-4F52-B242-BC7AEF526BC1}" id="{95780C36-5442-44A4-B2D4-0697B2827AC3}">
    <text>Causa  principal  o básica, corresponde a las razones por la cuales se puede presentar  el riesgo, redacte de la forma más concreta posible.</text>
  </threadedComment>
  <threadedComment ref="J3" dT="2021-03-29T22:15:13.97" personId="{AB29597E-2A4A-4F52-B242-BC7AEF526BC1}" id="{92D2BF40-F7E2-40BB-8D0C-24EF891A2BC6}">
    <text>5: Casi seguro= Se espera que el evento ocurra en la mayoría de las circunstancias. Más de 1 vez al año. 
4: Probable= Es viable que el evento ocurra en la mayoría de las circunstancias. Al menos 1 vez en el último año. 
3: Posible= El evento podrá ocurrir en algún momento. Al menos 1 vez en los últimos 2 años. 
2: Improbable= El evento puede ocurrir en algún momento. Al menos 1 vez en los últimos 5 años. 
1: Rara vez= El evento puede ocurrir solo en circunstancias excepcionales (poco comunes o anormales). No se ha presentado en los últimos 5 años.</text>
  </threadedComment>
  <threadedComment ref="K3" dT="2021-03-29T22:38:23.29" personId="{AB29597E-2A4A-4F52-B242-BC7AEF526BC1}" id="{B9FE6C5C-D479-42BB-BA72-6E5EDEC3D410}">
    <text>Responda las sigientes preguntas: Si o No
y escoja: 
3: Responder afirmativamente de UNA a CINCO pregunta(s) genera un impacto moderado
4: Responder afirmativamente de SEIS a ONCE preguntas genera un impacto mayor
5: Responder afirmativamente de DOCE a DIECINUEVE preguntas genera un impacto catastrófico.
¿Afectar al grupo de funcionarios del proceso? 
¿Afectar el cumplimiento de metas y objetivos de la dependencia? 
¿Afectar el cumplimiento de misión de la entidad? 
¿Afectar el cumplimiento de la misión del sector al que pertenece la entidad? 
¿Generar pérdida de confianza de la entidad, afectando su reputación? 
¿Generar pérdida de recursos económicos? 
¿Afectar la generación de los productos o la prestación de servicios? 
¿Dar lugar al detrimento de calidad de vida de la comunidad por la pérdida del bien, servicios o recursos públicos? 
¿Generar pérdida de información de la entidad? 
¿Generar intervención de los órganos de control, de la Fiscalía u otro ente? 
¿Dar lugar a procesos sancionatorios? 
¿Dar lugar a procesos disciplinarios? 
¿Dar lugar a procesos fiscales? 
¿Dar lugar a procesos penales? 
¿Generar pérdida de credibilidad del sector? 
¿Ocasionar lesiones físicas o pérdida de vidas humanas? 
¿Afectar la imagen regional? 
¿Afectar la imagen nacional? 
¿Generar daño ambiental?</text>
  </threadedComment>
  <threadedComment ref="O3" dT="2021-03-29T21:00:38.56" personId="{AB29597E-2A4A-4F52-B242-BC7AEF526BC1}" id="{BA6D6CFD-F95E-45A5-870B-776B7B3290DD}">
    <text>Recuerde que el control se define como la medida que permite reducir o mitigar un riesgo. Defina el control (es) que atacan la causa raíz del riesgo, considere la estructura explicada en la guía: Responsable de ejecutar el control + Acción + Complemento</text>
  </threadedComment>
  <threadedComment ref="P3" dT="2021-04-16T21:45:28.76" personId="{AB29597E-2A4A-4F52-B242-BC7AEF526BC1}" id="{9D19F1FF-8669-4C98-AF4C-27537DEF10C5}">
    <text>¿Las actividades que se desarrollan en el
control realmente buscan por si sola prevenir o detectar las causas que pueden dar origen al riesgo, Ej.: verificar, validar, cotejar, comparar, revisar, etc.?
Prevenir: 15
Detectar: 10</text>
  </threadedComment>
  <threadedComment ref="Q3" dT="2021-04-16T21:44:21.88" personId="{AB29597E-2A4A-4F52-B242-BC7AEF526BC1}" id="{288FC25F-48B3-4CF4-B24C-24F1108E4398}">
    <text>¿Existe un responsable asignado a la ejecución del control?
Asignado: 15
No asignado: 0</text>
  </threadedComment>
  <threadedComment ref="R3" dT="2021-04-16T21:44:42.30" personId="{AB29597E-2A4A-4F52-B242-BC7AEF526BC1}" id="{8AF3DCF1-D0ED-4716-BAE7-555F4E99F6CE}">
    <text>¿El responsable tiene la autoridad y adecuada segregación de funciones en la ejecución del control?
Adecuado: 15
No adecuado: 0</text>
  </threadedComment>
  <threadedComment ref="S3" dT="2021-04-16T21:45:00.39" personId="{AB29597E-2A4A-4F52-B242-BC7AEF526BC1}" id="{E91274DA-50F3-4469-8B68-9A302024AE3E}">
    <text>¿La oportunidad en que se ejecuta el control
ayuda a prevenir la mitigación del riesgo o a
detectar la materialización del riesgo de manera oportuna?</text>
  </threadedComment>
  <threadedComment ref="T3" dT="2021-04-16T22:16:21.00" personId="{AB29597E-2A4A-4F52-B242-BC7AEF526BC1}" id="{2C23ECA8-D0F6-4EF6-9B34-0F567F660CC5}">
    <text>¿La fuente de información que se utiliza en el desarrollo del control es información confiable que permita mitigar el riesgo?
Confiable: 15
No confiable: 0</text>
  </threadedComment>
  <threadedComment ref="U3" dT="2021-04-16T21:47:02.96" personId="{AB29597E-2A4A-4F52-B242-BC7AEF526BC1}" id="{D69B1B9B-1EC1-4381-B043-EE8142A10C57}">
    <text>¿Las observaciones, desviaciones o diferencias identificadas como resultados de la ejecución del control son investigadas y resueltas de manera oportuna?
Se investigan y resuelven oportunamente: 15
No se investigan y resuelven oportunamente: 0</text>
  </threadedComment>
  <threadedComment ref="V3" dT="2021-04-16T21:47:31.95" personId="{AB29597E-2A4A-4F52-B242-BC7AEF526BC1}" id="{CAB27EC8-5C32-4256-A261-CBC08EA3D2CE}">
    <text>¿Se deja evidencia o rastro de la ejecución del control que permita a cualquier tercero con la evidencia llegar a la misma conclusión?
Completa: 15
Incompleta: 10
No existe: 0</text>
  </threadedComment>
  <threadedComment ref="Y3" dT="2021-04-16T22:36:04.76" personId="{AB29597E-2A4A-4F52-B242-BC7AEF526BC1}" id="{4F57369C-3C86-4F4A-BC98-06408F6ABF32}">
    <text>- Fuerte: El control se ejecuta de manera consistente por parte del responsable.
- Moderado: El control se ejecuta algunas veces por parte del responsable.
- Débil: El control no se ejecuta por parte del responsable.</text>
  </threadedComment>
  <threadedComment ref="AB3" dT="2021-04-16T23:08:15.53" personId="{AB29597E-2A4A-4F52-B242-BC7AEF526BC1}" id="{3CB2447C-7998-4644-8901-BB099B56300B}">
    <text>Si la columna AA es SI: Identifique las debilidades en el control de acuerdo a las columnas P a V y defina que acciones tomar para fortalecer el control. Por ejemplo asignar un responsable o dejar evidencia completa</text>
  </threadedComment>
  <threadedComment ref="AI3" dT="2021-03-29T22:15:13.97" personId="{AB29597E-2A4A-4F52-B242-BC7AEF526BC1}" id="{8CB58FDE-BFCF-4441-B22E-F5B37E8A2611}">
    <text>5: Casi seguro= Se espera que el evento ocurra en la mayoría de las circunstancias. Más de 1 vez al año. 
4: Probable= Es viable que el evento ocurra en la mayoría de las circunstancias. Al menos 1 vez en el último año. 
3: Posible= El evento podrá ocurrir en algún momento. Al menos 1 vez en los últimos 2 años. 
2: Improbable= El evento puede ocurrir en algún momento. Al menos 1 vez en los últimos 5 años. 
1: Rara vez= El evento puede ocurrir solo en circunstancias excepcionales (poco comunes o anormales). No se ha presentado en los últimos 5 años.</text>
  </threadedComment>
  <threadedComment ref="AJ3" dT="2021-03-29T22:38:23.29" personId="{AB29597E-2A4A-4F52-B242-BC7AEF526BC1}" id="{AF44E1CE-9CFA-4AC9-918C-26033546D623}">
    <text>Responda las sigientes preguntas: Si o No
y escoja: 
3: Responder afirmativamente de UNA a CINCO pregunta(s) genera un impacto moderado
4: Responder afirmativamente de SEIS a ONCE preguntas genera un impacto mayor
5: Responder afirmativamente de DOCE a DIECINUEVE preguntas genera un impacto catastrófico.
¿Afectar al grupo de funcionarios del proceso? 
¿Afectar el cumplimiento de metas y objetivos de la dependencia? 
¿Afectar el cumplimiento de misión de la entidad? 
¿Afectar el cumplimiento de la misión del sector al que pertenece la entidad? 
¿Generar pérdida de confianza de la entidad, afectando su reputación? 
¿Generar pérdida de recursos económicos? 
¿Afectar la generación de los productos o la prestación de servicios? 
¿Dar lugar al detrimento de calidad de vida de la comunidad por la pérdida del bien, servicios o recursos públicos? 
¿Generar pérdida de información de la entidad? 
¿Generar intervención de los órganos de control, de la Fiscalía u otro ente? 
¿Dar lugar a procesos sancionatorios? 
¿Dar lugar a procesos disciplinarios? 
¿Dar lugar a procesos fiscales? 
¿Dar lugar a procesos penales? 
¿Generar pérdida de credibilidad del sector? 
¿Ocasionar lesiones físicas o pérdida de vidas humanas? 
¿Afectar la imagen regional? 
¿Afectar la imagen nacional? 
¿Generar daño ambiental?</text>
  </threadedComment>
  <threadedComment ref="AM3" dT="2021-04-17T00:55:48.28" personId="{AB29597E-2A4A-4F52-B242-BC7AEF526BC1}" id="{590F8DEC-E498-4C2C-939C-726C246F9A68}">
    <text>Tener en cuenta lo definido en el capitulo de niveles de aceptabilidad de la política de administración de riesgos</text>
  </threadedComment>
</ThreadedComments>
</file>

<file path=xl/threadedComments/threadedComment3.xml><?xml version="1.0" encoding="utf-8"?>
<ThreadedComments xmlns="http://schemas.microsoft.com/office/spreadsheetml/2018/threadedcomments" xmlns:x="http://schemas.openxmlformats.org/spreadsheetml/2006/main">
  <threadedComment ref="AO2" dT="2021-06-29T21:49:59.41" personId="{9B9E531B-8500-4308-9BEB-65DE703B6A2F}" id="{CF5613DB-9324-40E1-9642-3C15ED4FB41F}">
    <text>no aplica para los niveles de riesgo residual bajo</text>
  </threadedComment>
  <threadedComment ref="A3" dT="2021-03-29T20:54:26.08" personId="{AB29597E-2A4A-4F52-B242-BC7AEF526BC1}" id="{A0F40E4A-CDA8-4878-A493-E60F7B0AFC8A}">
    <text>Permite definir un consecutivo de riesgos, para garantizar la identificación única de los riesgos.</text>
  </threadedComment>
  <threadedComment ref="E3" dT="2021-03-29T20:59:18.35" personId="{AB29597E-2A4A-4F52-B242-BC7AEF526BC1}" id="{6593243C-C5F9-4652-9655-496C347F5776}">
    <text>Consolida o resume los análisis sobre impacto + causa inmediata + causa raíz, permitiendo contar con una redacción clara y concreta del riesgo indentificado. Tenga en cuenta la estructura de alto nivel establecida en al guía, inicia con POSIBILIDAD DE + Impacto para la entidad (Qué) + Causa Inmediata (Cómo) + Causa Raíz (Por qué)</text>
  </threadedComment>
  <threadedComment ref="M3" dT="2021-03-29T20:59:56.68" personId="{AB29597E-2A4A-4F52-B242-BC7AEF526BC1}" id="{CB8F8CAA-134A-4FFA-AF13-A8E93F7D7E25}">
    <text>Defina el # de veces que se ejecuta la actividad durante el año, (Recuerde la probabilidad e ocurrencia del riesgo se defien como el No. de veces que se pasa por el punto de riesgo en el periodo de 1 año)</text>
  </threadedComment>
  <threadedComment ref="P3" dT="2021-06-15T20:49:09.16" personId="{9B9E531B-8500-4308-9BEB-65DE703B6A2F}" id="{94FA8504-6652-4FA5-874C-66194A4DBED8}">
    <text>Si se presentan criterios económicos y reputacionales se debe escoger el que mayor impacto genere</text>
  </threadedComment>
  <threadedComment ref="V3" dT="2021-03-29T21:00:38.56" personId="{AB29597E-2A4A-4F52-B242-BC7AEF526BC1}" id="{47BFCE5E-A1B2-452E-9DB3-820630843F31}">
    <text>Recuerde que el control se define como la medida que permite reducir o mitigar un riesgo. Defina el control (es) que atacan la causa raíz del riesgo, considere la estructura explicada en la guía: Responsable de ejecutar el control + Acción + Complemento</text>
  </threadedComment>
  <threadedComment ref="AN3" dT="2021-03-29T21:01:49.73" personId="{AB29597E-2A4A-4F52-B242-BC7AEF526BC1}" id="{DC2871C3-606F-485E-9A68-BE71B4A7CB82}">
    <text>Tener en cuenta lo definido en el capitulo de niveles de aceptabilidad de la política de administración de riesgos</text>
  </threadedComment>
  <threadedComment ref="AB4" dT="2021-03-29T21:04:35.62" personId="{AB29597E-2A4A-4F52-B242-BC7AEF526BC1}" id="{621EB540-0783-4BB5-8C69-3B13944D5A09}">
    <text>Preventivo: Va hacia las causas del riesgo, aseguran el resultado final esperado.
Detectivo: Detecta que algo ocurre y devuelve el proceso a los controles preventivos. Se pueden generar reprocesos.
Correctivo: Dado que permiten reducir el impacto de la materialización del riesgo, tienen un costo en su implementación.</text>
  </threadedComment>
  <threadedComment ref="AC4" dT="2021-03-29T21:05:46.11" personId="{AB29597E-2A4A-4F52-B242-BC7AEF526BC1}" id="{5675C234-D6B0-4BBE-9D58-A3A1F3CB1645}">
    <text>Automático: Son actividades de procesamiento o validación de información que se ejecutan por un sistema o aplicativo de manera automática sin la intervención de personas para su realización.
Manual: Controles que son ejecutados por una persona., tiene implícito el error humano.</text>
  </threadedComment>
</ThreadedComments>
</file>

<file path=xl/threadedComments/threadedComment4.xml><?xml version="1.0" encoding="utf-8"?>
<ThreadedComments xmlns="http://schemas.microsoft.com/office/spreadsheetml/2018/threadedcomments" xmlns:x="http://schemas.openxmlformats.org/spreadsheetml/2006/main">
  <threadedComment ref="A3" dT="2021-03-29T20:54:26.08" personId="{AB29597E-2A4A-4F52-B242-BC7AEF526BC1}" id="{1634ABC0-2786-4E18-A6EB-F4EC3F7DCCE4}">
    <text>Permite definir un consecutivo de riesgos, para garantizar la identificación única de los riesgos.</text>
  </threadedComment>
  <threadedComment ref="F3" dT="2021-03-29T20:58:53.90" personId="{AB29597E-2A4A-4F52-B242-BC7AEF526BC1}" id="{F17C01B4-72EF-42CB-8755-2A8F12E22615}">
    <text>Circunstancias bajo las cuales se presenta la oportunidad, verifique los resultados positivos del analisi de cotxto, redacte de la forma más concreta posible.</text>
  </threadedComment>
  <threadedComment ref="G3" dT="2021-03-29T20:59:18.35" personId="{AB29597E-2A4A-4F52-B242-BC7AEF526BC1}" id="{FEFB968F-83AB-44C4-B6C8-529BDE7BE3C6}">
    <text>Consolida o resume los análisis sobre impacto + causa inmediata + causa raíz, permitiendo contar con una redacción clara y concreta del riesgo indentificado. Tenga en cuenta la estructura de alto nivel establecida en al guía, inicia con POSIBILIDAD DE + Impacto para la entidad (Qué) + Causa Inmediata (Cómo) + Causa Raíz (Por qué)</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vmlDrawing" Target="../drawings/vmlDrawing2.vml"/><Relationship Id="rId1" Type="http://schemas.openxmlformats.org/officeDocument/2006/relationships/printerSettings" Target="../printerSettings/printerSettings3.bin"/><Relationship Id="rId5" Type="http://schemas.microsoft.com/office/2017/10/relationships/threadedComment" Target="../threadedComments/threadedComment1.xml"/><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vmlDrawing" Target="../drawings/vmlDrawing4.vml"/><Relationship Id="rId1" Type="http://schemas.openxmlformats.org/officeDocument/2006/relationships/printerSettings" Target="../printerSettings/printerSettings4.bin"/><Relationship Id="rId5" Type="http://schemas.microsoft.com/office/2017/10/relationships/threadedComment" Target="../threadedComments/threadedComment2.xml"/><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vmlDrawing" Target="../drawings/vmlDrawing6.vml"/><Relationship Id="rId1" Type="http://schemas.openxmlformats.org/officeDocument/2006/relationships/printerSettings" Target="../printerSettings/printerSettings5.bin"/><Relationship Id="rId5" Type="http://schemas.microsoft.com/office/2017/10/relationships/threadedComment" Target="../threadedComments/threadedComment3.xml"/><Relationship Id="rId4" Type="http://schemas.openxmlformats.org/officeDocument/2006/relationships/comments" Target="../comments3.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vmlDrawing" Target="../drawings/vmlDrawing8.vml"/><Relationship Id="rId1" Type="http://schemas.openxmlformats.org/officeDocument/2006/relationships/printerSettings" Target="../printerSettings/printerSettings6.bin"/><Relationship Id="rId5" Type="http://schemas.microsoft.com/office/2017/10/relationships/threadedComment" Target="../threadedComments/threadedComment4.xml"/><Relationship Id="rId4" Type="http://schemas.openxmlformats.org/officeDocument/2006/relationships/comments" Target="../comments4.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printerSettings" Target="../printerSettings/printerSettings10.bin"/><Relationship Id="rId1" Type="http://schemas.openxmlformats.org/officeDocument/2006/relationships/pivotTable" Target="../pivotTables/pivotTable1.xml"/></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H45"/>
  <sheetViews>
    <sheetView topLeftCell="A31" zoomScale="110" zoomScaleNormal="110" workbookViewId="0">
      <selection activeCell="E35" sqref="E35:F35"/>
    </sheetView>
  </sheetViews>
  <sheetFormatPr baseColWidth="10" defaultColWidth="11.42578125" defaultRowHeight="15" x14ac:dyDescent="0.25"/>
  <cols>
    <col min="1" max="1" width="2.85546875" style="72" customWidth="1"/>
    <col min="2" max="3" width="24.7109375" style="72" customWidth="1"/>
    <col min="4" max="4" width="16" style="72" customWidth="1"/>
    <col min="5" max="5" width="24.7109375" style="72" customWidth="1"/>
    <col min="6" max="6" width="27.7109375" style="72" customWidth="1"/>
    <col min="7" max="8" width="24.7109375" style="72" customWidth="1"/>
    <col min="9" max="16384" width="11.42578125" style="72"/>
  </cols>
  <sheetData>
    <row r="1" spans="2:8" ht="15.75" thickBot="1" x14ac:dyDescent="0.3"/>
    <row r="2" spans="2:8" ht="18" x14ac:dyDescent="0.25">
      <c r="B2" s="302" t="s">
        <v>0</v>
      </c>
      <c r="C2" s="303"/>
      <c r="D2" s="303"/>
      <c r="E2" s="303"/>
      <c r="F2" s="303"/>
      <c r="G2" s="303"/>
      <c r="H2" s="304"/>
    </row>
    <row r="3" spans="2:8" x14ac:dyDescent="0.25">
      <c r="B3" s="73"/>
      <c r="C3" s="74"/>
      <c r="D3" s="74"/>
      <c r="E3" s="74"/>
      <c r="F3" s="74"/>
      <c r="G3" s="74"/>
      <c r="H3" s="75"/>
    </row>
    <row r="4" spans="2:8" ht="63" customHeight="1" x14ac:dyDescent="0.25">
      <c r="B4" s="305" t="s">
        <v>1</v>
      </c>
      <c r="C4" s="306"/>
      <c r="D4" s="306"/>
      <c r="E4" s="306"/>
      <c r="F4" s="306"/>
      <c r="G4" s="306"/>
      <c r="H4" s="307"/>
    </row>
    <row r="5" spans="2:8" ht="63" customHeight="1" x14ac:dyDescent="0.25">
      <c r="B5" s="308"/>
      <c r="C5" s="309"/>
      <c r="D5" s="309"/>
      <c r="E5" s="309"/>
      <c r="F5" s="309"/>
      <c r="G5" s="309"/>
      <c r="H5" s="310"/>
    </row>
    <row r="6" spans="2:8" ht="16.5" x14ac:dyDescent="0.25">
      <c r="B6" s="311" t="s">
        <v>2</v>
      </c>
      <c r="C6" s="312"/>
      <c r="D6" s="312"/>
      <c r="E6" s="312"/>
      <c r="F6" s="312"/>
      <c r="G6" s="312"/>
      <c r="H6" s="313"/>
    </row>
    <row r="7" spans="2:8" ht="95.25" customHeight="1" x14ac:dyDescent="0.25">
      <c r="B7" s="321" t="s">
        <v>3</v>
      </c>
      <c r="C7" s="322"/>
      <c r="D7" s="322"/>
      <c r="E7" s="322"/>
      <c r="F7" s="322"/>
      <c r="G7" s="322"/>
      <c r="H7" s="323"/>
    </row>
    <row r="8" spans="2:8" ht="16.5" x14ac:dyDescent="0.25">
      <c r="B8" s="109"/>
      <c r="C8" s="110"/>
      <c r="D8" s="110"/>
      <c r="E8" s="110"/>
      <c r="F8" s="110"/>
      <c r="G8" s="110"/>
      <c r="H8" s="111"/>
    </row>
    <row r="9" spans="2:8" ht="16.5" customHeight="1" x14ac:dyDescent="0.25">
      <c r="B9" s="314" t="s">
        <v>4</v>
      </c>
      <c r="C9" s="315"/>
      <c r="D9" s="315"/>
      <c r="E9" s="315"/>
      <c r="F9" s="315"/>
      <c r="G9" s="315"/>
      <c r="H9" s="316"/>
    </row>
    <row r="10" spans="2:8" ht="44.25" customHeight="1" x14ac:dyDescent="0.25">
      <c r="B10" s="314"/>
      <c r="C10" s="315"/>
      <c r="D10" s="315"/>
      <c r="E10" s="315"/>
      <c r="F10" s="315"/>
      <c r="G10" s="315"/>
      <c r="H10" s="316"/>
    </row>
    <row r="11" spans="2:8" ht="15.75" thickBot="1" x14ac:dyDescent="0.3">
      <c r="B11" s="98"/>
      <c r="C11" s="101"/>
      <c r="D11" s="106"/>
      <c r="E11" s="107"/>
      <c r="F11" s="107"/>
      <c r="G11" s="108"/>
      <c r="H11" s="102"/>
    </row>
    <row r="12" spans="2:8" ht="15.75" thickTop="1" x14ac:dyDescent="0.25">
      <c r="B12" s="98"/>
      <c r="C12" s="317" t="s">
        <v>5</v>
      </c>
      <c r="D12" s="318"/>
      <c r="E12" s="319" t="s">
        <v>6</v>
      </c>
      <c r="F12" s="320"/>
      <c r="G12" s="101"/>
      <c r="H12" s="102"/>
    </row>
    <row r="13" spans="2:8" ht="35.25" customHeight="1" x14ac:dyDescent="0.25">
      <c r="B13" s="98"/>
      <c r="C13" s="289" t="s">
        <v>7</v>
      </c>
      <c r="D13" s="290"/>
      <c r="E13" s="291" t="s">
        <v>8</v>
      </c>
      <c r="F13" s="292"/>
      <c r="G13" s="101"/>
      <c r="H13" s="102"/>
    </row>
    <row r="14" spans="2:8" ht="17.25" customHeight="1" x14ac:dyDescent="0.25">
      <c r="B14" s="98"/>
      <c r="C14" s="289" t="s">
        <v>9</v>
      </c>
      <c r="D14" s="290"/>
      <c r="E14" s="291" t="s">
        <v>10</v>
      </c>
      <c r="F14" s="292"/>
      <c r="G14" s="101"/>
      <c r="H14" s="102"/>
    </row>
    <row r="15" spans="2:8" ht="19.5" customHeight="1" x14ac:dyDescent="0.25">
      <c r="B15" s="98"/>
      <c r="C15" s="289" t="s">
        <v>11</v>
      </c>
      <c r="D15" s="290"/>
      <c r="E15" s="291" t="s">
        <v>12</v>
      </c>
      <c r="F15" s="292"/>
      <c r="G15" s="101"/>
      <c r="H15" s="102"/>
    </row>
    <row r="16" spans="2:8" ht="69.75" customHeight="1" x14ac:dyDescent="0.25">
      <c r="B16" s="98"/>
      <c r="C16" s="289" t="s">
        <v>13</v>
      </c>
      <c r="D16" s="290"/>
      <c r="E16" s="291" t="s">
        <v>14</v>
      </c>
      <c r="F16" s="292"/>
      <c r="G16" s="101"/>
      <c r="H16" s="102"/>
    </row>
    <row r="17" spans="2:8" ht="34.5" customHeight="1" x14ac:dyDescent="0.25">
      <c r="B17" s="98"/>
      <c r="C17" s="293" t="s">
        <v>15</v>
      </c>
      <c r="D17" s="294"/>
      <c r="E17" s="285" t="s">
        <v>16</v>
      </c>
      <c r="F17" s="286"/>
      <c r="G17" s="101"/>
      <c r="H17" s="102"/>
    </row>
    <row r="18" spans="2:8" ht="27.75" customHeight="1" x14ac:dyDescent="0.25">
      <c r="B18" s="98"/>
      <c r="C18" s="293" t="s">
        <v>17</v>
      </c>
      <c r="D18" s="294"/>
      <c r="E18" s="285" t="s">
        <v>18</v>
      </c>
      <c r="F18" s="286"/>
      <c r="G18" s="101"/>
      <c r="H18" s="102"/>
    </row>
    <row r="19" spans="2:8" ht="28.5" customHeight="1" x14ac:dyDescent="0.25">
      <c r="B19" s="98"/>
      <c r="C19" s="293" t="s">
        <v>19</v>
      </c>
      <c r="D19" s="294"/>
      <c r="E19" s="285" t="s">
        <v>20</v>
      </c>
      <c r="F19" s="286"/>
      <c r="G19" s="101"/>
      <c r="H19" s="102"/>
    </row>
    <row r="20" spans="2:8" ht="72.75" customHeight="1" x14ac:dyDescent="0.25">
      <c r="B20" s="98"/>
      <c r="C20" s="293" t="s">
        <v>21</v>
      </c>
      <c r="D20" s="294"/>
      <c r="E20" s="285" t="s">
        <v>22</v>
      </c>
      <c r="F20" s="286"/>
      <c r="G20" s="101"/>
      <c r="H20" s="102"/>
    </row>
    <row r="21" spans="2:8" ht="64.5" customHeight="1" x14ac:dyDescent="0.25">
      <c r="B21" s="98"/>
      <c r="C21" s="293" t="s">
        <v>23</v>
      </c>
      <c r="D21" s="294"/>
      <c r="E21" s="285" t="s">
        <v>24</v>
      </c>
      <c r="F21" s="286"/>
      <c r="G21" s="101"/>
      <c r="H21" s="102"/>
    </row>
    <row r="22" spans="2:8" ht="71.25" customHeight="1" x14ac:dyDescent="0.25">
      <c r="B22" s="98"/>
      <c r="C22" s="293" t="s">
        <v>25</v>
      </c>
      <c r="D22" s="294"/>
      <c r="E22" s="285" t="s">
        <v>26</v>
      </c>
      <c r="F22" s="286"/>
      <c r="G22" s="101"/>
      <c r="H22" s="102"/>
    </row>
    <row r="23" spans="2:8" ht="55.5" customHeight="1" x14ac:dyDescent="0.25">
      <c r="B23" s="98"/>
      <c r="C23" s="287" t="s">
        <v>27</v>
      </c>
      <c r="D23" s="288"/>
      <c r="E23" s="285" t="s">
        <v>28</v>
      </c>
      <c r="F23" s="286"/>
      <c r="G23" s="101"/>
      <c r="H23" s="102"/>
    </row>
    <row r="24" spans="2:8" ht="42" customHeight="1" x14ac:dyDescent="0.25">
      <c r="B24" s="98"/>
      <c r="C24" s="287" t="s">
        <v>29</v>
      </c>
      <c r="D24" s="288"/>
      <c r="E24" s="285" t="s">
        <v>30</v>
      </c>
      <c r="F24" s="286"/>
      <c r="G24" s="101"/>
      <c r="H24" s="102"/>
    </row>
    <row r="25" spans="2:8" ht="59.25" customHeight="1" x14ac:dyDescent="0.25">
      <c r="B25" s="98"/>
      <c r="C25" s="287" t="s">
        <v>31</v>
      </c>
      <c r="D25" s="288"/>
      <c r="E25" s="285" t="s">
        <v>32</v>
      </c>
      <c r="F25" s="286"/>
      <c r="G25" s="101"/>
      <c r="H25" s="102"/>
    </row>
    <row r="26" spans="2:8" ht="23.25" customHeight="1" x14ac:dyDescent="0.25">
      <c r="B26" s="98"/>
      <c r="C26" s="287" t="s">
        <v>33</v>
      </c>
      <c r="D26" s="288"/>
      <c r="E26" s="285" t="s">
        <v>34</v>
      </c>
      <c r="F26" s="286"/>
      <c r="G26" s="101"/>
      <c r="H26" s="102"/>
    </row>
    <row r="27" spans="2:8" ht="30.75" customHeight="1" x14ac:dyDescent="0.25">
      <c r="B27" s="98"/>
      <c r="C27" s="287" t="s">
        <v>35</v>
      </c>
      <c r="D27" s="288"/>
      <c r="E27" s="285" t="s">
        <v>36</v>
      </c>
      <c r="F27" s="286"/>
      <c r="G27" s="101"/>
      <c r="H27" s="102"/>
    </row>
    <row r="28" spans="2:8" ht="35.25" customHeight="1" x14ac:dyDescent="0.25">
      <c r="B28" s="98"/>
      <c r="C28" s="287" t="s">
        <v>37</v>
      </c>
      <c r="D28" s="288"/>
      <c r="E28" s="285" t="s">
        <v>38</v>
      </c>
      <c r="F28" s="286"/>
      <c r="G28" s="101"/>
      <c r="H28" s="102"/>
    </row>
    <row r="29" spans="2:8" ht="33" customHeight="1" x14ac:dyDescent="0.25">
      <c r="B29" s="98"/>
      <c r="C29" s="287" t="s">
        <v>37</v>
      </c>
      <c r="D29" s="288"/>
      <c r="E29" s="285" t="s">
        <v>38</v>
      </c>
      <c r="F29" s="286"/>
      <c r="G29" s="101"/>
      <c r="H29" s="102"/>
    </row>
    <row r="30" spans="2:8" ht="30" customHeight="1" x14ac:dyDescent="0.25">
      <c r="B30" s="98"/>
      <c r="C30" s="287" t="s">
        <v>39</v>
      </c>
      <c r="D30" s="288"/>
      <c r="E30" s="285" t="s">
        <v>40</v>
      </c>
      <c r="F30" s="286"/>
      <c r="G30" s="101"/>
      <c r="H30" s="102"/>
    </row>
    <row r="31" spans="2:8" ht="35.25" customHeight="1" x14ac:dyDescent="0.25">
      <c r="B31" s="98"/>
      <c r="C31" s="287" t="s">
        <v>41</v>
      </c>
      <c r="D31" s="288"/>
      <c r="E31" s="285" t="s">
        <v>42</v>
      </c>
      <c r="F31" s="286"/>
      <c r="G31" s="101"/>
      <c r="H31" s="102"/>
    </row>
    <row r="32" spans="2:8" ht="31.5" customHeight="1" x14ac:dyDescent="0.25">
      <c r="B32" s="98"/>
      <c r="C32" s="287" t="s">
        <v>43</v>
      </c>
      <c r="D32" s="288"/>
      <c r="E32" s="285" t="s">
        <v>44</v>
      </c>
      <c r="F32" s="286"/>
      <c r="G32" s="101"/>
      <c r="H32" s="102"/>
    </row>
    <row r="33" spans="2:8" ht="35.25" customHeight="1" x14ac:dyDescent="0.25">
      <c r="B33" s="98"/>
      <c r="C33" s="287" t="s">
        <v>45</v>
      </c>
      <c r="D33" s="288"/>
      <c r="E33" s="285" t="s">
        <v>46</v>
      </c>
      <c r="F33" s="286"/>
      <c r="G33" s="101"/>
      <c r="H33" s="102"/>
    </row>
    <row r="34" spans="2:8" ht="59.25" customHeight="1" x14ac:dyDescent="0.25">
      <c r="B34" s="98"/>
      <c r="C34" s="287" t="s">
        <v>47</v>
      </c>
      <c r="D34" s="288"/>
      <c r="E34" s="285" t="s">
        <v>48</v>
      </c>
      <c r="F34" s="286"/>
      <c r="G34" s="101"/>
      <c r="H34" s="102"/>
    </row>
    <row r="35" spans="2:8" ht="29.25" customHeight="1" x14ac:dyDescent="0.25">
      <c r="B35" s="98"/>
      <c r="C35" s="287" t="s">
        <v>49</v>
      </c>
      <c r="D35" s="288"/>
      <c r="E35" s="285" t="s">
        <v>50</v>
      </c>
      <c r="F35" s="286"/>
      <c r="G35" s="101"/>
      <c r="H35" s="102"/>
    </row>
    <row r="36" spans="2:8" ht="82.5" customHeight="1" x14ac:dyDescent="0.25">
      <c r="B36" s="98"/>
      <c r="C36" s="287" t="s">
        <v>51</v>
      </c>
      <c r="D36" s="288"/>
      <c r="E36" s="285" t="s">
        <v>52</v>
      </c>
      <c r="F36" s="286"/>
      <c r="G36" s="101"/>
      <c r="H36" s="102"/>
    </row>
    <row r="37" spans="2:8" ht="46.5" customHeight="1" x14ac:dyDescent="0.25">
      <c r="B37" s="98"/>
      <c r="C37" s="287" t="s">
        <v>53</v>
      </c>
      <c r="D37" s="288"/>
      <c r="E37" s="285" t="s">
        <v>54</v>
      </c>
      <c r="F37" s="286"/>
      <c r="G37" s="101"/>
      <c r="H37" s="102"/>
    </row>
    <row r="38" spans="2:8" ht="6.75" customHeight="1" thickBot="1" x14ac:dyDescent="0.3">
      <c r="B38" s="98"/>
      <c r="C38" s="298"/>
      <c r="D38" s="299"/>
      <c r="E38" s="300"/>
      <c r="F38" s="301"/>
      <c r="G38" s="101"/>
      <c r="H38" s="102"/>
    </row>
    <row r="39" spans="2:8" ht="15.75" thickTop="1" x14ac:dyDescent="0.25">
      <c r="B39" s="98"/>
      <c r="C39" s="99"/>
      <c r="D39" s="99"/>
      <c r="E39" s="100"/>
      <c r="F39" s="100"/>
      <c r="G39" s="101"/>
      <c r="H39" s="102"/>
    </row>
    <row r="40" spans="2:8" ht="21" customHeight="1" x14ac:dyDescent="0.25">
      <c r="B40" s="295" t="s">
        <v>55</v>
      </c>
      <c r="C40" s="296"/>
      <c r="D40" s="296"/>
      <c r="E40" s="296"/>
      <c r="F40" s="296"/>
      <c r="G40" s="296"/>
      <c r="H40" s="297"/>
    </row>
    <row r="41" spans="2:8" ht="20.25" customHeight="1" x14ac:dyDescent="0.25">
      <c r="B41" s="295" t="s">
        <v>56</v>
      </c>
      <c r="C41" s="296"/>
      <c r="D41" s="296"/>
      <c r="E41" s="296"/>
      <c r="F41" s="296"/>
      <c r="G41" s="296"/>
      <c r="H41" s="297"/>
    </row>
    <row r="42" spans="2:8" ht="20.25" customHeight="1" x14ac:dyDescent="0.25">
      <c r="B42" s="295" t="s">
        <v>57</v>
      </c>
      <c r="C42" s="296"/>
      <c r="D42" s="296"/>
      <c r="E42" s="296"/>
      <c r="F42" s="296"/>
      <c r="G42" s="296"/>
      <c r="H42" s="297"/>
    </row>
    <row r="43" spans="2:8" ht="20.25" customHeight="1" x14ac:dyDescent="0.25">
      <c r="B43" s="295" t="s">
        <v>58</v>
      </c>
      <c r="C43" s="296"/>
      <c r="D43" s="296"/>
      <c r="E43" s="296"/>
      <c r="F43" s="296"/>
      <c r="G43" s="296"/>
      <c r="H43" s="297"/>
    </row>
    <row r="44" spans="2:8" x14ac:dyDescent="0.25">
      <c r="B44" s="295" t="s">
        <v>59</v>
      </c>
      <c r="C44" s="296"/>
      <c r="D44" s="296"/>
      <c r="E44" s="296"/>
      <c r="F44" s="296"/>
      <c r="G44" s="296"/>
      <c r="H44" s="297"/>
    </row>
    <row r="45" spans="2:8" ht="15.75" thickBot="1" x14ac:dyDescent="0.3">
      <c r="B45" s="103"/>
      <c r="C45" s="104"/>
      <c r="D45" s="104"/>
      <c r="E45" s="104"/>
      <c r="F45" s="104"/>
      <c r="G45" s="104"/>
      <c r="H45" s="105"/>
    </row>
  </sheetData>
  <mergeCells count="64">
    <mergeCell ref="B2:H2"/>
    <mergeCell ref="B4:H5"/>
    <mergeCell ref="B6:H6"/>
    <mergeCell ref="B9:H10"/>
    <mergeCell ref="C12:D12"/>
    <mergeCell ref="E12:F12"/>
    <mergeCell ref="B7:H7"/>
    <mergeCell ref="C13:D13"/>
    <mergeCell ref="E13:F13"/>
    <mergeCell ref="C17:D17"/>
    <mergeCell ref="E17:F17"/>
    <mergeCell ref="C21:D21"/>
    <mergeCell ref="C18:D18"/>
    <mergeCell ref="C19:D19"/>
    <mergeCell ref="C20:D20"/>
    <mergeCell ref="E18:F18"/>
    <mergeCell ref="E19:F19"/>
    <mergeCell ref="E20:F20"/>
    <mergeCell ref="E21:F21"/>
    <mergeCell ref="B42:H42"/>
    <mergeCell ref="B43:H43"/>
    <mergeCell ref="B44:H44"/>
    <mergeCell ref="E23:F23"/>
    <mergeCell ref="C23:D23"/>
    <mergeCell ref="C24:D24"/>
    <mergeCell ref="E24:F24"/>
    <mergeCell ref="C26:D26"/>
    <mergeCell ref="E26:F26"/>
    <mergeCell ref="E34:F34"/>
    <mergeCell ref="C32:D32"/>
    <mergeCell ref="C31:D31"/>
    <mergeCell ref="E31:F31"/>
    <mergeCell ref="E32:F32"/>
    <mergeCell ref="C27:D27"/>
    <mergeCell ref="E27:F27"/>
    <mergeCell ref="C33:D33"/>
    <mergeCell ref="B40:H40"/>
    <mergeCell ref="C29:D29"/>
    <mergeCell ref="E29:F29"/>
    <mergeCell ref="C30:D30"/>
    <mergeCell ref="E30:F30"/>
    <mergeCell ref="E33:F33"/>
    <mergeCell ref="C34:D34"/>
    <mergeCell ref="C35:D35"/>
    <mergeCell ref="E35:F35"/>
    <mergeCell ref="C36:D36"/>
    <mergeCell ref="E36:F36"/>
    <mergeCell ref="B41:H41"/>
    <mergeCell ref="C38:D38"/>
    <mergeCell ref="E38:F38"/>
    <mergeCell ref="C37:D37"/>
    <mergeCell ref="E37:F37"/>
    <mergeCell ref="E28:F28"/>
    <mergeCell ref="C28:D28"/>
    <mergeCell ref="C16:D16"/>
    <mergeCell ref="E16:F16"/>
    <mergeCell ref="C14:D14"/>
    <mergeCell ref="E14:F14"/>
    <mergeCell ref="C15:D15"/>
    <mergeCell ref="E15:F15"/>
    <mergeCell ref="E22:F22"/>
    <mergeCell ref="C22:D22"/>
    <mergeCell ref="C25:D25"/>
    <mergeCell ref="E25:F25"/>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K148"/>
  <sheetViews>
    <sheetView zoomScale="93" zoomScaleNormal="93" zoomScalePageLayoutView="55" workbookViewId="0"/>
  </sheetViews>
  <sheetFormatPr baseColWidth="10" defaultColWidth="17.42578125" defaultRowHeight="12.75" x14ac:dyDescent="0.2"/>
  <cols>
    <col min="1" max="1" width="17.42578125" style="211"/>
    <col min="2" max="2" width="36.28515625" style="211" customWidth="1"/>
    <col min="3" max="3" width="23" style="211" customWidth="1"/>
    <col min="4" max="4" width="38.7109375" style="211" customWidth="1"/>
    <col min="5" max="5" width="22.42578125" style="211" customWidth="1"/>
    <col min="6" max="6" width="30.42578125" style="211" customWidth="1"/>
    <col min="7" max="7" width="17.42578125" style="211"/>
    <col min="8" max="8" width="41.42578125" style="211" customWidth="1"/>
    <col min="9" max="10" width="17.42578125" style="211"/>
    <col min="11" max="11" width="44.5703125" style="211" customWidth="1"/>
    <col min="12" max="16384" width="17.42578125" style="211"/>
  </cols>
  <sheetData>
    <row r="1" spans="1:11" s="201" customFormat="1" ht="39" customHeight="1" x14ac:dyDescent="0.2">
      <c r="A1" s="199" t="s">
        <v>60</v>
      </c>
      <c r="B1" s="200"/>
      <c r="C1" s="324" t="s">
        <v>61</v>
      </c>
      <c r="D1" s="324"/>
      <c r="E1" s="324"/>
      <c r="F1" s="324"/>
      <c r="G1" s="324"/>
      <c r="H1" s="324"/>
      <c r="I1" s="324"/>
      <c r="J1" s="324"/>
      <c r="K1" s="324"/>
    </row>
    <row r="2" spans="1:11" s="202" customFormat="1" ht="25.5" customHeight="1" x14ac:dyDescent="0.2">
      <c r="A2" s="325" t="s">
        <v>62</v>
      </c>
      <c r="B2" s="327" t="s">
        <v>63</v>
      </c>
      <c r="C2" s="328"/>
      <c r="D2" s="328"/>
      <c r="E2" s="328"/>
      <c r="F2" s="328"/>
      <c r="G2" s="328"/>
      <c r="H2" s="328"/>
      <c r="I2" s="329"/>
      <c r="J2" s="325" t="s">
        <v>64</v>
      </c>
      <c r="K2" s="325" t="s">
        <v>65</v>
      </c>
    </row>
    <row r="3" spans="1:11" s="202" customFormat="1" ht="22.5" customHeight="1" x14ac:dyDescent="0.2">
      <c r="A3" s="326"/>
      <c r="B3" s="330" t="s">
        <v>66</v>
      </c>
      <c r="C3" s="330"/>
      <c r="D3" s="330" t="s">
        <v>67</v>
      </c>
      <c r="E3" s="330"/>
      <c r="F3" s="330" t="s">
        <v>68</v>
      </c>
      <c r="G3" s="330"/>
      <c r="H3" s="330" t="s">
        <v>69</v>
      </c>
      <c r="I3" s="330"/>
      <c r="J3" s="326"/>
      <c r="K3" s="326"/>
    </row>
    <row r="4" spans="1:11" s="205" customFormat="1" ht="27" customHeight="1" thickBot="1" x14ac:dyDescent="0.25">
      <c r="A4" s="326"/>
      <c r="B4" s="203" t="s">
        <v>70</v>
      </c>
      <c r="C4" s="204" t="s">
        <v>71</v>
      </c>
      <c r="D4" s="203" t="s">
        <v>70</v>
      </c>
      <c r="E4" s="204" t="s">
        <v>71</v>
      </c>
      <c r="F4" s="203" t="s">
        <v>70</v>
      </c>
      <c r="G4" s="204" t="s">
        <v>71</v>
      </c>
      <c r="H4" s="203" t="s">
        <v>70</v>
      </c>
      <c r="I4" s="204" t="s">
        <v>71</v>
      </c>
      <c r="J4" s="326"/>
      <c r="K4" s="326"/>
    </row>
    <row r="5" spans="1:11" ht="76.5" x14ac:dyDescent="0.2">
      <c r="A5" s="206" t="s">
        <v>72</v>
      </c>
      <c r="B5" s="207" t="s">
        <v>73</v>
      </c>
      <c r="C5" s="208" t="s">
        <v>74</v>
      </c>
      <c r="D5" s="207" t="s">
        <v>75</v>
      </c>
      <c r="E5" s="209" t="s">
        <v>76</v>
      </c>
      <c r="F5" s="207" t="s">
        <v>77</v>
      </c>
      <c r="G5" s="208" t="s">
        <v>78</v>
      </c>
      <c r="H5" s="210" t="s">
        <v>79</v>
      </c>
      <c r="I5" s="208" t="s">
        <v>80</v>
      </c>
      <c r="J5" s="332" t="s">
        <v>81</v>
      </c>
      <c r="K5" s="335" t="s">
        <v>82</v>
      </c>
    </row>
    <row r="6" spans="1:11" ht="102" x14ac:dyDescent="0.2">
      <c r="A6" s="212" t="s">
        <v>72</v>
      </c>
      <c r="B6" s="213" t="s">
        <v>68</v>
      </c>
      <c r="C6" s="213" t="s">
        <v>83</v>
      </c>
      <c r="D6" s="213" t="s">
        <v>84</v>
      </c>
      <c r="E6" s="214" t="s">
        <v>85</v>
      </c>
      <c r="F6" s="213" t="s">
        <v>86</v>
      </c>
      <c r="G6" s="213" t="s">
        <v>87</v>
      </c>
      <c r="H6" s="215" t="s">
        <v>88</v>
      </c>
      <c r="I6" s="213" t="s">
        <v>89</v>
      </c>
      <c r="J6" s="333"/>
      <c r="K6" s="336"/>
    </row>
    <row r="7" spans="1:11" ht="191.25" x14ac:dyDescent="0.2">
      <c r="A7" s="212" t="s">
        <v>72</v>
      </c>
      <c r="B7" s="213" t="s">
        <v>90</v>
      </c>
      <c r="C7" s="213" t="s">
        <v>91</v>
      </c>
      <c r="D7" s="213" t="s">
        <v>92</v>
      </c>
      <c r="E7" s="214" t="s">
        <v>93</v>
      </c>
      <c r="F7" s="213" t="s">
        <v>94</v>
      </c>
      <c r="G7" s="213" t="s">
        <v>95</v>
      </c>
      <c r="H7" s="215" t="s">
        <v>96</v>
      </c>
      <c r="I7" s="213" t="s">
        <v>97</v>
      </c>
      <c r="J7" s="333"/>
      <c r="K7" s="336"/>
    </row>
    <row r="8" spans="1:11" ht="63.75" x14ac:dyDescent="0.2">
      <c r="A8" s="212" t="s">
        <v>72</v>
      </c>
      <c r="B8" s="213" t="s">
        <v>98</v>
      </c>
      <c r="C8" s="216" t="s">
        <v>99</v>
      </c>
      <c r="D8" s="213" t="s">
        <v>100</v>
      </c>
      <c r="E8" s="214" t="s">
        <v>101</v>
      </c>
      <c r="F8" s="213"/>
      <c r="G8" s="217"/>
      <c r="H8" s="215"/>
      <c r="I8" s="217"/>
      <c r="J8" s="333"/>
      <c r="K8" s="336"/>
    </row>
    <row r="9" spans="1:11" ht="77.25" thickBot="1" x14ac:dyDescent="0.25">
      <c r="A9" s="218" t="s">
        <v>72</v>
      </c>
      <c r="B9" s="219" t="s">
        <v>102</v>
      </c>
      <c r="C9" s="219" t="s">
        <v>103</v>
      </c>
      <c r="D9" s="219" t="s">
        <v>104</v>
      </c>
      <c r="E9" s="220" t="s">
        <v>105</v>
      </c>
      <c r="F9" s="219"/>
      <c r="G9" s="219"/>
      <c r="H9" s="221"/>
      <c r="I9" s="219"/>
      <c r="J9" s="334"/>
      <c r="K9" s="337"/>
    </row>
    <row r="10" spans="1:11" ht="89.25" x14ac:dyDescent="0.2">
      <c r="A10" s="206" t="s">
        <v>72</v>
      </c>
      <c r="B10" s="207" t="s">
        <v>106</v>
      </c>
      <c r="C10" s="207" t="s">
        <v>107</v>
      </c>
      <c r="D10" s="207" t="s">
        <v>75</v>
      </c>
      <c r="E10" s="222" t="s">
        <v>108</v>
      </c>
      <c r="F10" s="207" t="s">
        <v>109</v>
      </c>
      <c r="G10" s="207" t="s">
        <v>110</v>
      </c>
      <c r="H10" s="210" t="s">
        <v>79</v>
      </c>
      <c r="I10" s="208" t="s">
        <v>111</v>
      </c>
      <c r="J10" s="332" t="s">
        <v>112</v>
      </c>
      <c r="K10" s="335" t="s">
        <v>113</v>
      </c>
    </row>
    <row r="11" spans="1:11" ht="159.75" customHeight="1" x14ac:dyDescent="0.2">
      <c r="A11" s="212" t="s">
        <v>72</v>
      </c>
      <c r="B11" s="213" t="s">
        <v>73</v>
      </c>
      <c r="C11" s="213" t="s">
        <v>114</v>
      </c>
      <c r="D11" s="213" t="s">
        <v>92</v>
      </c>
      <c r="E11" s="223" t="s">
        <v>115</v>
      </c>
      <c r="F11" s="213" t="s">
        <v>77</v>
      </c>
      <c r="G11" s="216" t="s">
        <v>78</v>
      </c>
      <c r="H11" s="215" t="s">
        <v>96</v>
      </c>
      <c r="I11" s="213" t="s">
        <v>116</v>
      </c>
      <c r="J11" s="333"/>
      <c r="K11" s="336"/>
    </row>
    <row r="12" spans="1:11" ht="89.25" x14ac:dyDescent="0.2">
      <c r="A12" s="212" t="s">
        <v>72</v>
      </c>
      <c r="B12" s="213" t="s">
        <v>68</v>
      </c>
      <c r="C12" s="213" t="s">
        <v>117</v>
      </c>
      <c r="D12" s="213"/>
      <c r="E12" s="223"/>
      <c r="F12" s="213" t="s">
        <v>86</v>
      </c>
      <c r="G12" s="213" t="s">
        <v>118</v>
      </c>
      <c r="H12" s="215"/>
      <c r="I12" s="213"/>
      <c r="J12" s="333"/>
      <c r="K12" s="336"/>
    </row>
    <row r="13" spans="1:11" ht="114.75" x14ac:dyDescent="0.2">
      <c r="A13" s="212" t="s">
        <v>72</v>
      </c>
      <c r="B13" s="213" t="s">
        <v>90</v>
      </c>
      <c r="C13" s="213" t="s">
        <v>119</v>
      </c>
      <c r="D13" s="213"/>
      <c r="E13" s="223"/>
      <c r="F13" s="213" t="s">
        <v>94</v>
      </c>
      <c r="G13" s="213" t="s">
        <v>120</v>
      </c>
      <c r="H13" s="215"/>
      <c r="I13" s="217"/>
      <c r="J13" s="333"/>
      <c r="K13" s="336"/>
    </row>
    <row r="14" spans="1:11" ht="64.5" thickBot="1" x14ac:dyDescent="0.25">
      <c r="A14" s="224" t="s">
        <v>72</v>
      </c>
      <c r="B14" s="225"/>
      <c r="C14" s="225"/>
      <c r="D14" s="225"/>
      <c r="E14" s="226"/>
      <c r="F14" s="225" t="s">
        <v>121</v>
      </c>
      <c r="G14" s="225" t="s">
        <v>122</v>
      </c>
      <c r="H14" s="227"/>
      <c r="I14" s="225"/>
      <c r="J14" s="338"/>
      <c r="K14" s="339"/>
    </row>
    <row r="15" spans="1:11" ht="90.75" customHeight="1" x14ac:dyDescent="0.2">
      <c r="A15" s="206" t="s">
        <v>72</v>
      </c>
      <c r="B15" s="207" t="s">
        <v>73</v>
      </c>
      <c r="C15" s="207" t="s">
        <v>123</v>
      </c>
      <c r="D15" s="207" t="s">
        <v>75</v>
      </c>
      <c r="E15" s="209" t="s">
        <v>124</v>
      </c>
      <c r="F15" s="207" t="s">
        <v>77</v>
      </c>
      <c r="G15" s="208" t="s">
        <v>78</v>
      </c>
      <c r="H15" s="210" t="s">
        <v>79</v>
      </c>
      <c r="I15" s="208" t="s">
        <v>80</v>
      </c>
      <c r="J15" s="343" t="s">
        <v>125</v>
      </c>
      <c r="K15" s="340" t="s">
        <v>126</v>
      </c>
    </row>
    <row r="16" spans="1:11" ht="156.75" customHeight="1" x14ac:dyDescent="0.2">
      <c r="A16" s="212" t="s">
        <v>72</v>
      </c>
      <c r="B16" s="213" t="s">
        <v>68</v>
      </c>
      <c r="C16" s="213" t="s">
        <v>127</v>
      </c>
      <c r="D16" s="213" t="s">
        <v>84</v>
      </c>
      <c r="E16" s="214" t="s">
        <v>128</v>
      </c>
      <c r="F16" s="213" t="s">
        <v>86</v>
      </c>
      <c r="G16" s="213" t="s">
        <v>129</v>
      </c>
      <c r="H16" s="215" t="s">
        <v>88</v>
      </c>
      <c r="I16" s="213" t="s">
        <v>89</v>
      </c>
      <c r="J16" s="344"/>
      <c r="K16" s="341"/>
    </row>
    <row r="17" spans="1:11" ht="127.5" x14ac:dyDescent="0.2">
      <c r="A17" s="212" t="s">
        <v>72</v>
      </c>
      <c r="B17" s="213" t="s">
        <v>90</v>
      </c>
      <c r="C17" s="213" t="s">
        <v>130</v>
      </c>
      <c r="D17" s="213" t="s">
        <v>92</v>
      </c>
      <c r="E17" s="214" t="s">
        <v>131</v>
      </c>
      <c r="F17" s="213" t="s">
        <v>94</v>
      </c>
      <c r="G17" s="213" t="s">
        <v>132</v>
      </c>
      <c r="H17" s="215" t="s">
        <v>96</v>
      </c>
      <c r="I17" s="213" t="s">
        <v>97</v>
      </c>
      <c r="J17" s="344"/>
      <c r="K17" s="341"/>
    </row>
    <row r="18" spans="1:11" ht="74.25" customHeight="1" x14ac:dyDescent="0.2">
      <c r="A18" s="212" t="s">
        <v>72</v>
      </c>
      <c r="B18" s="213" t="s">
        <v>98</v>
      </c>
      <c r="C18" s="216" t="s">
        <v>133</v>
      </c>
      <c r="D18" s="213" t="s">
        <v>100</v>
      </c>
      <c r="E18" s="214" t="s">
        <v>134</v>
      </c>
      <c r="F18" s="213" t="s">
        <v>121</v>
      </c>
      <c r="G18" s="217" t="s">
        <v>135</v>
      </c>
      <c r="H18" s="215"/>
      <c r="I18" s="217"/>
      <c r="J18" s="344"/>
      <c r="K18" s="341"/>
    </row>
    <row r="19" spans="1:11" ht="95.25" customHeight="1" x14ac:dyDescent="0.2">
      <c r="A19" s="212" t="s">
        <v>72</v>
      </c>
      <c r="B19" s="213" t="s">
        <v>102</v>
      </c>
      <c r="C19" s="213" t="s">
        <v>136</v>
      </c>
      <c r="D19" s="213" t="s">
        <v>137</v>
      </c>
      <c r="E19" s="223" t="s">
        <v>138</v>
      </c>
      <c r="F19" s="213"/>
      <c r="G19" s="213"/>
      <c r="H19" s="215"/>
      <c r="I19" s="213"/>
      <c r="J19" s="344"/>
      <c r="K19" s="341"/>
    </row>
    <row r="20" spans="1:11" ht="73.5" customHeight="1" thickBot="1" x14ac:dyDescent="0.25">
      <c r="A20" s="224" t="s">
        <v>72</v>
      </c>
      <c r="B20" s="225" t="s">
        <v>106</v>
      </c>
      <c r="C20" s="228" t="s">
        <v>139</v>
      </c>
      <c r="D20" s="225"/>
      <c r="E20" s="229"/>
      <c r="F20" s="225"/>
      <c r="G20" s="230"/>
      <c r="H20" s="226"/>
      <c r="I20" s="230"/>
      <c r="J20" s="345"/>
      <c r="K20" s="342"/>
    </row>
    <row r="21" spans="1:11" ht="102" x14ac:dyDescent="0.2">
      <c r="A21" s="206" t="s">
        <v>72</v>
      </c>
      <c r="B21" s="207" t="s">
        <v>73</v>
      </c>
      <c r="C21" s="208" t="s">
        <v>140</v>
      </c>
      <c r="D21" s="207" t="s">
        <v>75</v>
      </c>
      <c r="E21" s="209" t="s">
        <v>141</v>
      </c>
      <c r="F21" s="207" t="s">
        <v>77</v>
      </c>
      <c r="G21" s="208" t="s">
        <v>142</v>
      </c>
      <c r="H21" s="210" t="s">
        <v>79</v>
      </c>
      <c r="I21" s="208" t="s">
        <v>143</v>
      </c>
      <c r="J21" s="346" t="s">
        <v>144</v>
      </c>
      <c r="K21" s="340" t="s">
        <v>145</v>
      </c>
    </row>
    <row r="22" spans="1:11" ht="178.5" x14ac:dyDescent="0.2">
      <c r="A22" s="212" t="s">
        <v>72</v>
      </c>
      <c r="B22" s="213" t="s">
        <v>68</v>
      </c>
      <c r="C22" s="213" t="s">
        <v>146</v>
      </c>
      <c r="D22" s="213" t="s">
        <v>92</v>
      </c>
      <c r="E22" s="214" t="s">
        <v>147</v>
      </c>
      <c r="F22" s="213" t="s">
        <v>86</v>
      </c>
      <c r="G22" s="213" t="s">
        <v>148</v>
      </c>
      <c r="H22" s="215" t="s">
        <v>88</v>
      </c>
      <c r="I22" s="213" t="s">
        <v>89</v>
      </c>
      <c r="J22" s="347"/>
      <c r="K22" s="341"/>
    </row>
    <row r="23" spans="1:11" ht="153.75" thickBot="1" x14ac:dyDescent="0.25">
      <c r="A23" s="224" t="s">
        <v>72</v>
      </c>
      <c r="B23" s="225" t="s">
        <v>102</v>
      </c>
      <c r="C23" s="225" t="s">
        <v>149</v>
      </c>
      <c r="D23" s="225" t="s">
        <v>100</v>
      </c>
      <c r="E23" s="229" t="s">
        <v>150</v>
      </c>
      <c r="F23" s="225" t="s">
        <v>94</v>
      </c>
      <c r="G23" s="225" t="s">
        <v>151</v>
      </c>
      <c r="H23" s="227" t="s">
        <v>96</v>
      </c>
      <c r="I23" s="225" t="s">
        <v>152</v>
      </c>
      <c r="J23" s="348"/>
      <c r="K23" s="342"/>
    </row>
    <row r="24" spans="1:11" x14ac:dyDescent="0.2">
      <c r="A24" s="231"/>
      <c r="B24" s="232"/>
      <c r="C24" s="233"/>
      <c r="D24" s="234"/>
      <c r="E24" s="235"/>
      <c r="F24" s="232"/>
      <c r="G24" s="236"/>
      <c r="H24" s="237"/>
      <c r="I24" s="236"/>
      <c r="J24" s="238"/>
      <c r="K24" s="232"/>
    </row>
    <row r="25" spans="1:11" ht="15" x14ac:dyDescent="0.2">
      <c r="A25" s="218"/>
      <c r="B25" s="219"/>
      <c r="C25" s="219"/>
      <c r="D25" s="219"/>
      <c r="E25" s="220"/>
      <c r="F25" s="219"/>
      <c r="G25" s="219"/>
      <c r="H25" s="221"/>
      <c r="I25" s="219"/>
      <c r="J25" s="239"/>
      <c r="K25" s="239"/>
    </row>
    <row r="26" spans="1:11" ht="36.950000000000003" customHeight="1" x14ac:dyDescent="0.2">
      <c r="A26" s="215"/>
      <c r="B26" s="213"/>
      <c r="C26" s="213"/>
      <c r="D26" s="240"/>
      <c r="E26" s="214"/>
      <c r="F26" s="240"/>
      <c r="G26" s="213"/>
      <c r="H26" s="241"/>
      <c r="I26" s="242"/>
      <c r="J26" s="239"/>
      <c r="K26" s="239"/>
    </row>
    <row r="27" spans="1:11" ht="47.25" customHeight="1" x14ac:dyDescent="0.2">
      <c r="A27" s="215"/>
      <c r="B27" s="213"/>
      <c r="C27" s="216"/>
      <c r="D27" s="243"/>
      <c r="E27" s="214"/>
      <c r="F27" s="240"/>
      <c r="G27" s="244"/>
      <c r="H27" s="241"/>
      <c r="I27" s="245"/>
      <c r="J27" s="239"/>
      <c r="K27" s="239"/>
    </row>
    <row r="28" spans="1:11" ht="36.950000000000003" customHeight="1" x14ac:dyDescent="0.2">
      <c r="A28" s="215"/>
      <c r="B28" s="213"/>
      <c r="C28" s="213"/>
      <c r="D28" s="243"/>
      <c r="E28" s="214"/>
      <c r="F28" s="240"/>
      <c r="G28" s="213"/>
      <c r="H28" s="241"/>
      <c r="I28" s="246"/>
      <c r="J28" s="213"/>
      <c r="K28" s="213"/>
    </row>
    <row r="29" spans="1:11" ht="36.950000000000003" customHeight="1" x14ac:dyDescent="0.2">
      <c r="A29" s="215"/>
      <c r="B29" s="213"/>
      <c r="C29" s="213"/>
      <c r="D29" s="243"/>
      <c r="E29" s="214"/>
      <c r="F29" s="240"/>
      <c r="G29" s="213"/>
      <c r="H29" s="241"/>
      <c r="I29" s="245"/>
      <c r="J29" s="239"/>
      <c r="K29" s="239"/>
    </row>
    <row r="30" spans="1:11" ht="36.950000000000003" customHeight="1" x14ac:dyDescent="0.2">
      <c r="A30" s="215"/>
      <c r="B30" s="240"/>
      <c r="C30" s="247"/>
      <c r="D30" s="213"/>
      <c r="E30" s="214"/>
      <c r="F30" s="240"/>
      <c r="G30" s="217"/>
      <c r="H30" s="217"/>
      <c r="I30" s="248"/>
      <c r="J30" s="249"/>
      <c r="K30" s="214"/>
    </row>
    <row r="31" spans="1:11" ht="36.950000000000003" customHeight="1" x14ac:dyDescent="0.2">
      <c r="A31" s="215"/>
      <c r="B31" s="240"/>
      <c r="C31" s="247"/>
      <c r="D31" s="213"/>
      <c r="E31" s="214"/>
      <c r="F31" s="213"/>
      <c r="G31" s="217"/>
      <c r="H31" s="217"/>
      <c r="I31" s="248"/>
      <c r="J31" s="249"/>
      <c r="K31" s="214"/>
    </row>
    <row r="32" spans="1:11" ht="36.950000000000003" customHeight="1" x14ac:dyDescent="0.2">
      <c r="A32" s="215"/>
      <c r="B32" s="240"/>
      <c r="C32" s="247"/>
      <c r="D32" s="213"/>
      <c r="E32" s="214"/>
      <c r="F32" s="213"/>
      <c r="G32" s="217"/>
      <c r="H32" s="217"/>
      <c r="I32" s="248"/>
      <c r="J32" s="249"/>
      <c r="K32" s="214"/>
    </row>
    <row r="33" spans="1:11" ht="36.950000000000003" customHeight="1" x14ac:dyDescent="0.2">
      <c r="A33" s="215"/>
      <c r="B33" s="240"/>
      <c r="C33" s="247"/>
      <c r="D33" s="213"/>
      <c r="E33" s="214"/>
      <c r="F33" s="213"/>
      <c r="G33" s="217"/>
      <c r="H33" s="217"/>
      <c r="I33" s="248"/>
      <c r="J33" s="249"/>
      <c r="K33" s="214"/>
    </row>
    <row r="34" spans="1:11" ht="36.950000000000003" customHeight="1" x14ac:dyDescent="0.2">
      <c r="A34" s="215"/>
      <c r="B34" s="240"/>
      <c r="C34" s="247"/>
      <c r="D34" s="213"/>
      <c r="E34" s="214"/>
      <c r="F34" s="213"/>
      <c r="G34" s="217"/>
      <c r="H34" s="217"/>
      <c r="I34" s="248"/>
      <c r="J34" s="249"/>
      <c r="K34" s="214"/>
    </row>
    <row r="35" spans="1:11" ht="36.950000000000003" customHeight="1" x14ac:dyDescent="0.2">
      <c r="A35" s="215"/>
      <c r="B35" s="240"/>
      <c r="C35" s="247"/>
      <c r="D35" s="213"/>
      <c r="E35" s="214"/>
      <c r="F35" s="213"/>
      <c r="G35" s="217"/>
      <c r="H35" s="217"/>
      <c r="I35" s="248"/>
      <c r="J35" s="249"/>
      <c r="K35" s="214"/>
    </row>
    <row r="36" spans="1:11" ht="36.950000000000003" customHeight="1" x14ac:dyDescent="0.2">
      <c r="A36" s="215"/>
      <c r="B36" s="240"/>
      <c r="C36" s="247"/>
      <c r="D36" s="213"/>
      <c r="E36" s="214"/>
      <c r="F36" s="213"/>
      <c r="G36" s="217"/>
      <c r="H36" s="217"/>
      <c r="I36" s="248"/>
      <c r="J36" s="249"/>
      <c r="K36" s="214"/>
    </row>
    <row r="37" spans="1:11" ht="36.950000000000003" customHeight="1" x14ac:dyDescent="0.2">
      <c r="A37" s="215"/>
      <c r="B37" s="240"/>
      <c r="C37" s="247"/>
      <c r="D37" s="213"/>
      <c r="E37" s="214"/>
      <c r="F37" s="213"/>
      <c r="G37" s="217"/>
      <c r="H37" s="217"/>
      <c r="I37" s="248"/>
      <c r="J37" s="249"/>
      <c r="K37" s="214"/>
    </row>
    <row r="38" spans="1:11" ht="36.950000000000003" customHeight="1" x14ac:dyDescent="0.2">
      <c r="A38" s="215"/>
      <c r="B38" s="240"/>
      <c r="C38" s="247"/>
      <c r="D38" s="213"/>
      <c r="E38" s="214"/>
      <c r="F38" s="213"/>
      <c r="G38" s="217"/>
      <c r="H38" s="217"/>
      <c r="I38" s="248"/>
      <c r="J38" s="249"/>
      <c r="K38" s="214"/>
    </row>
    <row r="39" spans="1:11" ht="36.950000000000003" customHeight="1" x14ac:dyDescent="0.2">
      <c r="A39" s="215"/>
      <c r="B39" s="240"/>
      <c r="C39" s="247"/>
      <c r="D39" s="213"/>
      <c r="E39" s="214"/>
      <c r="F39" s="213"/>
      <c r="G39" s="217"/>
      <c r="H39" s="217"/>
      <c r="I39" s="248"/>
      <c r="J39" s="249"/>
      <c r="K39" s="214"/>
    </row>
    <row r="40" spans="1:11" ht="36.950000000000003" customHeight="1" x14ac:dyDescent="0.2">
      <c r="A40" s="215"/>
      <c r="B40" s="240"/>
      <c r="C40" s="247"/>
      <c r="D40" s="213"/>
      <c r="E40" s="214"/>
      <c r="F40" s="213"/>
      <c r="G40" s="217"/>
      <c r="H40" s="217"/>
      <c r="I40" s="248"/>
      <c r="J40" s="249"/>
      <c r="K40" s="214"/>
    </row>
    <row r="41" spans="1:11" ht="36.950000000000003" customHeight="1" x14ac:dyDescent="0.2">
      <c r="A41" s="250" t="s">
        <v>153</v>
      </c>
      <c r="B41" s="331"/>
      <c r="C41" s="331"/>
      <c r="D41" s="331"/>
      <c r="E41" s="331"/>
      <c r="F41" s="331"/>
      <c r="G41" s="331"/>
      <c r="H41" s="331"/>
      <c r="I41" s="331"/>
      <c r="J41" s="331"/>
      <c r="K41" s="331"/>
    </row>
    <row r="42" spans="1:11" ht="36.950000000000003" customHeight="1" x14ac:dyDescent="0.2"/>
    <row r="43" spans="1:11" ht="36.950000000000003" customHeight="1" x14ac:dyDescent="0.2"/>
    <row r="44" spans="1:11" ht="36.950000000000003" customHeight="1" x14ac:dyDescent="0.2"/>
    <row r="45" spans="1:11" ht="36.950000000000003" customHeight="1" x14ac:dyDescent="0.2">
      <c r="A45" s="211" t="s">
        <v>100</v>
      </c>
      <c r="B45" s="211" t="s">
        <v>90</v>
      </c>
      <c r="C45" s="211" t="s">
        <v>109</v>
      </c>
      <c r="D45" s="211" t="s">
        <v>79</v>
      </c>
      <c r="F45" s="211" t="s">
        <v>79</v>
      </c>
      <c r="H45" s="211" t="s">
        <v>79</v>
      </c>
    </row>
    <row r="46" spans="1:11" ht="42.95" customHeight="1" x14ac:dyDescent="0.2">
      <c r="A46" s="211" t="s">
        <v>84</v>
      </c>
      <c r="B46" s="211" t="s">
        <v>73</v>
      </c>
      <c r="C46" s="211" t="s">
        <v>121</v>
      </c>
      <c r="D46" s="211" t="s">
        <v>88</v>
      </c>
      <c r="F46" s="211" t="s">
        <v>88</v>
      </c>
      <c r="H46" s="211" t="s">
        <v>88</v>
      </c>
    </row>
    <row r="47" spans="1:11" x14ac:dyDescent="0.2">
      <c r="A47" s="211" t="s">
        <v>104</v>
      </c>
      <c r="B47" s="211" t="s">
        <v>68</v>
      </c>
      <c r="C47" s="211" t="s">
        <v>154</v>
      </c>
      <c r="D47" s="211" t="s">
        <v>96</v>
      </c>
      <c r="F47" s="211" t="s">
        <v>96</v>
      </c>
      <c r="H47" s="211" t="s">
        <v>96</v>
      </c>
    </row>
    <row r="48" spans="1:11" x14ac:dyDescent="0.2">
      <c r="A48" s="211" t="s">
        <v>92</v>
      </c>
      <c r="B48" s="211" t="s">
        <v>102</v>
      </c>
      <c r="C48" s="211" t="s">
        <v>94</v>
      </c>
    </row>
    <row r="49" spans="1:11" x14ac:dyDescent="0.2">
      <c r="A49" s="211" t="s">
        <v>137</v>
      </c>
      <c r="B49" s="211" t="s">
        <v>98</v>
      </c>
      <c r="C49" s="211" t="s">
        <v>77</v>
      </c>
    </row>
    <row r="50" spans="1:11" hidden="1" x14ac:dyDescent="0.2">
      <c r="A50" s="211" t="s">
        <v>75</v>
      </c>
      <c r="B50" s="211" t="s">
        <v>106</v>
      </c>
      <c r="C50" s="211" t="s">
        <v>86</v>
      </c>
    </row>
    <row r="51" spans="1:11" hidden="1" x14ac:dyDescent="0.2"/>
    <row r="52" spans="1:11" hidden="1" x14ac:dyDescent="0.2">
      <c r="A52" s="251"/>
      <c r="B52" s="251"/>
      <c r="C52" s="251"/>
      <c r="D52" s="251"/>
      <c r="E52" s="251"/>
      <c r="F52" s="251"/>
      <c r="G52" s="251"/>
      <c r="H52" s="251"/>
      <c r="I52" s="251"/>
      <c r="J52" s="251"/>
      <c r="K52" s="251"/>
    </row>
    <row r="53" spans="1:11" hidden="1" x14ac:dyDescent="0.2">
      <c r="A53" s="251"/>
      <c r="B53" s="251"/>
      <c r="C53" s="251"/>
      <c r="D53" s="251"/>
      <c r="E53" s="251"/>
      <c r="F53" s="251"/>
      <c r="G53" s="251"/>
      <c r="H53" s="251"/>
      <c r="I53" s="251"/>
      <c r="J53" s="251"/>
      <c r="K53" s="251"/>
    </row>
    <row r="54" spans="1:11" ht="15" hidden="1" x14ac:dyDescent="0.25">
      <c r="A54" s="252"/>
      <c r="B54" s="252"/>
      <c r="C54" s="252"/>
      <c r="D54" s="251"/>
      <c r="E54" s="251"/>
      <c r="F54" s="251"/>
      <c r="G54" s="251"/>
      <c r="H54" s="251"/>
      <c r="I54" s="251"/>
      <c r="J54" s="251"/>
      <c r="K54" s="251"/>
    </row>
    <row r="55" spans="1:11" ht="14.25" hidden="1" x14ac:dyDescent="0.2">
      <c r="A55" s="253"/>
      <c r="B55" s="254"/>
      <c r="C55" s="255"/>
      <c r="D55" s="251"/>
      <c r="E55" s="251"/>
      <c r="F55" s="251"/>
      <c r="G55" s="251"/>
      <c r="H55" s="251"/>
      <c r="I55" s="251"/>
      <c r="J55" s="251"/>
      <c r="K55" s="251"/>
    </row>
    <row r="56" spans="1:11" ht="14.25" hidden="1" x14ac:dyDescent="0.2">
      <c r="A56" s="253"/>
      <c r="B56" s="254"/>
      <c r="C56" s="255"/>
      <c r="D56" s="251"/>
      <c r="E56" s="251"/>
      <c r="F56" s="251"/>
      <c r="G56" s="251"/>
      <c r="H56" s="251"/>
      <c r="I56" s="251"/>
      <c r="J56" s="251"/>
      <c r="K56" s="251"/>
    </row>
    <row r="57" spans="1:11" s="251" customFormat="1" ht="14.25" x14ac:dyDescent="0.2">
      <c r="A57" s="253"/>
      <c r="B57" s="254"/>
      <c r="C57" s="255"/>
    </row>
    <row r="58" spans="1:11" s="251" customFormat="1" ht="14.25" x14ac:dyDescent="0.2">
      <c r="A58" s="253"/>
      <c r="B58" s="254"/>
      <c r="C58" s="255"/>
    </row>
    <row r="59" spans="1:11" s="251" customFormat="1" ht="14.25" x14ac:dyDescent="0.2">
      <c r="A59" s="253"/>
      <c r="B59" s="254"/>
      <c r="C59" s="255"/>
    </row>
    <row r="60" spans="1:11" s="251" customFormat="1" ht="14.25" x14ac:dyDescent="0.2">
      <c r="A60" s="256"/>
      <c r="B60" s="257"/>
      <c r="C60" s="258"/>
      <c r="D60" s="211"/>
      <c r="E60" s="211"/>
      <c r="F60" s="211"/>
      <c r="G60" s="211"/>
      <c r="H60" s="211"/>
      <c r="I60" s="211"/>
      <c r="J60" s="211"/>
      <c r="K60" s="211"/>
    </row>
    <row r="61" spans="1:11" s="251" customFormat="1" ht="14.25" x14ac:dyDescent="0.2">
      <c r="A61" s="256"/>
      <c r="B61" s="257"/>
      <c r="C61" s="258"/>
      <c r="D61" s="211"/>
      <c r="E61" s="211"/>
      <c r="F61" s="211"/>
      <c r="G61" s="211"/>
      <c r="H61" s="211"/>
      <c r="I61" s="211"/>
      <c r="J61" s="211"/>
      <c r="K61" s="211"/>
    </row>
    <row r="62" spans="1:11" s="251" customFormat="1" ht="14.25" x14ac:dyDescent="0.2">
      <c r="A62" s="256"/>
      <c r="B62" s="257"/>
      <c r="C62" s="258"/>
      <c r="D62" s="211"/>
      <c r="E62" s="211"/>
      <c r="F62" s="211"/>
      <c r="G62" s="211"/>
      <c r="H62" s="211"/>
      <c r="I62" s="211"/>
      <c r="J62" s="211"/>
      <c r="K62" s="211"/>
    </row>
    <row r="63" spans="1:11" s="251" customFormat="1" ht="14.25" x14ac:dyDescent="0.2">
      <c r="A63" s="256"/>
      <c r="B63" s="257"/>
      <c r="C63" s="258"/>
      <c r="D63" s="211"/>
      <c r="E63" s="211"/>
      <c r="F63" s="211"/>
      <c r="G63" s="211"/>
      <c r="H63" s="211"/>
      <c r="I63" s="211"/>
      <c r="J63" s="211"/>
      <c r="K63" s="211"/>
    </row>
    <row r="64" spans="1:11" s="251" customFormat="1" ht="14.25" x14ac:dyDescent="0.2">
      <c r="A64" s="256"/>
      <c r="B64" s="257"/>
      <c r="C64" s="258"/>
      <c r="D64" s="211"/>
      <c r="E64" s="211"/>
      <c r="F64" s="211"/>
      <c r="G64" s="211"/>
      <c r="H64" s="211"/>
      <c r="I64" s="211"/>
      <c r="J64" s="211"/>
      <c r="K64" s="211"/>
    </row>
    <row r="65" spans="1:3" ht="14.25" x14ac:dyDescent="0.2">
      <c r="A65" s="256"/>
      <c r="B65" s="257"/>
      <c r="C65" s="258"/>
    </row>
    <row r="66" spans="1:3" ht="14.25" x14ac:dyDescent="0.2">
      <c r="A66" s="256"/>
      <c r="B66" s="257"/>
    </row>
    <row r="67" spans="1:3" ht="14.25" x14ac:dyDescent="0.2">
      <c r="A67" s="256"/>
      <c r="B67" s="257"/>
    </row>
    <row r="68" spans="1:3" ht="14.25" x14ac:dyDescent="0.2">
      <c r="A68" s="256"/>
      <c r="B68" s="257"/>
    </row>
    <row r="140" spans="1:11" ht="14.25" x14ac:dyDescent="0.2">
      <c r="A140" s="259"/>
      <c r="B140" s="259"/>
      <c r="C140" s="259"/>
      <c r="D140" s="259"/>
      <c r="E140" s="259"/>
      <c r="F140" s="259"/>
      <c r="G140" s="259"/>
      <c r="H140" s="259"/>
      <c r="I140" s="259"/>
      <c r="J140" s="259"/>
      <c r="K140" s="259"/>
    </row>
    <row r="141" spans="1:11" ht="14.25" x14ac:dyDescent="0.2">
      <c r="A141" s="259"/>
      <c r="B141" s="259"/>
      <c r="C141" s="259"/>
      <c r="D141" s="259"/>
      <c r="E141" s="259"/>
      <c r="F141" s="259"/>
      <c r="G141" s="259"/>
      <c r="H141" s="259"/>
      <c r="I141" s="259"/>
      <c r="J141" s="259"/>
      <c r="K141" s="259"/>
    </row>
    <row r="142" spans="1:11" ht="14.25" x14ac:dyDescent="0.2">
      <c r="A142" s="259"/>
      <c r="B142" s="259"/>
      <c r="C142" s="259"/>
      <c r="D142" s="259"/>
      <c r="E142" s="259"/>
      <c r="F142" s="259"/>
      <c r="G142" s="259"/>
      <c r="H142" s="259"/>
      <c r="I142" s="259"/>
      <c r="J142" s="259"/>
      <c r="K142" s="259"/>
    </row>
    <row r="145" spans="1:11" s="259" customFormat="1" ht="25.5" customHeight="1" x14ac:dyDescent="0.2">
      <c r="A145" s="211"/>
      <c r="B145" s="211"/>
      <c r="C145" s="211"/>
      <c r="D145" s="211"/>
      <c r="E145" s="211"/>
      <c r="F145" s="211"/>
      <c r="G145" s="211"/>
      <c r="H145" s="211"/>
      <c r="I145" s="211"/>
      <c r="J145" s="211"/>
      <c r="K145" s="211"/>
    </row>
    <row r="146" spans="1:11" s="259" customFormat="1" ht="24" customHeight="1" x14ac:dyDescent="0.2">
      <c r="A146" s="211"/>
      <c r="B146" s="211"/>
      <c r="C146" s="211"/>
      <c r="D146" s="211"/>
      <c r="E146" s="211"/>
      <c r="F146" s="211"/>
      <c r="G146" s="211"/>
      <c r="H146" s="211"/>
      <c r="I146" s="211"/>
      <c r="J146" s="211"/>
      <c r="K146" s="211"/>
    </row>
    <row r="147" spans="1:11" s="259" customFormat="1" ht="22.5" customHeight="1" x14ac:dyDescent="0.2">
      <c r="A147" s="211"/>
      <c r="B147" s="211"/>
      <c r="C147" s="211"/>
      <c r="D147" s="211"/>
      <c r="E147" s="211"/>
      <c r="F147" s="211"/>
      <c r="G147" s="211"/>
      <c r="H147" s="211"/>
      <c r="I147" s="211"/>
      <c r="J147" s="211"/>
      <c r="K147" s="211"/>
    </row>
    <row r="148" spans="1:11" ht="31.5" customHeight="1" x14ac:dyDescent="0.2"/>
  </sheetData>
  <sheetProtection algorithmName="SHA-512" hashValue="mwi09jSAYCfFdCgTVc9Yzh4dQQxJzPQgS/SonU74EdK2kps+l+H9xQ/90cv/Kt7hny4VNgXa+SOnl6A5pABvQQ==" saltValue="gJWhJQbBn4NHitp8iMEB3g==" spinCount="100000" sheet="1" formatCells="0" formatColumns="0" formatRows="0"/>
  <mergeCells count="18">
    <mergeCell ref="B41:K41"/>
    <mergeCell ref="J2:J4"/>
    <mergeCell ref="K2:K4"/>
    <mergeCell ref="J5:J9"/>
    <mergeCell ref="K5:K9"/>
    <mergeCell ref="J10:J14"/>
    <mergeCell ref="K10:K14"/>
    <mergeCell ref="K15:K20"/>
    <mergeCell ref="J15:J20"/>
    <mergeCell ref="J21:J23"/>
    <mergeCell ref="K21:K23"/>
    <mergeCell ref="C1:K1"/>
    <mergeCell ref="A2:A4"/>
    <mergeCell ref="B2:I2"/>
    <mergeCell ref="B3:C3"/>
    <mergeCell ref="D3:E3"/>
    <mergeCell ref="F3:G3"/>
    <mergeCell ref="H3:I3"/>
  </mergeCells>
  <dataValidations count="7">
    <dataValidation type="list" allowBlank="1" showInputMessage="1" showErrorMessage="1" sqref="H30:H40 H5:H25" xr:uid="{2D34C4E7-9D48-4FFB-841A-82D68755C1EA}">
      <formula1>$D$45:$D$47</formula1>
    </dataValidation>
    <dataValidation type="list" allowBlank="1" showInputMessage="1" showErrorMessage="1" sqref="B30:B40 B5:B25" xr:uid="{698B2120-12C5-4352-A2BA-F3891FCBE2FC}">
      <formula1>$B$45:$B$50</formula1>
    </dataValidation>
    <dataValidation type="list" allowBlank="1" showInputMessage="1" showErrorMessage="1" sqref="D30:D40 D5:D26" xr:uid="{D7CA491D-CAED-43B4-A5C1-E9B4484E33CA}">
      <formula1>$A$45:$A$50</formula1>
    </dataValidation>
    <dataValidation type="list" allowBlank="1" showInputMessage="1" showErrorMessage="1" sqref="D27:D29" xr:uid="{E5C15AFC-84AC-42EC-8349-6327A5CC8C9B}">
      <formula1>$A$23:$A$28</formula1>
    </dataValidation>
    <dataValidation type="list" allowBlank="1" showInputMessage="1" showErrorMessage="1" sqref="B26:B29" xr:uid="{4BBA365E-6120-4E04-82C4-47E74E913375}">
      <formula1>$B$23:$B$28</formula1>
    </dataValidation>
    <dataValidation type="list" allowBlank="1" showInputMessage="1" showErrorMessage="1" sqref="H26:H29" xr:uid="{CEEE81E0-7C6A-443F-83E7-CEBC4062B5E0}">
      <formula1>$D$23:$D$25</formula1>
    </dataValidation>
    <dataValidation type="list" allowBlank="1" showInputMessage="1" showErrorMessage="1" sqref="F5:F40" xr:uid="{FD2EF114-7144-4929-A623-9D45CCC9FA6E}">
      <formula1>$C$45:$C$50</formula1>
    </dataValidation>
  </dataValidations>
  <pageMargins left="0.70866141732283472" right="0.70866141732283472" top="1.2204724409448819" bottom="0.74803149606299213" header="0.31496062992125984" footer="0.31496062992125984"/>
  <pageSetup paperSize="9" scale="44" orientation="landscape" r:id="rId1"/>
  <headerFooter>
    <oddHeader>&amp;L&amp;G&amp;C&amp;"Arial,Negrita"&amp;12MAPA Y PLAN DE MANEJO DE RIESGOS Y OPORTUNIDADES</oddHeader>
    <oddFooter>&amp;L&amp;G&amp;C&amp;N&amp;RDES-FM-12
V11</oddFooter>
  </headerFooter>
  <legacyDrawingHF r:id="rId2"/>
  <extLst>
    <ext xmlns:x14="http://schemas.microsoft.com/office/spreadsheetml/2009/9/main" uri="{CCE6A557-97BC-4b89-ADB6-D9C93CAAB3DF}">
      <x14:dataValidations xmlns:xm="http://schemas.microsoft.com/office/excel/2006/main" count="2">
        <x14:dataValidation type="list" allowBlank="1" showInputMessage="1" showErrorMessage="1" xr:uid="{97B07F75-97DA-4C66-B2A4-56B67E711903}">
          <x14:formula1>
            <xm:f>Hoja1!$B$26:$B$39</xm:f>
          </x14:formula1>
          <xm:sqref>B41:K41</xm:sqref>
        </x14:dataValidation>
        <x14:dataValidation type="list" allowBlank="1" showInputMessage="1" showErrorMessage="1" xr:uid="{6A79F4B0-8222-4F70-8F59-6F3F46BC1838}">
          <x14:formula1>
            <xm:f>Hoja1!$A$26:$A$39</xm:f>
          </x14:formula1>
          <xm:sqref>A5:A40</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2060"/>
  </sheetPr>
  <dimension ref="A1:DB64"/>
  <sheetViews>
    <sheetView view="pageBreakPreview" topLeftCell="BR10" zoomScale="80" zoomScaleNormal="100" zoomScaleSheetLayoutView="80" zoomScalePageLayoutView="55" workbookViewId="0">
      <selection activeCell="BW12" sqref="BW12"/>
    </sheetView>
  </sheetViews>
  <sheetFormatPr baseColWidth="10" defaultColWidth="11.42578125" defaultRowHeight="16.5" customHeight="1" x14ac:dyDescent="0.3"/>
  <cols>
    <col min="1" max="1" width="4" style="2" bestFit="1" customWidth="1"/>
    <col min="2" max="4" width="18.7109375" style="112" customWidth="1"/>
    <col min="5" max="5" width="32.42578125" style="1" customWidth="1"/>
    <col min="6" max="6" width="18.42578125" style="2" customWidth="1"/>
    <col min="7" max="7" width="16.42578125" style="2" customWidth="1"/>
    <col min="8" max="8" width="16.140625" style="2" customWidth="1"/>
    <col min="9" max="9" width="19" style="188" customWidth="1"/>
    <col min="10" max="10" width="24.42578125" style="1" customWidth="1"/>
    <col min="11" max="11" width="16.5703125" style="1" customWidth="1"/>
    <col min="12" max="12" width="6.28515625" style="1" bestFit="1" customWidth="1"/>
    <col min="13" max="13" width="27" style="1" customWidth="1"/>
    <col min="14" max="14" width="21.28515625" style="1" hidden="1" customWidth="1"/>
    <col min="15" max="15" width="17.5703125" style="1" customWidth="1"/>
    <col min="16" max="16" width="6.28515625" style="1" bestFit="1" customWidth="1"/>
    <col min="17" max="17" width="20.42578125" style="1" customWidth="1"/>
    <col min="18" max="18" width="5.85546875" style="1" customWidth="1"/>
    <col min="19" max="19" width="31" style="1" customWidth="1"/>
    <col min="20" max="20" width="15.140625" style="1" hidden="1" customWidth="1"/>
    <col min="21" max="21" width="18.42578125" style="1" hidden="1" customWidth="1"/>
    <col min="22" max="22" width="21" style="1" hidden="1" customWidth="1"/>
    <col min="23" max="23" width="19.28515625" style="1" hidden="1" customWidth="1"/>
    <col min="24" max="24" width="28.42578125" style="1" hidden="1" customWidth="1"/>
    <col min="25" max="25" width="6.85546875" style="1" hidden="1" customWidth="1"/>
    <col min="26" max="26" width="5" style="1" hidden="1" customWidth="1"/>
    <col min="27" max="27" width="5.5703125" style="1" hidden="1" customWidth="1"/>
    <col min="28" max="28" width="7.140625" style="1" hidden="1" customWidth="1"/>
    <col min="29" max="29" width="6.7109375" style="1" hidden="1" customWidth="1"/>
    <col min="30" max="30" width="7.5703125" style="1" hidden="1" customWidth="1"/>
    <col min="31" max="31" width="15.28515625" style="1" hidden="1" customWidth="1"/>
    <col min="32" max="32" width="12" style="1" hidden="1" customWidth="1"/>
    <col min="33" max="33" width="10.42578125" style="1" hidden="1" customWidth="1"/>
    <col min="34" max="34" width="9.28515625" style="1" hidden="1" customWidth="1"/>
    <col min="35" max="35" width="9.140625" style="1" hidden="1" customWidth="1"/>
    <col min="36" max="36" width="8.42578125" style="1" hidden="1" customWidth="1"/>
    <col min="37" max="37" width="7.28515625" style="1" hidden="1" customWidth="1"/>
    <col min="38" max="38" width="23" style="1" customWidth="1"/>
    <col min="39" max="39" width="18.85546875" style="1" customWidth="1"/>
    <col min="40" max="40" width="22.140625" style="1" customWidth="1"/>
    <col min="41" max="41" width="20.5703125" style="155" hidden="1" customWidth="1"/>
    <col min="42" max="42" width="30.85546875" style="155" hidden="1" customWidth="1"/>
    <col min="43" max="43" width="20.5703125" style="155" hidden="1" customWidth="1"/>
    <col min="44" max="44" width="18.5703125" style="155" hidden="1" customWidth="1"/>
    <col min="45" max="45" width="20.5703125" style="155" hidden="1" customWidth="1"/>
    <col min="46" max="46" width="33.5703125" style="155" hidden="1" customWidth="1"/>
    <col min="47" max="47" width="20.5703125" style="155" customWidth="1"/>
    <col min="48" max="48" width="47.85546875" style="155" customWidth="1"/>
    <col min="49" max="49" width="21" style="155" customWidth="1"/>
    <col min="50" max="50" width="23" style="155" hidden="1" customWidth="1"/>
    <col min="51" max="51" width="37.28515625" style="155" hidden="1" customWidth="1"/>
    <col min="52" max="52" width="18.85546875" style="155" hidden="1" customWidth="1"/>
    <col min="53" max="53" width="16.85546875" style="155" hidden="1" customWidth="1"/>
    <col min="54" max="54" width="19.5703125" style="155" hidden="1" customWidth="1"/>
    <col min="55" max="56" width="23" style="155" hidden="1" customWidth="1"/>
    <col min="57" max="57" width="18.85546875" style="155" hidden="1" customWidth="1"/>
    <col min="58" max="58" width="16.85546875" style="155" hidden="1" customWidth="1"/>
    <col min="59" max="59" width="19.5703125" style="155" hidden="1" customWidth="1"/>
    <col min="60" max="61" width="23" style="1" hidden="1" customWidth="1"/>
    <col min="62" max="62" width="18.85546875" style="1" hidden="1" customWidth="1"/>
    <col min="63" max="63" width="16.85546875" style="1" hidden="1" customWidth="1"/>
    <col min="64" max="64" width="19.5703125" style="1" hidden="1" customWidth="1"/>
    <col min="65" max="66" width="23" style="155" customWidth="1"/>
    <col min="67" max="67" width="18.85546875" style="155" customWidth="1"/>
    <col min="68" max="68" width="16.85546875" style="155" customWidth="1"/>
    <col min="69" max="69" width="19.5703125" style="155" customWidth="1"/>
    <col min="70" max="70" width="41.42578125" style="168" customWidth="1"/>
    <col min="71" max="72" width="23" style="155" customWidth="1"/>
    <col min="73" max="73" width="18.5703125" style="155" customWidth="1"/>
    <col min="74" max="74" width="21.28515625" style="155" customWidth="1"/>
    <col min="75" max="75" width="32.85546875" style="155" customWidth="1"/>
    <col min="76" max="76" width="25.140625" style="155" customWidth="1"/>
    <col min="77" max="77" width="13.5703125" style="155" customWidth="1"/>
    <col min="78" max="78" width="50.140625" style="155" customWidth="1"/>
    <col min="79" max="79" width="27" style="155" customWidth="1"/>
    <col min="80" max="80" width="46.5703125" style="155" customWidth="1"/>
    <col min="81" max="16384" width="11.42578125" style="155"/>
  </cols>
  <sheetData>
    <row r="1" spans="1:106" ht="16.5" customHeight="1" x14ac:dyDescent="0.3">
      <c r="A1" s="174"/>
      <c r="B1" s="175"/>
      <c r="C1" s="175"/>
      <c r="E1" s="3"/>
      <c r="F1" s="176"/>
      <c r="G1" s="174"/>
      <c r="H1" s="174"/>
      <c r="I1" s="177"/>
      <c r="J1" s="3"/>
      <c r="K1" s="3"/>
      <c r="L1" s="3"/>
      <c r="M1" s="3"/>
      <c r="N1" s="3"/>
      <c r="O1" s="3"/>
      <c r="P1" s="3"/>
      <c r="Q1" s="3"/>
      <c r="R1" s="3"/>
      <c r="S1" s="3"/>
      <c r="T1" s="3"/>
      <c r="U1" s="3"/>
      <c r="V1" s="3"/>
      <c r="W1" s="3"/>
      <c r="X1" s="3"/>
      <c r="Y1" s="3"/>
      <c r="Z1" s="3"/>
      <c r="AA1" s="3"/>
      <c r="AB1" s="3"/>
      <c r="AC1" s="3"/>
      <c r="AD1" s="3"/>
      <c r="AE1" s="3"/>
      <c r="AF1" s="3"/>
      <c r="AG1" s="3"/>
      <c r="AH1" s="3"/>
      <c r="AI1" s="3"/>
      <c r="AJ1" s="3"/>
      <c r="AK1" s="3"/>
      <c r="AL1" s="154"/>
      <c r="AM1" s="154"/>
      <c r="AN1" s="154"/>
      <c r="AO1" s="154"/>
      <c r="AP1" s="154"/>
      <c r="AQ1" s="154"/>
      <c r="AR1" s="154"/>
      <c r="AS1" s="154"/>
      <c r="AT1" s="154"/>
      <c r="AU1" s="154"/>
      <c r="AV1" s="154"/>
      <c r="AW1" s="154"/>
      <c r="AX1" s="154"/>
      <c r="AY1" s="154"/>
      <c r="AZ1" s="154"/>
      <c r="BA1" s="154"/>
      <c r="BB1" s="154"/>
      <c r="BC1" s="154"/>
      <c r="BD1" s="154"/>
      <c r="BE1" s="154"/>
      <c r="BF1" s="154"/>
      <c r="BG1" s="154"/>
      <c r="BH1" s="3"/>
      <c r="BI1" s="3"/>
      <c r="BJ1" s="3"/>
      <c r="BK1" s="3"/>
      <c r="BL1" s="3"/>
      <c r="BM1" s="154"/>
      <c r="BN1" s="154"/>
      <c r="BO1" s="154"/>
      <c r="BP1" s="154"/>
      <c r="BQ1" s="154"/>
      <c r="BR1" s="167"/>
      <c r="BS1" s="154"/>
      <c r="BT1" s="154"/>
      <c r="BU1" s="154"/>
      <c r="BV1" s="154"/>
      <c r="BW1" s="154"/>
      <c r="BX1" s="154"/>
      <c r="BY1" s="154"/>
      <c r="BZ1" s="154"/>
      <c r="CA1" s="154"/>
      <c r="CB1" s="154"/>
      <c r="CC1" s="154"/>
      <c r="CD1" s="154"/>
      <c r="CE1" s="154"/>
      <c r="CF1" s="154"/>
      <c r="CG1" s="154"/>
      <c r="CH1" s="154"/>
      <c r="CI1" s="154"/>
      <c r="CJ1" s="154"/>
      <c r="CK1" s="154"/>
      <c r="CL1" s="154"/>
      <c r="CM1" s="154"/>
      <c r="CN1" s="154"/>
      <c r="CO1" s="154"/>
      <c r="CP1" s="154"/>
      <c r="CQ1" s="154"/>
      <c r="CR1" s="154"/>
      <c r="CS1" s="154"/>
      <c r="CT1" s="154"/>
      <c r="CU1" s="154"/>
      <c r="CV1" s="154"/>
      <c r="CW1" s="154"/>
      <c r="CX1" s="154"/>
      <c r="CY1" s="154"/>
      <c r="CZ1" s="154"/>
      <c r="DA1" s="154"/>
      <c r="DB1" s="154"/>
    </row>
    <row r="2" spans="1:106" ht="16.5" customHeight="1" x14ac:dyDescent="0.3">
      <c r="A2" s="356" t="s">
        <v>155</v>
      </c>
      <c r="B2" s="357"/>
      <c r="C2" s="357"/>
      <c r="D2" s="357"/>
      <c r="E2" s="357"/>
      <c r="F2" s="357"/>
      <c r="G2" s="357"/>
      <c r="H2" s="357"/>
      <c r="I2" s="358"/>
      <c r="J2" s="356" t="s">
        <v>156</v>
      </c>
      <c r="K2" s="357"/>
      <c r="L2" s="357"/>
      <c r="M2" s="357"/>
      <c r="N2" s="357"/>
      <c r="O2" s="357"/>
      <c r="P2" s="357"/>
      <c r="Q2" s="358"/>
      <c r="R2" s="387" t="s">
        <v>157</v>
      </c>
      <c r="S2" s="387"/>
      <c r="T2" s="387"/>
      <c r="U2" s="387"/>
      <c r="V2" s="387"/>
      <c r="W2" s="387"/>
      <c r="X2" s="387"/>
      <c r="Y2" s="387"/>
      <c r="Z2" s="387"/>
      <c r="AA2" s="387"/>
      <c r="AB2" s="387"/>
      <c r="AC2" s="387"/>
      <c r="AD2" s="387"/>
      <c r="AE2" s="387" t="s">
        <v>158</v>
      </c>
      <c r="AF2" s="387"/>
      <c r="AG2" s="387"/>
      <c r="AH2" s="387"/>
      <c r="AI2" s="387"/>
      <c r="AJ2" s="387"/>
      <c r="AK2" s="387"/>
      <c r="AL2" s="394" t="s">
        <v>159</v>
      </c>
      <c r="AM2" s="394"/>
      <c r="AN2" s="394"/>
      <c r="AO2" s="394"/>
      <c r="AP2" s="394"/>
      <c r="AQ2" s="394"/>
      <c r="AR2" s="394"/>
      <c r="AS2" s="394"/>
      <c r="AT2" s="394"/>
      <c r="AU2" s="394"/>
      <c r="AV2" s="394"/>
      <c r="AW2" s="394"/>
      <c r="AX2" s="349" t="s">
        <v>160</v>
      </c>
      <c r="AY2" s="349"/>
      <c r="AZ2" s="349"/>
      <c r="BA2" s="349"/>
      <c r="BB2" s="349"/>
      <c r="BC2" s="349" t="s">
        <v>161</v>
      </c>
      <c r="BD2" s="349"/>
      <c r="BE2" s="349"/>
      <c r="BF2" s="349"/>
      <c r="BG2" s="349"/>
      <c r="BH2" s="349" t="s">
        <v>162</v>
      </c>
      <c r="BI2" s="349"/>
      <c r="BJ2" s="349"/>
      <c r="BK2" s="349"/>
      <c r="BL2" s="349"/>
      <c r="BM2" s="349" t="s">
        <v>163</v>
      </c>
      <c r="BN2" s="349"/>
      <c r="BO2" s="349"/>
      <c r="BP2" s="349"/>
      <c r="BQ2" s="349"/>
      <c r="BR2" s="392" t="s">
        <v>164</v>
      </c>
      <c r="BS2" s="392"/>
      <c r="BT2" s="392"/>
      <c r="BU2" s="392"/>
      <c r="BV2" s="362" t="s">
        <v>165</v>
      </c>
      <c r="BW2" s="362"/>
      <c r="BX2" s="362"/>
      <c r="BY2" s="353" t="s">
        <v>166</v>
      </c>
      <c r="BZ2" s="354"/>
      <c r="CA2" s="354"/>
      <c r="CB2" s="355"/>
      <c r="CC2" s="154"/>
      <c r="CD2" s="154"/>
      <c r="CE2" s="154"/>
      <c r="CF2" s="154"/>
      <c r="CG2" s="154"/>
      <c r="CH2" s="154"/>
      <c r="CI2" s="154"/>
      <c r="CJ2" s="154"/>
      <c r="CK2" s="154"/>
      <c r="CL2" s="154"/>
      <c r="CM2" s="154"/>
      <c r="CN2" s="154"/>
      <c r="CO2" s="154"/>
      <c r="CP2" s="154"/>
      <c r="CQ2" s="154"/>
      <c r="CR2" s="154"/>
      <c r="CS2" s="154"/>
      <c r="CT2" s="154"/>
      <c r="CU2" s="154"/>
      <c r="CV2" s="154"/>
      <c r="CW2" s="154"/>
      <c r="CX2" s="154"/>
      <c r="CY2" s="154"/>
      <c r="CZ2" s="154"/>
      <c r="DA2" s="154"/>
      <c r="DB2" s="154"/>
    </row>
    <row r="3" spans="1:106" ht="16.5" customHeight="1" x14ac:dyDescent="0.3">
      <c r="A3" s="383" t="s">
        <v>167</v>
      </c>
      <c r="B3" s="384" t="s">
        <v>7</v>
      </c>
      <c r="C3" s="384" t="s">
        <v>9</v>
      </c>
      <c r="D3" s="385" t="s">
        <v>168</v>
      </c>
      <c r="E3" s="385" t="s">
        <v>21</v>
      </c>
      <c r="F3" s="387" t="s">
        <v>15</v>
      </c>
      <c r="G3" s="384" t="s">
        <v>17</v>
      </c>
      <c r="H3" s="384" t="s">
        <v>169</v>
      </c>
      <c r="I3" s="384" t="s">
        <v>23</v>
      </c>
      <c r="J3" s="384" t="s">
        <v>170</v>
      </c>
      <c r="K3" s="384" t="s">
        <v>171</v>
      </c>
      <c r="L3" s="385" t="s">
        <v>172</v>
      </c>
      <c r="M3" s="384" t="s">
        <v>173</v>
      </c>
      <c r="N3" s="395" t="s">
        <v>174</v>
      </c>
      <c r="O3" s="384" t="s">
        <v>175</v>
      </c>
      <c r="P3" s="387" t="s">
        <v>172</v>
      </c>
      <c r="Q3" s="384" t="s">
        <v>29</v>
      </c>
      <c r="R3" s="386" t="s">
        <v>176</v>
      </c>
      <c r="S3" s="384" t="s">
        <v>31</v>
      </c>
      <c r="T3" s="384" t="s">
        <v>33</v>
      </c>
      <c r="U3" s="388" t="s">
        <v>177</v>
      </c>
      <c r="V3" s="389"/>
      <c r="W3" s="389"/>
      <c r="X3" s="390"/>
      <c r="Y3" s="384" t="s">
        <v>178</v>
      </c>
      <c r="Z3" s="384"/>
      <c r="AA3" s="384"/>
      <c r="AB3" s="384"/>
      <c r="AC3" s="384"/>
      <c r="AD3" s="384"/>
      <c r="AE3" s="386" t="s">
        <v>179</v>
      </c>
      <c r="AF3" s="386" t="s">
        <v>180</v>
      </c>
      <c r="AG3" s="386" t="s">
        <v>172</v>
      </c>
      <c r="AH3" s="386" t="s">
        <v>181</v>
      </c>
      <c r="AI3" s="386" t="s">
        <v>172</v>
      </c>
      <c r="AJ3" s="386" t="s">
        <v>182</v>
      </c>
      <c r="AK3" s="386" t="s">
        <v>49</v>
      </c>
      <c r="AL3" s="370" t="s">
        <v>183</v>
      </c>
      <c r="AM3" s="370" t="s">
        <v>184</v>
      </c>
      <c r="AN3" s="370" t="s">
        <v>185</v>
      </c>
      <c r="AO3" s="370" t="s">
        <v>186</v>
      </c>
      <c r="AP3" s="370" t="s">
        <v>187</v>
      </c>
      <c r="AQ3" s="370" t="s">
        <v>186</v>
      </c>
      <c r="AR3" s="371" t="s">
        <v>188</v>
      </c>
      <c r="AS3" s="370" t="s">
        <v>186</v>
      </c>
      <c r="AT3" s="370" t="s">
        <v>189</v>
      </c>
      <c r="AU3" s="370" t="s">
        <v>186</v>
      </c>
      <c r="AV3" s="371" t="s">
        <v>190</v>
      </c>
      <c r="AW3" s="370" t="s">
        <v>53</v>
      </c>
      <c r="AX3" s="350" t="s">
        <v>191</v>
      </c>
      <c r="AY3" s="350" t="s">
        <v>192</v>
      </c>
      <c r="AZ3" s="350" t="s">
        <v>184</v>
      </c>
      <c r="BA3" s="350" t="s">
        <v>193</v>
      </c>
      <c r="BB3" s="350" t="s">
        <v>194</v>
      </c>
      <c r="BC3" s="350" t="s">
        <v>191</v>
      </c>
      <c r="BD3" s="350" t="s">
        <v>192</v>
      </c>
      <c r="BE3" s="350" t="s">
        <v>184</v>
      </c>
      <c r="BF3" s="350" t="s">
        <v>193</v>
      </c>
      <c r="BG3" s="350" t="s">
        <v>194</v>
      </c>
      <c r="BH3" s="350" t="s">
        <v>191</v>
      </c>
      <c r="BI3" s="350" t="s">
        <v>192</v>
      </c>
      <c r="BJ3" s="350" t="s">
        <v>184</v>
      </c>
      <c r="BK3" s="350" t="s">
        <v>193</v>
      </c>
      <c r="BL3" s="350" t="s">
        <v>194</v>
      </c>
      <c r="BM3" s="350" t="s">
        <v>191</v>
      </c>
      <c r="BN3" s="350" t="s">
        <v>192</v>
      </c>
      <c r="BO3" s="350" t="s">
        <v>184</v>
      </c>
      <c r="BP3" s="350" t="s">
        <v>193</v>
      </c>
      <c r="BQ3" s="350" t="s">
        <v>194</v>
      </c>
      <c r="BR3" s="393" t="s">
        <v>195</v>
      </c>
      <c r="BS3" s="393" t="s">
        <v>196</v>
      </c>
      <c r="BT3" s="393" t="s">
        <v>197</v>
      </c>
      <c r="BU3" s="393" t="s">
        <v>192</v>
      </c>
      <c r="BV3" s="363" t="s">
        <v>186</v>
      </c>
      <c r="BW3" s="363" t="s">
        <v>198</v>
      </c>
      <c r="BX3" s="363" t="s">
        <v>199</v>
      </c>
      <c r="BY3" s="397" t="s">
        <v>200</v>
      </c>
      <c r="BZ3" s="397" t="s">
        <v>201</v>
      </c>
      <c r="CA3" s="397" t="s">
        <v>202</v>
      </c>
      <c r="CB3" s="397" t="s">
        <v>203</v>
      </c>
      <c r="CC3" s="154"/>
      <c r="CD3" s="154"/>
      <c r="CE3" s="154"/>
      <c r="CF3" s="154"/>
      <c r="CG3" s="154"/>
      <c r="CH3" s="154"/>
      <c r="CI3" s="154"/>
      <c r="CJ3" s="154"/>
      <c r="CK3" s="154"/>
      <c r="CL3" s="154"/>
      <c r="CM3" s="154"/>
      <c r="CN3" s="154"/>
      <c r="CO3" s="154"/>
      <c r="CP3" s="154"/>
      <c r="CQ3" s="154"/>
      <c r="CR3" s="154"/>
      <c r="CS3" s="154"/>
      <c r="CT3" s="154"/>
      <c r="CU3" s="154"/>
      <c r="CV3" s="154"/>
      <c r="CW3" s="154"/>
      <c r="CX3" s="154"/>
      <c r="CY3" s="154"/>
      <c r="CZ3" s="154"/>
      <c r="DA3" s="154"/>
      <c r="DB3" s="154"/>
    </row>
    <row r="4" spans="1:106" s="157" customFormat="1" ht="78.75" x14ac:dyDescent="0.25">
      <c r="A4" s="383"/>
      <c r="B4" s="384"/>
      <c r="C4" s="384"/>
      <c r="D4" s="385"/>
      <c r="E4" s="385"/>
      <c r="F4" s="387"/>
      <c r="G4" s="384"/>
      <c r="H4" s="384"/>
      <c r="I4" s="384"/>
      <c r="J4" s="384"/>
      <c r="K4" s="384"/>
      <c r="L4" s="385"/>
      <c r="M4" s="384"/>
      <c r="N4" s="396"/>
      <c r="O4" s="387"/>
      <c r="P4" s="387"/>
      <c r="Q4" s="384"/>
      <c r="R4" s="386"/>
      <c r="S4" s="384"/>
      <c r="T4" s="384"/>
      <c r="U4" s="179" t="s">
        <v>204</v>
      </c>
      <c r="V4" s="179" t="s">
        <v>205</v>
      </c>
      <c r="W4" s="179" t="s">
        <v>206</v>
      </c>
      <c r="X4" s="179" t="s">
        <v>207</v>
      </c>
      <c r="Y4" s="180" t="s">
        <v>70</v>
      </c>
      <c r="Z4" s="180" t="s">
        <v>208</v>
      </c>
      <c r="AA4" s="180" t="s">
        <v>209</v>
      </c>
      <c r="AB4" s="180" t="s">
        <v>210</v>
      </c>
      <c r="AC4" s="180" t="s">
        <v>211</v>
      </c>
      <c r="AD4" s="180" t="s">
        <v>193</v>
      </c>
      <c r="AE4" s="386"/>
      <c r="AF4" s="386"/>
      <c r="AG4" s="386"/>
      <c r="AH4" s="386"/>
      <c r="AI4" s="386"/>
      <c r="AJ4" s="386"/>
      <c r="AK4" s="386"/>
      <c r="AL4" s="370"/>
      <c r="AM4" s="370"/>
      <c r="AN4" s="370"/>
      <c r="AO4" s="370"/>
      <c r="AP4" s="370"/>
      <c r="AQ4" s="370"/>
      <c r="AR4" s="372"/>
      <c r="AS4" s="370"/>
      <c r="AT4" s="370"/>
      <c r="AU4" s="370"/>
      <c r="AV4" s="372"/>
      <c r="AW4" s="370"/>
      <c r="AX4" s="350"/>
      <c r="AY4" s="350"/>
      <c r="AZ4" s="350"/>
      <c r="BA4" s="350"/>
      <c r="BB4" s="350"/>
      <c r="BC4" s="350"/>
      <c r="BD4" s="350"/>
      <c r="BE4" s="350"/>
      <c r="BF4" s="350"/>
      <c r="BG4" s="350"/>
      <c r="BH4" s="350"/>
      <c r="BI4" s="350"/>
      <c r="BJ4" s="350"/>
      <c r="BK4" s="350"/>
      <c r="BL4" s="350"/>
      <c r="BM4" s="350"/>
      <c r="BN4" s="350"/>
      <c r="BO4" s="350"/>
      <c r="BP4" s="350"/>
      <c r="BQ4" s="350"/>
      <c r="BR4" s="393"/>
      <c r="BS4" s="393"/>
      <c r="BT4" s="393"/>
      <c r="BU4" s="393"/>
      <c r="BV4" s="363"/>
      <c r="BW4" s="363"/>
      <c r="BX4" s="363"/>
      <c r="BY4" s="397"/>
      <c r="BZ4" s="397"/>
      <c r="CA4" s="397"/>
      <c r="CB4" s="397"/>
      <c r="CC4" s="156"/>
      <c r="CD4" s="156"/>
      <c r="CE4" s="156"/>
      <c r="CF4" s="156"/>
      <c r="CG4" s="156"/>
      <c r="CH4" s="156"/>
      <c r="CI4" s="156"/>
      <c r="CJ4" s="156"/>
      <c r="CK4" s="156"/>
      <c r="CL4" s="156"/>
      <c r="CM4" s="156"/>
      <c r="CN4" s="156"/>
      <c r="CO4" s="156"/>
      <c r="CP4" s="156"/>
      <c r="CQ4" s="156"/>
      <c r="CR4" s="156"/>
      <c r="CS4" s="156"/>
      <c r="CT4" s="156"/>
      <c r="CU4" s="156"/>
      <c r="CV4" s="156"/>
      <c r="CW4" s="156"/>
      <c r="CX4" s="156"/>
      <c r="CY4" s="156"/>
      <c r="CZ4" s="156"/>
      <c r="DA4" s="156"/>
      <c r="DB4" s="156"/>
    </row>
    <row r="5" spans="1:106" s="159" customFormat="1" ht="343.5" customHeight="1" x14ac:dyDescent="0.25">
      <c r="A5" s="351">
        <v>1</v>
      </c>
      <c r="B5" s="352" t="s">
        <v>72</v>
      </c>
      <c r="C5" s="352" t="s">
        <v>212</v>
      </c>
      <c r="D5" s="352" t="s">
        <v>213</v>
      </c>
      <c r="E5" s="380" t="s">
        <v>214</v>
      </c>
      <c r="F5" s="352" t="s">
        <v>215</v>
      </c>
      <c r="G5" s="352" t="s">
        <v>216</v>
      </c>
      <c r="H5" s="352" t="s">
        <v>217</v>
      </c>
      <c r="I5" s="352" t="s">
        <v>218</v>
      </c>
      <c r="J5" s="391">
        <v>12</v>
      </c>
      <c r="K5" s="377" t="str">
        <f>IF(J5&lt;=0,"",IF(J5&lt;=2,"Muy Baja",IF(J5&lt;=24,"Baja",IF(J5&lt;=500,"Media",IF(J5&lt;=5000,"Alta","Muy Alta")))))</f>
        <v>Baja</v>
      </c>
      <c r="L5" s="378">
        <f>IF(K5="","",IF(K5="Muy Baja",0.2,IF(K5="Baja",0.4,IF(K5="Media",0.6,IF(K5="Alta",0.8,IF(K5="Muy Alta",1,))))))</f>
        <v>0.4</v>
      </c>
      <c r="M5" s="373" t="s">
        <v>219</v>
      </c>
      <c r="N5" s="374" t="str">
        <f>IF(NOT(ISERROR(MATCH(M5,'Tabla Impacto'!$B$221:$B$223,0))),'Tabla Impacto'!$F$223&amp;"Por favor no seleccionar los criterios de impacto(Afectación Económica o presupuestal y Pérdida Reputacional)",M5)</f>
        <v xml:space="preserve">     El riesgo afecta la imagen de la entidad con algunos usuarios de relevancia frente al logro de los objetivos</v>
      </c>
      <c r="O5" s="377" t="str">
        <f>IF(OR(N5='Tabla Impacto'!$C$11,N5='Tabla Impacto'!$D$11),"Leve",IF(OR(N5='Tabla Impacto'!$C$12,N5='Tabla Impacto'!$D$12),"Menor",IF(OR(N5='Tabla Impacto'!$C$13,N5='Tabla Impacto'!$D$13),"Moderado",IF(OR(N5='Tabla Impacto'!$C$14,N5='Tabla Impacto'!$D$14),"Mayor",IF(OR(N5='Tabla Impacto'!$C$15,N5='Tabla Impacto'!$D$15),"Catastrófico","")))))</f>
        <v>Moderado</v>
      </c>
      <c r="P5" s="378">
        <f>IF(O5="","",IF(O5="Leve",0.2,IF(O5="Menor",0.4,IF(O5="Moderado",0.6,IF(O5="Mayor",0.8,IF(O5="Catastrófico",1,))))))</f>
        <v>0.6</v>
      </c>
      <c r="Q5" s="379" t="str">
        <f>IF(OR(AND(K5="Muy Baja",O5="Leve"),AND(K5="Muy Baja",O5="Menor"),AND(K5="Baja",O5="Leve")),"Bajo",IF(OR(AND(K5="Muy baja",O5="Moderado"),AND(K5="Baja",O5="Menor"),AND(K5="Baja",O5="Moderado"),AND(K5="Media",O5="Leve"),AND(K5="Media",O5="Menor"),AND(K5="Media",O5="Moderado"),AND(K5="Alta",O5="Leve"),AND(K5="Alta",O5="Menor")),"Moderado",IF(OR(AND(K5="Muy Baja",O5="Mayor"),AND(K5="Baja",O5="Mayor"),AND(K5="Media",O5="Mayor"),AND(K5="Alta",O5="Moderado"),AND(K5="Alta",O5="Mayor"),AND(K5="Muy Alta",O5="Leve"),AND(K5="Muy Alta",O5="Menor"),AND(K5="Muy Alta",O5="Moderado"),AND(K5="Muy Alta",O5="Mayor")),"Alto",IF(OR(AND(K5="Muy Baja",O5="Catastrófico"),AND(K5="Baja",O5="Catastrófico"),AND(K5="Media",O5="Catastrófico"),AND(K5="Alta",O5="Catastrófico"),AND(K5="Muy Alta",O5="Catastrófico")),"Extremo",""))))</f>
        <v>Moderado</v>
      </c>
      <c r="R5" s="181">
        <v>1</v>
      </c>
      <c r="S5" s="184" t="s">
        <v>220</v>
      </c>
      <c r="T5" s="172" t="str">
        <f t="shared" ref="T5:T37" si="0">IF(OR(Y5="Preventivo",Y5="Detectivo"),"Probabilidad",IF(Y5="Correctivo","Impacto",""))</f>
        <v>Probabilidad</v>
      </c>
      <c r="U5" s="172" t="s">
        <v>221</v>
      </c>
      <c r="V5" s="172" t="s">
        <v>221</v>
      </c>
      <c r="W5" s="172" t="s">
        <v>221</v>
      </c>
      <c r="X5" s="172" t="s">
        <v>221</v>
      </c>
      <c r="Y5" s="185" t="s">
        <v>222</v>
      </c>
      <c r="Z5" s="185" t="s">
        <v>223</v>
      </c>
      <c r="AA5" s="116" t="str">
        <f t="shared" ref="AA5:AA36" si="1">IF(AND(Y5="Preventivo",Z5="Automático"),"50%",IF(AND(Y5="Preventivo",Z5="Manual"),"40%",IF(AND(Y5="Detectivo",Z5="Automático"),"40%",IF(AND(Y5="Detectivo",Z5="Manual"),"30%",IF(AND(Y5="Correctivo",Z5="Automático"),"35%",IF(AND(Y5="Correctivo",Z5="Manual"),"25%",""))))))</f>
        <v>30%</v>
      </c>
      <c r="AB5" s="185" t="s">
        <v>224</v>
      </c>
      <c r="AC5" s="185" t="s">
        <v>225</v>
      </c>
      <c r="AD5" s="185" t="s">
        <v>226</v>
      </c>
      <c r="AE5" s="165">
        <f>IFERROR(IF(T5="Probabilidad",(L5-(+L5*AA5)),IF(T5="Impacto",L5,"")),"")</f>
        <v>0.28000000000000003</v>
      </c>
      <c r="AF5" s="149" t="str">
        <f>IFERROR(IF(AE5="","",IF(AE5&lt;=0.2,"Muy Baja",IF(AE5&lt;=0.4,"Baja",IF(AE5&lt;=0.6,"Media",IF(AE5&lt;=0.8,"Alta","Muy Alta"))))),"")</f>
        <v>Baja</v>
      </c>
      <c r="AG5" s="116">
        <f t="shared" ref="AG5:AG36" si="2">+AE5</f>
        <v>0.28000000000000003</v>
      </c>
      <c r="AH5" s="149" t="str">
        <f>IFERROR(IF(AI5="","",IF(AI5&lt;=0.2,"Leve",IF(AI5&lt;=0.4,"Menor",IF(AI5&lt;=0.6,"Moderado",IF(AI5&lt;=0.8,"Mayor","Catastrófico"))))),"")</f>
        <v>Moderado</v>
      </c>
      <c r="AI5" s="116">
        <f>IFERROR(IF(T5="Impacto",(P5-(+P5*AA5)),IF(T5="Probabilidad",P5,"")),"")</f>
        <v>0.6</v>
      </c>
      <c r="AJ5" s="117" t="str">
        <f t="shared" ref="AJ5:AJ36" si="3">IFERROR(IF(OR(AND(AF5="Muy Baja",AH5="Leve"),AND(AF5="Muy Baja",AH5="Menor"),AND(AF5="Baja",AH5="Leve")),"Bajo",IF(OR(AND(AF5="Muy baja",AH5="Moderado"),AND(AF5="Baja",AH5="Menor"),AND(AF5="Baja",AH5="Moderado"),AND(AF5="Media",AH5="Leve"),AND(AF5="Media",AH5="Menor"),AND(AF5="Media",AH5="Moderado"),AND(AF5="Alta",AH5="Leve"),AND(AF5="Alta",AH5="Menor")),"Moderado",IF(OR(AND(AF5="Muy Baja",AH5="Mayor"),AND(AF5="Baja",AH5="Mayor"),AND(AF5="Media",AH5="Mayor"),AND(AF5="Alta",AH5="Moderado"),AND(AF5="Alta",AH5="Mayor"),AND(AF5="Muy Alta",AH5="Leve"),AND(AF5="Muy Alta",AH5="Menor"),AND(AF5="Muy Alta",AH5="Moderado"),AND(AF5="Muy Alta",AH5="Mayor")),"Alto",IF(OR(AND(AF5="Muy Baja",AH5="Catastrófico"),AND(AF5="Baja",AH5="Catastrófico"),AND(AF5="Media",AH5="Catastrófico"),AND(AF5="Alta",AH5="Catastrófico"),AND(AF5="Muy Alta",AH5="Catastrófico")),"Extremo","")))),"")</f>
        <v>Moderado</v>
      </c>
      <c r="AK5" s="359" t="s">
        <v>227</v>
      </c>
      <c r="AL5" s="183" t="s">
        <v>228</v>
      </c>
      <c r="AM5" s="182" t="s">
        <v>229</v>
      </c>
      <c r="AN5" s="189">
        <v>45291</v>
      </c>
      <c r="AO5" s="264" t="s">
        <v>230</v>
      </c>
      <c r="AP5" s="265" t="s">
        <v>231</v>
      </c>
      <c r="AQ5" s="264" t="s">
        <v>232</v>
      </c>
      <c r="AR5" s="265" t="s">
        <v>233</v>
      </c>
      <c r="AS5" s="190" t="s">
        <v>234</v>
      </c>
      <c r="AT5" s="182" t="s">
        <v>235</v>
      </c>
      <c r="AU5" s="152" t="s">
        <v>236</v>
      </c>
      <c r="AV5" s="150" t="s">
        <v>237</v>
      </c>
      <c r="AW5" s="151" t="s">
        <v>238</v>
      </c>
      <c r="AX5" s="190" t="s">
        <v>239</v>
      </c>
      <c r="AY5" s="182" t="s">
        <v>240</v>
      </c>
      <c r="AZ5" s="181" t="s">
        <v>241</v>
      </c>
      <c r="BA5" s="190" t="s">
        <v>242</v>
      </c>
      <c r="BB5" s="189" t="s">
        <v>243</v>
      </c>
      <c r="BC5" s="190" t="s">
        <v>232</v>
      </c>
      <c r="BD5" s="182" t="s">
        <v>244</v>
      </c>
      <c r="BE5" s="182" t="s">
        <v>245</v>
      </c>
      <c r="BF5" s="190" t="s">
        <v>242</v>
      </c>
      <c r="BG5" s="189" t="s">
        <v>243</v>
      </c>
      <c r="BH5" s="190" t="s">
        <v>234</v>
      </c>
      <c r="BI5" s="182" t="s">
        <v>246</v>
      </c>
      <c r="BJ5" s="182" t="s">
        <v>247</v>
      </c>
      <c r="BK5" s="190" t="s">
        <v>242</v>
      </c>
      <c r="BL5" s="189" t="s">
        <v>243</v>
      </c>
      <c r="BM5" s="152" t="s">
        <v>236</v>
      </c>
      <c r="BN5" s="150" t="s">
        <v>248</v>
      </c>
      <c r="BO5" s="150" t="s">
        <v>247</v>
      </c>
      <c r="BP5" s="152" t="s">
        <v>242</v>
      </c>
      <c r="BQ5" s="118" t="s">
        <v>243</v>
      </c>
      <c r="BR5" s="173" t="s">
        <v>249</v>
      </c>
      <c r="BS5" s="150"/>
      <c r="BT5" s="150"/>
      <c r="BU5" s="150"/>
      <c r="BV5" s="152" t="s">
        <v>758</v>
      </c>
      <c r="BW5" s="260" t="s">
        <v>759</v>
      </c>
      <c r="BX5" s="260" t="s">
        <v>761</v>
      </c>
      <c r="BY5" s="272" t="s">
        <v>250</v>
      </c>
      <c r="BZ5" s="273" t="s">
        <v>251</v>
      </c>
      <c r="CA5" s="273" t="s">
        <v>252</v>
      </c>
      <c r="CB5" s="273" t="s">
        <v>253</v>
      </c>
    </row>
    <row r="6" spans="1:106" ht="207" customHeight="1" x14ac:dyDescent="0.3">
      <c r="A6" s="351"/>
      <c r="B6" s="352"/>
      <c r="C6" s="352"/>
      <c r="D6" s="352"/>
      <c r="E6" s="380"/>
      <c r="F6" s="352"/>
      <c r="G6" s="352"/>
      <c r="H6" s="352"/>
      <c r="I6" s="352"/>
      <c r="J6" s="391"/>
      <c r="K6" s="377"/>
      <c r="L6" s="378"/>
      <c r="M6" s="373"/>
      <c r="N6" s="375"/>
      <c r="O6" s="377"/>
      <c r="P6" s="378"/>
      <c r="Q6" s="379"/>
      <c r="R6" s="181">
        <v>2</v>
      </c>
      <c r="S6" s="184" t="s">
        <v>254</v>
      </c>
      <c r="T6" s="172" t="str">
        <f t="shared" si="0"/>
        <v>Probabilidad</v>
      </c>
      <c r="U6" s="172" t="s">
        <v>221</v>
      </c>
      <c r="V6" s="172" t="s">
        <v>221</v>
      </c>
      <c r="W6" s="172" t="s">
        <v>221</v>
      </c>
      <c r="X6" s="172" t="s">
        <v>221</v>
      </c>
      <c r="Y6" s="185" t="s">
        <v>222</v>
      </c>
      <c r="Z6" s="185" t="s">
        <v>223</v>
      </c>
      <c r="AA6" s="116" t="str">
        <f t="shared" si="1"/>
        <v>30%</v>
      </c>
      <c r="AB6" s="185" t="s">
        <v>224</v>
      </c>
      <c r="AC6" s="185" t="s">
        <v>225</v>
      </c>
      <c r="AD6" s="185" t="s">
        <v>226</v>
      </c>
      <c r="AE6" s="165">
        <f>IFERROR(IF(AND(T5="Probabilidad",T6="Probabilidad"),(AG5-(+AG5*AA6)),IF(T6="Probabilidad",(L5-(+L5*AA6)),IF(T6="Impacto",AG5,""))),"")</f>
        <v>0.19600000000000001</v>
      </c>
      <c r="AF6" s="149" t="str">
        <f t="shared" ref="AF6:AF64" si="4">IFERROR(IF(AE6="","",IF(AE6&lt;=0.2,"Muy Baja",IF(AE6&lt;=0.4,"Baja",IF(AE6&lt;=0.6,"Media",IF(AE6&lt;=0.8,"Alta","Muy Alta"))))),"")</f>
        <v>Muy Baja</v>
      </c>
      <c r="AG6" s="116">
        <f t="shared" si="2"/>
        <v>0.19600000000000001</v>
      </c>
      <c r="AH6" s="149" t="str">
        <f t="shared" ref="AH6:AH64" si="5">IFERROR(IF(AI6="","",IF(AI6&lt;=0.2,"Leve",IF(AI6&lt;=0.4,"Menor",IF(AI6&lt;=0.6,"Moderado",IF(AI6&lt;=0.8,"Mayor","Catastrófico"))))),"")</f>
        <v>Moderado</v>
      </c>
      <c r="AI6" s="116">
        <f>IFERROR(IF(AND(T5="Impacto",T6="Impacto"),(AI5-(+AI5*AA6)),IF(T6="Impacto",($P$5-(+$P$5*AA6)),IF(T6="Probabilidad",AI5,""))),"")</f>
        <v>0.6</v>
      </c>
      <c r="AJ6" s="117" t="str">
        <f t="shared" si="3"/>
        <v>Moderado</v>
      </c>
      <c r="AK6" s="360"/>
      <c r="AL6" s="183" t="s">
        <v>255</v>
      </c>
      <c r="AM6" s="182" t="s">
        <v>229</v>
      </c>
      <c r="AN6" s="189">
        <v>45291</v>
      </c>
      <c r="AO6" s="190" t="s">
        <v>230</v>
      </c>
      <c r="AP6" s="182" t="s">
        <v>256</v>
      </c>
      <c r="AQ6" s="264" t="s">
        <v>232</v>
      </c>
      <c r="AR6" s="182" t="s">
        <v>257</v>
      </c>
      <c r="AS6" s="190" t="s">
        <v>234</v>
      </c>
      <c r="AT6" s="182" t="s">
        <v>258</v>
      </c>
      <c r="AU6" s="152" t="s">
        <v>236</v>
      </c>
      <c r="AV6" s="150" t="s">
        <v>259</v>
      </c>
      <c r="AW6" s="151" t="s">
        <v>238</v>
      </c>
      <c r="AX6" s="190" t="s">
        <v>239</v>
      </c>
      <c r="AY6" s="182" t="s">
        <v>260</v>
      </c>
      <c r="AZ6" s="181" t="s">
        <v>241</v>
      </c>
      <c r="BA6" s="190" t="s">
        <v>261</v>
      </c>
      <c r="BB6" s="189" t="s">
        <v>243</v>
      </c>
      <c r="BC6" s="190" t="s">
        <v>232</v>
      </c>
      <c r="BD6" s="182" t="s">
        <v>262</v>
      </c>
      <c r="BE6" s="181" t="s">
        <v>263</v>
      </c>
      <c r="BF6" s="190" t="s">
        <v>264</v>
      </c>
      <c r="BG6" s="189" t="s">
        <v>243</v>
      </c>
      <c r="BH6" s="190" t="s">
        <v>234</v>
      </c>
      <c r="BI6" s="182" t="s">
        <v>265</v>
      </c>
      <c r="BJ6" s="182" t="s">
        <v>247</v>
      </c>
      <c r="BK6" s="190" t="s">
        <v>264</v>
      </c>
      <c r="BL6" s="189" t="s">
        <v>243</v>
      </c>
      <c r="BM6" s="152" t="s">
        <v>236</v>
      </c>
      <c r="BN6" s="150" t="s">
        <v>266</v>
      </c>
      <c r="BO6" s="150" t="s">
        <v>247</v>
      </c>
      <c r="BP6" s="152" t="s">
        <v>264</v>
      </c>
      <c r="BQ6" s="118" t="s">
        <v>243</v>
      </c>
      <c r="BR6" s="153"/>
      <c r="BS6" s="150"/>
      <c r="BT6" s="150"/>
      <c r="BU6" s="150"/>
      <c r="BV6" s="152" t="s">
        <v>758</v>
      </c>
      <c r="BW6" s="260" t="s">
        <v>760</v>
      </c>
      <c r="BX6" s="260" t="s">
        <v>762</v>
      </c>
      <c r="BY6" s="274" t="s">
        <v>267</v>
      </c>
      <c r="BZ6" s="275" t="s">
        <v>268</v>
      </c>
      <c r="CA6" s="275" t="s">
        <v>252</v>
      </c>
      <c r="CB6" s="275" t="s">
        <v>269</v>
      </c>
    </row>
    <row r="7" spans="1:106" ht="186" customHeight="1" x14ac:dyDescent="0.3">
      <c r="A7" s="351"/>
      <c r="B7" s="352"/>
      <c r="C7" s="352"/>
      <c r="D7" s="352"/>
      <c r="E7" s="380"/>
      <c r="F7" s="352"/>
      <c r="G7" s="352"/>
      <c r="H7" s="352"/>
      <c r="I7" s="352"/>
      <c r="J7" s="391"/>
      <c r="K7" s="377"/>
      <c r="L7" s="378"/>
      <c r="M7" s="373"/>
      <c r="N7" s="375"/>
      <c r="O7" s="377"/>
      <c r="P7" s="378"/>
      <c r="Q7" s="379"/>
      <c r="R7" s="181">
        <v>3</v>
      </c>
      <c r="S7" s="184" t="s">
        <v>270</v>
      </c>
      <c r="T7" s="172" t="str">
        <f t="shared" si="0"/>
        <v>Probabilidad</v>
      </c>
      <c r="U7" s="172" t="s">
        <v>221</v>
      </c>
      <c r="V7" s="172" t="s">
        <v>221</v>
      </c>
      <c r="W7" s="172" t="s">
        <v>221</v>
      </c>
      <c r="X7" s="172" t="s">
        <v>221</v>
      </c>
      <c r="Y7" s="185" t="s">
        <v>271</v>
      </c>
      <c r="Z7" s="185" t="s">
        <v>223</v>
      </c>
      <c r="AA7" s="116" t="str">
        <f t="shared" si="1"/>
        <v>40%</v>
      </c>
      <c r="AB7" s="185" t="s">
        <v>224</v>
      </c>
      <c r="AC7" s="185" t="s">
        <v>225</v>
      </c>
      <c r="AD7" s="185" t="s">
        <v>226</v>
      </c>
      <c r="AE7" s="165">
        <f>IFERROR(IF(AND(T6="Probabilidad",T7="Probabilidad"),(AG6-(+AG6*AA7)),IF(AND(T6="Impacto",T7="Probabilidad"),(AG5-(+AG5*AA7)),IF(T7="Impacto",AG6,""))),"")</f>
        <v>0.1176</v>
      </c>
      <c r="AF7" s="149" t="str">
        <f t="shared" si="4"/>
        <v>Muy Baja</v>
      </c>
      <c r="AG7" s="116">
        <f t="shared" si="2"/>
        <v>0.1176</v>
      </c>
      <c r="AH7" s="149" t="str">
        <f t="shared" si="5"/>
        <v>Moderado</v>
      </c>
      <c r="AI7" s="116">
        <f>IFERROR(IF(AND(T6="Impacto",T7="Impacto"),(AI6-(+AI6*AA7)),IF(AND(T6="Probabilidad",T7="Impacto"),(AI5-(+AI5*AA7)),IF(T7="Probabilidad",AI6,""))),"")</f>
        <v>0.6</v>
      </c>
      <c r="AJ7" s="117" t="str">
        <f t="shared" si="3"/>
        <v>Moderado</v>
      </c>
      <c r="AK7" s="360"/>
      <c r="AL7" s="198"/>
      <c r="AM7" s="182"/>
      <c r="AN7" s="189"/>
      <c r="AO7" s="189"/>
      <c r="AP7" s="182"/>
      <c r="AQ7" s="189"/>
      <c r="AR7" s="182"/>
      <c r="AS7" s="189"/>
      <c r="AT7" s="182"/>
      <c r="AU7" s="118"/>
      <c r="AV7" s="150"/>
      <c r="AW7" s="151"/>
      <c r="AX7" s="190" t="s">
        <v>239</v>
      </c>
      <c r="AY7" s="182" t="s">
        <v>272</v>
      </c>
      <c r="AZ7" s="181" t="s">
        <v>273</v>
      </c>
      <c r="BA7" s="189" t="s">
        <v>274</v>
      </c>
      <c r="BB7" s="189" t="s">
        <v>243</v>
      </c>
      <c r="BC7" s="190" t="s">
        <v>232</v>
      </c>
      <c r="BD7" s="182" t="s">
        <v>275</v>
      </c>
      <c r="BE7" s="181" t="s">
        <v>263</v>
      </c>
      <c r="BF7" s="189" t="s">
        <v>274</v>
      </c>
      <c r="BG7" s="189" t="s">
        <v>243</v>
      </c>
      <c r="BH7" s="190" t="s">
        <v>234</v>
      </c>
      <c r="BI7" s="182" t="s">
        <v>276</v>
      </c>
      <c r="BJ7" s="182" t="s">
        <v>247</v>
      </c>
      <c r="BK7" s="189" t="s">
        <v>274</v>
      </c>
      <c r="BL7" s="189" t="s">
        <v>243</v>
      </c>
      <c r="BM7" s="152" t="s">
        <v>277</v>
      </c>
      <c r="BN7" s="279" t="s">
        <v>278</v>
      </c>
      <c r="BO7" s="150" t="s">
        <v>247</v>
      </c>
      <c r="BP7" s="118" t="s">
        <v>274</v>
      </c>
      <c r="BQ7" s="118" t="s">
        <v>243</v>
      </c>
      <c r="BR7" s="152"/>
      <c r="BS7" s="150"/>
      <c r="BT7" s="150"/>
      <c r="BU7" s="150"/>
      <c r="BV7" s="152" t="s">
        <v>758</v>
      </c>
      <c r="BW7" s="260" t="s">
        <v>760</v>
      </c>
      <c r="BX7" s="150"/>
      <c r="BY7" s="274" t="s">
        <v>267</v>
      </c>
      <c r="BZ7" s="275" t="s">
        <v>279</v>
      </c>
      <c r="CA7" s="275" t="s">
        <v>252</v>
      </c>
      <c r="CB7" s="275" t="s">
        <v>280</v>
      </c>
    </row>
    <row r="8" spans="1:106" ht="48.75" customHeight="1" x14ac:dyDescent="0.3">
      <c r="A8" s="351"/>
      <c r="B8" s="352"/>
      <c r="C8" s="352"/>
      <c r="D8" s="352"/>
      <c r="E8" s="380"/>
      <c r="F8" s="352"/>
      <c r="G8" s="352"/>
      <c r="H8" s="352"/>
      <c r="I8" s="352"/>
      <c r="J8" s="391"/>
      <c r="K8" s="377"/>
      <c r="L8" s="378"/>
      <c r="M8" s="373"/>
      <c r="N8" s="375"/>
      <c r="O8" s="377"/>
      <c r="P8" s="378"/>
      <c r="Q8" s="379"/>
      <c r="R8" s="181">
        <v>4</v>
      </c>
      <c r="S8" s="186"/>
      <c r="T8" s="172" t="str">
        <f t="shared" si="0"/>
        <v/>
      </c>
      <c r="U8" s="172"/>
      <c r="V8" s="172"/>
      <c r="W8" s="172"/>
      <c r="X8" s="172"/>
      <c r="Y8" s="185"/>
      <c r="Z8" s="185"/>
      <c r="AA8" s="116" t="str">
        <f t="shared" si="1"/>
        <v/>
      </c>
      <c r="AB8" s="185"/>
      <c r="AC8" s="185"/>
      <c r="AD8" s="185"/>
      <c r="AE8" s="165" t="str">
        <f>IFERROR(IF(AND(T7="Probabilidad",T8="Probabilidad"),(AG7-(+AG7*AA8)),IF(AND(T7="Impacto",T8="Probabilidad"),(AG6-(+AG6*AA8)),IF(T8="Impacto",AG7,""))),"")</f>
        <v/>
      </c>
      <c r="AF8" s="149" t="str">
        <f t="shared" si="4"/>
        <v/>
      </c>
      <c r="AG8" s="116" t="str">
        <f t="shared" si="2"/>
        <v/>
      </c>
      <c r="AH8" s="149" t="str">
        <f t="shared" si="5"/>
        <v/>
      </c>
      <c r="AI8" s="116" t="str">
        <f>IFERROR(IF(AND(T7="Impacto",T8="Impacto"),(AI7-(+AI7*AA8)),IF(AND(T7="Probabilidad",T8="Impacto"),(AI6-(+AI6*AA8)),IF(T8="Probabilidad",AI7,""))),"")</f>
        <v/>
      </c>
      <c r="AJ8" s="117" t="str">
        <f t="shared" si="3"/>
        <v/>
      </c>
      <c r="AK8" s="360"/>
      <c r="AL8" s="198"/>
      <c r="AM8" s="182"/>
      <c r="AN8" s="189"/>
      <c r="AO8" s="189"/>
      <c r="AP8" s="182"/>
      <c r="AQ8" s="189"/>
      <c r="AR8" s="182"/>
      <c r="AS8" s="189"/>
      <c r="AT8" s="182"/>
      <c r="AU8" s="118"/>
      <c r="AV8" s="150"/>
      <c r="AW8" s="151"/>
      <c r="AX8" s="182"/>
      <c r="AY8" s="182"/>
      <c r="AZ8" s="181"/>
      <c r="BA8" s="189"/>
      <c r="BB8" s="189"/>
      <c r="BC8" s="182"/>
      <c r="BD8" s="182"/>
      <c r="BE8" s="181"/>
      <c r="BF8" s="189"/>
      <c r="BG8" s="189"/>
      <c r="BH8" s="182"/>
      <c r="BI8" s="182"/>
      <c r="BJ8" s="181"/>
      <c r="BK8" s="189"/>
      <c r="BL8" s="189"/>
      <c r="BM8" s="150"/>
      <c r="BN8" s="150"/>
      <c r="BO8" s="151"/>
      <c r="BP8" s="118"/>
      <c r="BQ8" s="118"/>
      <c r="BR8" s="152"/>
      <c r="BS8" s="150"/>
      <c r="BT8" s="150"/>
      <c r="BU8" s="150"/>
      <c r="BV8" s="118"/>
      <c r="BW8" s="150"/>
      <c r="BX8" s="150"/>
      <c r="BY8" s="276" t="s">
        <v>281</v>
      </c>
      <c r="BZ8" s="275" t="s">
        <v>281</v>
      </c>
      <c r="CA8" s="277" t="s">
        <v>281</v>
      </c>
      <c r="CB8" s="275" t="s">
        <v>281</v>
      </c>
    </row>
    <row r="9" spans="1:106" ht="48.75" customHeight="1" x14ac:dyDescent="0.3">
      <c r="A9" s="351"/>
      <c r="B9" s="352"/>
      <c r="C9" s="352"/>
      <c r="D9" s="352"/>
      <c r="E9" s="380"/>
      <c r="F9" s="352"/>
      <c r="G9" s="352"/>
      <c r="H9" s="352"/>
      <c r="I9" s="352"/>
      <c r="J9" s="391"/>
      <c r="K9" s="377"/>
      <c r="L9" s="378"/>
      <c r="M9" s="373"/>
      <c r="N9" s="375"/>
      <c r="O9" s="377"/>
      <c r="P9" s="378"/>
      <c r="Q9" s="379"/>
      <c r="R9" s="181">
        <v>5</v>
      </c>
      <c r="S9" s="186"/>
      <c r="T9" s="172" t="str">
        <f t="shared" si="0"/>
        <v/>
      </c>
      <c r="U9" s="172"/>
      <c r="V9" s="172"/>
      <c r="W9" s="172"/>
      <c r="X9" s="172"/>
      <c r="Y9" s="185"/>
      <c r="Z9" s="185"/>
      <c r="AA9" s="116" t="str">
        <f t="shared" si="1"/>
        <v/>
      </c>
      <c r="AB9" s="185"/>
      <c r="AC9" s="185"/>
      <c r="AD9" s="185"/>
      <c r="AE9" s="165" t="str">
        <f>IFERROR(IF(AND(T8="Probabilidad",T9="Probabilidad"),(AG8-(+AG8*AA9)),IF(AND(T8="Impacto",T9="Probabilidad"),(AG7-(+AG7*AA9)),IF(T9="Impacto",AG8,""))),"")</f>
        <v/>
      </c>
      <c r="AF9" s="149" t="str">
        <f t="shared" si="4"/>
        <v/>
      </c>
      <c r="AG9" s="116" t="str">
        <f t="shared" si="2"/>
        <v/>
      </c>
      <c r="AH9" s="149" t="str">
        <f t="shared" si="5"/>
        <v/>
      </c>
      <c r="AI9" s="116" t="str">
        <f>IFERROR(IF(AND(T8="Impacto",T9="Impacto"),(AI8-(+AI8*AA9)),IF(AND(T8="Probabilidad",T9="Impacto"),(AI7-(+AI7*AA9)),IF(T9="Probabilidad",AI8,""))),"")</f>
        <v/>
      </c>
      <c r="AJ9" s="117" t="str">
        <f t="shared" si="3"/>
        <v/>
      </c>
      <c r="AK9" s="360"/>
      <c r="AL9" s="182"/>
      <c r="AM9" s="181"/>
      <c r="AN9" s="189"/>
      <c r="AO9" s="189"/>
      <c r="AP9" s="182"/>
      <c r="AQ9" s="189"/>
      <c r="AR9" s="182"/>
      <c r="AS9" s="189"/>
      <c r="AT9" s="182"/>
      <c r="AU9" s="118"/>
      <c r="AV9" s="150"/>
      <c r="AW9" s="151"/>
      <c r="AX9" s="182"/>
      <c r="AY9" s="182"/>
      <c r="AZ9" s="181"/>
      <c r="BA9" s="189"/>
      <c r="BB9" s="189"/>
      <c r="BC9" s="182"/>
      <c r="BD9" s="182"/>
      <c r="BE9" s="181"/>
      <c r="BF9" s="189"/>
      <c r="BG9" s="189"/>
      <c r="BH9" s="182"/>
      <c r="BI9" s="182"/>
      <c r="BJ9" s="181"/>
      <c r="BK9" s="189"/>
      <c r="BL9" s="189"/>
      <c r="BM9" s="150"/>
      <c r="BN9" s="150"/>
      <c r="BO9" s="151"/>
      <c r="BP9" s="118"/>
      <c r="BQ9" s="118"/>
      <c r="BR9" s="152"/>
      <c r="BS9" s="150"/>
      <c r="BT9" s="150"/>
      <c r="BU9" s="150"/>
      <c r="BV9" s="118"/>
      <c r="BW9" s="150"/>
      <c r="BX9" s="150"/>
      <c r="BY9" s="276" t="s">
        <v>281</v>
      </c>
      <c r="BZ9" s="275" t="s">
        <v>281</v>
      </c>
      <c r="CA9" s="277" t="s">
        <v>281</v>
      </c>
      <c r="CB9" s="275" t="s">
        <v>281</v>
      </c>
    </row>
    <row r="10" spans="1:106" ht="48.75" customHeight="1" x14ac:dyDescent="0.3">
      <c r="A10" s="351"/>
      <c r="B10" s="352"/>
      <c r="C10" s="352"/>
      <c r="D10" s="352"/>
      <c r="E10" s="380"/>
      <c r="F10" s="352"/>
      <c r="G10" s="352"/>
      <c r="H10" s="352"/>
      <c r="I10" s="352"/>
      <c r="J10" s="391"/>
      <c r="K10" s="377"/>
      <c r="L10" s="378"/>
      <c r="M10" s="373"/>
      <c r="N10" s="376"/>
      <c r="O10" s="377"/>
      <c r="P10" s="378"/>
      <c r="Q10" s="379"/>
      <c r="R10" s="181">
        <v>6</v>
      </c>
      <c r="S10" s="186"/>
      <c r="T10" s="172" t="str">
        <f t="shared" si="0"/>
        <v/>
      </c>
      <c r="U10" s="172"/>
      <c r="V10" s="172"/>
      <c r="W10" s="172"/>
      <c r="X10" s="172"/>
      <c r="Y10" s="185"/>
      <c r="Z10" s="185"/>
      <c r="AA10" s="116" t="str">
        <f t="shared" si="1"/>
        <v/>
      </c>
      <c r="AB10" s="185"/>
      <c r="AC10" s="185"/>
      <c r="AD10" s="185"/>
      <c r="AE10" s="165" t="str">
        <f>IFERROR(IF(AND(T9="Probabilidad",T10="Probabilidad"),(AG9-(+AG9*AA10)),IF(AND(T9="Impacto",T10="Probabilidad"),(AG8-(+AG8*AA10)),IF(T10="Impacto",AG9,""))),"")</f>
        <v/>
      </c>
      <c r="AF10" s="149" t="str">
        <f t="shared" si="4"/>
        <v/>
      </c>
      <c r="AG10" s="116" t="str">
        <f t="shared" si="2"/>
        <v/>
      </c>
      <c r="AH10" s="149" t="str">
        <f t="shared" si="5"/>
        <v/>
      </c>
      <c r="AI10" s="116" t="str">
        <f>IFERROR(IF(AND(T9="Impacto",T10="Impacto"),(AI9-(+AI9*AA10)),IF(AND(T9="Probabilidad",T10="Impacto"),(AI8-(+AI8*AA10)),IF(T10="Probabilidad",AI9,""))),"")</f>
        <v/>
      </c>
      <c r="AJ10" s="117" t="str">
        <f t="shared" si="3"/>
        <v/>
      </c>
      <c r="AK10" s="361"/>
      <c r="AL10" s="182"/>
      <c r="AM10" s="181"/>
      <c r="AN10" s="189"/>
      <c r="AO10" s="189"/>
      <c r="AP10" s="182"/>
      <c r="AQ10" s="189"/>
      <c r="AR10" s="182"/>
      <c r="AS10" s="189"/>
      <c r="AT10" s="182"/>
      <c r="AU10" s="118"/>
      <c r="AV10" s="150"/>
      <c r="AW10" s="151"/>
      <c r="AX10" s="182"/>
      <c r="AY10" s="182"/>
      <c r="AZ10" s="181"/>
      <c r="BA10" s="189"/>
      <c r="BB10" s="189"/>
      <c r="BC10" s="182"/>
      <c r="BD10" s="182"/>
      <c r="BE10" s="181"/>
      <c r="BF10" s="189"/>
      <c r="BG10" s="189"/>
      <c r="BH10" s="182"/>
      <c r="BI10" s="182"/>
      <c r="BJ10" s="181"/>
      <c r="BK10" s="189"/>
      <c r="BL10" s="189"/>
      <c r="BM10" s="150"/>
      <c r="BN10" s="150"/>
      <c r="BO10" s="151"/>
      <c r="BP10" s="118"/>
      <c r="BQ10" s="118"/>
      <c r="BR10" s="152"/>
      <c r="BS10" s="150"/>
      <c r="BT10" s="150"/>
      <c r="BU10" s="150"/>
      <c r="BV10" s="118"/>
      <c r="BW10" s="150"/>
      <c r="BX10" s="150"/>
      <c r="BY10" s="276" t="s">
        <v>281</v>
      </c>
      <c r="BZ10" s="275" t="s">
        <v>281</v>
      </c>
      <c r="CA10" s="277" t="s">
        <v>281</v>
      </c>
      <c r="CB10" s="275" t="s">
        <v>281</v>
      </c>
    </row>
    <row r="11" spans="1:106" ht="198.75" customHeight="1" x14ac:dyDescent="0.3">
      <c r="A11" s="351">
        <v>2</v>
      </c>
      <c r="B11" s="381" t="s">
        <v>72</v>
      </c>
      <c r="C11" s="381" t="s">
        <v>212</v>
      </c>
      <c r="D11" s="352" t="s">
        <v>213</v>
      </c>
      <c r="E11" s="381" t="s">
        <v>282</v>
      </c>
      <c r="F11" s="352" t="s">
        <v>215</v>
      </c>
      <c r="G11" s="381" t="s">
        <v>283</v>
      </c>
      <c r="H11" s="381" t="s">
        <v>284</v>
      </c>
      <c r="I11" s="381" t="s">
        <v>218</v>
      </c>
      <c r="J11" s="351">
        <v>12</v>
      </c>
      <c r="K11" s="377" t="str">
        <f>IF(J11&lt;=0,"",IF(J11&lt;=2,"Muy Baja",IF(J11&lt;=24,"Baja",IF(J11&lt;=500,"Media",IF(J11&lt;=5000,"Alta","Muy Alta")))))</f>
        <v>Baja</v>
      </c>
      <c r="L11" s="378">
        <f>IF(K11="","",IF(K11="Muy Baja",0.2,IF(K11="Baja",0.4,IF(K11="Media",0.6,IF(K11="Alta",0.8,IF(K11="Muy Alta",1,))))))</f>
        <v>0.4</v>
      </c>
      <c r="M11" s="382" t="s">
        <v>219</v>
      </c>
      <c r="N11" s="374" t="str">
        <f>IF(NOT(ISERROR(MATCH(M11,'Tabla Impacto'!$B$221:$B$223,0))),'Tabla Impacto'!$F$223&amp;"Por favor no seleccionar los criterios de impacto(Afectación Económica o presupuestal y Pérdida Reputacional)",M11)</f>
        <v xml:space="preserve">     El riesgo afecta la imagen de la entidad con algunos usuarios de relevancia frente al logro de los objetivos</v>
      </c>
      <c r="O11" s="377" t="str">
        <f>IF(OR(N11='Tabla Impacto'!$C$11,N11='Tabla Impacto'!$D$11),"Leve",IF(OR(N11='Tabla Impacto'!$C$12,N11='Tabla Impacto'!$D$12),"Menor",IF(OR(N11='Tabla Impacto'!$C$13,N11='Tabla Impacto'!$D$13),"Moderado",IF(OR(N11='Tabla Impacto'!$C$14,N11='Tabla Impacto'!$D$14),"Mayor",IF(OR(N11='Tabla Impacto'!$C$15,N11='Tabla Impacto'!$D$15),"Catastrófico","")))))</f>
        <v>Moderado</v>
      </c>
      <c r="P11" s="378">
        <f>IF(O11="","",IF(O11="Leve",0.2,IF(O11="Menor",0.4,IF(O11="Moderado",0.6,IF(O11="Mayor",0.8,IF(O11="Catastrófico",1,))))))</f>
        <v>0.6</v>
      </c>
      <c r="Q11" s="379" t="str">
        <f>IF(OR(AND(K11="Muy Baja",O11="Leve"),AND(K11="Muy Baja",O11="Menor"),AND(K11="Baja",O11="Leve")),"Bajo",IF(OR(AND(K11="Muy baja",O11="Moderado"),AND(K11="Baja",O11="Menor"),AND(K11="Baja",O11="Moderado"),AND(K11="Media",O11="Leve"),AND(K11="Media",O11="Menor"),AND(K11="Media",O11="Moderado"),AND(K11="Alta",O11="Leve"),AND(K11="Alta",O11="Menor")),"Moderado",IF(OR(AND(K11="Muy Baja",O11="Mayor"),AND(K11="Baja",O11="Mayor"),AND(K11="Media",O11="Mayor"),AND(K11="Alta",O11="Moderado"),AND(K11="Alta",O11="Mayor"),AND(K11="Muy Alta",O11="Leve"),AND(K11="Muy Alta",O11="Menor"),AND(K11="Muy Alta",O11="Moderado"),AND(K11="Muy Alta",O11="Mayor")),"Alto",IF(OR(AND(K11="Muy Baja",O11="Catastrófico"),AND(K11="Baja",O11="Catastrófico"),AND(K11="Media",O11="Catastrófico"),AND(K11="Alta",O11="Catastrófico"),AND(K11="Muy Alta",O11="Catastrófico")),"Extremo",""))))</f>
        <v>Moderado</v>
      </c>
      <c r="R11" s="181">
        <v>1</v>
      </c>
      <c r="S11" s="195" t="s">
        <v>285</v>
      </c>
      <c r="T11" s="172" t="str">
        <f t="shared" si="0"/>
        <v>Probabilidad</v>
      </c>
      <c r="U11" s="196" t="s">
        <v>221</v>
      </c>
      <c r="V11" s="196" t="s">
        <v>221</v>
      </c>
      <c r="W11" s="196" t="s">
        <v>221</v>
      </c>
      <c r="X11" s="196" t="s">
        <v>221</v>
      </c>
      <c r="Y11" s="197" t="s">
        <v>271</v>
      </c>
      <c r="Z11" s="197" t="s">
        <v>223</v>
      </c>
      <c r="AA11" s="116" t="str">
        <f t="shared" si="1"/>
        <v>40%</v>
      </c>
      <c r="AB11" s="197" t="s">
        <v>224</v>
      </c>
      <c r="AC11" s="197" t="s">
        <v>225</v>
      </c>
      <c r="AD11" s="197" t="s">
        <v>226</v>
      </c>
      <c r="AE11" s="166">
        <f>IFERROR(IF(T11="Probabilidad",(L11-(+L11*AA11)),IF(T11="Impacto",L11,"")),"")</f>
        <v>0.24</v>
      </c>
      <c r="AF11" s="149" t="str">
        <f>IFERROR(IF(AE11="","",IF(AE11&lt;=0.2,"Muy Baja",IF(AE11&lt;=0.4,"Baja",IF(AE11&lt;=0.6,"Media",IF(AE11&lt;=0.8,"Alta","Muy Alta"))))),"")</f>
        <v>Baja</v>
      </c>
      <c r="AG11" s="116">
        <f t="shared" si="2"/>
        <v>0.24</v>
      </c>
      <c r="AH11" s="149" t="str">
        <f>IFERROR(IF(AI11="","",IF(AI11&lt;=0.2,"Leve",IF(AI11&lt;=0.4,"Menor",IF(AI11&lt;=0.6,"Moderado",IF(AI11&lt;=0.8,"Mayor","Catastrófico"))))),"")</f>
        <v>Moderado</v>
      </c>
      <c r="AI11" s="116">
        <f>IFERROR(IF(T11="Impacto",(P11-(+P11*AA11)),IF(T11="Probabilidad",P11,"")),"")</f>
        <v>0.6</v>
      </c>
      <c r="AJ11" s="117" t="str">
        <f t="shared" si="3"/>
        <v>Moderado</v>
      </c>
      <c r="AK11" s="364" t="s">
        <v>227</v>
      </c>
      <c r="AL11" s="182" t="s">
        <v>286</v>
      </c>
      <c r="AM11" s="196" t="s">
        <v>287</v>
      </c>
      <c r="AN11" s="190">
        <v>45291</v>
      </c>
      <c r="AO11" s="262" t="s">
        <v>288</v>
      </c>
      <c r="AP11" s="261" t="s">
        <v>289</v>
      </c>
      <c r="AQ11" s="262" t="s">
        <v>232</v>
      </c>
      <c r="AR11" s="261" t="s">
        <v>290</v>
      </c>
      <c r="AS11" s="190" t="s">
        <v>234</v>
      </c>
      <c r="AT11" s="182" t="s">
        <v>291</v>
      </c>
      <c r="AU11" s="278" t="s">
        <v>236</v>
      </c>
      <c r="AV11" s="170" t="s">
        <v>292</v>
      </c>
      <c r="AW11" s="169"/>
      <c r="AX11" s="261" t="s">
        <v>288</v>
      </c>
      <c r="AY11" s="261" t="s">
        <v>293</v>
      </c>
      <c r="AZ11" s="196" t="s">
        <v>294</v>
      </c>
      <c r="BA11" s="262" t="s">
        <v>295</v>
      </c>
      <c r="BB11" s="263" t="s">
        <v>243</v>
      </c>
      <c r="BC11" s="262" t="s">
        <v>232</v>
      </c>
      <c r="BD11" s="281" t="s">
        <v>296</v>
      </c>
      <c r="BE11" s="196" t="s">
        <v>294</v>
      </c>
      <c r="BF11" s="263" t="s">
        <v>297</v>
      </c>
      <c r="BG11" s="263" t="s">
        <v>243</v>
      </c>
      <c r="BH11" s="262" t="s">
        <v>234</v>
      </c>
      <c r="BI11" s="261" t="s">
        <v>298</v>
      </c>
      <c r="BJ11" s="196" t="s">
        <v>294</v>
      </c>
      <c r="BK11" s="263" t="s">
        <v>297</v>
      </c>
      <c r="BL11" s="263" t="s">
        <v>243</v>
      </c>
      <c r="BM11" s="278" t="s">
        <v>236</v>
      </c>
      <c r="BN11" s="170" t="s">
        <v>299</v>
      </c>
      <c r="BO11" s="169" t="s">
        <v>294</v>
      </c>
      <c r="BP11" s="171" t="s">
        <v>297</v>
      </c>
      <c r="BQ11" s="171" t="s">
        <v>243</v>
      </c>
      <c r="BR11" s="152" t="s">
        <v>300</v>
      </c>
      <c r="BS11" s="170"/>
      <c r="BT11" s="170"/>
      <c r="BU11" s="170"/>
      <c r="BV11" s="152" t="s">
        <v>758</v>
      </c>
      <c r="BW11" s="260" t="s">
        <v>760</v>
      </c>
      <c r="BX11" s="260" t="s">
        <v>763</v>
      </c>
      <c r="BY11" s="274" t="s">
        <v>267</v>
      </c>
      <c r="BZ11" s="275" t="s">
        <v>301</v>
      </c>
      <c r="CA11" s="275" t="s">
        <v>252</v>
      </c>
      <c r="CB11" s="275" t="s">
        <v>302</v>
      </c>
      <c r="CC11" s="154"/>
      <c r="CD11" s="154"/>
      <c r="CE11" s="154"/>
      <c r="CF11" s="154"/>
      <c r="CG11" s="154"/>
      <c r="CH11" s="154"/>
      <c r="CI11" s="154"/>
      <c r="CJ11" s="154"/>
      <c r="CK11" s="154"/>
      <c r="CL11" s="154"/>
      <c r="CM11" s="154"/>
      <c r="CN11" s="154"/>
      <c r="CO11" s="154"/>
      <c r="CP11" s="154"/>
      <c r="CQ11" s="154"/>
      <c r="CR11" s="154"/>
      <c r="CS11" s="154"/>
      <c r="CT11" s="154"/>
      <c r="CU11" s="154"/>
      <c r="CV11" s="154"/>
      <c r="CW11" s="154"/>
      <c r="CX11" s="154"/>
      <c r="CY11" s="154"/>
      <c r="CZ11" s="154"/>
      <c r="DA11" s="154"/>
      <c r="DB11" s="154"/>
    </row>
    <row r="12" spans="1:106" ht="195.75" customHeight="1" x14ac:dyDescent="0.3">
      <c r="A12" s="351"/>
      <c r="B12" s="365"/>
      <c r="C12" s="365"/>
      <c r="D12" s="352"/>
      <c r="E12" s="365"/>
      <c r="F12" s="352"/>
      <c r="G12" s="365"/>
      <c r="H12" s="365"/>
      <c r="I12" s="365"/>
      <c r="J12" s="351"/>
      <c r="K12" s="377"/>
      <c r="L12" s="378"/>
      <c r="M12" s="365"/>
      <c r="N12" s="375"/>
      <c r="O12" s="377"/>
      <c r="P12" s="378"/>
      <c r="Q12" s="379"/>
      <c r="R12" s="181">
        <v>2</v>
      </c>
      <c r="S12" s="184" t="s">
        <v>303</v>
      </c>
      <c r="T12" s="172" t="str">
        <f t="shared" si="0"/>
        <v>Probabilidad</v>
      </c>
      <c r="U12" s="172" t="s">
        <v>221</v>
      </c>
      <c r="V12" s="172" t="s">
        <v>221</v>
      </c>
      <c r="W12" s="172" t="s">
        <v>221</v>
      </c>
      <c r="X12" s="172" t="s">
        <v>221</v>
      </c>
      <c r="Y12" s="185" t="s">
        <v>271</v>
      </c>
      <c r="Z12" s="185" t="s">
        <v>223</v>
      </c>
      <c r="AA12" s="116" t="str">
        <f t="shared" si="1"/>
        <v>40%</v>
      </c>
      <c r="AB12" s="185" t="s">
        <v>224</v>
      </c>
      <c r="AC12" s="185" t="s">
        <v>225</v>
      </c>
      <c r="AD12" s="185" t="s">
        <v>226</v>
      </c>
      <c r="AE12" s="166">
        <f>IFERROR(IF(AND(T11="Probabilidad",T12="Probabilidad"),(AG11-(+AG11*AA12)),IF(T12="Probabilidad",(L11-(+L11*AA12)),IF(T12="Impacto",AG11,""))),"")</f>
        <v>0.14399999999999999</v>
      </c>
      <c r="AF12" s="149" t="str">
        <f t="shared" si="4"/>
        <v>Muy Baja</v>
      </c>
      <c r="AG12" s="116">
        <f t="shared" si="2"/>
        <v>0.14399999999999999</v>
      </c>
      <c r="AH12" s="149" t="str">
        <f t="shared" si="5"/>
        <v>Moderado</v>
      </c>
      <c r="AI12" s="116">
        <f>IFERROR(IF(AND(T11="Impacto",T12="Impacto"),(AI5-(+AI5*AA12)),IF(T12="Impacto",($P$11-(+$P$11*AA12)),IF(T12="Probabilidad",AI5,""))),"")</f>
        <v>0.6</v>
      </c>
      <c r="AJ12" s="117" t="str">
        <f t="shared" si="3"/>
        <v>Moderado</v>
      </c>
      <c r="AK12" s="365"/>
      <c r="AL12" s="182" t="s">
        <v>304</v>
      </c>
      <c r="AM12" s="181" t="s">
        <v>287</v>
      </c>
      <c r="AN12" s="190">
        <v>45291</v>
      </c>
      <c r="AO12" s="190" t="s">
        <v>288</v>
      </c>
      <c r="AP12" s="182" t="s">
        <v>305</v>
      </c>
      <c r="AQ12" s="262" t="s">
        <v>232</v>
      </c>
      <c r="AR12" s="182" t="s">
        <v>306</v>
      </c>
      <c r="AS12" s="190" t="s">
        <v>234</v>
      </c>
      <c r="AT12" s="182" t="s">
        <v>307</v>
      </c>
      <c r="AU12" s="278" t="s">
        <v>236</v>
      </c>
      <c r="AV12" s="150" t="s">
        <v>308</v>
      </c>
      <c r="AW12" s="151"/>
      <c r="AX12" s="182" t="s">
        <v>288</v>
      </c>
      <c r="AY12" s="182" t="s">
        <v>309</v>
      </c>
      <c r="AZ12" s="181" t="s">
        <v>310</v>
      </c>
      <c r="BA12" s="189" t="s">
        <v>311</v>
      </c>
      <c r="BB12" s="189" t="s">
        <v>243</v>
      </c>
      <c r="BC12" s="262" t="s">
        <v>232</v>
      </c>
      <c r="BD12" s="182" t="s">
        <v>312</v>
      </c>
      <c r="BE12" s="181" t="s">
        <v>310</v>
      </c>
      <c r="BF12" s="190" t="s">
        <v>313</v>
      </c>
      <c r="BG12" s="189" t="s">
        <v>243</v>
      </c>
      <c r="BH12" s="262" t="s">
        <v>234</v>
      </c>
      <c r="BI12" s="182" t="s">
        <v>314</v>
      </c>
      <c r="BJ12" s="181" t="s">
        <v>310</v>
      </c>
      <c r="BK12" s="182" t="s">
        <v>315</v>
      </c>
      <c r="BL12" s="189" t="s">
        <v>243</v>
      </c>
      <c r="BM12" s="278" t="s">
        <v>316</v>
      </c>
      <c r="BN12" s="150" t="s">
        <v>317</v>
      </c>
      <c r="BO12" s="151" t="s">
        <v>310</v>
      </c>
      <c r="BP12" s="152" t="s">
        <v>318</v>
      </c>
      <c r="BQ12" s="118" t="s">
        <v>243</v>
      </c>
      <c r="BR12" s="152"/>
      <c r="BS12" s="150"/>
      <c r="BT12" s="150"/>
      <c r="BU12" s="150"/>
      <c r="BV12" s="152" t="s">
        <v>758</v>
      </c>
      <c r="BW12" s="260" t="s">
        <v>760</v>
      </c>
      <c r="BX12" s="150" t="s">
        <v>764</v>
      </c>
      <c r="BY12" s="274" t="s">
        <v>267</v>
      </c>
      <c r="BZ12" s="275" t="s">
        <v>319</v>
      </c>
      <c r="CA12" s="275" t="s">
        <v>252</v>
      </c>
      <c r="CB12" s="275" t="s">
        <v>320</v>
      </c>
      <c r="CC12" s="154"/>
      <c r="CD12" s="154"/>
      <c r="CE12" s="154"/>
      <c r="CF12" s="154"/>
      <c r="CG12" s="154"/>
      <c r="CH12" s="154"/>
      <c r="CI12" s="154"/>
      <c r="CJ12" s="154"/>
      <c r="CK12" s="154"/>
      <c r="CL12" s="154"/>
      <c r="CM12" s="154"/>
      <c r="CN12" s="154"/>
      <c r="CO12" s="154"/>
      <c r="CP12" s="154"/>
      <c r="CQ12" s="154"/>
      <c r="CR12" s="154"/>
      <c r="CS12" s="154"/>
      <c r="CT12" s="154"/>
      <c r="CU12" s="154"/>
      <c r="CV12" s="154"/>
      <c r="CW12" s="154"/>
      <c r="CX12" s="154"/>
      <c r="CY12" s="154"/>
      <c r="CZ12" s="154"/>
      <c r="DA12" s="154"/>
      <c r="DB12" s="154"/>
    </row>
    <row r="13" spans="1:106" ht="180.75" customHeight="1" x14ac:dyDescent="0.3">
      <c r="A13" s="351"/>
      <c r="B13" s="365"/>
      <c r="C13" s="365"/>
      <c r="D13" s="352"/>
      <c r="E13" s="365"/>
      <c r="F13" s="352"/>
      <c r="G13" s="365"/>
      <c r="H13" s="365"/>
      <c r="I13" s="365"/>
      <c r="J13" s="351"/>
      <c r="K13" s="377"/>
      <c r="L13" s="378"/>
      <c r="M13" s="365"/>
      <c r="N13" s="375"/>
      <c r="O13" s="377"/>
      <c r="P13" s="378"/>
      <c r="Q13" s="379"/>
      <c r="R13" s="181">
        <v>3</v>
      </c>
      <c r="S13" s="184" t="s">
        <v>321</v>
      </c>
      <c r="T13" s="172" t="str">
        <f t="shared" si="0"/>
        <v>Probabilidad</v>
      </c>
      <c r="U13" s="172" t="s">
        <v>221</v>
      </c>
      <c r="V13" s="172" t="s">
        <v>221</v>
      </c>
      <c r="W13" s="172" t="s">
        <v>221</v>
      </c>
      <c r="X13" s="172" t="s">
        <v>221</v>
      </c>
      <c r="Y13" s="185" t="s">
        <v>222</v>
      </c>
      <c r="Z13" s="185" t="s">
        <v>223</v>
      </c>
      <c r="AA13" s="116" t="str">
        <f t="shared" si="1"/>
        <v>30%</v>
      </c>
      <c r="AB13" s="185" t="s">
        <v>224</v>
      </c>
      <c r="AC13" s="185" t="s">
        <v>322</v>
      </c>
      <c r="AD13" s="185" t="s">
        <v>226</v>
      </c>
      <c r="AE13" s="166">
        <f>IFERROR(IF(AND(T12="Probabilidad",T13="Probabilidad"),(AG12-(+AG12*AA13)),IF(AND(T12="Impacto",T13="Probabilidad"),(AG11-(+AG11*AA13)),IF(T13="Impacto",AG12,""))),"")</f>
        <v>0.1008</v>
      </c>
      <c r="AF13" s="149" t="str">
        <f t="shared" si="4"/>
        <v>Muy Baja</v>
      </c>
      <c r="AG13" s="116">
        <f t="shared" si="2"/>
        <v>0.1008</v>
      </c>
      <c r="AH13" s="149" t="str">
        <f t="shared" si="5"/>
        <v>Moderado</v>
      </c>
      <c r="AI13" s="116">
        <f>IFERROR(IF(AND(T12="Impacto",T13="Impacto"),(AI12-(+AI12*AA13)),IF(AND(T12="Probabilidad",T13="Impacto"),(AI11-(+AI11*AA13)),IF(T13="Probabilidad",AI12,""))),"")</f>
        <v>0.6</v>
      </c>
      <c r="AJ13" s="117" t="str">
        <f t="shared" si="3"/>
        <v>Moderado</v>
      </c>
      <c r="AK13" s="365"/>
      <c r="AL13" s="182"/>
      <c r="AM13" s="181"/>
      <c r="AN13" s="189"/>
      <c r="AO13" s="189"/>
      <c r="AP13" s="182"/>
      <c r="AQ13" s="262"/>
      <c r="AR13" s="182"/>
      <c r="AS13" s="189"/>
      <c r="AT13" s="182"/>
      <c r="AU13" s="118"/>
      <c r="AV13" s="150"/>
      <c r="AW13" s="151"/>
      <c r="AX13" s="182" t="s">
        <v>288</v>
      </c>
      <c r="AY13" s="182" t="s">
        <v>323</v>
      </c>
      <c r="AZ13" s="181" t="s">
        <v>294</v>
      </c>
      <c r="BA13" s="190" t="s">
        <v>324</v>
      </c>
      <c r="BB13" s="189" t="s">
        <v>243</v>
      </c>
      <c r="BC13" s="262" t="s">
        <v>232</v>
      </c>
      <c r="BD13" s="182" t="s">
        <v>325</v>
      </c>
      <c r="BE13" s="181" t="s">
        <v>294</v>
      </c>
      <c r="BF13" s="182" t="s">
        <v>326</v>
      </c>
      <c r="BG13" s="189" t="s">
        <v>243</v>
      </c>
      <c r="BH13" s="262" t="s">
        <v>234</v>
      </c>
      <c r="BI13" s="265" t="s">
        <v>327</v>
      </c>
      <c r="BJ13" s="181" t="s">
        <v>328</v>
      </c>
      <c r="BK13" s="182" t="s">
        <v>329</v>
      </c>
      <c r="BL13" s="189" t="s">
        <v>243</v>
      </c>
      <c r="BM13" s="278" t="s">
        <v>236</v>
      </c>
      <c r="BN13" s="280" t="s">
        <v>330</v>
      </c>
      <c r="BO13" s="151" t="s">
        <v>294</v>
      </c>
      <c r="BP13" s="152" t="s">
        <v>331</v>
      </c>
      <c r="BQ13" s="118" t="s">
        <v>243</v>
      </c>
      <c r="BR13" s="152"/>
      <c r="BS13" s="150"/>
      <c r="BT13" s="150"/>
      <c r="BU13" s="150"/>
      <c r="BV13" s="152" t="s">
        <v>758</v>
      </c>
      <c r="BW13" s="260" t="s">
        <v>760</v>
      </c>
      <c r="BX13" s="150"/>
      <c r="BY13" s="276" t="s">
        <v>281</v>
      </c>
      <c r="BZ13" s="275" t="s">
        <v>332</v>
      </c>
      <c r="CA13" s="275" t="s">
        <v>252</v>
      </c>
      <c r="CB13" s="275" t="s">
        <v>280</v>
      </c>
      <c r="CC13" s="154"/>
      <c r="CD13" s="154"/>
      <c r="CE13" s="154"/>
      <c r="CF13" s="154"/>
      <c r="CG13" s="154"/>
      <c r="CH13" s="154"/>
      <c r="CI13" s="154"/>
      <c r="CJ13" s="154"/>
      <c r="CK13" s="154"/>
      <c r="CL13" s="154"/>
      <c r="CM13" s="154"/>
      <c r="CN13" s="154"/>
      <c r="CO13" s="154"/>
      <c r="CP13" s="154"/>
      <c r="CQ13" s="154"/>
      <c r="CR13" s="154"/>
      <c r="CS13" s="154"/>
      <c r="CT13" s="154"/>
      <c r="CU13" s="154"/>
      <c r="CV13" s="154"/>
      <c r="CW13" s="154"/>
      <c r="CX13" s="154"/>
      <c r="CY13" s="154"/>
      <c r="CZ13" s="154"/>
      <c r="DA13" s="154"/>
      <c r="DB13" s="154"/>
    </row>
    <row r="14" spans="1:106" ht="16.5" customHeight="1" x14ac:dyDescent="0.3">
      <c r="A14" s="351"/>
      <c r="B14" s="365"/>
      <c r="C14" s="365"/>
      <c r="D14" s="352"/>
      <c r="E14" s="365"/>
      <c r="F14" s="352"/>
      <c r="G14" s="365"/>
      <c r="H14" s="365"/>
      <c r="I14" s="365"/>
      <c r="J14" s="351"/>
      <c r="K14" s="377"/>
      <c r="L14" s="378"/>
      <c r="M14" s="365"/>
      <c r="N14" s="375"/>
      <c r="O14" s="377"/>
      <c r="P14" s="378"/>
      <c r="Q14" s="379"/>
      <c r="R14" s="181">
        <v>4</v>
      </c>
      <c r="S14" s="186"/>
      <c r="T14" s="172" t="str">
        <f t="shared" si="0"/>
        <v/>
      </c>
      <c r="U14" s="172"/>
      <c r="V14" s="172"/>
      <c r="W14" s="172"/>
      <c r="X14" s="172"/>
      <c r="Y14" s="185"/>
      <c r="Z14" s="185"/>
      <c r="AA14" s="116" t="str">
        <f t="shared" si="1"/>
        <v/>
      </c>
      <c r="AB14" s="185"/>
      <c r="AC14" s="185"/>
      <c r="AD14" s="185"/>
      <c r="AE14" s="166" t="str">
        <f>IFERROR(IF(AND(T13="Probabilidad",T14="Probabilidad"),(AG13-(+AG13*AA14)),IF(AND(T13="Impacto",T14="Probabilidad"),(AG12-(+AG12*AA14)),IF(T14="Impacto",AG13,""))),"")</f>
        <v/>
      </c>
      <c r="AF14" s="149" t="str">
        <f t="shared" si="4"/>
        <v/>
      </c>
      <c r="AG14" s="116" t="str">
        <f t="shared" si="2"/>
        <v/>
      </c>
      <c r="AH14" s="149" t="str">
        <f t="shared" si="5"/>
        <v/>
      </c>
      <c r="AI14" s="116" t="str">
        <f>IFERROR(IF(AND(T13="Impacto",T14="Impacto"),(AI13-(+AI13*AA14)),IF(AND(T13="Probabilidad",T14="Impacto"),(AI12-(+AI12*AA14)),IF(T14="Probabilidad",AI13,""))),"")</f>
        <v/>
      </c>
      <c r="AJ14" s="117" t="str">
        <f t="shared" si="3"/>
        <v/>
      </c>
      <c r="AK14" s="365"/>
      <c r="AL14" s="182"/>
      <c r="AM14" s="181"/>
      <c r="AN14" s="189"/>
      <c r="AO14" s="189"/>
      <c r="AP14" s="182"/>
      <c r="AQ14" s="189"/>
      <c r="AR14" s="182"/>
      <c r="AS14" s="189"/>
      <c r="AT14" s="182"/>
      <c r="AU14" s="118"/>
      <c r="AV14" s="150"/>
      <c r="AW14" s="151"/>
      <c r="AX14" s="182"/>
      <c r="AY14" s="182"/>
      <c r="AZ14" s="181"/>
      <c r="BA14" s="189"/>
      <c r="BB14" s="189"/>
      <c r="BC14" s="182"/>
      <c r="BD14" s="182"/>
      <c r="BE14" s="181"/>
      <c r="BF14" s="189"/>
      <c r="BG14" s="189"/>
      <c r="BH14" s="182"/>
      <c r="BI14" s="182"/>
      <c r="BJ14" s="181"/>
      <c r="BK14" s="189"/>
      <c r="BL14" s="189"/>
      <c r="BM14" s="150"/>
      <c r="BN14" s="150"/>
      <c r="BO14" s="151"/>
      <c r="BP14" s="118"/>
      <c r="BQ14" s="118"/>
      <c r="BR14" s="152"/>
      <c r="BS14" s="150"/>
      <c r="BT14" s="150"/>
      <c r="BU14" s="150"/>
      <c r="BV14" s="118"/>
      <c r="BW14" s="150"/>
      <c r="BX14" s="150"/>
      <c r="BY14" s="276" t="s">
        <v>281</v>
      </c>
      <c r="BZ14" s="275" t="s">
        <v>281</v>
      </c>
      <c r="CA14" s="277" t="s">
        <v>281</v>
      </c>
      <c r="CB14" s="275" t="s">
        <v>281</v>
      </c>
      <c r="CC14" s="154"/>
      <c r="CD14" s="154"/>
      <c r="CE14" s="154"/>
      <c r="CF14" s="154"/>
      <c r="CG14" s="154"/>
      <c r="CH14" s="154"/>
      <c r="CI14" s="154"/>
      <c r="CJ14" s="154"/>
      <c r="CK14" s="154"/>
      <c r="CL14" s="154"/>
      <c r="CM14" s="154"/>
      <c r="CN14" s="154"/>
      <c r="CO14" s="154"/>
      <c r="CP14" s="154"/>
      <c r="CQ14" s="154"/>
      <c r="CR14" s="154"/>
      <c r="CS14" s="154"/>
      <c r="CT14" s="154"/>
      <c r="CU14" s="154"/>
      <c r="CV14" s="154"/>
      <c r="CW14" s="154"/>
      <c r="CX14" s="154"/>
      <c r="CY14" s="154"/>
      <c r="CZ14" s="154"/>
      <c r="DA14" s="154"/>
      <c r="DB14" s="154"/>
    </row>
    <row r="15" spans="1:106" ht="16.5" customHeight="1" x14ac:dyDescent="0.3">
      <c r="A15" s="351"/>
      <c r="B15" s="365"/>
      <c r="C15" s="365"/>
      <c r="D15" s="352"/>
      <c r="E15" s="365"/>
      <c r="F15" s="352"/>
      <c r="G15" s="365"/>
      <c r="H15" s="365"/>
      <c r="I15" s="365"/>
      <c r="J15" s="351"/>
      <c r="K15" s="377"/>
      <c r="L15" s="378"/>
      <c r="M15" s="365"/>
      <c r="N15" s="375"/>
      <c r="O15" s="377"/>
      <c r="P15" s="378"/>
      <c r="Q15" s="379"/>
      <c r="R15" s="181">
        <v>5</v>
      </c>
      <c r="S15" s="186"/>
      <c r="T15" s="172" t="str">
        <f t="shared" si="0"/>
        <v/>
      </c>
      <c r="U15" s="172"/>
      <c r="V15" s="172"/>
      <c r="W15" s="172"/>
      <c r="X15" s="172"/>
      <c r="Y15" s="185"/>
      <c r="Z15" s="185"/>
      <c r="AA15" s="116" t="str">
        <f t="shared" si="1"/>
        <v/>
      </c>
      <c r="AB15" s="185"/>
      <c r="AC15" s="185"/>
      <c r="AD15" s="185"/>
      <c r="AE15" s="166" t="str">
        <f>IFERROR(IF(AND(T14="Probabilidad",T15="Probabilidad"),(AG14-(+AG14*AA15)),IF(AND(T14="Impacto",T15="Probabilidad"),(AG13-(+AG13*AA15)),IF(T15="Impacto",AG14,""))),"")</f>
        <v/>
      </c>
      <c r="AF15" s="149" t="str">
        <f t="shared" si="4"/>
        <v/>
      </c>
      <c r="AG15" s="116" t="str">
        <f t="shared" si="2"/>
        <v/>
      </c>
      <c r="AH15" s="149" t="str">
        <f t="shared" si="5"/>
        <v/>
      </c>
      <c r="AI15" s="116" t="str">
        <f>IFERROR(IF(AND(T14="Impacto",T15="Impacto"),(AI14-(+AI14*AA15)),IF(AND(T14="Probabilidad",T15="Impacto"),(AI13-(+AI13*AA15)),IF(T15="Probabilidad",AI14,""))),"")</f>
        <v/>
      </c>
      <c r="AJ15" s="117" t="str">
        <f t="shared" si="3"/>
        <v/>
      </c>
      <c r="AK15" s="365"/>
      <c r="AL15" s="182"/>
      <c r="AM15" s="181"/>
      <c r="AN15" s="189"/>
      <c r="AO15" s="189"/>
      <c r="AP15" s="182"/>
      <c r="AQ15" s="189"/>
      <c r="AR15" s="182"/>
      <c r="AS15" s="189"/>
      <c r="AT15" s="182"/>
      <c r="AU15" s="118"/>
      <c r="AV15" s="150"/>
      <c r="AW15" s="151"/>
      <c r="AX15" s="182"/>
      <c r="AY15" s="182"/>
      <c r="AZ15" s="181"/>
      <c r="BA15" s="189"/>
      <c r="BB15" s="189"/>
      <c r="BC15" s="182"/>
      <c r="BD15" s="182"/>
      <c r="BE15" s="181"/>
      <c r="BF15" s="189"/>
      <c r="BG15" s="189"/>
      <c r="BH15" s="182"/>
      <c r="BI15" s="182"/>
      <c r="BJ15" s="181"/>
      <c r="BK15" s="189"/>
      <c r="BL15" s="189"/>
      <c r="BM15" s="150"/>
      <c r="BN15" s="150"/>
      <c r="BO15" s="151"/>
      <c r="BP15" s="118"/>
      <c r="BQ15" s="118"/>
      <c r="BR15" s="152"/>
      <c r="BS15" s="150"/>
      <c r="BT15" s="150"/>
      <c r="BU15" s="150"/>
      <c r="BV15" s="118"/>
      <c r="BW15" s="150"/>
      <c r="BX15" s="150"/>
      <c r="BY15" s="276" t="s">
        <v>281</v>
      </c>
      <c r="BZ15" s="275" t="s">
        <v>281</v>
      </c>
      <c r="CA15" s="277" t="s">
        <v>281</v>
      </c>
      <c r="CB15" s="275" t="s">
        <v>281</v>
      </c>
      <c r="CC15" s="154"/>
      <c r="CD15" s="154"/>
      <c r="CE15" s="154"/>
      <c r="CF15" s="154"/>
      <c r="CG15" s="154"/>
      <c r="CH15" s="154"/>
      <c r="CI15" s="154"/>
      <c r="CJ15" s="154"/>
      <c r="CK15" s="154"/>
      <c r="CL15" s="154"/>
      <c r="CM15" s="154"/>
      <c r="CN15" s="154"/>
      <c r="CO15" s="154"/>
      <c r="CP15" s="154"/>
      <c r="CQ15" s="154"/>
      <c r="CR15" s="154"/>
      <c r="CS15" s="154"/>
      <c r="CT15" s="154"/>
      <c r="CU15" s="154"/>
      <c r="CV15" s="154"/>
      <c r="CW15" s="154"/>
      <c r="CX15" s="154"/>
      <c r="CY15" s="154"/>
      <c r="CZ15" s="154"/>
      <c r="DA15" s="154"/>
      <c r="DB15" s="154"/>
    </row>
    <row r="16" spans="1:106" ht="16.5" customHeight="1" x14ac:dyDescent="0.3">
      <c r="A16" s="351"/>
      <c r="B16" s="366"/>
      <c r="C16" s="366"/>
      <c r="D16" s="352"/>
      <c r="E16" s="366"/>
      <c r="F16" s="352"/>
      <c r="G16" s="366"/>
      <c r="H16" s="366"/>
      <c r="I16" s="366"/>
      <c r="J16" s="351"/>
      <c r="K16" s="377"/>
      <c r="L16" s="378"/>
      <c r="M16" s="366"/>
      <c r="N16" s="376"/>
      <c r="O16" s="377"/>
      <c r="P16" s="378"/>
      <c r="Q16" s="379"/>
      <c r="R16" s="181">
        <v>6</v>
      </c>
      <c r="S16" s="186"/>
      <c r="T16" s="172" t="str">
        <f t="shared" si="0"/>
        <v/>
      </c>
      <c r="U16" s="172"/>
      <c r="V16" s="172"/>
      <c r="W16" s="172"/>
      <c r="X16" s="172"/>
      <c r="Y16" s="185"/>
      <c r="Z16" s="185"/>
      <c r="AA16" s="116" t="str">
        <f t="shared" si="1"/>
        <v/>
      </c>
      <c r="AB16" s="185"/>
      <c r="AC16" s="185"/>
      <c r="AD16" s="185"/>
      <c r="AE16" s="166" t="str">
        <f>IFERROR(IF(AND(T15="Probabilidad",T16="Probabilidad"),(AG15-(+AG15*AA16)),IF(AND(T15="Impacto",T16="Probabilidad"),(AG14-(+AG14*AA16)),IF(T16="Impacto",AG15,""))),"")</f>
        <v/>
      </c>
      <c r="AF16" s="149" t="str">
        <f t="shared" si="4"/>
        <v/>
      </c>
      <c r="AG16" s="116" t="str">
        <f t="shared" si="2"/>
        <v/>
      </c>
      <c r="AH16" s="149" t="str">
        <f t="shared" si="5"/>
        <v/>
      </c>
      <c r="AI16" s="116" t="str">
        <f>IFERROR(IF(AND(T15="Impacto",T16="Impacto"),(AI15-(+AI15*AA16)),IF(AND(T15="Probabilidad",T16="Impacto"),(AI14-(+AI14*AA16)),IF(T16="Probabilidad",AI15,""))),"")</f>
        <v/>
      </c>
      <c r="AJ16" s="117" t="str">
        <f t="shared" si="3"/>
        <v/>
      </c>
      <c r="AK16" s="366"/>
      <c r="AL16" s="182"/>
      <c r="AM16" s="181"/>
      <c r="AN16" s="189"/>
      <c r="AO16" s="189"/>
      <c r="AP16" s="182"/>
      <c r="AQ16" s="189"/>
      <c r="AR16" s="182"/>
      <c r="AS16" s="189"/>
      <c r="AT16" s="182"/>
      <c r="AU16" s="118"/>
      <c r="AV16" s="150"/>
      <c r="AW16" s="151"/>
      <c r="AX16" s="182"/>
      <c r="AY16" s="182"/>
      <c r="AZ16" s="181"/>
      <c r="BA16" s="189"/>
      <c r="BB16" s="189"/>
      <c r="BC16" s="182"/>
      <c r="BD16" s="182"/>
      <c r="BE16" s="181"/>
      <c r="BF16" s="189"/>
      <c r="BG16" s="189"/>
      <c r="BH16" s="182"/>
      <c r="BI16" s="182"/>
      <c r="BJ16" s="181"/>
      <c r="BK16" s="189"/>
      <c r="BL16" s="189"/>
      <c r="BM16" s="150"/>
      <c r="BN16" s="150"/>
      <c r="BO16" s="151"/>
      <c r="BP16" s="118"/>
      <c r="BQ16" s="118"/>
      <c r="BR16" s="152"/>
      <c r="BS16" s="150"/>
      <c r="BT16" s="150"/>
      <c r="BU16" s="150"/>
      <c r="BV16" s="118"/>
      <c r="BW16" s="150"/>
      <c r="BX16" s="150"/>
      <c r="BY16" s="276" t="s">
        <v>281</v>
      </c>
      <c r="BZ16" s="275" t="s">
        <v>281</v>
      </c>
      <c r="CA16" s="277" t="s">
        <v>281</v>
      </c>
      <c r="CB16" s="275" t="s">
        <v>281</v>
      </c>
      <c r="CC16" s="154"/>
      <c r="CD16" s="154"/>
      <c r="CE16" s="154"/>
      <c r="CF16" s="154"/>
      <c r="CG16" s="154"/>
      <c r="CH16" s="154"/>
      <c r="CI16" s="154"/>
      <c r="CJ16" s="154"/>
      <c r="CK16" s="154"/>
      <c r="CL16" s="154"/>
      <c r="CM16" s="154"/>
      <c r="CN16" s="154"/>
      <c r="CO16" s="154"/>
      <c r="CP16" s="154"/>
      <c r="CQ16" s="154"/>
      <c r="CR16" s="154"/>
      <c r="CS16" s="154"/>
      <c r="CT16" s="154"/>
      <c r="CU16" s="154"/>
      <c r="CV16" s="154"/>
      <c r="CW16" s="154"/>
      <c r="CX16" s="154"/>
      <c r="CY16" s="154"/>
      <c r="CZ16" s="154"/>
      <c r="DA16" s="154"/>
      <c r="DB16" s="154"/>
    </row>
    <row r="17" spans="1:106" x14ac:dyDescent="0.3">
      <c r="A17" s="351">
        <v>3</v>
      </c>
      <c r="B17" s="352"/>
      <c r="C17" s="352"/>
      <c r="D17" s="352"/>
      <c r="E17" s="380"/>
      <c r="F17" s="352"/>
      <c r="G17" s="352"/>
      <c r="H17" s="352"/>
      <c r="I17" s="352"/>
      <c r="J17" s="351"/>
      <c r="K17" s="377" t="str">
        <f>IF(J17&lt;=0,"",IF(J17&lt;=2,"Muy Baja",IF(J17&lt;=24,"Baja",IF(J17&lt;=500,"Media",IF(J17&lt;=5000,"Alta","Muy Alta")))))</f>
        <v/>
      </c>
      <c r="L17" s="378" t="str">
        <f>IF(K17="","",IF(K17="Muy Baja",0.2,IF(K17="Baja",0.4,IF(K17="Media",0.6,IF(K17="Alta",0.8,IF(K17="Muy Alta",1,))))))</f>
        <v/>
      </c>
      <c r="M17" s="373"/>
      <c r="N17" s="374">
        <f>IF(NOT(ISERROR(MATCH(M17,'Tabla Impacto'!$B$221:$B$223,0))),'Tabla Impacto'!$F$223&amp;"Por favor no seleccionar los criterios de impacto(Afectación Económica o presupuestal y Pérdida Reputacional)",M17)</f>
        <v>0</v>
      </c>
      <c r="O17" s="377" t="str">
        <f>IF(OR(N17='Tabla Impacto'!$C$11,N17='Tabla Impacto'!$D$11),"Leve",IF(OR(N17='Tabla Impacto'!$C$12,N17='Tabla Impacto'!$D$12),"Menor",IF(OR(N17='Tabla Impacto'!$C$13,N17='Tabla Impacto'!$D$13),"Moderado",IF(OR(N17='Tabla Impacto'!$C$14,N17='Tabla Impacto'!$D$14),"Mayor",IF(OR(N17='Tabla Impacto'!$C$15,N17='Tabla Impacto'!$D$15),"Catastrófico","")))))</f>
        <v/>
      </c>
      <c r="P17" s="378" t="str">
        <f>IF(O17="","",IF(O17="Leve",0.2,IF(O17="Menor",0.4,IF(O17="Moderado",0.6,IF(O17="Mayor",0.8,IF(O17="Catastrófico",1,))))))</f>
        <v/>
      </c>
      <c r="Q17" s="379" t="str">
        <f>IF(OR(AND(K17="Muy Baja",O17="Leve"),AND(K17="Muy Baja",O17="Menor"),AND(K17="Baja",O17="Leve")),"Bajo",IF(OR(AND(K17="Muy baja",O17="Moderado"),AND(K17="Baja",O17="Menor"),AND(K17="Baja",O17="Moderado"),AND(K17="Media",O17="Leve"),AND(K17="Media",O17="Menor"),AND(K17="Media",O17="Moderado"),AND(K17="Alta",O17="Leve"),AND(K17="Alta",O17="Menor")),"Moderado",IF(OR(AND(K17="Muy Baja",O17="Mayor"),AND(K17="Baja",O17="Mayor"),AND(K17="Media",O17="Mayor"),AND(K17="Alta",O17="Moderado"),AND(K17="Alta",O17="Mayor"),AND(K17="Muy Alta",O17="Leve"),AND(K17="Muy Alta",O17="Menor"),AND(K17="Muy Alta",O17="Moderado"),AND(K17="Muy Alta",O17="Mayor")),"Alto",IF(OR(AND(K17="Muy Baja",O17="Catastrófico"),AND(K17="Baja",O17="Catastrófico"),AND(K17="Media",O17="Catastrófico"),AND(K17="Alta",O17="Catastrófico"),AND(K17="Muy Alta",O17="Catastrófico")),"Extremo",""))))</f>
        <v/>
      </c>
      <c r="R17" s="181">
        <v>1</v>
      </c>
      <c r="S17" s="186"/>
      <c r="T17" s="172" t="str">
        <f t="shared" si="0"/>
        <v/>
      </c>
      <c r="U17" s="172"/>
      <c r="V17" s="172"/>
      <c r="W17" s="172"/>
      <c r="X17" s="172"/>
      <c r="Y17" s="185"/>
      <c r="Z17" s="185"/>
      <c r="AA17" s="116" t="str">
        <f t="shared" si="1"/>
        <v/>
      </c>
      <c r="AB17" s="185"/>
      <c r="AC17" s="185"/>
      <c r="AD17" s="185"/>
      <c r="AE17" s="166" t="str">
        <f>IFERROR(IF(T17="Probabilidad",(L17-(+L17*AA17)),IF(T17="Impacto",L17,"")),"")</f>
        <v/>
      </c>
      <c r="AF17" s="149" t="str">
        <f>IFERROR(IF(AE17="","",IF(AE17&lt;=0.2,"Muy Baja",IF(AE17&lt;=0.4,"Baja",IF(AE17&lt;=0.6,"Media",IF(AE17&lt;=0.8,"Alta","Muy Alta"))))),"")</f>
        <v/>
      </c>
      <c r="AG17" s="116" t="str">
        <f t="shared" si="2"/>
        <v/>
      </c>
      <c r="AH17" s="149" t="str">
        <f>IFERROR(IF(AI17="","",IF(AI17&lt;=0.2,"Leve",IF(AI17&lt;=0.4,"Menor",IF(AI17&lt;=0.6,"Moderado",IF(AI17&lt;=0.8,"Mayor","Catastrófico"))))),"")</f>
        <v/>
      </c>
      <c r="AI17" s="116" t="str">
        <f>IFERROR(IF(T17="Impacto",(P17-(+P17*AA17)),IF(T17="Probabilidad",P17,"")),"")</f>
        <v/>
      </c>
      <c r="AJ17" s="117" t="str">
        <f t="shared" si="3"/>
        <v/>
      </c>
      <c r="AK17" s="367"/>
      <c r="AL17" s="186"/>
      <c r="AM17" s="182"/>
      <c r="AN17" s="189"/>
      <c r="AO17" s="190"/>
      <c r="AP17" s="182"/>
      <c r="AQ17" s="190"/>
      <c r="AR17" s="182"/>
      <c r="AS17" s="190"/>
      <c r="AT17" s="182"/>
      <c r="AU17" s="152"/>
      <c r="AV17" s="150"/>
      <c r="AW17" s="150"/>
      <c r="AX17" s="182"/>
      <c r="AY17" s="182"/>
      <c r="AZ17" s="182"/>
      <c r="BA17" s="190"/>
      <c r="BB17" s="190"/>
      <c r="BC17" s="182"/>
      <c r="BD17" s="182"/>
      <c r="BE17" s="182"/>
      <c r="BF17" s="190"/>
      <c r="BG17" s="190"/>
      <c r="BH17" s="182"/>
      <c r="BI17" s="182"/>
      <c r="BJ17" s="182"/>
      <c r="BK17" s="190"/>
      <c r="BL17" s="190"/>
      <c r="BM17" s="150"/>
      <c r="BN17" s="150"/>
      <c r="BO17" s="150"/>
      <c r="BP17" s="152"/>
      <c r="BQ17" s="152"/>
      <c r="BR17" s="152"/>
      <c r="BS17" s="150"/>
      <c r="BT17" s="150"/>
      <c r="BU17" s="150"/>
      <c r="BV17" s="152"/>
      <c r="BW17" s="150"/>
      <c r="BX17" s="150"/>
      <c r="BY17" s="274" t="s">
        <v>281</v>
      </c>
      <c r="BZ17" s="275" t="s">
        <v>281</v>
      </c>
      <c r="CA17" s="275" t="s">
        <v>281</v>
      </c>
      <c r="CB17" s="275" t="s">
        <v>281</v>
      </c>
      <c r="CC17" s="154"/>
      <c r="CD17" s="154"/>
      <c r="CE17" s="154"/>
      <c r="CF17" s="154"/>
      <c r="CG17" s="154"/>
      <c r="CH17" s="154"/>
      <c r="CI17" s="154"/>
      <c r="CJ17" s="154"/>
      <c r="CK17" s="154"/>
      <c r="CL17" s="154"/>
      <c r="CM17" s="154"/>
      <c r="CN17" s="154"/>
      <c r="CO17" s="154"/>
      <c r="CP17" s="154"/>
      <c r="CQ17" s="154"/>
      <c r="CR17" s="154"/>
      <c r="CS17" s="154"/>
      <c r="CT17" s="154"/>
      <c r="CU17" s="154"/>
      <c r="CV17" s="154"/>
      <c r="CW17" s="154"/>
      <c r="CX17" s="154"/>
      <c r="CY17" s="154"/>
      <c r="CZ17" s="154"/>
      <c r="DA17" s="154"/>
      <c r="DB17" s="154"/>
    </row>
    <row r="18" spans="1:106" x14ac:dyDescent="0.3">
      <c r="A18" s="351"/>
      <c r="B18" s="352"/>
      <c r="C18" s="352"/>
      <c r="D18" s="352"/>
      <c r="E18" s="380"/>
      <c r="F18" s="352"/>
      <c r="G18" s="352"/>
      <c r="H18" s="352"/>
      <c r="I18" s="352"/>
      <c r="J18" s="351"/>
      <c r="K18" s="377"/>
      <c r="L18" s="378"/>
      <c r="M18" s="373"/>
      <c r="N18" s="375"/>
      <c r="O18" s="377"/>
      <c r="P18" s="378"/>
      <c r="Q18" s="379"/>
      <c r="R18" s="181">
        <v>2</v>
      </c>
      <c r="S18" s="186"/>
      <c r="T18" s="172" t="str">
        <f t="shared" si="0"/>
        <v/>
      </c>
      <c r="U18" s="172"/>
      <c r="V18" s="172"/>
      <c r="W18" s="172"/>
      <c r="X18" s="172"/>
      <c r="Y18" s="185"/>
      <c r="Z18" s="185"/>
      <c r="AA18" s="116" t="str">
        <f t="shared" si="1"/>
        <v/>
      </c>
      <c r="AB18" s="185"/>
      <c r="AC18" s="185"/>
      <c r="AD18" s="185"/>
      <c r="AE18" s="165" t="str">
        <f>IFERROR(IF(AND(T17="Probabilidad",T18="Probabilidad"),(AG17-(+AG17*AA18)),IF(T18="Probabilidad",(L17-(+L17*AA18)),IF(T18="Impacto",AG17,""))),"")</f>
        <v/>
      </c>
      <c r="AF18" s="149" t="str">
        <f t="shared" si="4"/>
        <v/>
      </c>
      <c r="AG18" s="116" t="str">
        <f t="shared" si="2"/>
        <v/>
      </c>
      <c r="AH18" s="149" t="str">
        <f t="shared" si="5"/>
        <v/>
      </c>
      <c r="AI18" s="116" t="str">
        <f>IFERROR(IF(AND(T17="Impacto",T18="Impacto"),(AI11-(+AI11*AA18)),IF(T18="Impacto",($P$17-(+$P$17*AA18)),IF(T18="Probabilidad",AI11,""))),"")</f>
        <v/>
      </c>
      <c r="AJ18" s="117" t="str">
        <f t="shared" si="3"/>
        <v/>
      </c>
      <c r="AK18" s="368"/>
      <c r="AL18" s="186"/>
      <c r="AM18" s="182"/>
      <c r="AN18" s="189"/>
      <c r="AO18" s="190"/>
      <c r="AP18" s="182"/>
      <c r="AQ18" s="190"/>
      <c r="AR18" s="182"/>
      <c r="AS18" s="190"/>
      <c r="AT18" s="182"/>
      <c r="AU18" s="152"/>
      <c r="AV18" s="150"/>
      <c r="AW18" s="150"/>
      <c r="AX18" s="182"/>
      <c r="AY18" s="182"/>
      <c r="AZ18" s="182"/>
      <c r="BA18" s="190"/>
      <c r="BB18" s="190"/>
      <c r="BC18" s="182"/>
      <c r="BD18" s="182"/>
      <c r="BE18" s="182"/>
      <c r="BF18" s="190"/>
      <c r="BG18" s="190"/>
      <c r="BH18" s="182"/>
      <c r="BI18" s="182"/>
      <c r="BJ18" s="182"/>
      <c r="BK18" s="190"/>
      <c r="BL18" s="190"/>
      <c r="BM18" s="150"/>
      <c r="BN18" s="150"/>
      <c r="BO18" s="150"/>
      <c r="BP18" s="152"/>
      <c r="BQ18" s="152"/>
      <c r="BR18" s="152"/>
      <c r="BS18" s="150"/>
      <c r="BT18" s="150"/>
      <c r="BU18" s="150"/>
      <c r="BV18" s="152"/>
      <c r="BW18" s="150"/>
      <c r="BX18" s="150"/>
      <c r="BY18" s="274" t="s">
        <v>281</v>
      </c>
      <c r="BZ18" s="275" t="s">
        <v>281</v>
      </c>
      <c r="CA18" s="275" t="s">
        <v>281</v>
      </c>
      <c r="CB18" s="275" t="s">
        <v>281</v>
      </c>
      <c r="CC18" s="154"/>
      <c r="CD18" s="154"/>
      <c r="CE18" s="154"/>
      <c r="CF18" s="154"/>
      <c r="CG18" s="154"/>
      <c r="CH18" s="154"/>
      <c r="CI18" s="154"/>
      <c r="CJ18" s="154"/>
      <c r="CK18" s="154"/>
      <c r="CL18" s="154"/>
      <c r="CM18" s="154"/>
      <c r="CN18" s="154"/>
      <c r="CO18" s="154"/>
      <c r="CP18" s="154"/>
      <c r="CQ18" s="154"/>
      <c r="CR18" s="154"/>
      <c r="CS18" s="154"/>
      <c r="CT18" s="154"/>
      <c r="CU18" s="154"/>
      <c r="CV18" s="154"/>
      <c r="CW18" s="154"/>
      <c r="CX18" s="154"/>
      <c r="CY18" s="154"/>
      <c r="CZ18" s="154"/>
      <c r="DA18" s="154"/>
      <c r="DB18" s="154"/>
    </row>
    <row r="19" spans="1:106" x14ac:dyDescent="0.3">
      <c r="A19" s="351"/>
      <c r="B19" s="352"/>
      <c r="C19" s="352"/>
      <c r="D19" s="352"/>
      <c r="E19" s="380"/>
      <c r="F19" s="352"/>
      <c r="G19" s="352"/>
      <c r="H19" s="352"/>
      <c r="I19" s="352"/>
      <c r="J19" s="351"/>
      <c r="K19" s="377"/>
      <c r="L19" s="378"/>
      <c r="M19" s="373"/>
      <c r="N19" s="375"/>
      <c r="O19" s="377"/>
      <c r="P19" s="378"/>
      <c r="Q19" s="379"/>
      <c r="R19" s="181">
        <v>3</v>
      </c>
      <c r="S19" s="184"/>
      <c r="T19" s="172" t="str">
        <f t="shared" si="0"/>
        <v/>
      </c>
      <c r="U19" s="172"/>
      <c r="V19" s="172"/>
      <c r="W19" s="172"/>
      <c r="X19" s="172"/>
      <c r="Y19" s="185"/>
      <c r="Z19" s="185"/>
      <c r="AA19" s="116" t="str">
        <f t="shared" si="1"/>
        <v/>
      </c>
      <c r="AB19" s="185"/>
      <c r="AC19" s="185"/>
      <c r="AD19" s="185"/>
      <c r="AE19" s="166" t="str">
        <f>IFERROR(IF(AND(T18="Probabilidad",T19="Probabilidad"),(AG18-(+AG18*AA19)),IF(AND(T18="Impacto",T19="Probabilidad"),(AG17-(+AG17*AA19)),IF(T19="Impacto",AG18,""))),"")</f>
        <v/>
      </c>
      <c r="AF19" s="149" t="str">
        <f t="shared" si="4"/>
        <v/>
      </c>
      <c r="AG19" s="116" t="str">
        <f t="shared" si="2"/>
        <v/>
      </c>
      <c r="AH19" s="149" t="str">
        <f t="shared" si="5"/>
        <v/>
      </c>
      <c r="AI19" s="116" t="str">
        <f>IFERROR(IF(AND(T18="Impacto",T19="Impacto"),(AI18-(+AI18*AA19)),IF(AND(T18="Probabilidad",T19="Impacto"),(AI17-(+AI17*AA19)),IF(T19="Probabilidad",AI18,""))),"")</f>
        <v/>
      </c>
      <c r="AJ19" s="117" t="str">
        <f t="shared" si="3"/>
        <v/>
      </c>
      <c r="AK19" s="368"/>
      <c r="AL19" s="184"/>
      <c r="AM19" s="182"/>
      <c r="AN19" s="190"/>
      <c r="AO19" s="190"/>
      <c r="AP19" s="182"/>
      <c r="AQ19" s="190"/>
      <c r="AR19" s="182"/>
      <c r="AS19" s="190"/>
      <c r="AT19" s="182"/>
      <c r="AU19" s="152"/>
      <c r="AV19" s="150"/>
      <c r="AW19" s="150"/>
      <c r="AX19" s="182"/>
      <c r="AY19" s="182"/>
      <c r="AZ19" s="182"/>
      <c r="BA19" s="190"/>
      <c r="BB19" s="190"/>
      <c r="BC19" s="182"/>
      <c r="BD19" s="182"/>
      <c r="BE19" s="182"/>
      <c r="BF19" s="190"/>
      <c r="BG19" s="190"/>
      <c r="BH19" s="182"/>
      <c r="BI19" s="182"/>
      <c r="BJ19" s="182"/>
      <c r="BK19" s="190"/>
      <c r="BL19" s="190"/>
      <c r="BM19" s="150"/>
      <c r="BN19" s="150"/>
      <c r="BO19" s="150"/>
      <c r="BP19" s="152"/>
      <c r="BQ19" s="152"/>
      <c r="BR19" s="152"/>
      <c r="BS19" s="150"/>
      <c r="BT19" s="150"/>
      <c r="BU19" s="150"/>
      <c r="BV19" s="152"/>
      <c r="BW19" s="150"/>
      <c r="BX19" s="150"/>
      <c r="BY19" s="274" t="s">
        <v>281</v>
      </c>
      <c r="BZ19" s="275" t="s">
        <v>281</v>
      </c>
      <c r="CA19" s="275" t="s">
        <v>281</v>
      </c>
      <c r="CB19" s="275" t="s">
        <v>281</v>
      </c>
      <c r="CC19" s="154"/>
      <c r="CD19" s="154"/>
      <c r="CE19" s="154"/>
      <c r="CF19" s="154"/>
      <c r="CG19" s="154"/>
      <c r="CH19" s="154"/>
      <c r="CI19" s="154"/>
      <c r="CJ19" s="154"/>
      <c r="CK19" s="154"/>
      <c r="CL19" s="154"/>
      <c r="CM19" s="154"/>
      <c r="CN19" s="154"/>
      <c r="CO19" s="154"/>
      <c r="CP19" s="154"/>
      <c r="CQ19" s="154"/>
      <c r="CR19" s="154"/>
      <c r="CS19" s="154"/>
      <c r="CT19" s="154"/>
      <c r="CU19" s="154"/>
      <c r="CV19" s="154"/>
      <c r="CW19" s="154"/>
      <c r="CX19" s="154"/>
      <c r="CY19" s="154"/>
      <c r="CZ19" s="154"/>
      <c r="DA19" s="154"/>
      <c r="DB19" s="154"/>
    </row>
    <row r="20" spans="1:106" x14ac:dyDescent="0.3">
      <c r="A20" s="351"/>
      <c r="B20" s="352"/>
      <c r="C20" s="352"/>
      <c r="D20" s="352"/>
      <c r="E20" s="380"/>
      <c r="F20" s="352"/>
      <c r="G20" s="352"/>
      <c r="H20" s="352"/>
      <c r="I20" s="352"/>
      <c r="J20" s="351"/>
      <c r="K20" s="377"/>
      <c r="L20" s="378"/>
      <c r="M20" s="373"/>
      <c r="N20" s="375"/>
      <c r="O20" s="377"/>
      <c r="P20" s="378"/>
      <c r="Q20" s="379"/>
      <c r="R20" s="181">
        <v>4</v>
      </c>
      <c r="S20" s="186"/>
      <c r="T20" s="172" t="str">
        <f t="shared" si="0"/>
        <v/>
      </c>
      <c r="U20" s="172"/>
      <c r="V20" s="172"/>
      <c r="W20" s="172"/>
      <c r="X20" s="172"/>
      <c r="Y20" s="185"/>
      <c r="Z20" s="185"/>
      <c r="AA20" s="116" t="str">
        <f t="shared" si="1"/>
        <v/>
      </c>
      <c r="AB20" s="185"/>
      <c r="AC20" s="185"/>
      <c r="AD20" s="185"/>
      <c r="AE20" s="166" t="str">
        <f>IFERROR(IF(AND(T19="Probabilidad",T20="Probabilidad"),(AG19-(+AG19*AA20)),IF(AND(T19="Impacto",T20="Probabilidad"),(AG18-(+AG18*AA20)),IF(T20="Impacto",AG19,""))),"")</f>
        <v/>
      </c>
      <c r="AF20" s="149" t="str">
        <f t="shared" si="4"/>
        <v/>
      </c>
      <c r="AG20" s="116" t="str">
        <f t="shared" si="2"/>
        <v/>
      </c>
      <c r="AH20" s="149" t="str">
        <f t="shared" si="5"/>
        <v/>
      </c>
      <c r="AI20" s="116" t="str">
        <f>IFERROR(IF(AND(T19="Impacto",T20="Impacto"),(AI19-(+AI19*AA20)),IF(AND(T19="Probabilidad",T20="Impacto"),(AI18-(+AI18*AA20)),IF(T20="Probabilidad",AI19,""))),"")</f>
        <v/>
      </c>
      <c r="AJ20" s="117" t="str">
        <f t="shared" si="3"/>
        <v/>
      </c>
      <c r="AK20" s="368"/>
      <c r="AL20" s="186"/>
      <c r="AM20" s="182"/>
      <c r="AN20" s="190"/>
      <c r="AO20" s="190"/>
      <c r="AP20" s="182"/>
      <c r="AQ20" s="190"/>
      <c r="AR20" s="182"/>
      <c r="AS20" s="190"/>
      <c r="AT20" s="182"/>
      <c r="AU20" s="152"/>
      <c r="AV20" s="150"/>
      <c r="AW20" s="150"/>
      <c r="AX20" s="182"/>
      <c r="AY20" s="182"/>
      <c r="AZ20" s="182"/>
      <c r="BA20" s="190"/>
      <c r="BB20" s="190"/>
      <c r="BC20" s="182"/>
      <c r="BD20" s="182"/>
      <c r="BE20" s="182"/>
      <c r="BF20" s="190"/>
      <c r="BG20" s="190"/>
      <c r="BH20" s="182"/>
      <c r="BI20" s="182"/>
      <c r="BJ20" s="182"/>
      <c r="BK20" s="190"/>
      <c r="BL20" s="190"/>
      <c r="BM20" s="150"/>
      <c r="BN20" s="150"/>
      <c r="BO20" s="150"/>
      <c r="BP20" s="152"/>
      <c r="BQ20" s="152"/>
      <c r="BR20" s="152"/>
      <c r="BS20" s="150"/>
      <c r="BT20" s="150"/>
      <c r="BU20" s="150"/>
      <c r="BV20" s="152"/>
      <c r="BW20" s="150"/>
      <c r="BX20" s="150"/>
      <c r="BY20" s="274" t="s">
        <v>281</v>
      </c>
      <c r="BZ20" s="275" t="s">
        <v>281</v>
      </c>
      <c r="CA20" s="275" t="s">
        <v>281</v>
      </c>
      <c r="CB20" s="275" t="s">
        <v>281</v>
      </c>
      <c r="CC20" s="154"/>
      <c r="CD20" s="154"/>
      <c r="CE20" s="154"/>
      <c r="CF20" s="154"/>
      <c r="CG20" s="154"/>
      <c r="CH20" s="154"/>
      <c r="CI20" s="154"/>
      <c r="CJ20" s="154"/>
      <c r="CK20" s="154"/>
      <c r="CL20" s="154"/>
      <c r="CM20" s="154"/>
      <c r="CN20" s="154"/>
      <c r="CO20" s="154"/>
      <c r="CP20" s="154"/>
      <c r="CQ20" s="154"/>
      <c r="CR20" s="154"/>
      <c r="CS20" s="154"/>
      <c r="CT20" s="154"/>
      <c r="CU20" s="154"/>
      <c r="CV20" s="154"/>
      <c r="CW20" s="154"/>
      <c r="CX20" s="154"/>
      <c r="CY20" s="154"/>
      <c r="CZ20" s="154"/>
      <c r="DA20" s="154"/>
      <c r="DB20" s="154"/>
    </row>
    <row r="21" spans="1:106" x14ac:dyDescent="0.3">
      <c r="A21" s="351"/>
      <c r="B21" s="352"/>
      <c r="C21" s="352"/>
      <c r="D21" s="352"/>
      <c r="E21" s="380"/>
      <c r="F21" s="352"/>
      <c r="G21" s="352"/>
      <c r="H21" s="352"/>
      <c r="I21" s="352"/>
      <c r="J21" s="351"/>
      <c r="K21" s="377"/>
      <c r="L21" s="378"/>
      <c r="M21" s="373"/>
      <c r="N21" s="375"/>
      <c r="O21" s="377"/>
      <c r="P21" s="378"/>
      <c r="Q21" s="379"/>
      <c r="R21" s="181">
        <v>5</v>
      </c>
      <c r="S21" s="186"/>
      <c r="T21" s="172" t="str">
        <f t="shared" si="0"/>
        <v/>
      </c>
      <c r="U21" s="172"/>
      <c r="V21" s="172"/>
      <c r="W21" s="172"/>
      <c r="X21" s="172"/>
      <c r="Y21" s="185"/>
      <c r="Z21" s="185"/>
      <c r="AA21" s="116" t="str">
        <f t="shared" si="1"/>
        <v/>
      </c>
      <c r="AB21" s="185"/>
      <c r="AC21" s="185"/>
      <c r="AD21" s="185"/>
      <c r="AE21" s="166" t="str">
        <f>IFERROR(IF(AND(T20="Probabilidad",T21="Probabilidad"),(AG20-(+AG20*AA21)),IF(AND(T20="Impacto",T21="Probabilidad"),(AG19-(+AG19*AA21)),IF(T21="Impacto",AG20,""))),"")</f>
        <v/>
      </c>
      <c r="AF21" s="149" t="str">
        <f t="shared" si="4"/>
        <v/>
      </c>
      <c r="AG21" s="116" t="str">
        <f t="shared" si="2"/>
        <v/>
      </c>
      <c r="AH21" s="149" t="str">
        <f t="shared" si="5"/>
        <v/>
      </c>
      <c r="AI21" s="116" t="str">
        <f>IFERROR(IF(AND(T20="Impacto",T21="Impacto"),(AI20-(+AI20*AA21)),IF(AND(T20="Probabilidad",T21="Impacto"),(AI19-(+AI19*AA21)),IF(T21="Probabilidad",AI20,""))),"")</f>
        <v/>
      </c>
      <c r="AJ21" s="117" t="str">
        <f t="shared" si="3"/>
        <v/>
      </c>
      <c r="AK21" s="368"/>
      <c r="AL21" s="182"/>
      <c r="AM21" s="182"/>
      <c r="AN21" s="190"/>
      <c r="AO21" s="190"/>
      <c r="AP21" s="182"/>
      <c r="AQ21" s="190"/>
      <c r="AR21" s="182"/>
      <c r="AS21" s="190"/>
      <c r="AT21" s="182"/>
      <c r="AU21" s="152"/>
      <c r="AV21" s="150"/>
      <c r="AW21" s="150"/>
      <c r="AX21" s="182"/>
      <c r="AY21" s="182"/>
      <c r="AZ21" s="182"/>
      <c r="BA21" s="190"/>
      <c r="BB21" s="190"/>
      <c r="BC21" s="182"/>
      <c r="BD21" s="182"/>
      <c r="BE21" s="182"/>
      <c r="BF21" s="190"/>
      <c r="BG21" s="190"/>
      <c r="BH21" s="182"/>
      <c r="BI21" s="182"/>
      <c r="BJ21" s="182"/>
      <c r="BK21" s="190"/>
      <c r="BL21" s="190"/>
      <c r="BM21" s="150"/>
      <c r="BN21" s="150"/>
      <c r="BO21" s="150"/>
      <c r="BP21" s="152"/>
      <c r="BQ21" s="152"/>
      <c r="BR21" s="152"/>
      <c r="BS21" s="150"/>
      <c r="BT21" s="150"/>
      <c r="BU21" s="150"/>
      <c r="BV21" s="152"/>
      <c r="BW21" s="150"/>
      <c r="BX21" s="150"/>
      <c r="BY21" s="152"/>
      <c r="BZ21" s="150"/>
      <c r="CA21" s="150"/>
      <c r="CB21" s="150"/>
      <c r="CC21" s="154"/>
      <c r="CD21" s="154"/>
      <c r="CE21" s="154"/>
      <c r="CF21" s="154"/>
      <c r="CG21" s="154"/>
      <c r="CH21" s="154"/>
      <c r="CI21" s="154"/>
      <c r="CJ21" s="154"/>
      <c r="CK21" s="154"/>
      <c r="CL21" s="154"/>
      <c r="CM21" s="154"/>
      <c r="CN21" s="154"/>
      <c r="CO21" s="154"/>
      <c r="CP21" s="154"/>
      <c r="CQ21" s="154"/>
      <c r="CR21" s="154"/>
      <c r="CS21" s="154"/>
      <c r="CT21" s="154"/>
      <c r="CU21" s="154"/>
      <c r="CV21" s="154"/>
      <c r="CW21" s="154"/>
      <c r="CX21" s="154"/>
      <c r="CY21" s="154"/>
      <c r="CZ21" s="154"/>
      <c r="DA21" s="154"/>
      <c r="DB21" s="154"/>
    </row>
    <row r="22" spans="1:106" x14ac:dyDescent="0.3">
      <c r="A22" s="351"/>
      <c r="B22" s="352"/>
      <c r="C22" s="352"/>
      <c r="D22" s="352"/>
      <c r="E22" s="380"/>
      <c r="F22" s="352"/>
      <c r="G22" s="352"/>
      <c r="H22" s="352"/>
      <c r="I22" s="352"/>
      <c r="J22" s="351"/>
      <c r="K22" s="377"/>
      <c r="L22" s="378"/>
      <c r="M22" s="373"/>
      <c r="N22" s="376"/>
      <c r="O22" s="377"/>
      <c r="P22" s="378"/>
      <c r="Q22" s="379"/>
      <c r="R22" s="181">
        <v>6</v>
      </c>
      <c r="S22" s="186"/>
      <c r="T22" s="172" t="str">
        <f t="shared" si="0"/>
        <v/>
      </c>
      <c r="U22" s="172"/>
      <c r="V22" s="172"/>
      <c r="W22" s="172"/>
      <c r="X22" s="172"/>
      <c r="Y22" s="185"/>
      <c r="Z22" s="185"/>
      <c r="AA22" s="116" t="str">
        <f t="shared" si="1"/>
        <v/>
      </c>
      <c r="AB22" s="185"/>
      <c r="AC22" s="185"/>
      <c r="AD22" s="185"/>
      <c r="AE22" s="166" t="str">
        <f>IFERROR(IF(AND(T21="Probabilidad",T22="Probabilidad"),(AG21-(+AG21*AA22)),IF(AND(T21="Impacto",T22="Probabilidad"),(AG20-(+AG20*AA22)),IF(T22="Impacto",AG21,""))),"")</f>
        <v/>
      </c>
      <c r="AF22" s="149" t="str">
        <f t="shared" si="4"/>
        <v/>
      </c>
      <c r="AG22" s="116" t="str">
        <f t="shared" si="2"/>
        <v/>
      </c>
      <c r="AH22" s="149" t="str">
        <f t="shared" si="5"/>
        <v/>
      </c>
      <c r="AI22" s="116" t="str">
        <f>IFERROR(IF(AND(T21="Impacto",T22="Impacto"),(AI21-(+AI21*AA22)),IF(AND(T21="Probabilidad",T22="Impacto"),(AI20-(+AI20*AA22)),IF(T22="Probabilidad",AI21,""))),"")</f>
        <v/>
      </c>
      <c r="AJ22" s="117" t="str">
        <f t="shared" si="3"/>
        <v/>
      </c>
      <c r="AK22" s="369"/>
      <c r="AL22" s="182"/>
      <c r="AM22" s="182"/>
      <c r="AN22" s="190"/>
      <c r="AO22" s="190"/>
      <c r="AP22" s="182"/>
      <c r="AQ22" s="190"/>
      <c r="AR22" s="182"/>
      <c r="AS22" s="190"/>
      <c r="AT22" s="182"/>
      <c r="AU22" s="152"/>
      <c r="AV22" s="150"/>
      <c r="AW22" s="150"/>
      <c r="AX22" s="182"/>
      <c r="AY22" s="182"/>
      <c r="AZ22" s="182"/>
      <c r="BA22" s="190"/>
      <c r="BB22" s="190"/>
      <c r="BC22" s="182"/>
      <c r="BD22" s="182"/>
      <c r="BE22" s="182"/>
      <c r="BF22" s="190"/>
      <c r="BG22" s="190"/>
      <c r="BH22" s="182"/>
      <c r="BI22" s="182"/>
      <c r="BJ22" s="182"/>
      <c r="BK22" s="190"/>
      <c r="BL22" s="190"/>
      <c r="BM22" s="150"/>
      <c r="BN22" s="150"/>
      <c r="BO22" s="150"/>
      <c r="BP22" s="152"/>
      <c r="BQ22" s="152"/>
      <c r="BR22" s="152"/>
      <c r="BS22" s="150"/>
      <c r="BT22" s="150"/>
      <c r="BU22" s="150"/>
      <c r="BV22" s="152"/>
      <c r="BW22" s="150"/>
      <c r="BX22" s="150"/>
      <c r="BY22" s="152"/>
      <c r="BZ22" s="150"/>
      <c r="CA22" s="150"/>
      <c r="CB22" s="150"/>
      <c r="CC22" s="154"/>
      <c r="CD22" s="154"/>
      <c r="CE22" s="154"/>
      <c r="CF22" s="154"/>
      <c r="CG22" s="154"/>
      <c r="CH22" s="154"/>
      <c r="CI22" s="154"/>
      <c r="CJ22" s="154"/>
      <c r="CK22" s="154"/>
      <c r="CL22" s="154"/>
      <c r="CM22" s="154"/>
      <c r="CN22" s="154"/>
      <c r="CO22" s="154"/>
      <c r="CP22" s="154"/>
      <c r="CQ22" s="154"/>
      <c r="CR22" s="154"/>
      <c r="CS22" s="154"/>
      <c r="CT22" s="154"/>
      <c r="CU22" s="154"/>
      <c r="CV22" s="154"/>
      <c r="CW22" s="154"/>
      <c r="CX22" s="154"/>
      <c r="CY22" s="154"/>
      <c r="CZ22" s="154"/>
      <c r="DA22" s="154"/>
      <c r="DB22" s="154"/>
    </row>
    <row r="23" spans="1:106" ht="16.5" customHeight="1" x14ac:dyDescent="0.3">
      <c r="A23" s="351">
        <v>4</v>
      </c>
      <c r="B23" s="352"/>
      <c r="C23" s="352"/>
      <c r="D23" s="352"/>
      <c r="E23" s="380"/>
      <c r="F23" s="352"/>
      <c r="G23" s="352"/>
      <c r="H23" s="352"/>
      <c r="I23" s="352"/>
      <c r="J23" s="351"/>
      <c r="K23" s="377" t="str">
        <f>IF(J23&lt;=0,"",IF(J23&lt;=2,"Muy Baja",IF(J23&lt;=24,"Baja",IF(J23&lt;=500,"Media",IF(J23&lt;=5000,"Alta","Muy Alta")))))</f>
        <v/>
      </c>
      <c r="L23" s="378" t="str">
        <f>IF(K23="","",IF(K23="Muy Baja",0.2,IF(K23="Baja",0.4,IF(K23="Media",0.6,IF(K23="Alta",0.8,IF(K23="Muy Alta",1,))))))</f>
        <v/>
      </c>
      <c r="M23" s="373"/>
      <c r="N23" s="374">
        <f>IF(NOT(ISERROR(MATCH(M23,'Tabla Impacto'!$B$221:$B$223,0))),'Tabla Impacto'!$F$223&amp;"Por favor no seleccionar los criterios de impacto(Afectación Económica o presupuestal y Pérdida Reputacional)",M23)</f>
        <v>0</v>
      </c>
      <c r="O23" s="377" t="str">
        <f>IF(OR(N23='Tabla Impacto'!$C$11,N23='Tabla Impacto'!$D$11),"Leve",IF(OR(N23='Tabla Impacto'!$C$12,N23='Tabla Impacto'!$D$12),"Menor",IF(OR(N23='Tabla Impacto'!$C$13,N23='Tabla Impacto'!$D$13),"Moderado",IF(OR(N23='Tabla Impacto'!$C$14,N23='Tabla Impacto'!$D$14),"Mayor",IF(OR(N23='Tabla Impacto'!$C$15,N23='Tabla Impacto'!$D$15),"Catastrófico","")))))</f>
        <v/>
      </c>
      <c r="P23" s="378" t="str">
        <f>IF(O23="","",IF(O23="Leve",0.2,IF(O23="Menor",0.4,IF(O23="Moderado",0.6,IF(O23="Mayor",0.8,IF(O23="Catastrófico",1,))))))</f>
        <v/>
      </c>
      <c r="Q23" s="379" t="str">
        <f>IF(OR(AND(K23="Muy Baja",O23="Leve"),AND(K23="Muy Baja",O23="Menor"),AND(K23="Baja",O23="Leve")),"Bajo",IF(OR(AND(K23="Muy baja",O23="Moderado"),AND(K23="Baja",O23="Menor"),AND(K23="Baja",O23="Moderado"),AND(K23="Media",O23="Leve"),AND(K23="Media",O23="Menor"),AND(K23="Media",O23="Moderado"),AND(K23="Alta",O23="Leve"),AND(K23="Alta",O23="Menor")),"Moderado",IF(OR(AND(K23="Muy Baja",O23="Mayor"),AND(K23="Baja",O23="Mayor"),AND(K23="Media",O23="Mayor"),AND(K23="Alta",O23="Moderado"),AND(K23="Alta",O23="Mayor"),AND(K23="Muy Alta",O23="Leve"),AND(K23="Muy Alta",O23="Menor"),AND(K23="Muy Alta",O23="Moderado"),AND(K23="Muy Alta",O23="Mayor")),"Alto",IF(OR(AND(K23="Muy Baja",O23="Catastrófico"),AND(K23="Baja",O23="Catastrófico"),AND(K23="Media",O23="Catastrófico"),AND(K23="Alta",O23="Catastrófico"),AND(K23="Muy Alta",O23="Catastrófico")),"Extremo",""))))</f>
        <v/>
      </c>
      <c r="R23" s="181">
        <v>1</v>
      </c>
      <c r="S23" s="186"/>
      <c r="T23" s="172" t="str">
        <f t="shared" si="0"/>
        <v/>
      </c>
      <c r="U23" s="172"/>
      <c r="V23" s="172"/>
      <c r="W23" s="172"/>
      <c r="X23" s="172"/>
      <c r="Y23" s="185"/>
      <c r="Z23" s="185"/>
      <c r="AA23" s="116" t="str">
        <f t="shared" si="1"/>
        <v/>
      </c>
      <c r="AB23" s="185"/>
      <c r="AC23" s="185"/>
      <c r="AD23" s="185"/>
      <c r="AE23" s="166" t="str">
        <f>IFERROR(IF(T23="Probabilidad",(L23-(+L23*AA23)),IF(T23="Impacto",L23,"")),"")</f>
        <v/>
      </c>
      <c r="AF23" s="149" t="str">
        <f>IFERROR(IF(AE23="","",IF(AE23&lt;=0.2,"Muy Baja",IF(AE23&lt;=0.4,"Baja",IF(AE23&lt;=0.6,"Media",IF(AE23&lt;=0.8,"Alta","Muy Alta"))))),"")</f>
        <v/>
      </c>
      <c r="AG23" s="116" t="str">
        <f t="shared" si="2"/>
        <v/>
      </c>
      <c r="AH23" s="149" t="str">
        <f>IFERROR(IF(AI23="","",IF(AI23&lt;=0.2,"Leve",IF(AI23&lt;=0.4,"Menor",IF(AI23&lt;=0.6,"Moderado",IF(AI23&lt;=0.8,"Mayor","Catastrófico"))))),"")</f>
        <v/>
      </c>
      <c r="AI23" s="116" t="str">
        <f>IFERROR(IF(T23="Impacto",(P23-(+P23*AA23)),IF(T23="Probabilidad",P23,"")),"")</f>
        <v/>
      </c>
      <c r="AJ23" s="117" t="str">
        <f t="shared" si="3"/>
        <v/>
      </c>
      <c r="AK23" s="359"/>
      <c r="AL23" s="182"/>
      <c r="AM23" s="181"/>
      <c r="AN23" s="189"/>
      <c r="AO23" s="189"/>
      <c r="AP23" s="182"/>
      <c r="AQ23" s="189"/>
      <c r="AR23" s="182"/>
      <c r="AS23" s="189"/>
      <c r="AT23" s="182"/>
      <c r="AU23" s="118"/>
      <c r="AV23" s="150"/>
      <c r="AW23" s="151"/>
      <c r="AX23" s="182"/>
      <c r="AY23" s="182"/>
      <c r="AZ23" s="181"/>
      <c r="BA23" s="189"/>
      <c r="BB23" s="189"/>
      <c r="BC23" s="182"/>
      <c r="BD23" s="182"/>
      <c r="BE23" s="181"/>
      <c r="BF23" s="189"/>
      <c r="BG23" s="189"/>
      <c r="BH23" s="182"/>
      <c r="BI23" s="182"/>
      <c r="BJ23" s="181"/>
      <c r="BK23" s="189"/>
      <c r="BL23" s="189"/>
      <c r="BM23" s="150"/>
      <c r="BN23" s="150"/>
      <c r="BO23" s="151"/>
      <c r="BP23" s="118"/>
      <c r="BQ23" s="118"/>
      <c r="BR23" s="152"/>
      <c r="BS23" s="150"/>
      <c r="BT23" s="150"/>
      <c r="BU23" s="150"/>
      <c r="BV23" s="118"/>
      <c r="BW23" s="150"/>
      <c r="BX23" s="150"/>
      <c r="BY23" s="118"/>
      <c r="BZ23" s="150"/>
      <c r="CA23" s="151"/>
      <c r="CB23" s="150"/>
      <c r="CC23" s="154"/>
      <c r="CD23" s="154"/>
      <c r="CE23" s="154"/>
      <c r="CF23" s="154"/>
      <c r="CG23" s="154"/>
      <c r="CH23" s="154"/>
      <c r="CI23" s="154"/>
      <c r="CJ23" s="154"/>
      <c r="CK23" s="154"/>
      <c r="CL23" s="154"/>
      <c r="CM23" s="154"/>
      <c r="CN23" s="154"/>
      <c r="CO23" s="154"/>
      <c r="CP23" s="154"/>
      <c r="CQ23" s="154"/>
      <c r="CR23" s="154"/>
      <c r="CS23" s="154"/>
      <c r="CT23" s="154"/>
      <c r="CU23" s="154"/>
      <c r="CV23" s="154"/>
      <c r="CW23" s="154"/>
      <c r="CX23" s="154"/>
      <c r="CY23" s="154"/>
      <c r="CZ23" s="154"/>
      <c r="DA23" s="154"/>
      <c r="DB23" s="154"/>
    </row>
    <row r="24" spans="1:106" ht="16.5" customHeight="1" x14ac:dyDescent="0.3">
      <c r="A24" s="351"/>
      <c r="B24" s="352"/>
      <c r="C24" s="352"/>
      <c r="D24" s="352"/>
      <c r="E24" s="380"/>
      <c r="F24" s="352"/>
      <c r="G24" s="352"/>
      <c r="H24" s="352"/>
      <c r="I24" s="352"/>
      <c r="J24" s="351"/>
      <c r="K24" s="377"/>
      <c r="L24" s="378"/>
      <c r="M24" s="373"/>
      <c r="N24" s="375"/>
      <c r="O24" s="377"/>
      <c r="P24" s="378"/>
      <c r="Q24" s="379"/>
      <c r="R24" s="181">
        <v>2</v>
      </c>
      <c r="S24" s="186"/>
      <c r="T24" s="172" t="str">
        <f t="shared" si="0"/>
        <v/>
      </c>
      <c r="U24" s="172"/>
      <c r="V24" s="172"/>
      <c r="W24" s="172"/>
      <c r="X24" s="172"/>
      <c r="Y24" s="185"/>
      <c r="Z24" s="185"/>
      <c r="AA24" s="116" t="str">
        <f t="shared" si="1"/>
        <v/>
      </c>
      <c r="AB24" s="185"/>
      <c r="AC24" s="185"/>
      <c r="AD24" s="185"/>
      <c r="AE24" s="166" t="str">
        <f>IFERROR(IF(AND(T23="Probabilidad",T24="Probabilidad"),(AG23-(+AG23*AA24)),IF(T24="Probabilidad",(L23-(+L23*AA24)),IF(T24="Impacto",AG23,""))),"")</f>
        <v/>
      </c>
      <c r="AF24" s="149" t="str">
        <f t="shared" si="4"/>
        <v/>
      </c>
      <c r="AG24" s="116" t="str">
        <f t="shared" si="2"/>
        <v/>
      </c>
      <c r="AH24" s="149" t="str">
        <f t="shared" si="5"/>
        <v/>
      </c>
      <c r="AI24" s="116" t="str">
        <f>IFERROR(IF(AND(T23="Impacto",T24="Impacto"),(AI17-(+AI17*AA24)),IF(T24="Impacto",($P$23-(+$P$23*AA24)),IF(T24="Probabilidad",AI17,""))),"")</f>
        <v/>
      </c>
      <c r="AJ24" s="117" t="str">
        <f t="shared" si="3"/>
        <v/>
      </c>
      <c r="AK24" s="360"/>
      <c r="AL24" s="182"/>
      <c r="AM24" s="181"/>
      <c r="AN24" s="189"/>
      <c r="AO24" s="189"/>
      <c r="AP24" s="182"/>
      <c r="AQ24" s="189"/>
      <c r="AR24" s="182"/>
      <c r="AS24" s="189"/>
      <c r="AT24" s="182"/>
      <c r="AU24" s="118"/>
      <c r="AV24" s="150"/>
      <c r="AW24" s="151"/>
      <c r="AX24" s="182"/>
      <c r="AY24" s="182"/>
      <c r="AZ24" s="181"/>
      <c r="BA24" s="189"/>
      <c r="BB24" s="189"/>
      <c r="BC24" s="182"/>
      <c r="BD24" s="182"/>
      <c r="BE24" s="181"/>
      <c r="BF24" s="189"/>
      <c r="BG24" s="189"/>
      <c r="BH24" s="182"/>
      <c r="BI24" s="182"/>
      <c r="BJ24" s="181"/>
      <c r="BK24" s="189"/>
      <c r="BL24" s="189"/>
      <c r="BM24" s="150"/>
      <c r="BN24" s="150"/>
      <c r="BO24" s="151"/>
      <c r="BP24" s="118"/>
      <c r="BQ24" s="118"/>
      <c r="BR24" s="152"/>
      <c r="BS24" s="150"/>
      <c r="BT24" s="150"/>
      <c r="BU24" s="150"/>
      <c r="BV24" s="118"/>
      <c r="BW24" s="150"/>
      <c r="BX24" s="150"/>
      <c r="BY24" s="118"/>
      <c r="BZ24" s="150"/>
      <c r="CA24" s="151"/>
      <c r="CB24" s="150"/>
      <c r="CC24" s="154"/>
      <c r="CD24" s="154"/>
      <c r="CE24" s="154"/>
      <c r="CF24" s="154"/>
      <c r="CG24" s="154"/>
      <c r="CH24" s="154"/>
      <c r="CI24" s="154"/>
      <c r="CJ24" s="154"/>
      <c r="CK24" s="154"/>
      <c r="CL24" s="154"/>
      <c r="CM24" s="154"/>
      <c r="CN24" s="154"/>
      <c r="CO24" s="154"/>
      <c r="CP24" s="154"/>
      <c r="CQ24" s="154"/>
      <c r="CR24" s="154"/>
      <c r="CS24" s="154"/>
      <c r="CT24" s="154"/>
      <c r="CU24" s="154"/>
      <c r="CV24" s="154"/>
      <c r="CW24" s="154"/>
      <c r="CX24" s="154"/>
      <c r="CY24" s="154"/>
      <c r="CZ24" s="154"/>
      <c r="DA24" s="154"/>
      <c r="DB24" s="154"/>
    </row>
    <row r="25" spans="1:106" ht="16.5" customHeight="1" x14ac:dyDescent="0.3">
      <c r="A25" s="351"/>
      <c r="B25" s="352"/>
      <c r="C25" s="352"/>
      <c r="D25" s="352"/>
      <c r="E25" s="380"/>
      <c r="F25" s="352"/>
      <c r="G25" s="352"/>
      <c r="H25" s="352"/>
      <c r="I25" s="352"/>
      <c r="J25" s="351"/>
      <c r="K25" s="377"/>
      <c r="L25" s="378"/>
      <c r="M25" s="373"/>
      <c r="N25" s="375"/>
      <c r="O25" s="377"/>
      <c r="P25" s="378"/>
      <c r="Q25" s="379"/>
      <c r="R25" s="181">
        <v>3</v>
      </c>
      <c r="S25" s="184"/>
      <c r="T25" s="172" t="str">
        <f t="shared" si="0"/>
        <v/>
      </c>
      <c r="U25" s="172"/>
      <c r="V25" s="172"/>
      <c r="W25" s="172"/>
      <c r="X25" s="172"/>
      <c r="Y25" s="185"/>
      <c r="Z25" s="185"/>
      <c r="AA25" s="116" t="str">
        <f t="shared" si="1"/>
        <v/>
      </c>
      <c r="AB25" s="185"/>
      <c r="AC25" s="185"/>
      <c r="AD25" s="185"/>
      <c r="AE25" s="166" t="str">
        <f>IFERROR(IF(AND(T24="Probabilidad",T25="Probabilidad"),(AG24-(+AG24*AA25)),IF(AND(T24="Impacto",T25="Probabilidad"),(AG23-(+AG23*AA25)),IF(T25="Impacto",AG24,""))),"")</f>
        <v/>
      </c>
      <c r="AF25" s="149" t="str">
        <f t="shared" si="4"/>
        <v/>
      </c>
      <c r="AG25" s="116" t="str">
        <f t="shared" si="2"/>
        <v/>
      </c>
      <c r="AH25" s="149" t="str">
        <f t="shared" si="5"/>
        <v/>
      </c>
      <c r="AI25" s="116" t="str">
        <f>IFERROR(IF(AND(T24="Impacto",T25="Impacto"),(AI24-(+AI24*AA25)),IF(AND(T24="Probabilidad",T25="Impacto"),(AI23-(+AI23*AA25)),IF(T25="Probabilidad",AI24,""))),"")</f>
        <v/>
      </c>
      <c r="AJ25" s="117" t="str">
        <f t="shared" si="3"/>
        <v/>
      </c>
      <c r="AK25" s="360"/>
      <c r="AL25" s="182"/>
      <c r="AM25" s="181"/>
      <c r="AN25" s="189"/>
      <c r="AO25" s="189"/>
      <c r="AP25" s="182"/>
      <c r="AQ25" s="189"/>
      <c r="AR25" s="182"/>
      <c r="AS25" s="189"/>
      <c r="AT25" s="182"/>
      <c r="AU25" s="118"/>
      <c r="AV25" s="150"/>
      <c r="AW25" s="151"/>
      <c r="AX25" s="182"/>
      <c r="AY25" s="182"/>
      <c r="AZ25" s="181"/>
      <c r="BA25" s="189"/>
      <c r="BB25" s="189"/>
      <c r="BC25" s="182"/>
      <c r="BD25" s="182"/>
      <c r="BE25" s="181"/>
      <c r="BF25" s="189"/>
      <c r="BG25" s="189"/>
      <c r="BH25" s="182"/>
      <c r="BI25" s="182"/>
      <c r="BJ25" s="181"/>
      <c r="BK25" s="189"/>
      <c r="BL25" s="189"/>
      <c r="BM25" s="150"/>
      <c r="BN25" s="150"/>
      <c r="BO25" s="151"/>
      <c r="BP25" s="118"/>
      <c r="BQ25" s="118"/>
      <c r="BR25" s="152"/>
      <c r="BS25" s="150"/>
      <c r="BT25" s="150"/>
      <c r="BU25" s="150"/>
      <c r="BV25" s="118"/>
      <c r="BW25" s="150"/>
      <c r="BX25" s="150"/>
      <c r="BY25" s="118"/>
      <c r="BZ25" s="150"/>
      <c r="CA25" s="151"/>
      <c r="CB25" s="150"/>
      <c r="CC25" s="154"/>
      <c r="CD25" s="154"/>
      <c r="CE25" s="154"/>
      <c r="CF25" s="154"/>
      <c r="CG25" s="154"/>
      <c r="CH25" s="154"/>
      <c r="CI25" s="154"/>
      <c r="CJ25" s="154"/>
      <c r="CK25" s="154"/>
      <c r="CL25" s="154"/>
      <c r="CM25" s="154"/>
      <c r="CN25" s="154"/>
      <c r="CO25" s="154"/>
      <c r="CP25" s="154"/>
      <c r="CQ25" s="154"/>
      <c r="CR25" s="154"/>
      <c r="CS25" s="154"/>
      <c r="CT25" s="154"/>
      <c r="CU25" s="154"/>
      <c r="CV25" s="154"/>
      <c r="CW25" s="154"/>
      <c r="CX25" s="154"/>
      <c r="CY25" s="154"/>
      <c r="CZ25" s="154"/>
      <c r="DA25" s="154"/>
      <c r="DB25" s="154"/>
    </row>
    <row r="26" spans="1:106" ht="16.5" customHeight="1" x14ac:dyDescent="0.3">
      <c r="A26" s="351"/>
      <c r="B26" s="352"/>
      <c r="C26" s="352"/>
      <c r="D26" s="352"/>
      <c r="E26" s="380"/>
      <c r="F26" s="352"/>
      <c r="G26" s="352"/>
      <c r="H26" s="352"/>
      <c r="I26" s="352"/>
      <c r="J26" s="351"/>
      <c r="K26" s="377"/>
      <c r="L26" s="378"/>
      <c r="M26" s="373"/>
      <c r="N26" s="375"/>
      <c r="O26" s="377"/>
      <c r="P26" s="378"/>
      <c r="Q26" s="379"/>
      <c r="R26" s="181">
        <v>4</v>
      </c>
      <c r="S26" s="186"/>
      <c r="T26" s="172" t="str">
        <f t="shared" si="0"/>
        <v/>
      </c>
      <c r="U26" s="172"/>
      <c r="V26" s="172"/>
      <c r="W26" s="172"/>
      <c r="X26" s="172"/>
      <c r="Y26" s="185"/>
      <c r="Z26" s="185"/>
      <c r="AA26" s="116" t="str">
        <f t="shared" si="1"/>
        <v/>
      </c>
      <c r="AB26" s="185"/>
      <c r="AC26" s="185"/>
      <c r="AD26" s="185"/>
      <c r="AE26" s="166" t="str">
        <f>IFERROR(IF(AND(T25="Probabilidad",T26="Probabilidad"),(AG25-(+AG25*AA26)),IF(AND(T25="Impacto",T26="Probabilidad"),(AG24-(+AG24*AA26)),IF(T26="Impacto",AG25,""))),"")</f>
        <v/>
      </c>
      <c r="AF26" s="149" t="str">
        <f t="shared" si="4"/>
        <v/>
      </c>
      <c r="AG26" s="116" t="str">
        <f t="shared" si="2"/>
        <v/>
      </c>
      <c r="AH26" s="149" t="str">
        <f t="shared" si="5"/>
        <v/>
      </c>
      <c r="AI26" s="116" t="str">
        <f>IFERROR(IF(AND(T25="Impacto",T26="Impacto"),(AI25-(+AI25*AA26)),IF(AND(T25="Probabilidad",T26="Impacto"),(AI24-(+AI24*AA26)),IF(T26="Probabilidad",AI25,""))),"")</f>
        <v/>
      </c>
      <c r="AJ26" s="117" t="str">
        <f t="shared" si="3"/>
        <v/>
      </c>
      <c r="AK26" s="360"/>
      <c r="AL26" s="182"/>
      <c r="AM26" s="181"/>
      <c r="AN26" s="189"/>
      <c r="AO26" s="189"/>
      <c r="AP26" s="182"/>
      <c r="AQ26" s="189"/>
      <c r="AR26" s="182"/>
      <c r="AS26" s="189"/>
      <c r="AT26" s="182"/>
      <c r="AU26" s="118"/>
      <c r="AV26" s="150"/>
      <c r="AW26" s="151"/>
      <c r="AX26" s="182"/>
      <c r="AY26" s="182"/>
      <c r="AZ26" s="181"/>
      <c r="BA26" s="189"/>
      <c r="BB26" s="189"/>
      <c r="BC26" s="182"/>
      <c r="BD26" s="182"/>
      <c r="BE26" s="181"/>
      <c r="BF26" s="189"/>
      <c r="BG26" s="189"/>
      <c r="BH26" s="182"/>
      <c r="BI26" s="182"/>
      <c r="BJ26" s="181"/>
      <c r="BK26" s="189"/>
      <c r="BL26" s="189"/>
      <c r="BM26" s="150"/>
      <c r="BN26" s="150"/>
      <c r="BO26" s="151"/>
      <c r="BP26" s="118"/>
      <c r="BQ26" s="118"/>
      <c r="BR26" s="152"/>
      <c r="BS26" s="150"/>
      <c r="BT26" s="150"/>
      <c r="BU26" s="150"/>
      <c r="BV26" s="118"/>
      <c r="BW26" s="150"/>
      <c r="BX26" s="150"/>
      <c r="BY26" s="118"/>
      <c r="BZ26" s="150"/>
      <c r="CA26" s="151"/>
      <c r="CB26" s="150"/>
      <c r="CC26" s="154"/>
      <c r="CD26" s="154"/>
      <c r="CE26" s="154"/>
      <c r="CF26" s="154"/>
      <c r="CG26" s="154"/>
      <c r="CH26" s="154"/>
      <c r="CI26" s="154"/>
      <c r="CJ26" s="154"/>
      <c r="CK26" s="154"/>
      <c r="CL26" s="154"/>
      <c r="CM26" s="154"/>
      <c r="CN26" s="154"/>
      <c r="CO26" s="154"/>
      <c r="CP26" s="154"/>
      <c r="CQ26" s="154"/>
      <c r="CR26" s="154"/>
      <c r="CS26" s="154"/>
      <c r="CT26" s="154"/>
      <c r="CU26" s="154"/>
      <c r="CV26" s="154"/>
      <c r="CW26" s="154"/>
      <c r="CX26" s="154"/>
      <c r="CY26" s="154"/>
      <c r="CZ26" s="154"/>
      <c r="DA26" s="154"/>
      <c r="DB26" s="154"/>
    </row>
    <row r="27" spans="1:106" ht="16.5" customHeight="1" x14ac:dyDescent="0.3">
      <c r="A27" s="351"/>
      <c r="B27" s="352"/>
      <c r="C27" s="352"/>
      <c r="D27" s="352"/>
      <c r="E27" s="380"/>
      <c r="F27" s="352"/>
      <c r="G27" s="352"/>
      <c r="H27" s="352"/>
      <c r="I27" s="352"/>
      <c r="J27" s="351"/>
      <c r="K27" s="377"/>
      <c r="L27" s="378"/>
      <c r="M27" s="373"/>
      <c r="N27" s="375"/>
      <c r="O27" s="377"/>
      <c r="P27" s="378"/>
      <c r="Q27" s="379"/>
      <c r="R27" s="181">
        <v>5</v>
      </c>
      <c r="S27" s="186"/>
      <c r="T27" s="172" t="str">
        <f t="shared" si="0"/>
        <v/>
      </c>
      <c r="U27" s="172"/>
      <c r="V27" s="172"/>
      <c r="W27" s="172"/>
      <c r="X27" s="172"/>
      <c r="Y27" s="185"/>
      <c r="Z27" s="185"/>
      <c r="AA27" s="116" t="str">
        <f t="shared" si="1"/>
        <v/>
      </c>
      <c r="AB27" s="185"/>
      <c r="AC27" s="185"/>
      <c r="AD27" s="185"/>
      <c r="AE27" s="165" t="str">
        <f>IFERROR(IF(AND(T26="Probabilidad",T27="Probabilidad"),(AG26-(+AG26*AA27)),IF(AND(T26="Impacto",T27="Probabilidad"),(AG25-(+AG25*AA27)),IF(T27="Impacto",AG26,""))),"")</f>
        <v/>
      </c>
      <c r="AF27" s="149" t="str">
        <f>IFERROR(IF(AE27="","",IF(AE27&lt;=0.2,"Muy Baja",IF(AE27&lt;=0.4,"Baja",IF(AE27&lt;=0.6,"Media",IF(AE27&lt;=0.8,"Alta","Muy Alta"))))),"")</f>
        <v/>
      </c>
      <c r="AG27" s="116" t="str">
        <f t="shared" si="2"/>
        <v/>
      </c>
      <c r="AH27" s="149" t="str">
        <f t="shared" si="5"/>
        <v/>
      </c>
      <c r="AI27" s="116" t="str">
        <f>IFERROR(IF(AND(T26="Impacto",T27="Impacto"),(AI26-(+AI26*AA27)),IF(AND(T26="Probabilidad",T27="Impacto"),(AI25-(+AI25*AA27)),IF(T27="Probabilidad",AI26,""))),"")</f>
        <v/>
      </c>
      <c r="AJ27" s="117" t="str">
        <f t="shared" si="3"/>
        <v/>
      </c>
      <c r="AK27" s="360"/>
      <c r="AL27" s="182"/>
      <c r="AM27" s="181"/>
      <c r="AN27" s="189"/>
      <c r="AO27" s="189"/>
      <c r="AP27" s="182"/>
      <c r="AQ27" s="189"/>
      <c r="AR27" s="182"/>
      <c r="AS27" s="189"/>
      <c r="AT27" s="182"/>
      <c r="AU27" s="118"/>
      <c r="AV27" s="150"/>
      <c r="AW27" s="151"/>
      <c r="AX27" s="182"/>
      <c r="AY27" s="182"/>
      <c r="AZ27" s="181"/>
      <c r="BA27" s="189"/>
      <c r="BB27" s="189"/>
      <c r="BC27" s="182"/>
      <c r="BD27" s="182"/>
      <c r="BE27" s="181"/>
      <c r="BF27" s="189"/>
      <c r="BG27" s="189"/>
      <c r="BH27" s="182"/>
      <c r="BI27" s="182"/>
      <c r="BJ27" s="181"/>
      <c r="BK27" s="189"/>
      <c r="BL27" s="189"/>
      <c r="BM27" s="150"/>
      <c r="BN27" s="150"/>
      <c r="BO27" s="151"/>
      <c r="BP27" s="118"/>
      <c r="BQ27" s="118"/>
      <c r="BR27" s="152"/>
      <c r="BS27" s="150"/>
      <c r="BT27" s="150"/>
      <c r="BU27" s="150"/>
      <c r="BV27" s="118"/>
      <c r="BW27" s="150"/>
      <c r="BX27" s="150"/>
      <c r="BY27" s="118"/>
      <c r="BZ27" s="150"/>
      <c r="CA27" s="151"/>
      <c r="CB27" s="150"/>
      <c r="CC27" s="154"/>
      <c r="CD27" s="154"/>
      <c r="CE27" s="154"/>
      <c r="CF27" s="154"/>
      <c r="CG27" s="154"/>
      <c r="CH27" s="154"/>
      <c r="CI27" s="154"/>
      <c r="CJ27" s="154"/>
      <c r="CK27" s="154"/>
      <c r="CL27" s="154"/>
      <c r="CM27" s="154"/>
      <c r="CN27" s="154"/>
      <c r="CO27" s="154"/>
      <c r="CP27" s="154"/>
      <c r="CQ27" s="154"/>
      <c r="CR27" s="154"/>
      <c r="CS27" s="154"/>
      <c r="CT27" s="154"/>
      <c r="CU27" s="154"/>
      <c r="CV27" s="154"/>
      <c r="CW27" s="154"/>
      <c r="CX27" s="154"/>
      <c r="CY27" s="154"/>
      <c r="CZ27" s="154"/>
      <c r="DA27" s="154"/>
      <c r="DB27" s="154"/>
    </row>
    <row r="28" spans="1:106" ht="16.5" customHeight="1" x14ac:dyDescent="0.3">
      <c r="A28" s="351"/>
      <c r="B28" s="352"/>
      <c r="C28" s="352"/>
      <c r="D28" s="352"/>
      <c r="E28" s="380"/>
      <c r="F28" s="352"/>
      <c r="G28" s="352"/>
      <c r="H28" s="352"/>
      <c r="I28" s="352"/>
      <c r="J28" s="351"/>
      <c r="K28" s="377"/>
      <c r="L28" s="378"/>
      <c r="M28" s="373"/>
      <c r="N28" s="376"/>
      <c r="O28" s="377"/>
      <c r="P28" s="378"/>
      <c r="Q28" s="379"/>
      <c r="R28" s="181">
        <v>6</v>
      </c>
      <c r="S28" s="186"/>
      <c r="T28" s="172" t="str">
        <f t="shared" si="0"/>
        <v/>
      </c>
      <c r="U28" s="172"/>
      <c r="V28" s="172"/>
      <c r="W28" s="172"/>
      <c r="X28" s="172"/>
      <c r="Y28" s="185"/>
      <c r="Z28" s="185"/>
      <c r="AA28" s="116" t="str">
        <f t="shared" si="1"/>
        <v/>
      </c>
      <c r="AB28" s="185"/>
      <c r="AC28" s="185"/>
      <c r="AD28" s="185"/>
      <c r="AE28" s="166" t="str">
        <f>IFERROR(IF(AND(T27="Probabilidad",T28="Probabilidad"),(AG27-(+AG27*AA28)),IF(AND(T27="Impacto",T28="Probabilidad"),(AG26-(+AG26*AA28)),IF(T28="Impacto",AG27,""))),"")</f>
        <v/>
      </c>
      <c r="AF28" s="149" t="str">
        <f t="shared" si="4"/>
        <v/>
      </c>
      <c r="AG28" s="116" t="str">
        <f t="shared" si="2"/>
        <v/>
      </c>
      <c r="AH28" s="149" t="str">
        <f t="shared" si="5"/>
        <v/>
      </c>
      <c r="AI28" s="116" t="str">
        <f>IFERROR(IF(AND(T27="Impacto",T28="Impacto"),(AI27-(+AI27*AA28)),IF(AND(T27="Probabilidad",T28="Impacto"),(AI26-(+AI26*AA28)),IF(T28="Probabilidad",AI27,""))),"")</f>
        <v/>
      </c>
      <c r="AJ28" s="117" t="str">
        <f t="shared" si="3"/>
        <v/>
      </c>
      <c r="AK28" s="361"/>
      <c r="AL28" s="182"/>
      <c r="AM28" s="181"/>
      <c r="AN28" s="189"/>
      <c r="AO28" s="189"/>
      <c r="AP28" s="182"/>
      <c r="AQ28" s="189"/>
      <c r="AR28" s="182"/>
      <c r="AS28" s="189"/>
      <c r="AT28" s="182"/>
      <c r="AU28" s="118"/>
      <c r="AV28" s="150"/>
      <c r="AW28" s="151"/>
      <c r="AX28" s="182"/>
      <c r="AY28" s="182"/>
      <c r="AZ28" s="181"/>
      <c r="BA28" s="189"/>
      <c r="BB28" s="189"/>
      <c r="BC28" s="182"/>
      <c r="BD28" s="182"/>
      <c r="BE28" s="181"/>
      <c r="BF28" s="189"/>
      <c r="BG28" s="189"/>
      <c r="BH28" s="182"/>
      <c r="BI28" s="182"/>
      <c r="BJ28" s="181"/>
      <c r="BK28" s="189"/>
      <c r="BL28" s="189"/>
      <c r="BM28" s="150"/>
      <c r="BN28" s="150"/>
      <c r="BO28" s="151"/>
      <c r="BP28" s="118"/>
      <c r="BQ28" s="118"/>
      <c r="BR28" s="152"/>
      <c r="BS28" s="150"/>
      <c r="BT28" s="150"/>
      <c r="BU28" s="150"/>
      <c r="BV28" s="118"/>
      <c r="BW28" s="150"/>
      <c r="BX28" s="150"/>
      <c r="BY28" s="118"/>
      <c r="BZ28" s="150"/>
      <c r="CA28" s="151"/>
      <c r="CB28" s="150"/>
      <c r="CC28" s="154"/>
      <c r="CD28" s="154"/>
      <c r="CE28" s="154"/>
      <c r="CF28" s="154"/>
      <c r="CG28" s="154"/>
      <c r="CH28" s="154"/>
      <c r="CI28" s="154"/>
      <c r="CJ28" s="154"/>
      <c r="CK28" s="154"/>
      <c r="CL28" s="154"/>
      <c r="CM28" s="154"/>
      <c r="CN28" s="154"/>
      <c r="CO28" s="154"/>
      <c r="CP28" s="154"/>
      <c r="CQ28" s="154"/>
      <c r="CR28" s="154"/>
      <c r="CS28" s="154"/>
      <c r="CT28" s="154"/>
      <c r="CU28" s="154"/>
      <c r="CV28" s="154"/>
      <c r="CW28" s="154"/>
      <c r="CX28" s="154"/>
      <c r="CY28" s="154"/>
      <c r="CZ28" s="154"/>
      <c r="DA28" s="154"/>
      <c r="DB28" s="154"/>
    </row>
    <row r="29" spans="1:106" ht="16.5" customHeight="1" x14ac:dyDescent="0.3">
      <c r="A29" s="351">
        <v>5</v>
      </c>
      <c r="B29" s="352"/>
      <c r="C29" s="352"/>
      <c r="D29" s="352"/>
      <c r="E29" s="380"/>
      <c r="F29" s="352"/>
      <c r="G29" s="352"/>
      <c r="H29" s="352"/>
      <c r="I29" s="352"/>
      <c r="J29" s="351"/>
      <c r="K29" s="377" t="str">
        <f>IF(J29&lt;=0,"",IF(J29&lt;=2,"Muy Baja",IF(J29&lt;=24,"Baja",IF(J29&lt;=500,"Media",IF(J29&lt;=5000,"Alta","Muy Alta")))))</f>
        <v/>
      </c>
      <c r="L29" s="378" t="str">
        <f>IF(K29="","",IF(K29="Muy Baja",0.2,IF(K29="Baja",0.4,IF(K29="Media",0.6,IF(K29="Alta",0.8,IF(K29="Muy Alta",1,))))))</f>
        <v/>
      </c>
      <c r="M29" s="373"/>
      <c r="N29" s="374">
        <f>IF(NOT(ISERROR(MATCH(M29,'Tabla Impacto'!$B$221:$B$223,0))),'Tabla Impacto'!$F$223&amp;"Por favor no seleccionar los criterios de impacto(Afectación Económica o presupuestal y Pérdida Reputacional)",M29)</f>
        <v>0</v>
      </c>
      <c r="O29" s="377" t="str">
        <f>IF(OR(N29='Tabla Impacto'!$C$11,N29='Tabla Impacto'!$D$11),"Leve",IF(OR(N29='Tabla Impacto'!$C$12,N29='Tabla Impacto'!$D$12),"Menor",IF(OR(N29='Tabla Impacto'!$C$13,N29='Tabla Impacto'!$D$13),"Moderado",IF(OR(N29='Tabla Impacto'!$C$14,N29='Tabla Impacto'!$D$14),"Mayor",IF(OR(N29='Tabla Impacto'!$C$15,N29='Tabla Impacto'!$D$15),"Catastrófico","")))))</f>
        <v/>
      </c>
      <c r="P29" s="378" t="str">
        <f>IF(O29="","",IF(O29="Leve",0.2,IF(O29="Menor",0.4,IF(O29="Moderado",0.6,IF(O29="Mayor",0.8,IF(O29="Catastrófico",1,))))))</f>
        <v/>
      </c>
      <c r="Q29" s="379" t="str">
        <f>IF(OR(AND(K29="Muy Baja",O29="Leve"),AND(K29="Muy Baja",O29="Menor"),AND(K29="Baja",O29="Leve")),"Bajo",IF(OR(AND(K29="Muy baja",O29="Moderado"),AND(K29="Baja",O29="Menor"),AND(K29="Baja",O29="Moderado"),AND(K29="Media",O29="Leve"),AND(K29="Media",O29="Menor"),AND(K29="Media",O29="Moderado"),AND(K29="Alta",O29="Leve"),AND(K29="Alta",O29="Menor")),"Moderado",IF(OR(AND(K29="Muy Baja",O29="Mayor"),AND(K29="Baja",O29="Mayor"),AND(K29="Media",O29="Mayor"),AND(K29="Alta",O29="Moderado"),AND(K29="Alta",O29="Mayor"),AND(K29="Muy Alta",O29="Leve"),AND(K29="Muy Alta",O29="Menor"),AND(K29="Muy Alta",O29="Moderado"),AND(K29="Muy Alta",O29="Mayor")),"Alto",IF(OR(AND(K29="Muy Baja",O29="Catastrófico"),AND(K29="Baja",O29="Catastrófico"),AND(K29="Media",O29="Catastrófico"),AND(K29="Alta",O29="Catastrófico"),AND(K29="Muy Alta",O29="Catastrófico")),"Extremo",""))))</f>
        <v/>
      </c>
      <c r="R29" s="181">
        <v>1</v>
      </c>
      <c r="S29" s="186"/>
      <c r="T29" s="172" t="str">
        <f t="shared" si="0"/>
        <v/>
      </c>
      <c r="U29" s="172"/>
      <c r="V29" s="172"/>
      <c r="W29" s="172"/>
      <c r="X29" s="172"/>
      <c r="Y29" s="185"/>
      <c r="Z29" s="185"/>
      <c r="AA29" s="116" t="str">
        <f t="shared" si="1"/>
        <v/>
      </c>
      <c r="AB29" s="185"/>
      <c r="AC29" s="185"/>
      <c r="AD29" s="185"/>
      <c r="AE29" s="166" t="str">
        <f>IFERROR(IF(T29="Probabilidad",(L29-(+L29*AA29)),IF(T29="Impacto",L29,"")),"")</f>
        <v/>
      </c>
      <c r="AF29" s="149" t="str">
        <f>IFERROR(IF(AE29="","",IF(AE29&lt;=0.2,"Muy Baja",IF(AE29&lt;=0.4,"Baja",IF(AE29&lt;=0.6,"Media",IF(AE29&lt;=0.8,"Alta","Muy Alta"))))),"")</f>
        <v/>
      </c>
      <c r="AG29" s="116" t="str">
        <f t="shared" si="2"/>
        <v/>
      </c>
      <c r="AH29" s="149" t="str">
        <f>IFERROR(IF(AI29="","",IF(AI29&lt;=0.2,"Leve",IF(AI29&lt;=0.4,"Menor",IF(AI29&lt;=0.6,"Moderado",IF(AI29&lt;=0.8,"Mayor","Catastrófico"))))),"")</f>
        <v/>
      </c>
      <c r="AI29" s="116" t="str">
        <f>IFERROR(IF(T29="Impacto",(P29-(+P29*AA29)),IF(T29="Probabilidad",P29,"")),"")</f>
        <v/>
      </c>
      <c r="AJ29" s="117" t="str">
        <f t="shared" si="3"/>
        <v/>
      </c>
      <c r="AK29" s="359"/>
      <c r="AL29" s="182"/>
      <c r="AM29" s="181"/>
      <c r="AN29" s="189"/>
      <c r="AO29" s="189"/>
      <c r="AP29" s="182"/>
      <c r="AQ29" s="189"/>
      <c r="AR29" s="182"/>
      <c r="AS29" s="189"/>
      <c r="AT29" s="182"/>
      <c r="AU29" s="118"/>
      <c r="AV29" s="150"/>
      <c r="AW29" s="151"/>
      <c r="AX29" s="182"/>
      <c r="AY29" s="182"/>
      <c r="AZ29" s="181"/>
      <c r="BA29" s="189"/>
      <c r="BB29" s="189"/>
      <c r="BC29" s="182"/>
      <c r="BD29" s="182"/>
      <c r="BE29" s="181"/>
      <c r="BF29" s="189"/>
      <c r="BG29" s="189"/>
      <c r="BH29" s="182"/>
      <c r="BI29" s="182"/>
      <c r="BJ29" s="181"/>
      <c r="BK29" s="189"/>
      <c r="BL29" s="189"/>
      <c r="BM29" s="150"/>
      <c r="BN29" s="150"/>
      <c r="BO29" s="151"/>
      <c r="BP29" s="118"/>
      <c r="BQ29" s="118"/>
      <c r="BR29" s="152"/>
      <c r="BS29" s="150"/>
      <c r="BT29" s="150"/>
      <c r="BU29" s="150"/>
      <c r="BV29" s="118"/>
      <c r="BW29" s="150"/>
      <c r="BX29" s="150"/>
      <c r="BY29" s="118"/>
      <c r="BZ29" s="150"/>
      <c r="CA29" s="151"/>
      <c r="CB29" s="150"/>
      <c r="CC29" s="154"/>
      <c r="CD29" s="154"/>
      <c r="CE29" s="154"/>
      <c r="CF29" s="154"/>
      <c r="CG29" s="154"/>
      <c r="CH29" s="154"/>
      <c r="CI29" s="154"/>
      <c r="CJ29" s="154"/>
      <c r="CK29" s="154"/>
      <c r="CL29" s="154"/>
      <c r="CM29" s="154"/>
      <c r="CN29" s="154"/>
      <c r="CO29" s="154"/>
      <c r="CP29" s="154"/>
      <c r="CQ29" s="154"/>
      <c r="CR29" s="154"/>
      <c r="CS29" s="154"/>
      <c r="CT29" s="154"/>
      <c r="CU29" s="154"/>
      <c r="CV29" s="154"/>
      <c r="CW29" s="154"/>
      <c r="CX29" s="154"/>
      <c r="CY29" s="154"/>
      <c r="CZ29" s="154"/>
      <c r="DA29" s="154"/>
      <c r="DB29" s="154"/>
    </row>
    <row r="30" spans="1:106" ht="16.5" customHeight="1" x14ac:dyDescent="0.3">
      <c r="A30" s="351"/>
      <c r="B30" s="352"/>
      <c r="C30" s="352"/>
      <c r="D30" s="352"/>
      <c r="E30" s="380"/>
      <c r="F30" s="352"/>
      <c r="G30" s="352"/>
      <c r="H30" s="352"/>
      <c r="I30" s="352"/>
      <c r="J30" s="351"/>
      <c r="K30" s="377"/>
      <c r="L30" s="378"/>
      <c r="M30" s="373"/>
      <c r="N30" s="375"/>
      <c r="O30" s="377"/>
      <c r="P30" s="378"/>
      <c r="Q30" s="379"/>
      <c r="R30" s="181">
        <v>2</v>
      </c>
      <c r="S30" s="186"/>
      <c r="T30" s="172" t="str">
        <f t="shared" si="0"/>
        <v/>
      </c>
      <c r="U30" s="172"/>
      <c r="V30" s="172"/>
      <c r="W30" s="172"/>
      <c r="X30" s="172"/>
      <c r="Y30" s="185"/>
      <c r="Z30" s="185"/>
      <c r="AA30" s="116" t="str">
        <f t="shared" si="1"/>
        <v/>
      </c>
      <c r="AB30" s="185"/>
      <c r="AC30" s="185"/>
      <c r="AD30" s="185"/>
      <c r="AE30" s="166" t="str">
        <f>IFERROR(IF(AND(T29="Probabilidad",T30="Probabilidad"),(AG29-(+AG29*AA30)),IF(T30="Probabilidad",(L29-(+L29*AA30)),IF(T30="Impacto",AG29,""))),"")</f>
        <v/>
      </c>
      <c r="AF30" s="149" t="str">
        <f t="shared" si="4"/>
        <v/>
      </c>
      <c r="AG30" s="116" t="str">
        <f t="shared" si="2"/>
        <v/>
      </c>
      <c r="AH30" s="149" t="str">
        <f t="shared" si="5"/>
        <v/>
      </c>
      <c r="AI30" s="116" t="str">
        <f>IFERROR(IF(AND(T29="Impacto",T30="Impacto"),(AI23-(+AI23*AA30)),IF(T30="Impacto",($P$29-(+$P$29*AA30)),IF(T30="Probabilidad",AI23,""))),"")</f>
        <v/>
      </c>
      <c r="AJ30" s="117" t="str">
        <f t="shared" si="3"/>
        <v/>
      </c>
      <c r="AK30" s="360"/>
      <c r="AL30" s="182"/>
      <c r="AM30" s="181"/>
      <c r="AN30" s="189"/>
      <c r="AO30" s="189"/>
      <c r="AP30" s="182"/>
      <c r="AQ30" s="189"/>
      <c r="AR30" s="182"/>
      <c r="AS30" s="189"/>
      <c r="AT30" s="182"/>
      <c r="AU30" s="118"/>
      <c r="AV30" s="150"/>
      <c r="AW30" s="151"/>
      <c r="AX30" s="182"/>
      <c r="AY30" s="182"/>
      <c r="AZ30" s="181"/>
      <c r="BA30" s="189"/>
      <c r="BB30" s="189"/>
      <c r="BC30" s="182"/>
      <c r="BD30" s="182"/>
      <c r="BE30" s="181"/>
      <c r="BF30" s="189"/>
      <c r="BG30" s="189"/>
      <c r="BH30" s="182"/>
      <c r="BI30" s="182"/>
      <c r="BJ30" s="181"/>
      <c r="BK30" s="189"/>
      <c r="BL30" s="189"/>
      <c r="BM30" s="150"/>
      <c r="BN30" s="150"/>
      <c r="BO30" s="151"/>
      <c r="BP30" s="118"/>
      <c r="BQ30" s="118"/>
      <c r="BR30" s="152"/>
      <c r="BS30" s="150"/>
      <c r="BT30" s="150"/>
      <c r="BU30" s="150"/>
      <c r="BV30" s="118"/>
      <c r="BW30" s="150"/>
      <c r="BX30" s="150"/>
      <c r="BY30" s="118"/>
      <c r="BZ30" s="150"/>
      <c r="CA30" s="151"/>
      <c r="CB30" s="150"/>
      <c r="CC30" s="154"/>
      <c r="CD30" s="154"/>
      <c r="CE30" s="154"/>
      <c r="CF30" s="154"/>
      <c r="CG30" s="154"/>
      <c r="CH30" s="154"/>
      <c r="CI30" s="154"/>
      <c r="CJ30" s="154"/>
      <c r="CK30" s="154"/>
      <c r="CL30" s="154"/>
      <c r="CM30" s="154"/>
      <c r="CN30" s="154"/>
      <c r="CO30" s="154"/>
      <c r="CP30" s="154"/>
      <c r="CQ30" s="154"/>
      <c r="CR30" s="154"/>
      <c r="CS30" s="154"/>
      <c r="CT30" s="154"/>
      <c r="CU30" s="154"/>
      <c r="CV30" s="154"/>
      <c r="CW30" s="154"/>
      <c r="CX30" s="154"/>
      <c r="CY30" s="154"/>
      <c r="CZ30" s="154"/>
      <c r="DA30" s="154"/>
      <c r="DB30" s="154"/>
    </row>
    <row r="31" spans="1:106" ht="16.5" customHeight="1" x14ac:dyDescent="0.3">
      <c r="A31" s="351"/>
      <c r="B31" s="352"/>
      <c r="C31" s="352"/>
      <c r="D31" s="352"/>
      <c r="E31" s="380"/>
      <c r="F31" s="352"/>
      <c r="G31" s="352"/>
      <c r="H31" s="352"/>
      <c r="I31" s="352"/>
      <c r="J31" s="351"/>
      <c r="K31" s="377"/>
      <c r="L31" s="378"/>
      <c r="M31" s="373"/>
      <c r="N31" s="375"/>
      <c r="O31" s="377"/>
      <c r="P31" s="378"/>
      <c r="Q31" s="379"/>
      <c r="R31" s="181">
        <v>3</v>
      </c>
      <c r="S31" s="184"/>
      <c r="T31" s="172" t="str">
        <f t="shared" si="0"/>
        <v/>
      </c>
      <c r="U31" s="172"/>
      <c r="V31" s="172"/>
      <c r="W31" s="172"/>
      <c r="X31" s="172"/>
      <c r="Y31" s="185"/>
      <c r="Z31" s="185"/>
      <c r="AA31" s="116" t="str">
        <f t="shared" si="1"/>
        <v/>
      </c>
      <c r="AB31" s="185"/>
      <c r="AC31" s="185"/>
      <c r="AD31" s="185"/>
      <c r="AE31" s="166" t="str">
        <f>IFERROR(IF(AND(T30="Probabilidad",T31="Probabilidad"),(AG30-(+AG30*AA31)),IF(AND(T30="Impacto",T31="Probabilidad"),(AG29-(+AG29*AA31)),IF(T31="Impacto",AG30,""))),"")</f>
        <v/>
      </c>
      <c r="AF31" s="149" t="str">
        <f t="shared" si="4"/>
        <v/>
      </c>
      <c r="AG31" s="116" t="str">
        <f t="shared" si="2"/>
        <v/>
      </c>
      <c r="AH31" s="149" t="str">
        <f t="shared" si="5"/>
        <v/>
      </c>
      <c r="AI31" s="116" t="str">
        <f>IFERROR(IF(AND(T30="Impacto",T31="Impacto"),(AI30-(+AI30*AA31)),IF(AND(T30="Probabilidad",T31="Impacto"),(AI29-(+AI29*AA31)),IF(T31="Probabilidad",AI30,""))),"")</f>
        <v/>
      </c>
      <c r="AJ31" s="117" t="str">
        <f t="shared" si="3"/>
        <v/>
      </c>
      <c r="AK31" s="360"/>
      <c r="AL31" s="182"/>
      <c r="AM31" s="181"/>
      <c r="AN31" s="189"/>
      <c r="AO31" s="189"/>
      <c r="AP31" s="182"/>
      <c r="AQ31" s="189"/>
      <c r="AR31" s="182"/>
      <c r="AS31" s="189"/>
      <c r="AT31" s="182"/>
      <c r="AU31" s="118"/>
      <c r="AV31" s="150"/>
      <c r="AW31" s="151"/>
      <c r="AX31" s="182"/>
      <c r="AY31" s="182"/>
      <c r="AZ31" s="181"/>
      <c r="BA31" s="189"/>
      <c r="BB31" s="189"/>
      <c r="BC31" s="182"/>
      <c r="BD31" s="182"/>
      <c r="BE31" s="181"/>
      <c r="BF31" s="189"/>
      <c r="BG31" s="189"/>
      <c r="BH31" s="182"/>
      <c r="BI31" s="182"/>
      <c r="BJ31" s="181"/>
      <c r="BK31" s="189"/>
      <c r="BL31" s="189"/>
      <c r="BM31" s="150"/>
      <c r="BN31" s="150"/>
      <c r="BO31" s="151"/>
      <c r="BP31" s="118"/>
      <c r="BQ31" s="118"/>
      <c r="BR31" s="152"/>
      <c r="BS31" s="150"/>
      <c r="BT31" s="150"/>
      <c r="BU31" s="150"/>
      <c r="BV31" s="118"/>
      <c r="BW31" s="150"/>
      <c r="BX31" s="150"/>
      <c r="BY31" s="118"/>
      <c r="BZ31" s="150"/>
      <c r="CA31" s="151"/>
      <c r="CB31" s="150"/>
      <c r="CC31" s="154"/>
      <c r="CD31" s="154"/>
      <c r="CE31" s="154"/>
      <c r="CF31" s="154"/>
      <c r="CG31" s="154"/>
      <c r="CH31" s="154"/>
      <c r="CI31" s="154"/>
      <c r="CJ31" s="154"/>
      <c r="CK31" s="154"/>
      <c r="CL31" s="154"/>
      <c r="CM31" s="154"/>
      <c r="CN31" s="154"/>
      <c r="CO31" s="154"/>
      <c r="CP31" s="154"/>
      <c r="CQ31" s="154"/>
      <c r="CR31" s="154"/>
      <c r="CS31" s="154"/>
      <c r="CT31" s="154"/>
      <c r="CU31" s="154"/>
      <c r="CV31" s="154"/>
      <c r="CW31" s="154"/>
      <c r="CX31" s="154"/>
      <c r="CY31" s="154"/>
      <c r="CZ31" s="154"/>
      <c r="DA31" s="154"/>
      <c r="DB31" s="154"/>
    </row>
    <row r="32" spans="1:106" ht="16.5" customHeight="1" x14ac:dyDescent="0.3">
      <c r="A32" s="351"/>
      <c r="B32" s="352"/>
      <c r="C32" s="352"/>
      <c r="D32" s="352"/>
      <c r="E32" s="380"/>
      <c r="F32" s="352"/>
      <c r="G32" s="352"/>
      <c r="H32" s="352"/>
      <c r="I32" s="352"/>
      <c r="J32" s="351"/>
      <c r="K32" s="377"/>
      <c r="L32" s="378"/>
      <c r="M32" s="373"/>
      <c r="N32" s="375"/>
      <c r="O32" s="377"/>
      <c r="P32" s="378"/>
      <c r="Q32" s="379"/>
      <c r="R32" s="181">
        <v>4</v>
      </c>
      <c r="S32" s="186"/>
      <c r="T32" s="172" t="str">
        <f t="shared" si="0"/>
        <v/>
      </c>
      <c r="U32" s="172"/>
      <c r="V32" s="172"/>
      <c r="W32" s="172"/>
      <c r="X32" s="172"/>
      <c r="Y32" s="185"/>
      <c r="Z32" s="185"/>
      <c r="AA32" s="116" t="str">
        <f t="shared" si="1"/>
        <v/>
      </c>
      <c r="AB32" s="185"/>
      <c r="AC32" s="185"/>
      <c r="AD32" s="185"/>
      <c r="AE32" s="166" t="str">
        <f>IFERROR(IF(AND(T31="Probabilidad",T32="Probabilidad"),(AG31-(+AG31*AA32)),IF(AND(T31="Impacto",T32="Probabilidad"),(AG30-(+AG30*AA32)),IF(T32="Impacto",AG31,""))),"")</f>
        <v/>
      </c>
      <c r="AF32" s="149" t="str">
        <f t="shared" si="4"/>
        <v/>
      </c>
      <c r="AG32" s="116" t="str">
        <f t="shared" si="2"/>
        <v/>
      </c>
      <c r="AH32" s="149" t="str">
        <f t="shared" si="5"/>
        <v/>
      </c>
      <c r="AI32" s="116" t="str">
        <f>IFERROR(IF(AND(T31="Impacto",T32="Impacto"),(AI31-(+AI31*AA32)),IF(AND(T31="Probabilidad",T32="Impacto"),(AI30-(+AI30*AA32)),IF(T32="Probabilidad",AI31,""))),"")</f>
        <v/>
      </c>
      <c r="AJ32" s="117" t="str">
        <f t="shared" si="3"/>
        <v/>
      </c>
      <c r="AK32" s="360"/>
      <c r="AL32" s="182"/>
      <c r="AM32" s="181"/>
      <c r="AN32" s="189"/>
      <c r="AO32" s="189"/>
      <c r="AP32" s="182"/>
      <c r="AQ32" s="189"/>
      <c r="AR32" s="182"/>
      <c r="AS32" s="189"/>
      <c r="AT32" s="182"/>
      <c r="AU32" s="118"/>
      <c r="AV32" s="150"/>
      <c r="AW32" s="151"/>
      <c r="AX32" s="182"/>
      <c r="AY32" s="182"/>
      <c r="AZ32" s="181"/>
      <c r="BA32" s="189"/>
      <c r="BB32" s="189"/>
      <c r="BC32" s="182"/>
      <c r="BD32" s="182"/>
      <c r="BE32" s="181"/>
      <c r="BF32" s="189"/>
      <c r="BG32" s="189"/>
      <c r="BH32" s="182"/>
      <c r="BI32" s="182"/>
      <c r="BJ32" s="181"/>
      <c r="BK32" s="189"/>
      <c r="BL32" s="189"/>
      <c r="BM32" s="150"/>
      <c r="BN32" s="150"/>
      <c r="BO32" s="151"/>
      <c r="BP32" s="118"/>
      <c r="BQ32" s="118"/>
      <c r="BR32" s="152"/>
      <c r="BS32" s="150"/>
      <c r="BT32" s="150"/>
      <c r="BU32" s="150"/>
      <c r="BV32" s="118"/>
      <c r="BW32" s="150"/>
      <c r="BX32" s="150"/>
      <c r="BY32" s="118"/>
      <c r="BZ32" s="150"/>
      <c r="CA32" s="151"/>
      <c r="CB32" s="150"/>
      <c r="CC32" s="154"/>
      <c r="CD32" s="154"/>
      <c r="CE32" s="154"/>
      <c r="CF32" s="154"/>
      <c r="CG32" s="154"/>
      <c r="CH32" s="154"/>
      <c r="CI32" s="154"/>
      <c r="CJ32" s="154"/>
      <c r="CK32" s="154"/>
      <c r="CL32" s="154"/>
      <c r="CM32" s="154"/>
      <c r="CN32" s="154"/>
      <c r="CO32" s="154"/>
      <c r="CP32" s="154"/>
      <c r="CQ32" s="154"/>
      <c r="CR32" s="154"/>
      <c r="CS32" s="154"/>
      <c r="CT32" s="154"/>
      <c r="CU32" s="154"/>
      <c r="CV32" s="154"/>
      <c r="CW32" s="154"/>
      <c r="CX32" s="154"/>
      <c r="CY32" s="154"/>
      <c r="CZ32" s="154"/>
      <c r="DA32" s="154"/>
      <c r="DB32" s="154"/>
    </row>
    <row r="33" spans="1:106" ht="16.5" customHeight="1" x14ac:dyDescent="0.3">
      <c r="A33" s="351"/>
      <c r="B33" s="352"/>
      <c r="C33" s="352"/>
      <c r="D33" s="352"/>
      <c r="E33" s="380"/>
      <c r="F33" s="352"/>
      <c r="G33" s="352"/>
      <c r="H33" s="352"/>
      <c r="I33" s="352"/>
      <c r="J33" s="351"/>
      <c r="K33" s="377"/>
      <c r="L33" s="378"/>
      <c r="M33" s="373"/>
      <c r="N33" s="375"/>
      <c r="O33" s="377"/>
      <c r="P33" s="378"/>
      <c r="Q33" s="379"/>
      <c r="R33" s="181">
        <v>5</v>
      </c>
      <c r="S33" s="186"/>
      <c r="T33" s="172" t="str">
        <f t="shared" si="0"/>
        <v/>
      </c>
      <c r="U33" s="172"/>
      <c r="V33" s="172"/>
      <c r="W33" s="172"/>
      <c r="X33" s="172"/>
      <c r="Y33" s="185"/>
      <c r="Z33" s="185"/>
      <c r="AA33" s="116" t="str">
        <f t="shared" si="1"/>
        <v/>
      </c>
      <c r="AB33" s="185"/>
      <c r="AC33" s="185"/>
      <c r="AD33" s="185"/>
      <c r="AE33" s="166" t="str">
        <f>IFERROR(IF(AND(T32="Probabilidad",T33="Probabilidad"),(AG32-(+AG32*AA33)),IF(AND(T32="Impacto",T33="Probabilidad"),(AG31-(+AG31*AA33)),IF(T33="Impacto",AG32,""))),"")</f>
        <v/>
      </c>
      <c r="AF33" s="149" t="str">
        <f t="shared" si="4"/>
        <v/>
      </c>
      <c r="AG33" s="116" t="str">
        <f t="shared" si="2"/>
        <v/>
      </c>
      <c r="AH33" s="149" t="str">
        <f t="shared" si="5"/>
        <v/>
      </c>
      <c r="AI33" s="116" t="str">
        <f>IFERROR(IF(AND(T32="Impacto",T33="Impacto"),(AI32-(+AI32*AA33)),IF(AND(T32="Probabilidad",T33="Impacto"),(AI31-(+AI31*AA33)),IF(T33="Probabilidad",AI32,""))),"")</f>
        <v/>
      </c>
      <c r="AJ33" s="117" t="str">
        <f t="shared" si="3"/>
        <v/>
      </c>
      <c r="AK33" s="360"/>
      <c r="AL33" s="182"/>
      <c r="AM33" s="181"/>
      <c r="AN33" s="189"/>
      <c r="AO33" s="189"/>
      <c r="AP33" s="182"/>
      <c r="AQ33" s="189"/>
      <c r="AR33" s="182"/>
      <c r="AS33" s="189"/>
      <c r="AT33" s="182"/>
      <c r="AU33" s="118"/>
      <c r="AV33" s="150"/>
      <c r="AW33" s="151"/>
      <c r="AX33" s="182"/>
      <c r="AY33" s="182"/>
      <c r="AZ33" s="181"/>
      <c r="BA33" s="189"/>
      <c r="BB33" s="189"/>
      <c r="BC33" s="182"/>
      <c r="BD33" s="182"/>
      <c r="BE33" s="181"/>
      <c r="BF33" s="189"/>
      <c r="BG33" s="189"/>
      <c r="BH33" s="182"/>
      <c r="BI33" s="182"/>
      <c r="BJ33" s="181"/>
      <c r="BK33" s="189"/>
      <c r="BL33" s="189"/>
      <c r="BM33" s="150"/>
      <c r="BN33" s="150"/>
      <c r="BO33" s="151"/>
      <c r="BP33" s="118"/>
      <c r="BQ33" s="118"/>
      <c r="BR33" s="152"/>
      <c r="BS33" s="150"/>
      <c r="BT33" s="150"/>
      <c r="BU33" s="150"/>
      <c r="BV33" s="118"/>
      <c r="BW33" s="150"/>
      <c r="BX33" s="150"/>
      <c r="BY33" s="118"/>
      <c r="BZ33" s="150"/>
      <c r="CA33" s="151"/>
      <c r="CB33" s="150"/>
      <c r="CC33" s="154"/>
      <c r="CD33" s="154"/>
      <c r="CE33" s="154"/>
      <c r="CF33" s="154"/>
      <c r="CG33" s="154"/>
      <c r="CH33" s="154"/>
      <c r="CI33" s="154"/>
      <c r="CJ33" s="154"/>
      <c r="CK33" s="154"/>
      <c r="CL33" s="154"/>
      <c r="CM33" s="154"/>
      <c r="CN33" s="154"/>
      <c r="CO33" s="154"/>
      <c r="CP33" s="154"/>
      <c r="CQ33" s="154"/>
      <c r="CR33" s="154"/>
      <c r="CS33" s="154"/>
      <c r="CT33" s="154"/>
      <c r="CU33" s="154"/>
      <c r="CV33" s="154"/>
      <c r="CW33" s="154"/>
      <c r="CX33" s="154"/>
      <c r="CY33" s="154"/>
      <c r="CZ33" s="154"/>
      <c r="DA33" s="154"/>
      <c r="DB33" s="154"/>
    </row>
    <row r="34" spans="1:106" ht="16.5" customHeight="1" x14ac:dyDescent="0.3">
      <c r="A34" s="351"/>
      <c r="B34" s="352"/>
      <c r="C34" s="352"/>
      <c r="D34" s="352"/>
      <c r="E34" s="380"/>
      <c r="F34" s="352"/>
      <c r="G34" s="352"/>
      <c r="H34" s="352"/>
      <c r="I34" s="352"/>
      <c r="J34" s="351"/>
      <c r="K34" s="377"/>
      <c r="L34" s="378"/>
      <c r="M34" s="373"/>
      <c r="N34" s="376"/>
      <c r="O34" s="377"/>
      <c r="P34" s="378"/>
      <c r="Q34" s="379"/>
      <c r="R34" s="181">
        <v>6</v>
      </c>
      <c r="S34" s="186"/>
      <c r="T34" s="172" t="str">
        <f t="shared" si="0"/>
        <v/>
      </c>
      <c r="U34" s="172"/>
      <c r="V34" s="172"/>
      <c r="W34" s="172"/>
      <c r="X34" s="172"/>
      <c r="Y34" s="185"/>
      <c r="Z34" s="185"/>
      <c r="AA34" s="116" t="str">
        <f t="shared" si="1"/>
        <v/>
      </c>
      <c r="AB34" s="185"/>
      <c r="AC34" s="185"/>
      <c r="AD34" s="185"/>
      <c r="AE34" s="166" t="str">
        <f>IFERROR(IF(AND(T33="Probabilidad",T34="Probabilidad"),(AG33-(+AG33*AA34)),IF(AND(T33="Impacto",T34="Probabilidad"),(AG32-(+AG32*AA34)),IF(T34="Impacto",AG33,""))),"")</f>
        <v/>
      </c>
      <c r="AF34" s="149" t="str">
        <f t="shared" si="4"/>
        <v/>
      </c>
      <c r="AG34" s="116" t="str">
        <f t="shared" si="2"/>
        <v/>
      </c>
      <c r="AH34" s="149" t="str">
        <f t="shared" si="5"/>
        <v/>
      </c>
      <c r="AI34" s="116" t="str">
        <f>IFERROR(IF(AND(T33="Impacto",T34="Impacto"),(AI33-(+AI33*AA34)),IF(AND(T33="Probabilidad",T34="Impacto"),(AI32-(+AI32*AA34)),IF(T34="Probabilidad",AI33,""))),"")</f>
        <v/>
      </c>
      <c r="AJ34" s="117" t="str">
        <f t="shared" si="3"/>
        <v/>
      </c>
      <c r="AK34" s="361"/>
      <c r="AL34" s="182"/>
      <c r="AM34" s="181"/>
      <c r="AN34" s="189"/>
      <c r="AO34" s="189"/>
      <c r="AP34" s="182"/>
      <c r="AQ34" s="189"/>
      <c r="AR34" s="182"/>
      <c r="AS34" s="189"/>
      <c r="AT34" s="182"/>
      <c r="AU34" s="118"/>
      <c r="AV34" s="150"/>
      <c r="AW34" s="151"/>
      <c r="AX34" s="182"/>
      <c r="AY34" s="182"/>
      <c r="AZ34" s="181"/>
      <c r="BA34" s="189"/>
      <c r="BB34" s="189"/>
      <c r="BC34" s="182"/>
      <c r="BD34" s="182"/>
      <c r="BE34" s="181"/>
      <c r="BF34" s="189"/>
      <c r="BG34" s="189"/>
      <c r="BH34" s="182"/>
      <c r="BI34" s="182"/>
      <c r="BJ34" s="181"/>
      <c r="BK34" s="189"/>
      <c r="BL34" s="189"/>
      <c r="BM34" s="150"/>
      <c r="BN34" s="150"/>
      <c r="BO34" s="151"/>
      <c r="BP34" s="118"/>
      <c r="BQ34" s="118"/>
      <c r="BR34" s="152"/>
      <c r="BS34" s="150"/>
      <c r="BT34" s="150"/>
      <c r="BU34" s="150"/>
      <c r="BV34" s="118"/>
      <c r="BW34" s="150"/>
      <c r="BX34" s="150"/>
      <c r="BY34" s="118"/>
      <c r="BZ34" s="150"/>
      <c r="CA34" s="151"/>
      <c r="CB34" s="150"/>
      <c r="CC34" s="154"/>
      <c r="CD34" s="154"/>
      <c r="CE34" s="154"/>
      <c r="CF34" s="154"/>
      <c r="CG34" s="154"/>
      <c r="CH34" s="154"/>
      <c r="CI34" s="154"/>
      <c r="CJ34" s="154"/>
      <c r="CK34" s="154"/>
      <c r="CL34" s="154"/>
      <c r="CM34" s="154"/>
      <c r="CN34" s="154"/>
      <c r="CO34" s="154"/>
      <c r="CP34" s="154"/>
      <c r="CQ34" s="154"/>
      <c r="CR34" s="154"/>
      <c r="CS34" s="154"/>
      <c r="CT34" s="154"/>
      <c r="CU34" s="154"/>
      <c r="CV34" s="154"/>
      <c r="CW34" s="154"/>
      <c r="CX34" s="154"/>
      <c r="CY34" s="154"/>
      <c r="CZ34" s="154"/>
      <c r="DA34" s="154"/>
      <c r="DB34" s="154"/>
    </row>
    <row r="35" spans="1:106" ht="16.5" customHeight="1" x14ac:dyDescent="0.3">
      <c r="A35" s="351">
        <v>6</v>
      </c>
      <c r="B35" s="352"/>
      <c r="C35" s="352"/>
      <c r="D35" s="352"/>
      <c r="E35" s="380"/>
      <c r="F35" s="352"/>
      <c r="G35" s="352"/>
      <c r="H35" s="352"/>
      <c r="I35" s="352"/>
      <c r="J35" s="351"/>
      <c r="K35" s="377" t="str">
        <f>IF(J35&lt;=0,"",IF(J35&lt;=2,"Muy Baja",IF(J35&lt;=24,"Baja",IF(J35&lt;=500,"Media",IF(J35&lt;=5000,"Alta","Muy Alta")))))</f>
        <v/>
      </c>
      <c r="L35" s="378" t="str">
        <f>IF(K35="","",IF(K35="Muy Baja",0.2,IF(K35="Baja",0.4,IF(K35="Media",0.6,IF(K35="Alta",0.8,IF(K35="Muy Alta",1,))))))</f>
        <v/>
      </c>
      <c r="M35" s="373"/>
      <c r="N35" s="374">
        <f>IF(NOT(ISERROR(MATCH(M35,'Tabla Impacto'!$B$221:$B$223,0))),'Tabla Impacto'!$F$223&amp;"Por favor no seleccionar los criterios de impacto(Afectación Económica o presupuestal y Pérdida Reputacional)",M35)</f>
        <v>0</v>
      </c>
      <c r="O35" s="377" t="str">
        <f>IF(OR(N35='Tabla Impacto'!$C$11,N35='Tabla Impacto'!$D$11),"Leve",IF(OR(N35='Tabla Impacto'!$C$12,N35='Tabla Impacto'!$D$12),"Menor",IF(OR(N35='Tabla Impacto'!$C$13,N35='Tabla Impacto'!$D$13),"Moderado",IF(OR(N35='Tabla Impacto'!$C$14,N35='Tabla Impacto'!$D$14),"Mayor",IF(OR(N35='Tabla Impacto'!$C$15,N35='Tabla Impacto'!$D$15),"Catastrófico","")))))</f>
        <v/>
      </c>
      <c r="P35" s="378" t="str">
        <f>IF(O35="","",IF(O35="Leve",0.2,IF(O35="Menor",0.4,IF(O35="Moderado",0.6,IF(O35="Mayor",0.8,IF(O35="Catastrófico",1,))))))</f>
        <v/>
      </c>
      <c r="Q35" s="379" t="str">
        <f>IF(OR(AND(K35="Muy Baja",O35="Leve"),AND(K35="Muy Baja",O35="Menor"),AND(K35="Baja",O35="Leve")),"Bajo",IF(OR(AND(K35="Muy baja",O35="Moderado"),AND(K35="Baja",O35="Menor"),AND(K35="Baja",O35="Moderado"),AND(K35="Media",O35="Leve"),AND(K35="Media",O35="Menor"),AND(K35="Media",O35="Moderado"),AND(K35="Alta",O35="Leve"),AND(K35="Alta",O35="Menor")),"Moderado",IF(OR(AND(K35="Muy Baja",O35="Mayor"),AND(K35="Baja",O35="Mayor"),AND(K35="Media",O35="Mayor"),AND(K35="Alta",O35="Moderado"),AND(K35="Alta",O35="Mayor"),AND(K35="Muy Alta",O35="Leve"),AND(K35="Muy Alta",O35="Menor"),AND(K35="Muy Alta",O35="Moderado"),AND(K35="Muy Alta",O35="Mayor")),"Alto",IF(OR(AND(K35="Muy Baja",O35="Catastrófico"),AND(K35="Baja",O35="Catastrófico"),AND(K35="Media",O35="Catastrófico"),AND(K35="Alta",O35="Catastrófico"),AND(K35="Muy Alta",O35="Catastrófico")),"Extremo",""))))</f>
        <v/>
      </c>
      <c r="R35" s="181">
        <v>1</v>
      </c>
      <c r="S35" s="186"/>
      <c r="T35" s="172" t="str">
        <f t="shared" si="0"/>
        <v/>
      </c>
      <c r="U35" s="172"/>
      <c r="V35" s="172"/>
      <c r="W35" s="172"/>
      <c r="X35" s="172"/>
      <c r="Y35" s="185"/>
      <c r="Z35" s="185"/>
      <c r="AA35" s="116" t="str">
        <f t="shared" si="1"/>
        <v/>
      </c>
      <c r="AB35" s="185"/>
      <c r="AC35" s="185"/>
      <c r="AD35" s="185"/>
      <c r="AE35" s="166" t="str">
        <f>IFERROR(IF(T35="Probabilidad",(L35-(+L35*AA35)),IF(T35="Impacto",L35,"")),"")</f>
        <v/>
      </c>
      <c r="AF35" s="149" t="str">
        <f>IFERROR(IF(AE35="","",IF(AE35&lt;=0.2,"Muy Baja",IF(AE35&lt;=0.4,"Baja",IF(AE35&lt;=0.6,"Media",IF(AE35&lt;=0.8,"Alta","Muy Alta"))))),"")</f>
        <v/>
      </c>
      <c r="AG35" s="116" t="str">
        <f t="shared" si="2"/>
        <v/>
      </c>
      <c r="AH35" s="149" t="str">
        <f>IFERROR(IF(AI35="","",IF(AI35&lt;=0.2,"Leve",IF(AI35&lt;=0.4,"Menor",IF(AI35&lt;=0.6,"Moderado",IF(AI35&lt;=0.8,"Mayor","Catastrófico"))))),"")</f>
        <v/>
      </c>
      <c r="AI35" s="116" t="str">
        <f>IFERROR(IF(T35="Impacto",(P35-(+P35*AA35)),IF(T35="Probabilidad",P35,"")),"")</f>
        <v/>
      </c>
      <c r="AJ35" s="117" t="str">
        <f t="shared" si="3"/>
        <v/>
      </c>
      <c r="AK35" s="359"/>
      <c r="AL35" s="182"/>
      <c r="AM35" s="181"/>
      <c r="AN35" s="189"/>
      <c r="AO35" s="189"/>
      <c r="AP35" s="182"/>
      <c r="AQ35" s="189"/>
      <c r="AR35" s="182"/>
      <c r="AS35" s="189"/>
      <c r="AT35" s="182"/>
      <c r="AU35" s="118"/>
      <c r="AV35" s="150"/>
      <c r="AW35" s="151"/>
      <c r="AX35" s="182"/>
      <c r="AY35" s="182"/>
      <c r="AZ35" s="181"/>
      <c r="BA35" s="189"/>
      <c r="BB35" s="189"/>
      <c r="BC35" s="182"/>
      <c r="BD35" s="182"/>
      <c r="BE35" s="181"/>
      <c r="BF35" s="189"/>
      <c r="BG35" s="189"/>
      <c r="BH35" s="182"/>
      <c r="BI35" s="182"/>
      <c r="BJ35" s="181"/>
      <c r="BK35" s="189"/>
      <c r="BL35" s="189"/>
      <c r="BM35" s="150"/>
      <c r="BN35" s="150"/>
      <c r="BO35" s="151"/>
      <c r="BP35" s="118"/>
      <c r="BQ35" s="118"/>
      <c r="BR35" s="152"/>
      <c r="BS35" s="150"/>
      <c r="BT35" s="150"/>
      <c r="BU35" s="150"/>
      <c r="BV35" s="118"/>
      <c r="BW35" s="150"/>
      <c r="BX35" s="150"/>
      <c r="BY35" s="118"/>
      <c r="BZ35" s="150"/>
      <c r="CA35" s="151"/>
      <c r="CB35" s="150"/>
      <c r="CC35" s="154"/>
      <c r="CD35" s="154"/>
      <c r="CE35" s="154"/>
      <c r="CF35" s="154"/>
      <c r="CG35" s="154"/>
      <c r="CH35" s="154"/>
      <c r="CI35" s="154"/>
      <c r="CJ35" s="154"/>
      <c r="CK35" s="154"/>
      <c r="CL35" s="154"/>
      <c r="CM35" s="154"/>
      <c r="CN35" s="154"/>
      <c r="CO35" s="154"/>
      <c r="CP35" s="154"/>
      <c r="CQ35" s="154"/>
      <c r="CR35" s="154"/>
      <c r="CS35" s="154"/>
      <c r="CT35" s="154"/>
      <c r="CU35" s="154"/>
      <c r="CV35" s="154"/>
      <c r="CW35" s="154"/>
      <c r="CX35" s="154"/>
      <c r="CY35" s="154"/>
      <c r="CZ35" s="154"/>
      <c r="DA35" s="154"/>
      <c r="DB35" s="154"/>
    </row>
    <row r="36" spans="1:106" ht="16.5" customHeight="1" x14ac:dyDescent="0.3">
      <c r="A36" s="351"/>
      <c r="B36" s="352"/>
      <c r="C36" s="352"/>
      <c r="D36" s="352"/>
      <c r="E36" s="380"/>
      <c r="F36" s="352"/>
      <c r="G36" s="352"/>
      <c r="H36" s="352"/>
      <c r="I36" s="352"/>
      <c r="J36" s="351"/>
      <c r="K36" s="377"/>
      <c r="L36" s="378"/>
      <c r="M36" s="373"/>
      <c r="N36" s="375"/>
      <c r="O36" s="377"/>
      <c r="P36" s="378"/>
      <c r="Q36" s="379"/>
      <c r="R36" s="181">
        <v>2</v>
      </c>
      <c r="S36" s="186"/>
      <c r="T36" s="172" t="str">
        <f t="shared" si="0"/>
        <v/>
      </c>
      <c r="U36" s="172"/>
      <c r="V36" s="172"/>
      <c r="W36" s="172"/>
      <c r="X36" s="172"/>
      <c r="Y36" s="185"/>
      <c r="Z36" s="185"/>
      <c r="AA36" s="116" t="str">
        <f t="shared" si="1"/>
        <v/>
      </c>
      <c r="AB36" s="185"/>
      <c r="AC36" s="185"/>
      <c r="AD36" s="185"/>
      <c r="AE36" s="166" t="str">
        <f>IFERROR(IF(AND(T35="Probabilidad",T36="Probabilidad"),(AG35-(+AG35*AA36)),IF(T36="Probabilidad",(L35-(+L35*AA36)),IF(T36="Impacto",AG35,""))),"")</f>
        <v/>
      </c>
      <c r="AF36" s="149" t="str">
        <f t="shared" si="4"/>
        <v/>
      </c>
      <c r="AG36" s="116" t="str">
        <f t="shared" si="2"/>
        <v/>
      </c>
      <c r="AH36" s="149" t="str">
        <f t="shared" si="5"/>
        <v/>
      </c>
      <c r="AI36" s="116" t="str">
        <f>IFERROR(IF(AND(T35="Impacto",T36="Impacto"),(AI29-(+AI29*AA36)),IF(T36="Impacto",($P$35-(+$P$35*AA36)),IF(T36="Probabilidad",AI29,""))),"")</f>
        <v/>
      </c>
      <c r="AJ36" s="117" t="str">
        <f t="shared" si="3"/>
        <v/>
      </c>
      <c r="AK36" s="360"/>
      <c r="AL36" s="182"/>
      <c r="AM36" s="181"/>
      <c r="AN36" s="189"/>
      <c r="AO36" s="189"/>
      <c r="AP36" s="182"/>
      <c r="AQ36" s="189"/>
      <c r="AR36" s="182"/>
      <c r="AS36" s="189"/>
      <c r="AT36" s="182"/>
      <c r="AU36" s="118"/>
      <c r="AV36" s="150"/>
      <c r="AW36" s="151"/>
      <c r="AX36" s="182"/>
      <c r="AY36" s="182"/>
      <c r="AZ36" s="181"/>
      <c r="BA36" s="189"/>
      <c r="BB36" s="189"/>
      <c r="BC36" s="182"/>
      <c r="BD36" s="182"/>
      <c r="BE36" s="181"/>
      <c r="BF36" s="189"/>
      <c r="BG36" s="189"/>
      <c r="BH36" s="182"/>
      <c r="BI36" s="182"/>
      <c r="BJ36" s="181"/>
      <c r="BK36" s="189"/>
      <c r="BL36" s="189"/>
      <c r="BM36" s="150"/>
      <c r="BN36" s="150"/>
      <c r="BO36" s="151"/>
      <c r="BP36" s="118"/>
      <c r="BQ36" s="118"/>
      <c r="BR36" s="152"/>
      <c r="BS36" s="150"/>
      <c r="BT36" s="150"/>
      <c r="BU36" s="150"/>
      <c r="BV36" s="118"/>
      <c r="BW36" s="150"/>
      <c r="BX36" s="150"/>
      <c r="BY36" s="118"/>
      <c r="BZ36" s="150"/>
      <c r="CA36" s="151"/>
      <c r="CB36" s="150"/>
      <c r="CC36" s="154"/>
      <c r="CD36" s="154"/>
      <c r="CE36" s="154"/>
      <c r="CF36" s="154"/>
      <c r="CG36" s="154"/>
      <c r="CH36" s="154"/>
      <c r="CI36" s="154"/>
      <c r="CJ36" s="154"/>
      <c r="CK36" s="154"/>
      <c r="CL36" s="154"/>
      <c r="CM36" s="154"/>
      <c r="CN36" s="154"/>
      <c r="CO36" s="154"/>
      <c r="CP36" s="154"/>
      <c r="CQ36" s="154"/>
      <c r="CR36" s="154"/>
      <c r="CS36" s="154"/>
      <c r="CT36" s="154"/>
      <c r="CU36" s="154"/>
      <c r="CV36" s="154"/>
      <c r="CW36" s="154"/>
      <c r="CX36" s="154"/>
      <c r="CY36" s="154"/>
      <c r="CZ36" s="154"/>
      <c r="DA36" s="154"/>
      <c r="DB36" s="154"/>
    </row>
    <row r="37" spans="1:106" ht="16.5" customHeight="1" x14ac:dyDescent="0.3">
      <c r="A37" s="351"/>
      <c r="B37" s="352"/>
      <c r="C37" s="352"/>
      <c r="D37" s="352"/>
      <c r="E37" s="380"/>
      <c r="F37" s="352"/>
      <c r="G37" s="352"/>
      <c r="H37" s="352"/>
      <c r="I37" s="352"/>
      <c r="J37" s="351"/>
      <c r="K37" s="377"/>
      <c r="L37" s="378"/>
      <c r="M37" s="373"/>
      <c r="N37" s="375"/>
      <c r="O37" s="377"/>
      <c r="P37" s="378"/>
      <c r="Q37" s="379"/>
      <c r="R37" s="181">
        <v>3</v>
      </c>
      <c r="S37" s="184"/>
      <c r="T37" s="172" t="str">
        <f t="shared" si="0"/>
        <v/>
      </c>
      <c r="U37" s="172"/>
      <c r="V37" s="172"/>
      <c r="W37" s="172"/>
      <c r="X37" s="172"/>
      <c r="Y37" s="185"/>
      <c r="Z37" s="185"/>
      <c r="AA37" s="116" t="str">
        <f t="shared" ref="AA37:AA64" si="6">IF(AND(Y37="Preventivo",Z37="Automático"),"50%",IF(AND(Y37="Preventivo",Z37="Manual"),"40%",IF(AND(Y37="Detectivo",Z37="Automático"),"40%",IF(AND(Y37="Detectivo",Z37="Manual"),"30%",IF(AND(Y37="Correctivo",Z37="Automático"),"35%",IF(AND(Y37="Correctivo",Z37="Manual"),"25%",""))))))</f>
        <v/>
      </c>
      <c r="AB37" s="185"/>
      <c r="AC37" s="185"/>
      <c r="AD37" s="185"/>
      <c r="AE37" s="166" t="str">
        <f>IFERROR(IF(AND(T36="Probabilidad",T37="Probabilidad"),(AG36-(+AG36*AA37)),IF(AND(T36="Impacto",T37="Probabilidad"),(AG35-(+AG35*AA37)),IF(T37="Impacto",AG36,""))),"")</f>
        <v/>
      </c>
      <c r="AF37" s="149" t="str">
        <f t="shared" si="4"/>
        <v/>
      </c>
      <c r="AG37" s="116" t="str">
        <f t="shared" ref="AG37:AG64" si="7">+AE37</f>
        <v/>
      </c>
      <c r="AH37" s="149" t="str">
        <f t="shared" si="5"/>
        <v/>
      </c>
      <c r="AI37" s="116" t="str">
        <f>IFERROR(IF(AND(T36="Impacto",T37="Impacto"),(AI36-(+AI36*AA37)),IF(AND(T36="Probabilidad",T37="Impacto"),(AI35-(+AI35*AA37)),IF(T37="Probabilidad",AI36,""))),"")</f>
        <v/>
      </c>
      <c r="AJ37" s="117" t="str">
        <f t="shared" ref="AJ37:AJ64" si="8">IFERROR(IF(OR(AND(AF37="Muy Baja",AH37="Leve"),AND(AF37="Muy Baja",AH37="Menor"),AND(AF37="Baja",AH37="Leve")),"Bajo",IF(OR(AND(AF37="Muy baja",AH37="Moderado"),AND(AF37="Baja",AH37="Menor"),AND(AF37="Baja",AH37="Moderado"),AND(AF37="Media",AH37="Leve"),AND(AF37="Media",AH37="Menor"),AND(AF37="Media",AH37="Moderado"),AND(AF37="Alta",AH37="Leve"),AND(AF37="Alta",AH37="Menor")),"Moderado",IF(OR(AND(AF37="Muy Baja",AH37="Mayor"),AND(AF37="Baja",AH37="Mayor"),AND(AF37="Media",AH37="Mayor"),AND(AF37="Alta",AH37="Moderado"),AND(AF37="Alta",AH37="Mayor"),AND(AF37="Muy Alta",AH37="Leve"),AND(AF37="Muy Alta",AH37="Menor"),AND(AF37="Muy Alta",AH37="Moderado"),AND(AF37="Muy Alta",AH37="Mayor")),"Alto",IF(OR(AND(AF37="Muy Baja",AH37="Catastrófico"),AND(AF37="Baja",AH37="Catastrófico"),AND(AF37="Media",AH37="Catastrófico"),AND(AF37="Alta",AH37="Catastrófico"),AND(AF37="Muy Alta",AH37="Catastrófico")),"Extremo","")))),"")</f>
        <v/>
      </c>
      <c r="AK37" s="360"/>
      <c r="AL37" s="182"/>
      <c r="AM37" s="181"/>
      <c r="AN37" s="189"/>
      <c r="AO37" s="189"/>
      <c r="AP37" s="182"/>
      <c r="AQ37" s="189"/>
      <c r="AR37" s="182"/>
      <c r="AS37" s="189"/>
      <c r="AT37" s="182"/>
      <c r="AU37" s="118"/>
      <c r="AV37" s="150"/>
      <c r="AW37" s="151"/>
      <c r="AX37" s="182"/>
      <c r="AY37" s="182"/>
      <c r="AZ37" s="181"/>
      <c r="BA37" s="189"/>
      <c r="BB37" s="189"/>
      <c r="BC37" s="182"/>
      <c r="BD37" s="182"/>
      <c r="BE37" s="181"/>
      <c r="BF37" s="189"/>
      <c r="BG37" s="189"/>
      <c r="BH37" s="182"/>
      <c r="BI37" s="182"/>
      <c r="BJ37" s="181"/>
      <c r="BK37" s="189"/>
      <c r="BL37" s="189"/>
      <c r="BM37" s="150"/>
      <c r="BN37" s="150"/>
      <c r="BO37" s="151"/>
      <c r="BP37" s="118"/>
      <c r="BQ37" s="118"/>
      <c r="BR37" s="152"/>
      <c r="BS37" s="150"/>
      <c r="BT37" s="150"/>
      <c r="BU37" s="150"/>
      <c r="BV37" s="118"/>
      <c r="BW37" s="150"/>
      <c r="BX37" s="150"/>
      <c r="BY37" s="118"/>
      <c r="BZ37" s="150"/>
      <c r="CA37" s="151"/>
      <c r="CB37" s="150"/>
      <c r="CC37" s="154"/>
      <c r="CD37" s="154"/>
      <c r="CE37" s="154"/>
      <c r="CF37" s="154"/>
      <c r="CG37" s="154"/>
      <c r="CH37" s="154"/>
      <c r="CI37" s="154"/>
      <c r="CJ37" s="154"/>
      <c r="CK37" s="154"/>
      <c r="CL37" s="154"/>
      <c r="CM37" s="154"/>
      <c r="CN37" s="154"/>
      <c r="CO37" s="154"/>
      <c r="CP37" s="154"/>
      <c r="CQ37" s="154"/>
      <c r="CR37" s="154"/>
      <c r="CS37" s="154"/>
      <c r="CT37" s="154"/>
      <c r="CU37" s="154"/>
      <c r="CV37" s="154"/>
      <c r="CW37" s="154"/>
      <c r="CX37" s="154"/>
      <c r="CY37" s="154"/>
      <c r="CZ37" s="154"/>
      <c r="DA37" s="154"/>
      <c r="DB37" s="154"/>
    </row>
    <row r="38" spans="1:106" ht="16.5" customHeight="1" x14ac:dyDescent="0.3">
      <c r="A38" s="351"/>
      <c r="B38" s="352"/>
      <c r="C38" s="352"/>
      <c r="D38" s="352"/>
      <c r="E38" s="380"/>
      <c r="F38" s="352"/>
      <c r="G38" s="352"/>
      <c r="H38" s="352"/>
      <c r="I38" s="352"/>
      <c r="J38" s="351"/>
      <c r="K38" s="377"/>
      <c r="L38" s="378"/>
      <c r="M38" s="373"/>
      <c r="N38" s="375"/>
      <c r="O38" s="377"/>
      <c r="P38" s="378"/>
      <c r="Q38" s="379"/>
      <c r="R38" s="181">
        <v>4</v>
      </c>
      <c r="S38" s="186"/>
      <c r="T38" s="172" t="str">
        <f t="shared" ref="T38:T64" si="9">IF(OR(Y38="Preventivo",Y38="Detectivo"),"Probabilidad",IF(Y38="Correctivo","Impacto",""))</f>
        <v/>
      </c>
      <c r="U38" s="172"/>
      <c r="V38" s="172"/>
      <c r="W38" s="172"/>
      <c r="X38" s="172"/>
      <c r="Y38" s="185"/>
      <c r="Z38" s="185"/>
      <c r="AA38" s="116" t="str">
        <f t="shared" si="6"/>
        <v/>
      </c>
      <c r="AB38" s="185"/>
      <c r="AC38" s="185"/>
      <c r="AD38" s="185"/>
      <c r="AE38" s="166" t="str">
        <f>IFERROR(IF(AND(T37="Probabilidad",T38="Probabilidad"),(AG37-(+AG37*AA38)),IF(AND(T37="Impacto",T38="Probabilidad"),(AG36-(+AG36*AA38)),IF(T38="Impacto",AG37,""))),"")</f>
        <v/>
      </c>
      <c r="AF38" s="149" t="str">
        <f t="shared" si="4"/>
        <v/>
      </c>
      <c r="AG38" s="116" t="str">
        <f t="shared" si="7"/>
        <v/>
      </c>
      <c r="AH38" s="149" t="str">
        <f t="shared" si="5"/>
        <v/>
      </c>
      <c r="AI38" s="116" t="str">
        <f>IFERROR(IF(AND(T37="Impacto",T38="Impacto"),(AI37-(+AI37*AA38)),IF(AND(T37="Probabilidad",T38="Impacto"),(AI36-(+AI36*AA38)),IF(T38="Probabilidad",AI37,""))),"")</f>
        <v/>
      </c>
      <c r="AJ38" s="117" t="str">
        <f t="shared" si="8"/>
        <v/>
      </c>
      <c r="AK38" s="360"/>
      <c r="AL38" s="182"/>
      <c r="AM38" s="181"/>
      <c r="AN38" s="189"/>
      <c r="AO38" s="189"/>
      <c r="AP38" s="182"/>
      <c r="AQ38" s="189"/>
      <c r="AR38" s="182"/>
      <c r="AS38" s="189"/>
      <c r="AT38" s="182"/>
      <c r="AU38" s="118"/>
      <c r="AV38" s="150"/>
      <c r="AW38" s="151"/>
      <c r="AX38" s="182"/>
      <c r="AY38" s="182"/>
      <c r="AZ38" s="181"/>
      <c r="BA38" s="189"/>
      <c r="BB38" s="189"/>
      <c r="BC38" s="182"/>
      <c r="BD38" s="182"/>
      <c r="BE38" s="181"/>
      <c r="BF38" s="189"/>
      <c r="BG38" s="189"/>
      <c r="BH38" s="182"/>
      <c r="BI38" s="182"/>
      <c r="BJ38" s="181"/>
      <c r="BK38" s="189"/>
      <c r="BL38" s="189"/>
      <c r="BM38" s="150"/>
      <c r="BN38" s="150"/>
      <c r="BO38" s="151"/>
      <c r="BP38" s="118"/>
      <c r="BQ38" s="118"/>
      <c r="BR38" s="152"/>
      <c r="BS38" s="150"/>
      <c r="BT38" s="150"/>
      <c r="BU38" s="150"/>
      <c r="BV38" s="118"/>
      <c r="BW38" s="150"/>
      <c r="BX38" s="150"/>
      <c r="BY38" s="118"/>
      <c r="BZ38" s="150"/>
      <c r="CA38" s="151"/>
      <c r="CB38" s="150"/>
      <c r="CC38" s="154"/>
      <c r="CD38" s="154"/>
      <c r="CE38" s="154"/>
      <c r="CF38" s="154"/>
      <c r="CG38" s="154"/>
      <c r="CH38" s="154"/>
      <c r="CI38" s="154"/>
      <c r="CJ38" s="154"/>
      <c r="CK38" s="154"/>
      <c r="CL38" s="154"/>
      <c r="CM38" s="154"/>
      <c r="CN38" s="154"/>
      <c r="CO38" s="154"/>
      <c r="CP38" s="154"/>
      <c r="CQ38" s="154"/>
      <c r="CR38" s="154"/>
      <c r="CS38" s="154"/>
      <c r="CT38" s="154"/>
      <c r="CU38" s="154"/>
      <c r="CV38" s="154"/>
      <c r="CW38" s="154"/>
      <c r="CX38" s="154"/>
      <c r="CY38" s="154"/>
      <c r="CZ38" s="154"/>
      <c r="DA38" s="154"/>
      <c r="DB38" s="154"/>
    </row>
    <row r="39" spans="1:106" ht="16.5" customHeight="1" x14ac:dyDescent="0.3">
      <c r="A39" s="351"/>
      <c r="B39" s="352"/>
      <c r="C39" s="352"/>
      <c r="D39" s="352"/>
      <c r="E39" s="380"/>
      <c r="F39" s="352"/>
      <c r="G39" s="352"/>
      <c r="H39" s="352"/>
      <c r="I39" s="352"/>
      <c r="J39" s="351"/>
      <c r="K39" s="377"/>
      <c r="L39" s="378"/>
      <c r="M39" s="373"/>
      <c r="N39" s="375"/>
      <c r="O39" s="377"/>
      <c r="P39" s="378"/>
      <c r="Q39" s="379"/>
      <c r="R39" s="181">
        <v>5</v>
      </c>
      <c r="S39" s="186"/>
      <c r="T39" s="172" t="str">
        <f t="shared" si="9"/>
        <v/>
      </c>
      <c r="U39" s="172"/>
      <c r="V39" s="172"/>
      <c r="W39" s="172"/>
      <c r="X39" s="172"/>
      <c r="Y39" s="185"/>
      <c r="Z39" s="185"/>
      <c r="AA39" s="116" t="str">
        <f t="shared" si="6"/>
        <v/>
      </c>
      <c r="AB39" s="185"/>
      <c r="AC39" s="185"/>
      <c r="AD39" s="185"/>
      <c r="AE39" s="166" t="str">
        <f>IFERROR(IF(AND(T38="Probabilidad",T39="Probabilidad"),(AG38-(+AG38*AA39)),IF(AND(T38="Impacto",T39="Probabilidad"),(AG37-(+AG37*AA39)),IF(T39="Impacto",AG38,""))),"")</f>
        <v/>
      </c>
      <c r="AF39" s="149" t="str">
        <f t="shared" si="4"/>
        <v/>
      </c>
      <c r="AG39" s="116" t="str">
        <f t="shared" si="7"/>
        <v/>
      </c>
      <c r="AH39" s="149" t="str">
        <f t="shared" si="5"/>
        <v/>
      </c>
      <c r="AI39" s="116" t="str">
        <f>IFERROR(IF(AND(T38="Impacto",T39="Impacto"),(AI38-(+AI38*AA39)),IF(AND(T38="Probabilidad",T39="Impacto"),(AI37-(+AI37*AA39)),IF(T39="Probabilidad",AI38,""))),"")</f>
        <v/>
      </c>
      <c r="AJ39" s="117" t="str">
        <f t="shared" si="8"/>
        <v/>
      </c>
      <c r="AK39" s="360"/>
      <c r="AL39" s="182"/>
      <c r="AM39" s="181"/>
      <c r="AN39" s="189"/>
      <c r="AO39" s="189"/>
      <c r="AP39" s="182"/>
      <c r="AQ39" s="189"/>
      <c r="AR39" s="182"/>
      <c r="AS39" s="189"/>
      <c r="AT39" s="182"/>
      <c r="AU39" s="118"/>
      <c r="AV39" s="150"/>
      <c r="AW39" s="151"/>
      <c r="AX39" s="182"/>
      <c r="AY39" s="182"/>
      <c r="AZ39" s="181"/>
      <c r="BA39" s="189"/>
      <c r="BB39" s="189"/>
      <c r="BC39" s="182"/>
      <c r="BD39" s="182"/>
      <c r="BE39" s="181"/>
      <c r="BF39" s="189"/>
      <c r="BG39" s="189"/>
      <c r="BH39" s="182"/>
      <c r="BI39" s="182"/>
      <c r="BJ39" s="181"/>
      <c r="BK39" s="189"/>
      <c r="BL39" s="189"/>
      <c r="BM39" s="150"/>
      <c r="BN39" s="150"/>
      <c r="BO39" s="151"/>
      <c r="BP39" s="118"/>
      <c r="BQ39" s="118"/>
      <c r="BR39" s="152"/>
      <c r="BS39" s="150"/>
      <c r="BT39" s="150"/>
      <c r="BU39" s="150"/>
      <c r="BV39" s="118"/>
      <c r="BW39" s="150"/>
      <c r="BX39" s="150"/>
      <c r="BY39" s="118"/>
      <c r="BZ39" s="150"/>
      <c r="CA39" s="151"/>
      <c r="CB39" s="150"/>
      <c r="CC39" s="154"/>
      <c r="CD39" s="154"/>
      <c r="CE39" s="154"/>
      <c r="CF39" s="154"/>
      <c r="CG39" s="154"/>
      <c r="CH39" s="154"/>
      <c r="CI39" s="154"/>
      <c r="CJ39" s="154"/>
      <c r="CK39" s="154"/>
      <c r="CL39" s="154"/>
      <c r="CM39" s="154"/>
      <c r="CN39" s="154"/>
      <c r="CO39" s="154"/>
      <c r="CP39" s="154"/>
      <c r="CQ39" s="154"/>
      <c r="CR39" s="154"/>
      <c r="CS39" s="154"/>
      <c r="CT39" s="154"/>
      <c r="CU39" s="154"/>
      <c r="CV39" s="154"/>
      <c r="CW39" s="154"/>
      <c r="CX39" s="154"/>
      <c r="CY39" s="154"/>
      <c r="CZ39" s="154"/>
      <c r="DA39" s="154"/>
      <c r="DB39" s="154"/>
    </row>
    <row r="40" spans="1:106" ht="16.5" customHeight="1" x14ac:dyDescent="0.3">
      <c r="A40" s="351"/>
      <c r="B40" s="352"/>
      <c r="C40" s="352"/>
      <c r="D40" s="352"/>
      <c r="E40" s="380"/>
      <c r="F40" s="352"/>
      <c r="G40" s="352"/>
      <c r="H40" s="352"/>
      <c r="I40" s="352"/>
      <c r="J40" s="351"/>
      <c r="K40" s="377"/>
      <c r="L40" s="378"/>
      <c r="M40" s="373"/>
      <c r="N40" s="376"/>
      <c r="O40" s="377"/>
      <c r="P40" s="378"/>
      <c r="Q40" s="379"/>
      <c r="R40" s="181">
        <v>6</v>
      </c>
      <c r="S40" s="186"/>
      <c r="T40" s="172" t="str">
        <f t="shared" si="9"/>
        <v/>
      </c>
      <c r="U40" s="172"/>
      <c r="V40" s="172"/>
      <c r="W40" s="172"/>
      <c r="X40" s="172"/>
      <c r="Y40" s="185"/>
      <c r="Z40" s="185"/>
      <c r="AA40" s="116" t="str">
        <f t="shared" si="6"/>
        <v/>
      </c>
      <c r="AB40" s="185"/>
      <c r="AC40" s="185"/>
      <c r="AD40" s="185"/>
      <c r="AE40" s="166" t="str">
        <f>IFERROR(IF(AND(T39="Probabilidad",T40="Probabilidad"),(AG39-(+AG39*AA40)),IF(AND(T39="Impacto",T40="Probabilidad"),(AG38-(+AG38*AA40)),IF(T40="Impacto",AG39,""))),"")</f>
        <v/>
      </c>
      <c r="AF40" s="149" t="str">
        <f t="shared" si="4"/>
        <v/>
      </c>
      <c r="AG40" s="116" t="str">
        <f t="shared" si="7"/>
        <v/>
      </c>
      <c r="AH40" s="149" t="str">
        <f>IFERROR(IF(AI40="","",IF(AI40&lt;=0.2,"Leve",IF(AI40&lt;=0.4,"Menor",IF(AI40&lt;=0.6,"Moderado",IF(AI40&lt;=0.8,"Mayor","Catastrófico"))))),"")</f>
        <v/>
      </c>
      <c r="AI40" s="116" t="str">
        <f>IFERROR(IF(AND(T39="Impacto",T40="Impacto"),(AI39-(+AI39*AA40)),IF(AND(T39="Probabilidad",T40="Impacto"),(AI38-(+AI38*AA40)),IF(T40="Probabilidad",AI39,""))),"")</f>
        <v/>
      </c>
      <c r="AJ40" s="117" t="str">
        <f t="shared" si="8"/>
        <v/>
      </c>
      <c r="AK40" s="361"/>
      <c r="AL40" s="182"/>
      <c r="AM40" s="181"/>
      <c r="AN40" s="189"/>
      <c r="AO40" s="189"/>
      <c r="AP40" s="182"/>
      <c r="AQ40" s="189"/>
      <c r="AR40" s="182"/>
      <c r="AS40" s="189"/>
      <c r="AT40" s="182"/>
      <c r="AU40" s="118"/>
      <c r="AV40" s="150"/>
      <c r="AW40" s="151"/>
      <c r="AX40" s="182"/>
      <c r="AY40" s="182"/>
      <c r="AZ40" s="181"/>
      <c r="BA40" s="189"/>
      <c r="BB40" s="189"/>
      <c r="BC40" s="182"/>
      <c r="BD40" s="182"/>
      <c r="BE40" s="181"/>
      <c r="BF40" s="189"/>
      <c r="BG40" s="189"/>
      <c r="BH40" s="182"/>
      <c r="BI40" s="182"/>
      <c r="BJ40" s="181"/>
      <c r="BK40" s="189"/>
      <c r="BL40" s="189"/>
      <c r="BM40" s="150"/>
      <c r="BN40" s="150"/>
      <c r="BO40" s="151"/>
      <c r="BP40" s="118"/>
      <c r="BQ40" s="118"/>
      <c r="BR40" s="152"/>
      <c r="BS40" s="150"/>
      <c r="BT40" s="150"/>
      <c r="BU40" s="150"/>
      <c r="BV40" s="118"/>
      <c r="BW40" s="150"/>
      <c r="BX40" s="150"/>
      <c r="BY40" s="118"/>
      <c r="BZ40" s="150"/>
      <c r="CA40" s="151"/>
      <c r="CB40" s="150"/>
      <c r="CC40" s="154"/>
      <c r="CD40" s="154"/>
      <c r="CE40" s="154"/>
      <c r="CF40" s="154"/>
      <c r="CG40" s="154"/>
      <c r="CH40" s="154"/>
      <c r="CI40" s="154"/>
      <c r="CJ40" s="154"/>
      <c r="CK40" s="154"/>
      <c r="CL40" s="154"/>
      <c r="CM40" s="154"/>
      <c r="CN40" s="154"/>
      <c r="CO40" s="154"/>
      <c r="CP40" s="154"/>
      <c r="CQ40" s="154"/>
      <c r="CR40" s="154"/>
      <c r="CS40" s="154"/>
      <c r="CT40" s="154"/>
      <c r="CU40" s="154"/>
      <c r="CV40" s="154"/>
      <c r="CW40" s="154"/>
      <c r="CX40" s="154"/>
      <c r="CY40" s="154"/>
      <c r="CZ40" s="154"/>
      <c r="DA40" s="154"/>
      <c r="DB40" s="154"/>
    </row>
    <row r="41" spans="1:106" ht="16.5" customHeight="1" x14ac:dyDescent="0.3">
      <c r="A41" s="351">
        <v>7</v>
      </c>
      <c r="B41" s="352"/>
      <c r="C41" s="352"/>
      <c r="D41" s="352"/>
      <c r="E41" s="380"/>
      <c r="F41" s="352"/>
      <c r="G41" s="352"/>
      <c r="H41" s="352"/>
      <c r="I41" s="352"/>
      <c r="J41" s="351"/>
      <c r="K41" s="377" t="str">
        <f>IF(J41&lt;=0,"",IF(J41&lt;=2,"Muy Baja",IF(J41&lt;=24,"Baja",IF(J41&lt;=500,"Media",IF(J41&lt;=5000,"Alta","Muy Alta")))))</f>
        <v/>
      </c>
      <c r="L41" s="378" t="str">
        <f>IF(K41="","",IF(K41="Muy Baja",0.2,IF(K41="Baja",0.4,IF(K41="Media",0.6,IF(K41="Alta",0.8,IF(K41="Muy Alta",1,))))))</f>
        <v/>
      </c>
      <c r="M41" s="373"/>
      <c r="N41" s="374">
        <f>IF(NOT(ISERROR(MATCH(M41,'Tabla Impacto'!$B$221:$B$223,0))),'Tabla Impacto'!$F$223&amp;"Por favor no seleccionar los criterios de impacto(Afectación Económica o presupuestal y Pérdida Reputacional)",M41)</f>
        <v>0</v>
      </c>
      <c r="O41" s="377" t="str">
        <f>IF(OR(N41='Tabla Impacto'!$C$11,N41='Tabla Impacto'!$D$11),"Leve",IF(OR(N41='Tabla Impacto'!$C$12,N41='Tabla Impacto'!$D$12),"Menor",IF(OR(N41='Tabla Impacto'!$C$13,N41='Tabla Impacto'!$D$13),"Moderado",IF(OR(N41='Tabla Impacto'!$C$14,N41='Tabla Impacto'!$D$14),"Mayor",IF(OR(N41='Tabla Impacto'!$C$15,N41='Tabla Impacto'!$D$15),"Catastrófico","")))))</f>
        <v/>
      </c>
      <c r="P41" s="378" t="str">
        <f>IF(O41="","",IF(O41="Leve",0.2,IF(O41="Menor",0.4,IF(O41="Moderado",0.6,IF(O41="Mayor",0.8,IF(O41="Catastrófico",1,))))))</f>
        <v/>
      </c>
      <c r="Q41" s="379" t="str">
        <f>IF(OR(AND(K41="Muy Baja",O41="Leve"),AND(K41="Muy Baja",O41="Menor"),AND(K41="Baja",O41="Leve")),"Bajo",IF(OR(AND(K41="Muy baja",O41="Moderado"),AND(K41="Baja",O41="Menor"),AND(K41="Baja",O41="Moderado"),AND(K41="Media",O41="Leve"),AND(K41="Media",O41="Menor"),AND(K41="Media",O41="Moderado"),AND(K41="Alta",O41="Leve"),AND(K41="Alta",O41="Menor")),"Moderado",IF(OR(AND(K41="Muy Baja",O41="Mayor"),AND(K41="Baja",O41="Mayor"),AND(K41="Media",O41="Mayor"),AND(K41="Alta",O41="Moderado"),AND(K41="Alta",O41="Mayor"),AND(K41="Muy Alta",O41="Leve"),AND(K41="Muy Alta",O41="Menor"),AND(K41="Muy Alta",O41="Moderado"),AND(K41="Muy Alta",O41="Mayor")),"Alto",IF(OR(AND(K41="Muy Baja",O41="Catastrófico"),AND(K41="Baja",O41="Catastrófico"),AND(K41="Media",O41="Catastrófico"),AND(K41="Alta",O41="Catastrófico"),AND(K41="Muy Alta",O41="Catastrófico")),"Extremo",""))))</f>
        <v/>
      </c>
      <c r="R41" s="181">
        <v>1</v>
      </c>
      <c r="S41" s="186"/>
      <c r="T41" s="172" t="str">
        <f t="shared" si="9"/>
        <v/>
      </c>
      <c r="U41" s="172"/>
      <c r="V41" s="172"/>
      <c r="W41" s="172"/>
      <c r="X41" s="172"/>
      <c r="Y41" s="185"/>
      <c r="Z41" s="185"/>
      <c r="AA41" s="116" t="str">
        <f t="shared" si="6"/>
        <v/>
      </c>
      <c r="AB41" s="185"/>
      <c r="AC41" s="185"/>
      <c r="AD41" s="185"/>
      <c r="AE41" s="166" t="str">
        <f>IFERROR(IF(T41="Probabilidad",(L41-(+L41*AA41)),IF(T41="Impacto",L41,"")),"")</f>
        <v/>
      </c>
      <c r="AF41" s="149" t="str">
        <f>IFERROR(IF(AE41="","",IF(AE41&lt;=0.2,"Muy Baja",IF(AE41&lt;=0.4,"Baja",IF(AE41&lt;=0.6,"Media",IF(AE41&lt;=0.8,"Alta","Muy Alta"))))),"")</f>
        <v/>
      </c>
      <c r="AG41" s="116" t="str">
        <f t="shared" si="7"/>
        <v/>
      </c>
      <c r="AH41" s="149" t="str">
        <f>IFERROR(IF(AI41="","",IF(AI41&lt;=0.2,"Leve",IF(AI41&lt;=0.4,"Menor",IF(AI41&lt;=0.6,"Moderado",IF(AI41&lt;=0.8,"Mayor","Catastrófico"))))),"")</f>
        <v/>
      </c>
      <c r="AI41" s="116" t="str">
        <f>IFERROR(IF(T41="Impacto",(P41-(+P41*AA41)),IF(T41="Probabilidad",P41,"")),"")</f>
        <v/>
      </c>
      <c r="AJ41" s="117" t="str">
        <f t="shared" si="8"/>
        <v/>
      </c>
      <c r="AK41" s="359"/>
      <c r="AL41" s="182"/>
      <c r="AM41" s="181"/>
      <c r="AN41" s="189"/>
      <c r="AO41" s="189"/>
      <c r="AP41" s="182"/>
      <c r="AQ41" s="189"/>
      <c r="AR41" s="182"/>
      <c r="AS41" s="189"/>
      <c r="AT41" s="182"/>
      <c r="AU41" s="118"/>
      <c r="AV41" s="150"/>
      <c r="AW41" s="151"/>
      <c r="AX41" s="182"/>
      <c r="AY41" s="182"/>
      <c r="AZ41" s="181"/>
      <c r="BA41" s="189"/>
      <c r="BB41" s="189"/>
      <c r="BC41" s="182"/>
      <c r="BD41" s="182"/>
      <c r="BE41" s="181"/>
      <c r="BF41" s="189"/>
      <c r="BG41" s="189"/>
      <c r="BH41" s="182"/>
      <c r="BI41" s="182"/>
      <c r="BJ41" s="181"/>
      <c r="BK41" s="189"/>
      <c r="BL41" s="189"/>
      <c r="BM41" s="150"/>
      <c r="BN41" s="150"/>
      <c r="BO41" s="151"/>
      <c r="BP41" s="118"/>
      <c r="BQ41" s="118"/>
      <c r="BR41" s="152"/>
      <c r="BS41" s="150"/>
      <c r="BT41" s="150"/>
      <c r="BU41" s="150"/>
      <c r="BV41" s="118"/>
      <c r="BW41" s="150"/>
      <c r="BX41" s="150"/>
      <c r="BY41" s="118"/>
      <c r="BZ41" s="150"/>
      <c r="CA41" s="151"/>
      <c r="CB41" s="150"/>
      <c r="CC41" s="154"/>
      <c r="CD41" s="154"/>
      <c r="CE41" s="154"/>
      <c r="CF41" s="154"/>
      <c r="CG41" s="154"/>
      <c r="CH41" s="154"/>
      <c r="CI41" s="154"/>
      <c r="CJ41" s="154"/>
      <c r="CK41" s="154"/>
      <c r="CL41" s="154"/>
      <c r="CM41" s="154"/>
      <c r="CN41" s="154"/>
      <c r="CO41" s="154"/>
      <c r="CP41" s="154"/>
      <c r="CQ41" s="154"/>
      <c r="CR41" s="154"/>
      <c r="CS41" s="154"/>
      <c r="CT41" s="154"/>
      <c r="CU41" s="154"/>
      <c r="CV41" s="154"/>
      <c r="CW41" s="154"/>
      <c r="CX41" s="154"/>
      <c r="CY41" s="154"/>
      <c r="CZ41" s="154"/>
      <c r="DA41" s="154"/>
      <c r="DB41" s="154"/>
    </row>
    <row r="42" spans="1:106" ht="16.5" customHeight="1" x14ac:dyDescent="0.3">
      <c r="A42" s="351"/>
      <c r="B42" s="352"/>
      <c r="C42" s="352"/>
      <c r="D42" s="352"/>
      <c r="E42" s="380"/>
      <c r="F42" s="352"/>
      <c r="G42" s="352"/>
      <c r="H42" s="352"/>
      <c r="I42" s="352"/>
      <c r="J42" s="351"/>
      <c r="K42" s="377"/>
      <c r="L42" s="378"/>
      <c r="M42" s="373"/>
      <c r="N42" s="375"/>
      <c r="O42" s="377"/>
      <c r="P42" s="378"/>
      <c r="Q42" s="379"/>
      <c r="R42" s="181">
        <v>2</v>
      </c>
      <c r="S42" s="186"/>
      <c r="T42" s="172" t="str">
        <f t="shared" si="9"/>
        <v/>
      </c>
      <c r="U42" s="172"/>
      <c r="V42" s="172"/>
      <c r="W42" s="172"/>
      <c r="X42" s="172"/>
      <c r="Y42" s="185"/>
      <c r="Z42" s="185"/>
      <c r="AA42" s="116" t="str">
        <f t="shared" si="6"/>
        <v/>
      </c>
      <c r="AB42" s="185"/>
      <c r="AC42" s="185"/>
      <c r="AD42" s="185"/>
      <c r="AE42" s="166" t="str">
        <f>IFERROR(IF(AND(T41="Probabilidad",T42="Probabilidad"),(AG41-(+AG41*AA42)),IF(T42="Probabilidad",(L41-(+L41*AA42)),IF(T42="Impacto",AG41,""))),"")</f>
        <v/>
      </c>
      <c r="AF42" s="149" t="str">
        <f t="shared" si="4"/>
        <v/>
      </c>
      <c r="AG42" s="116" t="str">
        <f t="shared" si="7"/>
        <v/>
      </c>
      <c r="AH42" s="149" t="str">
        <f t="shared" si="5"/>
        <v/>
      </c>
      <c r="AI42" s="116" t="str">
        <f>IFERROR(IF(AND(T41="Impacto",T42="Impacto"),(AI35-(+AI35*AA42)),IF(T42="Impacto",($P$41-(+$P$41*AA42)),IF(T42="Probabilidad",AI35,""))),"")</f>
        <v/>
      </c>
      <c r="AJ42" s="117" t="str">
        <f t="shared" si="8"/>
        <v/>
      </c>
      <c r="AK42" s="360"/>
      <c r="AL42" s="182"/>
      <c r="AM42" s="181"/>
      <c r="AN42" s="189"/>
      <c r="AO42" s="189"/>
      <c r="AP42" s="182"/>
      <c r="AQ42" s="189"/>
      <c r="AR42" s="182"/>
      <c r="AS42" s="189"/>
      <c r="AT42" s="182"/>
      <c r="AU42" s="118"/>
      <c r="AV42" s="150"/>
      <c r="AW42" s="151"/>
      <c r="AX42" s="182"/>
      <c r="AY42" s="182"/>
      <c r="AZ42" s="181"/>
      <c r="BA42" s="189"/>
      <c r="BB42" s="189"/>
      <c r="BC42" s="182"/>
      <c r="BD42" s="182"/>
      <c r="BE42" s="181"/>
      <c r="BF42" s="189"/>
      <c r="BG42" s="189"/>
      <c r="BH42" s="182"/>
      <c r="BI42" s="182"/>
      <c r="BJ42" s="181"/>
      <c r="BK42" s="189"/>
      <c r="BL42" s="189"/>
      <c r="BM42" s="150"/>
      <c r="BN42" s="150"/>
      <c r="BO42" s="151"/>
      <c r="BP42" s="118"/>
      <c r="BQ42" s="118"/>
      <c r="BR42" s="152"/>
      <c r="BS42" s="150"/>
      <c r="BT42" s="150"/>
      <c r="BU42" s="150"/>
      <c r="BV42" s="118"/>
      <c r="BW42" s="150"/>
      <c r="BX42" s="150"/>
      <c r="BY42" s="118"/>
      <c r="BZ42" s="150"/>
      <c r="CA42" s="151"/>
      <c r="CB42" s="150"/>
      <c r="CC42" s="154"/>
      <c r="CD42" s="154"/>
      <c r="CE42" s="154"/>
      <c r="CF42" s="154"/>
      <c r="CG42" s="154"/>
      <c r="CH42" s="154"/>
      <c r="CI42" s="154"/>
      <c r="CJ42" s="154"/>
      <c r="CK42" s="154"/>
      <c r="CL42" s="154"/>
      <c r="CM42" s="154"/>
      <c r="CN42" s="154"/>
      <c r="CO42" s="154"/>
      <c r="CP42" s="154"/>
      <c r="CQ42" s="154"/>
      <c r="CR42" s="154"/>
      <c r="CS42" s="154"/>
      <c r="CT42" s="154"/>
      <c r="CU42" s="154"/>
      <c r="CV42" s="154"/>
      <c r="CW42" s="154"/>
      <c r="CX42" s="154"/>
      <c r="CY42" s="154"/>
      <c r="CZ42" s="154"/>
      <c r="DA42" s="154"/>
      <c r="DB42" s="154"/>
    </row>
    <row r="43" spans="1:106" ht="16.5" customHeight="1" x14ac:dyDescent="0.3">
      <c r="A43" s="351"/>
      <c r="B43" s="352"/>
      <c r="C43" s="352"/>
      <c r="D43" s="352"/>
      <c r="E43" s="380"/>
      <c r="F43" s="352"/>
      <c r="G43" s="352"/>
      <c r="H43" s="352"/>
      <c r="I43" s="352"/>
      <c r="J43" s="351"/>
      <c r="K43" s="377"/>
      <c r="L43" s="378"/>
      <c r="M43" s="373"/>
      <c r="N43" s="375"/>
      <c r="O43" s="377"/>
      <c r="P43" s="378"/>
      <c r="Q43" s="379"/>
      <c r="R43" s="181">
        <v>3</v>
      </c>
      <c r="S43" s="184"/>
      <c r="T43" s="172" t="str">
        <f t="shared" si="9"/>
        <v/>
      </c>
      <c r="U43" s="172"/>
      <c r="V43" s="172"/>
      <c r="W43" s="172"/>
      <c r="X43" s="172"/>
      <c r="Y43" s="185"/>
      <c r="Z43" s="185"/>
      <c r="AA43" s="116" t="str">
        <f t="shared" si="6"/>
        <v/>
      </c>
      <c r="AB43" s="185"/>
      <c r="AC43" s="185"/>
      <c r="AD43" s="185"/>
      <c r="AE43" s="166" t="str">
        <f>IFERROR(IF(AND(T42="Probabilidad",T43="Probabilidad"),(AG42-(+AG42*AA43)),IF(AND(T42="Impacto",T43="Probabilidad"),(AG41-(+AG41*AA43)),IF(T43="Impacto",AG42,""))),"")</f>
        <v/>
      </c>
      <c r="AF43" s="149" t="str">
        <f t="shared" si="4"/>
        <v/>
      </c>
      <c r="AG43" s="116" t="str">
        <f t="shared" si="7"/>
        <v/>
      </c>
      <c r="AH43" s="149" t="str">
        <f t="shared" si="5"/>
        <v/>
      </c>
      <c r="AI43" s="116" t="str">
        <f>IFERROR(IF(AND(T42="Impacto",T43="Impacto"),(AI42-(+AI42*AA43)),IF(AND(T42="Probabilidad",T43="Impacto"),(AI41-(+AI41*AA43)),IF(T43="Probabilidad",AI42,""))),"")</f>
        <v/>
      </c>
      <c r="AJ43" s="117" t="str">
        <f t="shared" si="8"/>
        <v/>
      </c>
      <c r="AK43" s="360"/>
      <c r="AL43" s="182"/>
      <c r="AM43" s="181"/>
      <c r="AN43" s="189"/>
      <c r="AO43" s="189"/>
      <c r="AP43" s="182"/>
      <c r="AQ43" s="189"/>
      <c r="AR43" s="182"/>
      <c r="AS43" s="189"/>
      <c r="AT43" s="182"/>
      <c r="AU43" s="118"/>
      <c r="AV43" s="150"/>
      <c r="AW43" s="151"/>
      <c r="AX43" s="182"/>
      <c r="AY43" s="182"/>
      <c r="AZ43" s="181"/>
      <c r="BA43" s="189"/>
      <c r="BB43" s="189"/>
      <c r="BC43" s="182"/>
      <c r="BD43" s="182"/>
      <c r="BE43" s="181"/>
      <c r="BF43" s="189"/>
      <c r="BG43" s="189"/>
      <c r="BH43" s="182"/>
      <c r="BI43" s="182"/>
      <c r="BJ43" s="181"/>
      <c r="BK43" s="189"/>
      <c r="BL43" s="189"/>
      <c r="BM43" s="150"/>
      <c r="BN43" s="150"/>
      <c r="BO43" s="151"/>
      <c r="BP43" s="118"/>
      <c r="BQ43" s="118"/>
      <c r="BR43" s="152"/>
      <c r="BS43" s="150"/>
      <c r="BT43" s="150"/>
      <c r="BU43" s="150"/>
      <c r="BV43" s="118"/>
      <c r="BW43" s="150"/>
      <c r="BX43" s="150"/>
      <c r="BY43" s="118"/>
      <c r="BZ43" s="150"/>
      <c r="CA43" s="151"/>
      <c r="CB43" s="150"/>
      <c r="CC43" s="154"/>
      <c r="CD43" s="154"/>
      <c r="CE43" s="154"/>
      <c r="CF43" s="154"/>
      <c r="CG43" s="154"/>
      <c r="CH43" s="154"/>
      <c r="CI43" s="154"/>
      <c r="CJ43" s="154"/>
      <c r="CK43" s="154"/>
      <c r="CL43" s="154"/>
      <c r="CM43" s="154"/>
      <c r="CN43" s="154"/>
      <c r="CO43" s="154"/>
      <c r="CP43" s="154"/>
      <c r="CQ43" s="154"/>
      <c r="CR43" s="154"/>
      <c r="CS43" s="154"/>
      <c r="CT43" s="154"/>
      <c r="CU43" s="154"/>
      <c r="CV43" s="154"/>
      <c r="CW43" s="154"/>
      <c r="CX43" s="154"/>
      <c r="CY43" s="154"/>
      <c r="CZ43" s="154"/>
      <c r="DA43" s="154"/>
      <c r="DB43" s="154"/>
    </row>
    <row r="44" spans="1:106" ht="16.5" customHeight="1" x14ac:dyDescent="0.3">
      <c r="A44" s="351"/>
      <c r="B44" s="352"/>
      <c r="C44" s="352"/>
      <c r="D44" s="352"/>
      <c r="E44" s="380"/>
      <c r="F44" s="352"/>
      <c r="G44" s="352"/>
      <c r="H44" s="352"/>
      <c r="I44" s="352"/>
      <c r="J44" s="351"/>
      <c r="K44" s="377"/>
      <c r="L44" s="378"/>
      <c r="M44" s="373"/>
      <c r="N44" s="375"/>
      <c r="O44" s="377"/>
      <c r="P44" s="378"/>
      <c r="Q44" s="379"/>
      <c r="R44" s="181">
        <v>4</v>
      </c>
      <c r="S44" s="186"/>
      <c r="T44" s="172" t="str">
        <f t="shared" si="9"/>
        <v/>
      </c>
      <c r="U44" s="172"/>
      <c r="V44" s="172"/>
      <c r="W44" s="172"/>
      <c r="X44" s="172"/>
      <c r="Y44" s="185"/>
      <c r="Z44" s="185"/>
      <c r="AA44" s="116" t="str">
        <f t="shared" si="6"/>
        <v/>
      </c>
      <c r="AB44" s="185"/>
      <c r="AC44" s="185"/>
      <c r="AD44" s="185"/>
      <c r="AE44" s="166" t="str">
        <f>IFERROR(IF(AND(T43="Probabilidad",T44="Probabilidad"),(AG43-(+AG43*AA44)),IF(AND(T43="Impacto",T44="Probabilidad"),(AG42-(+AG42*AA44)),IF(T44="Impacto",AG43,""))),"")</f>
        <v/>
      </c>
      <c r="AF44" s="149" t="str">
        <f t="shared" si="4"/>
        <v/>
      </c>
      <c r="AG44" s="116" t="str">
        <f t="shared" si="7"/>
        <v/>
      </c>
      <c r="AH44" s="149" t="str">
        <f t="shared" si="5"/>
        <v/>
      </c>
      <c r="AI44" s="116" t="str">
        <f>IFERROR(IF(AND(T43="Impacto",T44="Impacto"),(AI43-(+AI43*AA44)),IF(AND(T43="Probabilidad",T44="Impacto"),(AI42-(+AI42*AA44)),IF(T44="Probabilidad",AI43,""))),"")</f>
        <v/>
      </c>
      <c r="AJ44" s="117" t="str">
        <f t="shared" si="8"/>
        <v/>
      </c>
      <c r="AK44" s="360"/>
      <c r="AL44" s="182"/>
      <c r="AM44" s="181"/>
      <c r="AN44" s="189"/>
      <c r="AO44" s="189"/>
      <c r="AP44" s="182"/>
      <c r="AQ44" s="189"/>
      <c r="AR44" s="182"/>
      <c r="AS44" s="189"/>
      <c r="AT44" s="182"/>
      <c r="AU44" s="118"/>
      <c r="AV44" s="150"/>
      <c r="AW44" s="151"/>
      <c r="AX44" s="182"/>
      <c r="AY44" s="182"/>
      <c r="AZ44" s="181"/>
      <c r="BA44" s="189"/>
      <c r="BB44" s="189"/>
      <c r="BC44" s="182"/>
      <c r="BD44" s="182"/>
      <c r="BE44" s="181"/>
      <c r="BF44" s="189"/>
      <c r="BG44" s="189"/>
      <c r="BH44" s="182"/>
      <c r="BI44" s="182"/>
      <c r="BJ44" s="181"/>
      <c r="BK44" s="189"/>
      <c r="BL44" s="189"/>
      <c r="BM44" s="150"/>
      <c r="BN44" s="150"/>
      <c r="BO44" s="151"/>
      <c r="BP44" s="118"/>
      <c r="BQ44" s="118"/>
      <c r="BR44" s="152"/>
      <c r="BS44" s="150"/>
      <c r="BT44" s="150"/>
      <c r="BU44" s="150"/>
      <c r="BV44" s="118"/>
      <c r="BW44" s="150"/>
      <c r="BX44" s="150"/>
      <c r="BY44" s="118"/>
      <c r="BZ44" s="150"/>
      <c r="CA44" s="151"/>
      <c r="CB44" s="150"/>
      <c r="CC44" s="154"/>
      <c r="CD44" s="154"/>
      <c r="CE44" s="154"/>
      <c r="CF44" s="154"/>
      <c r="CG44" s="154"/>
      <c r="CH44" s="154"/>
      <c r="CI44" s="154"/>
      <c r="CJ44" s="154"/>
      <c r="CK44" s="154"/>
      <c r="CL44" s="154"/>
      <c r="CM44" s="154"/>
      <c r="CN44" s="154"/>
      <c r="CO44" s="154"/>
      <c r="CP44" s="154"/>
      <c r="CQ44" s="154"/>
      <c r="CR44" s="154"/>
      <c r="CS44" s="154"/>
      <c r="CT44" s="154"/>
      <c r="CU44" s="154"/>
      <c r="CV44" s="154"/>
      <c r="CW44" s="154"/>
      <c r="CX44" s="154"/>
      <c r="CY44" s="154"/>
      <c r="CZ44" s="154"/>
      <c r="DA44" s="154"/>
      <c r="DB44" s="154"/>
    </row>
    <row r="45" spans="1:106" ht="16.5" customHeight="1" x14ac:dyDescent="0.3">
      <c r="A45" s="351"/>
      <c r="B45" s="352"/>
      <c r="C45" s="352"/>
      <c r="D45" s="352"/>
      <c r="E45" s="380"/>
      <c r="F45" s="352"/>
      <c r="G45" s="352"/>
      <c r="H45" s="352"/>
      <c r="I45" s="352"/>
      <c r="J45" s="351"/>
      <c r="K45" s="377"/>
      <c r="L45" s="378"/>
      <c r="M45" s="373"/>
      <c r="N45" s="375"/>
      <c r="O45" s="377"/>
      <c r="P45" s="378"/>
      <c r="Q45" s="379"/>
      <c r="R45" s="181">
        <v>5</v>
      </c>
      <c r="S45" s="186"/>
      <c r="T45" s="172" t="str">
        <f t="shared" si="9"/>
        <v/>
      </c>
      <c r="U45" s="172"/>
      <c r="V45" s="172"/>
      <c r="W45" s="172"/>
      <c r="X45" s="172"/>
      <c r="Y45" s="185"/>
      <c r="Z45" s="185"/>
      <c r="AA45" s="116" t="str">
        <f t="shared" si="6"/>
        <v/>
      </c>
      <c r="AB45" s="185"/>
      <c r="AC45" s="185"/>
      <c r="AD45" s="185"/>
      <c r="AE45" s="166" t="str">
        <f>IFERROR(IF(AND(T44="Probabilidad",T45="Probabilidad"),(AG44-(+AG44*AA45)),IF(AND(T44="Impacto",T45="Probabilidad"),(AG43-(+AG43*AA45)),IF(T45="Impacto",AG44,""))),"")</f>
        <v/>
      </c>
      <c r="AF45" s="149" t="str">
        <f t="shared" si="4"/>
        <v/>
      </c>
      <c r="AG45" s="116" t="str">
        <f t="shared" si="7"/>
        <v/>
      </c>
      <c r="AH45" s="149" t="str">
        <f t="shared" si="5"/>
        <v/>
      </c>
      <c r="AI45" s="116" t="str">
        <f>IFERROR(IF(AND(T44="Impacto",T45="Impacto"),(AI44-(+AI44*AA45)),IF(AND(T44="Probabilidad",T45="Impacto"),(AI43-(+AI43*AA45)),IF(T45="Probabilidad",AI44,""))),"")</f>
        <v/>
      </c>
      <c r="AJ45" s="117" t="str">
        <f t="shared" si="8"/>
        <v/>
      </c>
      <c r="AK45" s="360"/>
      <c r="AL45" s="182"/>
      <c r="AM45" s="181"/>
      <c r="AN45" s="189"/>
      <c r="AO45" s="189"/>
      <c r="AP45" s="182"/>
      <c r="AQ45" s="189"/>
      <c r="AR45" s="182"/>
      <c r="AS45" s="189"/>
      <c r="AT45" s="182"/>
      <c r="AU45" s="118"/>
      <c r="AV45" s="150"/>
      <c r="AW45" s="151"/>
      <c r="AX45" s="182"/>
      <c r="AY45" s="182"/>
      <c r="AZ45" s="181"/>
      <c r="BA45" s="189"/>
      <c r="BB45" s="189"/>
      <c r="BC45" s="182"/>
      <c r="BD45" s="182"/>
      <c r="BE45" s="181"/>
      <c r="BF45" s="189"/>
      <c r="BG45" s="189"/>
      <c r="BH45" s="182"/>
      <c r="BI45" s="182"/>
      <c r="BJ45" s="181"/>
      <c r="BK45" s="189"/>
      <c r="BL45" s="189"/>
      <c r="BM45" s="150"/>
      <c r="BN45" s="150"/>
      <c r="BO45" s="151"/>
      <c r="BP45" s="118"/>
      <c r="BQ45" s="118"/>
      <c r="BR45" s="152"/>
      <c r="BS45" s="150"/>
      <c r="BT45" s="150"/>
      <c r="BU45" s="150"/>
      <c r="BV45" s="118"/>
      <c r="BW45" s="150"/>
      <c r="BX45" s="150"/>
      <c r="BY45" s="118"/>
      <c r="BZ45" s="150"/>
      <c r="CA45" s="151"/>
      <c r="CB45" s="150"/>
      <c r="CC45" s="154"/>
      <c r="CD45" s="154"/>
      <c r="CE45" s="154"/>
      <c r="CF45" s="154"/>
      <c r="CG45" s="154"/>
      <c r="CH45" s="154"/>
      <c r="CI45" s="154"/>
      <c r="CJ45" s="154"/>
      <c r="CK45" s="154"/>
      <c r="CL45" s="154"/>
      <c r="CM45" s="154"/>
      <c r="CN45" s="154"/>
      <c r="CO45" s="154"/>
      <c r="CP45" s="154"/>
      <c r="CQ45" s="154"/>
      <c r="CR45" s="154"/>
      <c r="CS45" s="154"/>
      <c r="CT45" s="154"/>
      <c r="CU45" s="154"/>
      <c r="CV45" s="154"/>
      <c r="CW45" s="154"/>
      <c r="CX45" s="154"/>
      <c r="CY45" s="154"/>
      <c r="CZ45" s="154"/>
      <c r="DA45" s="154"/>
      <c r="DB45" s="154"/>
    </row>
    <row r="46" spans="1:106" ht="16.5" customHeight="1" x14ac:dyDescent="0.3">
      <c r="A46" s="351"/>
      <c r="B46" s="352"/>
      <c r="C46" s="352"/>
      <c r="D46" s="352"/>
      <c r="E46" s="380"/>
      <c r="F46" s="352"/>
      <c r="G46" s="352"/>
      <c r="H46" s="352"/>
      <c r="I46" s="352"/>
      <c r="J46" s="351"/>
      <c r="K46" s="377"/>
      <c r="L46" s="378"/>
      <c r="M46" s="373"/>
      <c r="N46" s="376"/>
      <c r="O46" s="377"/>
      <c r="P46" s="378"/>
      <c r="Q46" s="379"/>
      <c r="R46" s="181">
        <v>6</v>
      </c>
      <c r="S46" s="186"/>
      <c r="T46" s="172" t="str">
        <f t="shared" si="9"/>
        <v/>
      </c>
      <c r="U46" s="172"/>
      <c r="V46" s="172"/>
      <c r="W46" s="172"/>
      <c r="X46" s="172"/>
      <c r="Y46" s="185"/>
      <c r="Z46" s="185"/>
      <c r="AA46" s="116" t="str">
        <f t="shared" si="6"/>
        <v/>
      </c>
      <c r="AB46" s="185"/>
      <c r="AC46" s="185"/>
      <c r="AD46" s="185"/>
      <c r="AE46" s="166" t="str">
        <f>IFERROR(IF(AND(T45="Probabilidad",T46="Probabilidad"),(AG45-(+AG45*AA46)),IF(AND(T45="Impacto",T46="Probabilidad"),(AG44-(+AG44*AA46)),IF(T46="Impacto",AG45,""))),"")</f>
        <v/>
      </c>
      <c r="AF46" s="149" t="str">
        <f t="shared" si="4"/>
        <v/>
      </c>
      <c r="AG46" s="116" t="str">
        <f t="shared" si="7"/>
        <v/>
      </c>
      <c r="AH46" s="149" t="str">
        <f t="shared" si="5"/>
        <v/>
      </c>
      <c r="AI46" s="116" t="str">
        <f>IFERROR(IF(AND(T45="Impacto",T46="Impacto"),(AI45-(+AI45*AA46)),IF(AND(T45="Probabilidad",T46="Impacto"),(AI44-(+AI44*AA46)),IF(T46="Probabilidad",AI45,""))),"")</f>
        <v/>
      </c>
      <c r="AJ46" s="117" t="str">
        <f t="shared" si="8"/>
        <v/>
      </c>
      <c r="AK46" s="361"/>
      <c r="AL46" s="182"/>
      <c r="AM46" s="181"/>
      <c r="AN46" s="189"/>
      <c r="AO46" s="189"/>
      <c r="AP46" s="182"/>
      <c r="AQ46" s="189"/>
      <c r="AR46" s="182"/>
      <c r="AS46" s="189"/>
      <c r="AT46" s="182"/>
      <c r="AU46" s="118"/>
      <c r="AV46" s="150"/>
      <c r="AW46" s="151"/>
      <c r="AX46" s="182"/>
      <c r="AY46" s="182"/>
      <c r="AZ46" s="181"/>
      <c r="BA46" s="189"/>
      <c r="BB46" s="189"/>
      <c r="BC46" s="182"/>
      <c r="BD46" s="182"/>
      <c r="BE46" s="181"/>
      <c r="BF46" s="189"/>
      <c r="BG46" s="189"/>
      <c r="BH46" s="182"/>
      <c r="BI46" s="182"/>
      <c r="BJ46" s="181"/>
      <c r="BK46" s="189"/>
      <c r="BL46" s="189"/>
      <c r="BM46" s="150"/>
      <c r="BN46" s="150"/>
      <c r="BO46" s="151"/>
      <c r="BP46" s="118"/>
      <c r="BQ46" s="118"/>
      <c r="BR46" s="152"/>
      <c r="BS46" s="150"/>
      <c r="BT46" s="150"/>
      <c r="BU46" s="150"/>
      <c r="BV46" s="118"/>
      <c r="BW46" s="150"/>
      <c r="BX46" s="150"/>
      <c r="BY46" s="118"/>
      <c r="BZ46" s="150"/>
      <c r="CA46" s="151"/>
      <c r="CB46" s="150"/>
      <c r="CC46" s="154"/>
      <c r="CD46" s="154"/>
      <c r="CE46" s="154"/>
      <c r="CF46" s="154"/>
      <c r="CG46" s="154"/>
      <c r="CH46" s="154"/>
      <c r="CI46" s="154"/>
      <c r="CJ46" s="154"/>
      <c r="CK46" s="154"/>
      <c r="CL46" s="154"/>
      <c r="CM46" s="154"/>
      <c r="CN46" s="154"/>
      <c r="CO46" s="154"/>
      <c r="CP46" s="154"/>
      <c r="CQ46" s="154"/>
      <c r="CR46" s="154"/>
      <c r="CS46" s="154"/>
      <c r="CT46" s="154"/>
      <c r="CU46" s="154"/>
      <c r="CV46" s="154"/>
      <c r="CW46" s="154"/>
      <c r="CX46" s="154"/>
      <c r="CY46" s="154"/>
      <c r="CZ46" s="154"/>
      <c r="DA46" s="154"/>
      <c r="DB46" s="154"/>
    </row>
    <row r="47" spans="1:106" ht="16.5" customHeight="1" x14ac:dyDescent="0.3">
      <c r="A47" s="351">
        <v>8</v>
      </c>
      <c r="B47" s="352"/>
      <c r="C47" s="352"/>
      <c r="D47" s="352"/>
      <c r="E47" s="380"/>
      <c r="F47" s="352"/>
      <c r="G47" s="352"/>
      <c r="H47" s="352"/>
      <c r="I47" s="352"/>
      <c r="J47" s="351"/>
      <c r="K47" s="377" t="str">
        <f>IF(J47&lt;=0,"",IF(J47&lt;=2,"Muy Baja",IF(J47&lt;=24,"Baja",IF(J47&lt;=500,"Media",IF(J47&lt;=5000,"Alta","Muy Alta")))))</f>
        <v/>
      </c>
      <c r="L47" s="378" t="str">
        <f>IF(K47="","",IF(K47="Muy Baja",0.2,IF(K47="Baja",0.4,IF(K47="Media",0.6,IF(K47="Alta",0.8,IF(K47="Muy Alta",1,))))))</f>
        <v/>
      </c>
      <c r="M47" s="373"/>
      <c r="N47" s="374">
        <f>IF(NOT(ISERROR(MATCH(M47,'Tabla Impacto'!$B$221:$B$223,0))),'Tabla Impacto'!$F$223&amp;"Por favor no seleccionar los criterios de impacto(Afectación Económica o presupuestal y Pérdida Reputacional)",M47)</f>
        <v>0</v>
      </c>
      <c r="O47" s="377" t="str">
        <f>IF(OR(N47='Tabla Impacto'!$C$11,N47='Tabla Impacto'!$D$11),"Leve",IF(OR(N47='Tabla Impacto'!$C$12,N47='Tabla Impacto'!$D$12),"Menor",IF(OR(N47='Tabla Impacto'!$C$13,N47='Tabla Impacto'!$D$13),"Moderado",IF(OR(N47='Tabla Impacto'!$C$14,N47='Tabla Impacto'!$D$14),"Mayor",IF(OR(N47='Tabla Impacto'!$C$15,N47='Tabla Impacto'!$D$15),"Catastrófico","")))))</f>
        <v/>
      </c>
      <c r="P47" s="378" t="str">
        <f>IF(O47="","",IF(O47="Leve",0.2,IF(O47="Menor",0.4,IF(O47="Moderado",0.6,IF(O47="Mayor",0.8,IF(O47="Catastrófico",1,))))))</f>
        <v/>
      </c>
      <c r="Q47" s="379" t="str">
        <f>IF(OR(AND(K47="Muy Baja",O47="Leve"),AND(K47="Muy Baja",O47="Menor"),AND(K47="Baja",O47="Leve")),"Bajo",IF(OR(AND(K47="Muy baja",O47="Moderado"),AND(K47="Baja",O47="Menor"),AND(K47="Baja",O47="Moderado"),AND(K47="Media",O47="Leve"),AND(K47="Media",O47="Menor"),AND(K47="Media",O47="Moderado"),AND(K47="Alta",O47="Leve"),AND(K47="Alta",O47="Menor")),"Moderado",IF(OR(AND(K47="Muy Baja",O47="Mayor"),AND(K47="Baja",O47="Mayor"),AND(K47="Media",O47="Mayor"),AND(K47="Alta",O47="Moderado"),AND(K47="Alta",O47="Mayor"),AND(K47="Muy Alta",O47="Leve"),AND(K47="Muy Alta",O47="Menor"),AND(K47="Muy Alta",O47="Moderado"),AND(K47="Muy Alta",O47="Mayor")),"Alto",IF(OR(AND(K47="Muy Baja",O47="Catastrófico"),AND(K47="Baja",O47="Catastrófico"),AND(K47="Media",O47="Catastrófico"),AND(K47="Alta",O47="Catastrófico"),AND(K47="Muy Alta",O47="Catastrófico")),"Extremo",""))))</f>
        <v/>
      </c>
      <c r="R47" s="181">
        <v>1</v>
      </c>
      <c r="S47" s="186"/>
      <c r="T47" s="172" t="str">
        <f t="shared" si="9"/>
        <v/>
      </c>
      <c r="U47" s="172"/>
      <c r="V47" s="172"/>
      <c r="W47" s="172"/>
      <c r="X47" s="172"/>
      <c r="Y47" s="185"/>
      <c r="Z47" s="185"/>
      <c r="AA47" s="116" t="str">
        <f t="shared" si="6"/>
        <v/>
      </c>
      <c r="AB47" s="185"/>
      <c r="AC47" s="185"/>
      <c r="AD47" s="185"/>
      <c r="AE47" s="166" t="str">
        <f>IFERROR(IF(T47="Probabilidad",(L47-(+L47*AA47)),IF(T47="Impacto",L47,"")),"")</f>
        <v/>
      </c>
      <c r="AF47" s="149" t="str">
        <f>IFERROR(IF(AE47="","",IF(AE47&lt;=0.2,"Muy Baja",IF(AE47&lt;=0.4,"Baja",IF(AE47&lt;=0.6,"Media",IF(AE47&lt;=0.8,"Alta","Muy Alta"))))),"")</f>
        <v/>
      </c>
      <c r="AG47" s="116" t="str">
        <f t="shared" si="7"/>
        <v/>
      </c>
      <c r="AH47" s="149" t="str">
        <f>IFERROR(IF(AI47="","",IF(AI47&lt;=0.2,"Leve",IF(AI47&lt;=0.4,"Menor",IF(AI47&lt;=0.6,"Moderado",IF(AI47&lt;=0.8,"Mayor","Catastrófico"))))),"")</f>
        <v/>
      </c>
      <c r="AI47" s="116" t="str">
        <f>IFERROR(IF(T47="Impacto",(P47-(+P47*AA47)),IF(T47="Probabilidad",P47,"")),"")</f>
        <v/>
      </c>
      <c r="AJ47" s="117" t="str">
        <f t="shared" si="8"/>
        <v/>
      </c>
      <c r="AK47" s="359"/>
      <c r="AL47" s="182"/>
      <c r="AM47" s="181"/>
      <c r="AN47" s="189"/>
      <c r="AO47" s="189"/>
      <c r="AP47" s="182"/>
      <c r="AQ47" s="189"/>
      <c r="AR47" s="182"/>
      <c r="AS47" s="189"/>
      <c r="AT47" s="182"/>
      <c r="AU47" s="118"/>
      <c r="AV47" s="150"/>
      <c r="AW47" s="151"/>
      <c r="AX47" s="182"/>
      <c r="AY47" s="182"/>
      <c r="AZ47" s="181"/>
      <c r="BA47" s="189"/>
      <c r="BB47" s="189"/>
      <c r="BC47" s="182"/>
      <c r="BD47" s="182"/>
      <c r="BE47" s="181"/>
      <c r="BF47" s="189"/>
      <c r="BG47" s="189"/>
      <c r="BH47" s="182"/>
      <c r="BI47" s="182"/>
      <c r="BJ47" s="181"/>
      <c r="BK47" s="189"/>
      <c r="BL47" s="189"/>
      <c r="BM47" s="150"/>
      <c r="BN47" s="150"/>
      <c r="BO47" s="151"/>
      <c r="BP47" s="118"/>
      <c r="BQ47" s="118"/>
      <c r="BR47" s="152"/>
      <c r="BS47" s="150"/>
      <c r="BT47" s="150"/>
      <c r="BU47" s="150"/>
      <c r="BV47" s="118"/>
      <c r="BW47" s="150"/>
      <c r="BX47" s="150"/>
      <c r="BY47" s="118"/>
      <c r="BZ47" s="150"/>
      <c r="CA47" s="151"/>
      <c r="CB47" s="150"/>
      <c r="CC47" s="154"/>
      <c r="CD47" s="154"/>
      <c r="CE47" s="154"/>
      <c r="CF47" s="154"/>
      <c r="CG47" s="154"/>
      <c r="CH47" s="154"/>
      <c r="CI47" s="154"/>
      <c r="CJ47" s="154"/>
      <c r="CK47" s="154"/>
      <c r="CL47" s="154"/>
      <c r="CM47" s="154"/>
      <c r="CN47" s="154"/>
      <c r="CO47" s="154"/>
      <c r="CP47" s="154"/>
      <c r="CQ47" s="154"/>
      <c r="CR47" s="154"/>
      <c r="CS47" s="154"/>
      <c r="CT47" s="154"/>
      <c r="CU47" s="154"/>
      <c r="CV47" s="154"/>
      <c r="CW47" s="154"/>
      <c r="CX47" s="154"/>
      <c r="CY47" s="154"/>
      <c r="CZ47" s="154"/>
      <c r="DA47" s="154"/>
      <c r="DB47" s="154"/>
    </row>
    <row r="48" spans="1:106" ht="16.5" customHeight="1" x14ac:dyDescent="0.3">
      <c r="A48" s="351"/>
      <c r="B48" s="352"/>
      <c r="C48" s="352"/>
      <c r="D48" s="352"/>
      <c r="E48" s="380"/>
      <c r="F48" s="352"/>
      <c r="G48" s="352"/>
      <c r="H48" s="352"/>
      <c r="I48" s="352"/>
      <c r="J48" s="351"/>
      <c r="K48" s="377"/>
      <c r="L48" s="378"/>
      <c r="M48" s="373"/>
      <c r="N48" s="375"/>
      <c r="O48" s="377"/>
      <c r="P48" s="378"/>
      <c r="Q48" s="379"/>
      <c r="R48" s="181">
        <v>2</v>
      </c>
      <c r="S48" s="186"/>
      <c r="T48" s="172" t="str">
        <f t="shared" si="9"/>
        <v/>
      </c>
      <c r="U48" s="172"/>
      <c r="V48" s="172"/>
      <c r="W48" s="172"/>
      <c r="X48" s="172"/>
      <c r="Y48" s="185"/>
      <c r="Z48" s="185"/>
      <c r="AA48" s="116" t="str">
        <f t="shared" si="6"/>
        <v/>
      </c>
      <c r="AB48" s="185"/>
      <c r="AC48" s="185"/>
      <c r="AD48" s="185"/>
      <c r="AE48" s="166" t="str">
        <f>IFERROR(IF(AND(T47="Probabilidad",T48="Probabilidad"),(AG47-(+AG47*AA48)),IF(T48="Probabilidad",(L47-(+L47*AA48)),IF(T48="Impacto",AG47,""))),"")</f>
        <v/>
      </c>
      <c r="AF48" s="149" t="str">
        <f t="shared" si="4"/>
        <v/>
      </c>
      <c r="AG48" s="116" t="str">
        <f t="shared" si="7"/>
        <v/>
      </c>
      <c r="AH48" s="149" t="str">
        <f t="shared" si="5"/>
        <v/>
      </c>
      <c r="AI48" s="116" t="str">
        <f>IFERROR(IF(AND(T47="Impacto",T48="Impacto"),(AI41-(+AI41*AA48)),IF(T48="Impacto",($P$47-(+$P$47*AA48)),IF(T48="Probabilidad",AI41,""))),"")</f>
        <v/>
      </c>
      <c r="AJ48" s="117" t="str">
        <f t="shared" si="8"/>
        <v/>
      </c>
      <c r="AK48" s="360"/>
      <c r="AL48" s="182"/>
      <c r="AM48" s="181"/>
      <c r="AN48" s="189"/>
      <c r="AO48" s="189"/>
      <c r="AP48" s="182"/>
      <c r="AQ48" s="189"/>
      <c r="AR48" s="182"/>
      <c r="AS48" s="189"/>
      <c r="AT48" s="182"/>
      <c r="AU48" s="118"/>
      <c r="AV48" s="150"/>
      <c r="AW48" s="151"/>
      <c r="AX48" s="182"/>
      <c r="AY48" s="182"/>
      <c r="AZ48" s="181"/>
      <c r="BA48" s="189"/>
      <c r="BB48" s="189"/>
      <c r="BC48" s="182"/>
      <c r="BD48" s="182"/>
      <c r="BE48" s="181"/>
      <c r="BF48" s="189"/>
      <c r="BG48" s="189"/>
      <c r="BH48" s="182"/>
      <c r="BI48" s="182"/>
      <c r="BJ48" s="181"/>
      <c r="BK48" s="189"/>
      <c r="BL48" s="189"/>
      <c r="BM48" s="150"/>
      <c r="BN48" s="150"/>
      <c r="BO48" s="151"/>
      <c r="BP48" s="118"/>
      <c r="BQ48" s="118"/>
      <c r="BR48" s="152"/>
      <c r="BS48" s="150"/>
      <c r="BT48" s="150"/>
      <c r="BU48" s="150"/>
      <c r="BV48" s="118"/>
      <c r="BW48" s="150"/>
      <c r="BX48" s="150"/>
      <c r="BY48" s="118"/>
      <c r="BZ48" s="150"/>
      <c r="CA48" s="151"/>
      <c r="CB48" s="150"/>
      <c r="CC48" s="154"/>
      <c r="CD48" s="154"/>
      <c r="CE48" s="154"/>
      <c r="CF48" s="154"/>
      <c r="CG48" s="154"/>
      <c r="CH48" s="154"/>
      <c r="CI48" s="154"/>
      <c r="CJ48" s="154"/>
      <c r="CK48" s="154"/>
      <c r="CL48" s="154"/>
      <c r="CM48" s="154"/>
      <c r="CN48" s="154"/>
      <c r="CO48" s="154"/>
      <c r="CP48" s="154"/>
      <c r="CQ48" s="154"/>
      <c r="CR48" s="154"/>
      <c r="CS48" s="154"/>
      <c r="CT48" s="154"/>
      <c r="CU48" s="154"/>
      <c r="CV48" s="154"/>
      <c r="CW48" s="154"/>
      <c r="CX48" s="154"/>
      <c r="CY48" s="154"/>
      <c r="CZ48" s="154"/>
      <c r="DA48" s="154"/>
      <c r="DB48" s="154"/>
    </row>
    <row r="49" spans="1:106" ht="16.5" customHeight="1" x14ac:dyDescent="0.3">
      <c r="A49" s="351"/>
      <c r="B49" s="352"/>
      <c r="C49" s="352"/>
      <c r="D49" s="352"/>
      <c r="E49" s="380"/>
      <c r="F49" s="352"/>
      <c r="G49" s="352"/>
      <c r="H49" s="352"/>
      <c r="I49" s="352"/>
      <c r="J49" s="351"/>
      <c r="K49" s="377"/>
      <c r="L49" s="378"/>
      <c r="M49" s="373"/>
      <c r="N49" s="375"/>
      <c r="O49" s="377"/>
      <c r="P49" s="378"/>
      <c r="Q49" s="379"/>
      <c r="R49" s="181">
        <v>3</v>
      </c>
      <c r="S49" s="184"/>
      <c r="T49" s="172" t="str">
        <f t="shared" si="9"/>
        <v/>
      </c>
      <c r="U49" s="172"/>
      <c r="V49" s="172"/>
      <c r="W49" s="172"/>
      <c r="X49" s="172"/>
      <c r="Y49" s="185"/>
      <c r="Z49" s="185"/>
      <c r="AA49" s="116" t="str">
        <f t="shared" si="6"/>
        <v/>
      </c>
      <c r="AB49" s="185"/>
      <c r="AC49" s="185"/>
      <c r="AD49" s="185"/>
      <c r="AE49" s="166" t="str">
        <f>IFERROR(IF(AND(T48="Probabilidad",T49="Probabilidad"),(AG48-(+AG48*AA49)),IF(AND(T48="Impacto",T49="Probabilidad"),(AG47-(+AG47*AA49)),IF(T49="Impacto",AG48,""))),"")</f>
        <v/>
      </c>
      <c r="AF49" s="149" t="str">
        <f t="shared" si="4"/>
        <v/>
      </c>
      <c r="AG49" s="116" t="str">
        <f t="shared" si="7"/>
        <v/>
      </c>
      <c r="AH49" s="149" t="str">
        <f t="shared" si="5"/>
        <v/>
      </c>
      <c r="AI49" s="116" t="str">
        <f>IFERROR(IF(AND(T48="Impacto",T49="Impacto"),(AI48-(+AI48*AA49)),IF(AND(T48="Probabilidad",T49="Impacto"),(AI47-(+AI47*AA49)),IF(T49="Probabilidad",AI48,""))),"")</f>
        <v/>
      </c>
      <c r="AJ49" s="117" t="str">
        <f t="shared" si="8"/>
        <v/>
      </c>
      <c r="AK49" s="360"/>
      <c r="AL49" s="182"/>
      <c r="AM49" s="181"/>
      <c r="AN49" s="189"/>
      <c r="AO49" s="189"/>
      <c r="AP49" s="182"/>
      <c r="AQ49" s="189"/>
      <c r="AR49" s="182"/>
      <c r="AS49" s="189"/>
      <c r="AT49" s="182"/>
      <c r="AU49" s="118"/>
      <c r="AV49" s="150"/>
      <c r="AW49" s="151"/>
      <c r="AX49" s="182"/>
      <c r="AY49" s="182"/>
      <c r="AZ49" s="181"/>
      <c r="BA49" s="189"/>
      <c r="BB49" s="189"/>
      <c r="BC49" s="182"/>
      <c r="BD49" s="182"/>
      <c r="BE49" s="181"/>
      <c r="BF49" s="189"/>
      <c r="BG49" s="189"/>
      <c r="BH49" s="182"/>
      <c r="BI49" s="182"/>
      <c r="BJ49" s="181"/>
      <c r="BK49" s="189"/>
      <c r="BL49" s="189"/>
      <c r="BM49" s="150"/>
      <c r="BN49" s="150"/>
      <c r="BO49" s="151"/>
      <c r="BP49" s="118"/>
      <c r="BQ49" s="118"/>
      <c r="BR49" s="152"/>
      <c r="BS49" s="150"/>
      <c r="BT49" s="150"/>
      <c r="BU49" s="150"/>
      <c r="BV49" s="118"/>
      <c r="BW49" s="150"/>
      <c r="BX49" s="150"/>
      <c r="BY49" s="118"/>
      <c r="BZ49" s="150"/>
      <c r="CA49" s="151"/>
      <c r="CB49" s="150"/>
      <c r="CC49" s="154"/>
      <c r="CD49" s="154"/>
      <c r="CE49" s="154"/>
      <c r="CF49" s="154"/>
      <c r="CG49" s="154"/>
      <c r="CH49" s="154"/>
      <c r="CI49" s="154"/>
      <c r="CJ49" s="154"/>
      <c r="CK49" s="154"/>
      <c r="CL49" s="154"/>
      <c r="CM49" s="154"/>
      <c r="CN49" s="154"/>
      <c r="CO49" s="154"/>
      <c r="CP49" s="154"/>
      <c r="CQ49" s="154"/>
      <c r="CR49" s="154"/>
      <c r="CS49" s="154"/>
      <c r="CT49" s="154"/>
      <c r="CU49" s="154"/>
      <c r="CV49" s="154"/>
      <c r="CW49" s="154"/>
      <c r="CX49" s="154"/>
      <c r="CY49" s="154"/>
      <c r="CZ49" s="154"/>
      <c r="DA49" s="154"/>
      <c r="DB49" s="154"/>
    </row>
    <row r="50" spans="1:106" ht="16.5" customHeight="1" x14ac:dyDescent="0.3">
      <c r="A50" s="351"/>
      <c r="B50" s="352"/>
      <c r="C50" s="352"/>
      <c r="D50" s="352"/>
      <c r="E50" s="380"/>
      <c r="F50" s="352"/>
      <c r="G50" s="352"/>
      <c r="H50" s="352"/>
      <c r="I50" s="352"/>
      <c r="J50" s="351"/>
      <c r="K50" s="377"/>
      <c r="L50" s="378"/>
      <c r="M50" s="373"/>
      <c r="N50" s="375"/>
      <c r="O50" s="377"/>
      <c r="P50" s="378"/>
      <c r="Q50" s="379"/>
      <c r="R50" s="181">
        <v>4</v>
      </c>
      <c r="S50" s="186"/>
      <c r="T50" s="172" t="str">
        <f t="shared" si="9"/>
        <v/>
      </c>
      <c r="U50" s="172"/>
      <c r="V50" s="172"/>
      <c r="W50" s="172"/>
      <c r="X50" s="172"/>
      <c r="Y50" s="185"/>
      <c r="Z50" s="185"/>
      <c r="AA50" s="116" t="str">
        <f t="shared" si="6"/>
        <v/>
      </c>
      <c r="AB50" s="185"/>
      <c r="AC50" s="185"/>
      <c r="AD50" s="185"/>
      <c r="AE50" s="166" t="str">
        <f>IFERROR(IF(AND(T49="Probabilidad",T50="Probabilidad"),(AG49-(+AG49*AA50)),IF(AND(T49="Impacto",T50="Probabilidad"),(AG48-(+AG48*AA50)),IF(T50="Impacto",AG49,""))),"")</f>
        <v/>
      </c>
      <c r="AF50" s="149" t="str">
        <f t="shared" si="4"/>
        <v/>
      </c>
      <c r="AG50" s="116" t="str">
        <f t="shared" si="7"/>
        <v/>
      </c>
      <c r="AH50" s="149" t="str">
        <f t="shared" si="5"/>
        <v/>
      </c>
      <c r="AI50" s="116" t="str">
        <f>IFERROR(IF(AND(T49="Impacto",T50="Impacto"),(AI49-(+AI49*AA50)),IF(AND(T49="Probabilidad",T50="Impacto"),(AI48-(+AI48*AA50)),IF(T50="Probabilidad",AI49,""))),"")</f>
        <v/>
      </c>
      <c r="AJ50" s="117" t="str">
        <f t="shared" si="8"/>
        <v/>
      </c>
      <c r="AK50" s="360"/>
      <c r="AL50" s="182"/>
      <c r="AM50" s="181"/>
      <c r="AN50" s="189"/>
      <c r="AO50" s="189"/>
      <c r="AP50" s="182"/>
      <c r="AQ50" s="189"/>
      <c r="AR50" s="182"/>
      <c r="AS50" s="189"/>
      <c r="AT50" s="182"/>
      <c r="AU50" s="118"/>
      <c r="AV50" s="150"/>
      <c r="AW50" s="151"/>
      <c r="AX50" s="182"/>
      <c r="AY50" s="182"/>
      <c r="AZ50" s="181"/>
      <c r="BA50" s="189"/>
      <c r="BB50" s="189"/>
      <c r="BC50" s="182"/>
      <c r="BD50" s="182"/>
      <c r="BE50" s="181"/>
      <c r="BF50" s="189"/>
      <c r="BG50" s="189"/>
      <c r="BH50" s="182"/>
      <c r="BI50" s="182"/>
      <c r="BJ50" s="181"/>
      <c r="BK50" s="189"/>
      <c r="BL50" s="189"/>
      <c r="BM50" s="150"/>
      <c r="BN50" s="150"/>
      <c r="BO50" s="151"/>
      <c r="BP50" s="118"/>
      <c r="BQ50" s="118"/>
      <c r="BR50" s="152"/>
      <c r="BS50" s="150"/>
      <c r="BT50" s="150"/>
      <c r="BU50" s="150"/>
      <c r="BV50" s="118"/>
      <c r="BW50" s="150"/>
      <c r="BX50" s="150"/>
      <c r="BY50" s="118"/>
      <c r="BZ50" s="150"/>
      <c r="CA50" s="151"/>
      <c r="CB50" s="150"/>
      <c r="CC50" s="154"/>
      <c r="CD50" s="154"/>
      <c r="CE50" s="154"/>
      <c r="CF50" s="154"/>
      <c r="CG50" s="154"/>
      <c r="CH50" s="154"/>
      <c r="CI50" s="154"/>
      <c r="CJ50" s="154"/>
      <c r="CK50" s="154"/>
      <c r="CL50" s="154"/>
      <c r="CM50" s="154"/>
      <c r="CN50" s="154"/>
      <c r="CO50" s="154"/>
      <c r="CP50" s="154"/>
      <c r="CQ50" s="154"/>
      <c r="CR50" s="154"/>
      <c r="CS50" s="154"/>
      <c r="CT50" s="154"/>
      <c r="CU50" s="154"/>
      <c r="CV50" s="154"/>
      <c r="CW50" s="154"/>
      <c r="CX50" s="154"/>
      <c r="CY50" s="154"/>
      <c r="CZ50" s="154"/>
      <c r="DA50" s="154"/>
      <c r="DB50" s="154"/>
    </row>
    <row r="51" spans="1:106" ht="16.5" customHeight="1" x14ac:dyDescent="0.3">
      <c r="A51" s="351"/>
      <c r="B51" s="352"/>
      <c r="C51" s="352"/>
      <c r="D51" s="352"/>
      <c r="E51" s="380"/>
      <c r="F51" s="352"/>
      <c r="G51" s="352"/>
      <c r="H51" s="352"/>
      <c r="I51" s="352"/>
      <c r="J51" s="351"/>
      <c r="K51" s="377"/>
      <c r="L51" s="378"/>
      <c r="M51" s="373"/>
      <c r="N51" s="375"/>
      <c r="O51" s="377"/>
      <c r="P51" s="378"/>
      <c r="Q51" s="379"/>
      <c r="R51" s="181">
        <v>5</v>
      </c>
      <c r="S51" s="186"/>
      <c r="T51" s="172" t="str">
        <f t="shared" si="9"/>
        <v/>
      </c>
      <c r="U51" s="172"/>
      <c r="V51" s="172"/>
      <c r="W51" s="172"/>
      <c r="X51" s="172"/>
      <c r="Y51" s="185"/>
      <c r="Z51" s="185"/>
      <c r="AA51" s="116" t="str">
        <f t="shared" si="6"/>
        <v/>
      </c>
      <c r="AB51" s="185"/>
      <c r="AC51" s="185"/>
      <c r="AD51" s="185"/>
      <c r="AE51" s="166" t="str">
        <f>IFERROR(IF(AND(T50="Probabilidad",T51="Probabilidad"),(AG50-(+AG50*AA51)),IF(AND(T50="Impacto",T51="Probabilidad"),(AG49-(+AG49*AA51)),IF(T51="Impacto",AG50,""))),"")</f>
        <v/>
      </c>
      <c r="AF51" s="149" t="str">
        <f t="shared" si="4"/>
        <v/>
      </c>
      <c r="AG51" s="116" t="str">
        <f t="shared" si="7"/>
        <v/>
      </c>
      <c r="AH51" s="149" t="str">
        <f t="shared" si="5"/>
        <v/>
      </c>
      <c r="AI51" s="116" t="str">
        <f>IFERROR(IF(AND(T50="Impacto",T51="Impacto"),(AI50-(+AI50*AA51)),IF(AND(T50="Probabilidad",T51="Impacto"),(AI49-(+AI49*AA51)),IF(T51="Probabilidad",AI50,""))),"")</f>
        <v/>
      </c>
      <c r="AJ51" s="117" t="str">
        <f t="shared" si="8"/>
        <v/>
      </c>
      <c r="AK51" s="360"/>
      <c r="AL51" s="182"/>
      <c r="AM51" s="181"/>
      <c r="AN51" s="189"/>
      <c r="AO51" s="189"/>
      <c r="AP51" s="182"/>
      <c r="AQ51" s="189"/>
      <c r="AR51" s="182"/>
      <c r="AS51" s="189"/>
      <c r="AT51" s="182"/>
      <c r="AU51" s="118"/>
      <c r="AV51" s="150"/>
      <c r="AW51" s="151"/>
      <c r="AX51" s="182"/>
      <c r="AY51" s="182"/>
      <c r="AZ51" s="181"/>
      <c r="BA51" s="189"/>
      <c r="BB51" s="189"/>
      <c r="BC51" s="182"/>
      <c r="BD51" s="182"/>
      <c r="BE51" s="181"/>
      <c r="BF51" s="189"/>
      <c r="BG51" s="189"/>
      <c r="BH51" s="182"/>
      <c r="BI51" s="182"/>
      <c r="BJ51" s="181"/>
      <c r="BK51" s="189"/>
      <c r="BL51" s="189"/>
      <c r="BM51" s="150"/>
      <c r="BN51" s="150"/>
      <c r="BO51" s="151"/>
      <c r="BP51" s="118"/>
      <c r="BQ51" s="118"/>
      <c r="BR51" s="152"/>
      <c r="BS51" s="150"/>
      <c r="BT51" s="150"/>
      <c r="BU51" s="150"/>
      <c r="BV51" s="118"/>
      <c r="BW51" s="150"/>
      <c r="BX51" s="150"/>
      <c r="BY51" s="118"/>
      <c r="BZ51" s="150"/>
      <c r="CA51" s="151"/>
      <c r="CB51" s="150"/>
      <c r="CC51" s="154"/>
      <c r="CD51" s="154"/>
      <c r="CE51" s="154"/>
      <c r="CF51" s="154"/>
      <c r="CG51" s="154"/>
      <c r="CH51" s="154"/>
      <c r="CI51" s="154"/>
      <c r="CJ51" s="154"/>
      <c r="CK51" s="154"/>
      <c r="CL51" s="154"/>
      <c r="CM51" s="154"/>
      <c r="CN51" s="154"/>
      <c r="CO51" s="154"/>
      <c r="CP51" s="154"/>
      <c r="CQ51" s="154"/>
      <c r="CR51" s="154"/>
      <c r="CS51" s="154"/>
      <c r="CT51" s="154"/>
      <c r="CU51" s="154"/>
      <c r="CV51" s="154"/>
      <c r="CW51" s="154"/>
      <c r="CX51" s="154"/>
      <c r="CY51" s="154"/>
      <c r="CZ51" s="154"/>
      <c r="DA51" s="154"/>
      <c r="DB51" s="154"/>
    </row>
    <row r="52" spans="1:106" ht="16.5" customHeight="1" x14ac:dyDescent="0.3">
      <c r="A52" s="351"/>
      <c r="B52" s="352"/>
      <c r="C52" s="352"/>
      <c r="D52" s="352"/>
      <c r="E52" s="380"/>
      <c r="F52" s="352"/>
      <c r="G52" s="352"/>
      <c r="H52" s="352"/>
      <c r="I52" s="352"/>
      <c r="J52" s="351"/>
      <c r="K52" s="377"/>
      <c r="L52" s="378"/>
      <c r="M52" s="373"/>
      <c r="N52" s="376"/>
      <c r="O52" s="377"/>
      <c r="P52" s="378"/>
      <c r="Q52" s="379"/>
      <c r="R52" s="181">
        <v>6</v>
      </c>
      <c r="S52" s="186"/>
      <c r="T52" s="172" t="str">
        <f t="shared" si="9"/>
        <v/>
      </c>
      <c r="U52" s="172"/>
      <c r="V52" s="172"/>
      <c r="W52" s="172"/>
      <c r="X52" s="172"/>
      <c r="Y52" s="185"/>
      <c r="Z52" s="185"/>
      <c r="AA52" s="116" t="str">
        <f t="shared" si="6"/>
        <v/>
      </c>
      <c r="AB52" s="185"/>
      <c r="AC52" s="185"/>
      <c r="AD52" s="185"/>
      <c r="AE52" s="166" t="str">
        <f>IFERROR(IF(AND(T51="Probabilidad",T52="Probabilidad"),(AG51-(+AG51*AA52)),IF(AND(T51="Impacto",T52="Probabilidad"),(AG50-(+AG50*AA52)),IF(T52="Impacto",AG51,""))),"")</f>
        <v/>
      </c>
      <c r="AF52" s="149" t="str">
        <f t="shared" si="4"/>
        <v/>
      </c>
      <c r="AG52" s="116" t="str">
        <f t="shared" si="7"/>
        <v/>
      </c>
      <c r="AH52" s="149" t="str">
        <f t="shared" si="5"/>
        <v/>
      </c>
      <c r="AI52" s="116" t="str">
        <f>IFERROR(IF(AND(T51="Impacto",T52="Impacto"),(AI51-(+AI51*AA52)),IF(AND(T51="Probabilidad",T52="Impacto"),(AI50-(+AI50*AA52)),IF(T52="Probabilidad",AI51,""))),"")</f>
        <v/>
      </c>
      <c r="AJ52" s="117" t="str">
        <f t="shared" si="8"/>
        <v/>
      </c>
      <c r="AK52" s="361"/>
      <c r="AL52" s="182"/>
      <c r="AM52" s="181"/>
      <c r="AN52" s="189"/>
      <c r="AO52" s="189"/>
      <c r="AP52" s="182"/>
      <c r="AQ52" s="189"/>
      <c r="AR52" s="182"/>
      <c r="AS52" s="189"/>
      <c r="AT52" s="182"/>
      <c r="AU52" s="118"/>
      <c r="AV52" s="150"/>
      <c r="AW52" s="151"/>
      <c r="AX52" s="182"/>
      <c r="AY52" s="182"/>
      <c r="AZ52" s="181"/>
      <c r="BA52" s="189"/>
      <c r="BB52" s="189"/>
      <c r="BC52" s="182"/>
      <c r="BD52" s="182"/>
      <c r="BE52" s="181"/>
      <c r="BF52" s="189"/>
      <c r="BG52" s="189"/>
      <c r="BH52" s="182"/>
      <c r="BI52" s="182"/>
      <c r="BJ52" s="181"/>
      <c r="BK52" s="189"/>
      <c r="BL52" s="189"/>
      <c r="BM52" s="150"/>
      <c r="BN52" s="150"/>
      <c r="BO52" s="151"/>
      <c r="BP52" s="118"/>
      <c r="BQ52" s="118"/>
      <c r="BR52" s="152"/>
      <c r="BS52" s="150"/>
      <c r="BT52" s="150"/>
      <c r="BU52" s="150"/>
      <c r="BV52" s="118"/>
      <c r="BW52" s="150"/>
      <c r="BX52" s="150"/>
      <c r="BY52" s="118"/>
      <c r="BZ52" s="150"/>
      <c r="CA52" s="151"/>
      <c r="CB52" s="150"/>
      <c r="CC52" s="154"/>
      <c r="CD52" s="154"/>
      <c r="CE52" s="154"/>
      <c r="CF52" s="154"/>
      <c r="CG52" s="154"/>
      <c r="CH52" s="154"/>
      <c r="CI52" s="154"/>
      <c r="CJ52" s="154"/>
      <c r="CK52" s="154"/>
      <c r="CL52" s="154"/>
      <c r="CM52" s="154"/>
      <c r="CN52" s="154"/>
      <c r="CO52" s="154"/>
      <c r="CP52" s="154"/>
      <c r="CQ52" s="154"/>
      <c r="CR52" s="154"/>
      <c r="CS52" s="154"/>
      <c r="CT52" s="154"/>
      <c r="CU52" s="154"/>
      <c r="CV52" s="154"/>
      <c r="CW52" s="154"/>
      <c r="CX52" s="154"/>
      <c r="CY52" s="154"/>
      <c r="CZ52" s="154"/>
      <c r="DA52" s="154"/>
      <c r="DB52" s="154"/>
    </row>
    <row r="53" spans="1:106" ht="16.5" customHeight="1" x14ac:dyDescent="0.3">
      <c r="A53" s="351">
        <v>9</v>
      </c>
      <c r="B53" s="352"/>
      <c r="C53" s="352"/>
      <c r="D53" s="352"/>
      <c r="E53" s="380"/>
      <c r="F53" s="352"/>
      <c r="G53" s="352"/>
      <c r="H53" s="352"/>
      <c r="I53" s="352"/>
      <c r="J53" s="351"/>
      <c r="K53" s="377" t="str">
        <f>IF(J53&lt;=0,"",IF(J53&lt;=2,"Muy Baja",IF(J53&lt;=24,"Baja",IF(J53&lt;=500,"Media",IF(J53&lt;=5000,"Alta","Muy Alta")))))</f>
        <v/>
      </c>
      <c r="L53" s="378" t="str">
        <f>IF(K53="","",IF(K53="Muy Baja",0.2,IF(K53="Baja",0.4,IF(K53="Media",0.6,IF(K53="Alta",0.8,IF(K53="Muy Alta",1,))))))</f>
        <v/>
      </c>
      <c r="M53" s="373"/>
      <c r="N53" s="374">
        <f>IF(NOT(ISERROR(MATCH(M53,'Tabla Impacto'!$B$221:$B$223,0))),'Tabla Impacto'!$F$223&amp;"Por favor no seleccionar los criterios de impacto(Afectación Económica o presupuestal y Pérdida Reputacional)",M53)</f>
        <v>0</v>
      </c>
      <c r="O53" s="377" t="str">
        <f>IF(OR(N53='Tabla Impacto'!$C$11,N53='Tabla Impacto'!$D$11),"Leve",IF(OR(N53='Tabla Impacto'!$C$12,N53='Tabla Impacto'!$D$12),"Menor",IF(OR(N53='Tabla Impacto'!$C$13,N53='Tabla Impacto'!$D$13),"Moderado",IF(OR(N53='Tabla Impacto'!$C$14,N53='Tabla Impacto'!$D$14),"Mayor",IF(OR(N53='Tabla Impacto'!$C$15,N53='Tabla Impacto'!$D$15),"Catastrófico","")))))</f>
        <v/>
      </c>
      <c r="P53" s="378" t="str">
        <f>IF(O53="","",IF(O53="Leve",0.2,IF(O53="Menor",0.4,IF(O53="Moderado",0.6,IF(O53="Mayor",0.8,IF(O53="Catastrófico",1,))))))</f>
        <v/>
      </c>
      <c r="Q53" s="379" t="str">
        <f>IF(OR(AND(K53="Muy Baja",O53="Leve"),AND(K53="Muy Baja",O53="Menor"),AND(K53="Baja",O53="Leve")),"Bajo",IF(OR(AND(K53="Muy baja",O53="Moderado"),AND(K53="Baja",O53="Menor"),AND(K53="Baja",O53="Moderado"),AND(K53="Media",O53="Leve"),AND(K53="Media",O53="Menor"),AND(K53="Media",O53="Moderado"),AND(K53="Alta",O53="Leve"),AND(K53="Alta",O53="Menor")),"Moderado",IF(OR(AND(K53="Muy Baja",O53="Mayor"),AND(K53="Baja",O53="Mayor"),AND(K53="Media",O53="Mayor"),AND(K53="Alta",O53="Moderado"),AND(K53="Alta",O53="Mayor"),AND(K53="Muy Alta",O53="Leve"),AND(K53="Muy Alta",O53="Menor"),AND(K53="Muy Alta",O53="Moderado"),AND(K53="Muy Alta",O53="Mayor")),"Alto",IF(OR(AND(K53="Muy Baja",O53="Catastrófico"),AND(K53="Baja",O53="Catastrófico"),AND(K53="Media",O53="Catastrófico"),AND(K53="Alta",O53="Catastrófico"),AND(K53="Muy Alta",O53="Catastrófico")),"Extremo",""))))</f>
        <v/>
      </c>
      <c r="R53" s="181">
        <v>1</v>
      </c>
      <c r="S53" s="186"/>
      <c r="T53" s="172" t="str">
        <f t="shared" si="9"/>
        <v/>
      </c>
      <c r="U53" s="172"/>
      <c r="V53" s="172"/>
      <c r="W53" s="172"/>
      <c r="X53" s="172"/>
      <c r="Y53" s="185"/>
      <c r="Z53" s="185"/>
      <c r="AA53" s="116" t="str">
        <f t="shared" si="6"/>
        <v/>
      </c>
      <c r="AB53" s="185"/>
      <c r="AC53" s="185"/>
      <c r="AD53" s="185"/>
      <c r="AE53" s="166" t="str">
        <f>IFERROR(IF(T53="Probabilidad",(L53-(+L53*AA53)),IF(T53="Impacto",L53,"")),"")</f>
        <v/>
      </c>
      <c r="AF53" s="149" t="str">
        <f>IFERROR(IF(AE53="","",IF(AE53&lt;=0.2,"Muy Baja",IF(AE53&lt;=0.4,"Baja",IF(AE53&lt;=0.6,"Media",IF(AE53&lt;=0.8,"Alta","Muy Alta"))))),"")</f>
        <v/>
      </c>
      <c r="AG53" s="116" t="str">
        <f t="shared" si="7"/>
        <v/>
      </c>
      <c r="AH53" s="149" t="str">
        <f>IFERROR(IF(AI53="","",IF(AI53&lt;=0.2,"Leve",IF(AI53&lt;=0.4,"Menor",IF(AI53&lt;=0.6,"Moderado",IF(AI53&lt;=0.8,"Mayor","Catastrófico"))))),"")</f>
        <v/>
      </c>
      <c r="AI53" s="116" t="str">
        <f>IFERROR(IF(T53="Impacto",(P53-(+P53*AA53)),IF(T53="Probabilidad",P53,"")),"")</f>
        <v/>
      </c>
      <c r="AJ53" s="117" t="str">
        <f t="shared" si="8"/>
        <v/>
      </c>
      <c r="AK53" s="359"/>
      <c r="AL53" s="182"/>
      <c r="AM53" s="181"/>
      <c r="AN53" s="189"/>
      <c r="AO53" s="189"/>
      <c r="AP53" s="182"/>
      <c r="AQ53" s="189"/>
      <c r="AR53" s="182"/>
      <c r="AS53" s="189"/>
      <c r="AT53" s="182"/>
      <c r="AU53" s="118"/>
      <c r="AV53" s="150"/>
      <c r="AW53" s="151"/>
      <c r="AX53" s="182"/>
      <c r="AY53" s="182"/>
      <c r="AZ53" s="181"/>
      <c r="BA53" s="189"/>
      <c r="BB53" s="189"/>
      <c r="BC53" s="182"/>
      <c r="BD53" s="182"/>
      <c r="BE53" s="181"/>
      <c r="BF53" s="189"/>
      <c r="BG53" s="189"/>
      <c r="BH53" s="182"/>
      <c r="BI53" s="182"/>
      <c r="BJ53" s="181"/>
      <c r="BK53" s="189"/>
      <c r="BL53" s="189"/>
      <c r="BM53" s="150"/>
      <c r="BN53" s="150"/>
      <c r="BO53" s="151"/>
      <c r="BP53" s="118"/>
      <c r="BQ53" s="118"/>
      <c r="BR53" s="152"/>
      <c r="BS53" s="150"/>
      <c r="BT53" s="150"/>
      <c r="BU53" s="150"/>
      <c r="BV53" s="118"/>
      <c r="BW53" s="150"/>
      <c r="BX53" s="150"/>
      <c r="BY53" s="118"/>
      <c r="BZ53" s="150"/>
      <c r="CA53" s="151"/>
      <c r="CB53" s="150"/>
      <c r="CC53" s="154"/>
      <c r="CD53" s="154"/>
      <c r="CE53" s="154"/>
      <c r="CF53" s="154"/>
      <c r="CG53" s="154"/>
      <c r="CH53" s="154"/>
      <c r="CI53" s="154"/>
      <c r="CJ53" s="154"/>
      <c r="CK53" s="154"/>
      <c r="CL53" s="154"/>
      <c r="CM53" s="154"/>
      <c r="CN53" s="154"/>
      <c r="CO53" s="154"/>
      <c r="CP53" s="154"/>
      <c r="CQ53" s="154"/>
      <c r="CR53" s="154"/>
      <c r="CS53" s="154"/>
      <c r="CT53" s="154"/>
      <c r="CU53" s="154"/>
      <c r="CV53" s="154"/>
      <c r="CW53" s="154"/>
      <c r="CX53" s="154"/>
      <c r="CY53" s="154"/>
      <c r="CZ53" s="154"/>
      <c r="DA53" s="154"/>
      <c r="DB53" s="154"/>
    </row>
    <row r="54" spans="1:106" ht="16.5" customHeight="1" x14ac:dyDescent="0.3">
      <c r="A54" s="351"/>
      <c r="B54" s="352"/>
      <c r="C54" s="352"/>
      <c r="D54" s="352"/>
      <c r="E54" s="380"/>
      <c r="F54" s="352"/>
      <c r="G54" s="352"/>
      <c r="H54" s="352"/>
      <c r="I54" s="352"/>
      <c r="J54" s="351"/>
      <c r="K54" s="377"/>
      <c r="L54" s="378"/>
      <c r="M54" s="373"/>
      <c r="N54" s="375"/>
      <c r="O54" s="377"/>
      <c r="P54" s="378"/>
      <c r="Q54" s="379"/>
      <c r="R54" s="181">
        <v>2</v>
      </c>
      <c r="S54" s="186"/>
      <c r="T54" s="172" t="str">
        <f t="shared" si="9"/>
        <v/>
      </c>
      <c r="U54" s="172"/>
      <c r="V54" s="172"/>
      <c r="W54" s="172"/>
      <c r="X54" s="172"/>
      <c r="Y54" s="185"/>
      <c r="Z54" s="185"/>
      <c r="AA54" s="116" t="str">
        <f t="shared" si="6"/>
        <v/>
      </c>
      <c r="AB54" s="185"/>
      <c r="AC54" s="185"/>
      <c r="AD54" s="185"/>
      <c r="AE54" s="166" t="str">
        <f>IFERROR(IF(AND(T53="Probabilidad",T54="Probabilidad"),(AG53-(+AG53*AA54)),IF(T54="Probabilidad",(L53-(+L53*AA54)),IF(T54="Impacto",AG53,""))),"")</f>
        <v/>
      </c>
      <c r="AF54" s="149" t="str">
        <f t="shared" si="4"/>
        <v/>
      </c>
      <c r="AG54" s="116" t="str">
        <f t="shared" si="7"/>
        <v/>
      </c>
      <c r="AH54" s="149" t="str">
        <f t="shared" si="5"/>
        <v/>
      </c>
      <c r="AI54" s="116" t="str">
        <f>IFERROR(IF(AND(T53="Impacto",T54="Impacto"),(AI47-(+AI47*AA54)),IF(T54="Impacto",($P$53-(+$P$53*AA54)),IF(T54="Probabilidad",AI47,""))),"")</f>
        <v/>
      </c>
      <c r="AJ54" s="117" t="str">
        <f t="shared" si="8"/>
        <v/>
      </c>
      <c r="AK54" s="360"/>
      <c r="AL54" s="182"/>
      <c r="AM54" s="181"/>
      <c r="AN54" s="189"/>
      <c r="AO54" s="189"/>
      <c r="AP54" s="182"/>
      <c r="AQ54" s="189"/>
      <c r="AR54" s="182"/>
      <c r="AS54" s="189"/>
      <c r="AT54" s="182"/>
      <c r="AU54" s="118"/>
      <c r="AV54" s="150"/>
      <c r="AW54" s="151"/>
      <c r="AX54" s="182"/>
      <c r="AY54" s="182"/>
      <c r="AZ54" s="181"/>
      <c r="BA54" s="189"/>
      <c r="BB54" s="189"/>
      <c r="BC54" s="182"/>
      <c r="BD54" s="182"/>
      <c r="BE54" s="181"/>
      <c r="BF54" s="189"/>
      <c r="BG54" s="189"/>
      <c r="BH54" s="182"/>
      <c r="BI54" s="182"/>
      <c r="BJ54" s="181"/>
      <c r="BK54" s="189"/>
      <c r="BL54" s="189"/>
      <c r="BM54" s="150"/>
      <c r="BN54" s="150"/>
      <c r="BO54" s="151"/>
      <c r="BP54" s="118"/>
      <c r="BQ54" s="118"/>
      <c r="BR54" s="152"/>
      <c r="BS54" s="150"/>
      <c r="BT54" s="150"/>
      <c r="BU54" s="150"/>
      <c r="BV54" s="118"/>
      <c r="BW54" s="150"/>
      <c r="BX54" s="150"/>
      <c r="BY54" s="118"/>
      <c r="BZ54" s="150"/>
      <c r="CA54" s="151"/>
      <c r="CB54" s="150"/>
      <c r="CC54" s="154"/>
      <c r="CD54" s="154"/>
      <c r="CE54" s="154"/>
      <c r="CF54" s="154"/>
      <c r="CG54" s="154"/>
      <c r="CH54" s="154"/>
      <c r="CI54" s="154"/>
      <c r="CJ54" s="154"/>
      <c r="CK54" s="154"/>
      <c r="CL54" s="154"/>
      <c r="CM54" s="154"/>
      <c r="CN54" s="154"/>
      <c r="CO54" s="154"/>
      <c r="CP54" s="154"/>
      <c r="CQ54" s="154"/>
      <c r="CR54" s="154"/>
      <c r="CS54" s="154"/>
      <c r="CT54" s="154"/>
      <c r="CU54" s="154"/>
      <c r="CV54" s="154"/>
      <c r="CW54" s="154"/>
      <c r="CX54" s="154"/>
      <c r="CY54" s="154"/>
      <c r="CZ54" s="154"/>
      <c r="DA54" s="154"/>
      <c r="DB54" s="154"/>
    </row>
    <row r="55" spans="1:106" ht="16.5" customHeight="1" x14ac:dyDescent="0.3">
      <c r="A55" s="351"/>
      <c r="B55" s="352"/>
      <c r="C55" s="352"/>
      <c r="D55" s="352"/>
      <c r="E55" s="380"/>
      <c r="F55" s="352"/>
      <c r="G55" s="352"/>
      <c r="H55" s="352"/>
      <c r="I55" s="352"/>
      <c r="J55" s="351"/>
      <c r="K55" s="377"/>
      <c r="L55" s="378"/>
      <c r="M55" s="373"/>
      <c r="N55" s="375"/>
      <c r="O55" s="377"/>
      <c r="P55" s="378"/>
      <c r="Q55" s="379"/>
      <c r="R55" s="181">
        <v>3</v>
      </c>
      <c r="S55" s="184"/>
      <c r="T55" s="172" t="str">
        <f t="shared" si="9"/>
        <v/>
      </c>
      <c r="U55" s="172"/>
      <c r="V55" s="172"/>
      <c r="W55" s="172"/>
      <c r="X55" s="172"/>
      <c r="Y55" s="185"/>
      <c r="Z55" s="185"/>
      <c r="AA55" s="116" t="str">
        <f t="shared" si="6"/>
        <v/>
      </c>
      <c r="AB55" s="185"/>
      <c r="AC55" s="185"/>
      <c r="AD55" s="185"/>
      <c r="AE55" s="166" t="str">
        <f>IFERROR(IF(AND(T54="Probabilidad",T55="Probabilidad"),(AG54-(+AG54*AA55)),IF(AND(T54="Impacto",T55="Probabilidad"),(AG53-(+AG53*AA55)),IF(T55="Impacto",AG54,""))),"")</f>
        <v/>
      </c>
      <c r="AF55" s="149" t="str">
        <f t="shared" si="4"/>
        <v/>
      </c>
      <c r="AG55" s="116" t="str">
        <f t="shared" si="7"/>
        <v/>
      </c>
      <c r="AH55" s="149" t="str">
        <f t="shared" si="5"/>
        <v/>
      </c>
      <c r="AI55" s="116" t="str">
        <f>IFERROR(IF(AND(T54="Impacto",T55="Impacto"),(AI54-(+AI54*AA55)),IF(AND(T54="Probabilidad",T55="Impacto"),(AI53-(+AI53*AA55)),IF(T55="Probabilidad",AI54,""))),"")</f>
        <v/>
      </c>
      <c r="AJ55" s="117" t="str">
        <f t="shared" si="8"/>
        <v/>
      </c>
      <c r="AK55" s="360"/>
      <c r="AL55" s="182"/>
      <c r="AM55" s="181"/>
      <c r="AN55" s="189"/>
      <c r="AO55" s="189"/>
      <c r="AP55" s="182"/>
      <c r="AQ55" s="189"/>
      <c r="AR55" s="182"/>
      <c r="AS55" s="189"/>
      <c r="AT55" s="182"/>
      <c r="AU55" s="118"/>
      <c r="AV55" s="150"/>
      <c r="AW55" s="151"/>
      <c r="AX55" s="150"/>
      <c r="AY55" s="150"/>
      <c r="AZ55" s="151"/>
      <c r="BA55" s="118"/>
      <c r="BB55" s="118"/>
      <c r="BC55" s="182"/>
      <c r="BD55" s="182"/>
      <c r="BE55" s="181"/>
      <c r="BF55" s="189"/>
      <c r="BG55" s="189"/>
      <c r="BH55" s="182"/>
      <c r="BI55" s="182"/>
      <c r="BJ55" s="181"/>
      <c r="BK55" s="189"/>
      <c r="BL55" s="189"/>
      <c r="BM55" s="150"/>
      <c r="BN55" s="150"/>
      <c r="BO55" s="151"/>
      <c r="BP55" s="118"/>
      <c r="BQ55" s="118"/>
      <c r="BR55" s="152"/>
      <c r="BS55" s="150"/>
      <c r="BT55" s="150"/>
      <c r="BU55" s="150"/>
      <c r="BV55" s="118"/>
      <c r="BW55" s="150"/>
      <c r="BX55" s="150"/>
      <c r="BY55" s="118"/>
      <c r="BZ55" s="150"/>
      <c r="CA55" s="151"/>
      <c r="CB55" s="150"/>
      <c r="CC55" s="154"/>
      <c r="CD55" s="154"/>
      <c r="CE55" s="154"/>
      <c r="CF55" s="154"/>
      <c r="CG55" s="154"/>
      <c r="CH55" s="154"/>
      <c r="CI55" s="154"/>
      <c r="CJ55" s="154"/>
      <c r="CK55" s="154"/>
      <c r="CL55" s="154"/>
      <c r="CM55" s="154"/>
      <c r="CN55" s="154"/>
      <c r="CO55" s="154"/>
      <c r="CP55" s="154"/>
      <c r="CQ55" s="154"/>
      <c r="CR55" s="154"/>
      <c r="CS55" s="154"/>
      <c r="CT55" s="154"/>
      <c r="CU55" s="154"/>
      <c r="CV55" s="154"/>
      <c r="CW55" s="154"/>
      <c r="CX55" s="154"/>
      <c r="CY55" s="154"/>
      <c r="CZ55" s="154"/>
      <c r="DA55" s="154"/>
      <c r="DB55" s="154"/>
    </row>
    <row r="56" spans="1:106" ht="16.5" customHeight="1" x14ac:dyDescent="0.3">
      <c r="A56" s="351"/>
      <c r="B56" s="352"/>
      <c r="C56" s="352"/>
      <c r="D56" s="352"/>
      <c r="E56" s="380"/>
      <c r="F56" s="352"/>
      <c r="G56" s="352"/>
      <c r="H56" s="352"/>
      <c r="I56" s="352"/>
      <c r="J56" s="351"/>
      <c r="K56" s="377"/>
      <c r="L56" s="378"/>
      <c r="M56" s="373"/>
      <c r="N56" s="375"/>
      <c r="O56" s="377"/>
      <c r="P56" s="378"/>
      <c r="Q56" s="379"/>
      <c r="R56" s="181">
        <v>4</v>
      </c>
      <c r="S56" s="186"/>
      <c r="T56" s="172" t="str">
        <f t="shared" si="9"/>
        <v/>
      </c>
      <c r="U56" s="172"/>
      <c r="V56" s="172"/>
      <c r="W56" s="172"/>
      <c r="X56" s="172"/>
      <c r="Y56" s="185"/>
      <c r="Z56" s="185"/>
      <c r="AA56" s="116" t="str">
        <f t="shared" si="6"/>
        <v/>
      </c>
      <c r="AB56" s="185"/>
      <c r="AC56" s="185"/>
      <c r="AD56" s="185"/>
      <c r="AE56" s="166" t="str">
        <f>IFERROR(IF(AND(T55="Probabilidad",T56="Probabilidad"),(AG55-(+AG55*AA56)),IF(AND(T55="Impacto",T56="Probabilidad"),(AG54-(+AG54*AA56)),IF(T56="Impacto",AG55,""))),"")</f>
        <v/>
      </c>
      <c r="AF56" s="149" t="str">
        <f t="shared" si="4"/>
        <v/>
      </c>
      <c r="AG56" s="116" t="str">
        <f t="shared" si="7"/>
        <v/>
      </c>
      <c r="AH56" s="149" t="str">
        <f t="shared" si="5"/>
        <v/>
      </c>
      <c r="AI56" s="116" t="str">
        <f>IFERROR(IF(AND(T55="Impacto",T56="Impacto"),(AI55-(+AI55*AA56)),IF(AND(T55="Probabilidad",T56="Impacto"),(AI54-(+AI54*AA56)),IF(T56="Probabilidad",AI55,""))),"")</f>
        <v/>
      </c>
      <c r="AJ56" s="117" t="str">
        <f t="shared" si="8"/>
        <v/>
      </c>
      <c r="AK56" s="360"/>
      <c r="AL56" s="182"/>
      <c r="AM56" s="181"/>
      <c r="AN56" s="189"/>
      <c r="AO56" s="189"/>
      <c r="AP56" s="182"/>
      <c r="AQ56" s="189"/>
      <c r="AR56" s="182"/>
      <c r="AS56" s="189"/>
      <c r="AT56" s="182"/>
      <c r="AU56" s="118"/>
      <c r="AV56" s="150"/>
      <c r="AW56" s="151"/>
      <c r="AX56" s="150"/>
      <c r="AY56" s="150"/>
      <c r="AZ56" s="151"/>
      <c r="BA56" s="118"/>
      <c r="BB56" s="118"/>
      <c r="BC56" s="182"/>
      <c r="BD56" s="182"/>
      <c r="BE56" s="181"/>
      <c r="BF56" s="189"/>
      <c r="BG56" s="189"/>
      <c r="BH56" s="182"/>
      <c r="BI56" s="182"/>
      <c r="BJ56" s="181"/>
      <c r="BK56" s="189"/>
      <c r="BL56" s="189"/>
      <c r="BM56" s="150"/>
      <c r="BN56" s="150"/>
      <c r="BO56" s="151"/>
      <c r="BP56" s="118"/>
      <c r="BQ56" s="118"/>
      <c r="BR56" s="152"/>
      <c r="BS56" s="150"/>
      <c r="BT56" s="150"/>
      <c r="BU56" s="150"/>
      <c r="BV56" s="118"/>
      <c r="BW56" s="150"/>
      <c r="BX56" s="150"/>
      <c r="BY56" s="118"/>
      <c r="BZ56" s="150"/>
      <c r="CA56" s="151"/>
      <c r="CB56" s="150"/>
      <c r="CC56" s="154"/>
      <c r="CD56" s="154"/>
      <c r="CE56" s="154"/>
      <c r="CF56" s="154"/>
      <c r="CG56" s="154"/>
      <c r="CH56" s="154"/>
      <c r="CI56" s="154"/>
      <c r="CJ56" s="154"/>
      <c r="CK56" s="154"/>
      <c r="CL56" s="154"/>
      <c r="CM56" s="154"/>
      <c r="CN56" s="154"/>
      <c r="CO56" s="154"/>
      <c r="CP56" s="154"/>
      <c r="CQ56" s="154"/>
      <c r="CR56" s="154"/>
      <c r="CS56" s="154"/>
      <c r="CT56" s="154"/>
      <c r="CU56" s="154"/>
      <c r="CV56" s="154"/>
      <c r="CW56" s="154"/>
      <c r="CX56" s="154"/>
      <c r="CY56" s="154"/>
      <c r="CZ56" s="154"/>
      <c r="DA56" s="154"/>
      <c r="DB56" s="154"/>
    </row>
    <row r="57" spans="1:106" ht="16.5" customHeight="1" x14ac:dyDescent="0.3">
      <c r="A57" s="351"/>
      <c r="B57" s="352"/>
      <c r="C57" s="352"/>
      <c r="D57" s="352"/>
      <c r="E57" s="380"/>
      <c r="F57" s="352"/>
      <c r="G57" s="352"/>
      <c r="H57" s="352"/>
      <c r="I57" s="352"/>
      <c r="J57" s="351"/>
      <c r="K57" s="377"/>
      <c r="L57" s="378"/>
      <c r="M57" s="373"/>
      <c r="N57" s="375"/>
      <c r="O57" s="377"/>
      <c r="P57" s="378"/>
      <c r="Q57" s="379"/>
      <c r="R57" s="181">
        <v>5</v>
      </c>
      <c r="S57" s="186"/>
      <c r="T57" s="172" t="str">
        <f t="shared" si="9"/>
        <v/>
      </c>
      <c r="U57" s="172"/>
      <c r="V57" s="172"/>
      <c r="W57" s="172"/>
      <c r="X57" s="172"/>
      <c r="Y57" s="185"/>
      <c r="Z57" s="185"/>
      <c r="AA57" s="116" t="str">
        <f t="shared" si="6"/>
        <v/>
      </c>
      <c r="AB57" s="185"/>
      <c r="AC57" s="185"/>
      <c r="AD57" s="185"/>
      <c r="AE57" s="166" t="str">
        <f>IFERROR(IF(AND(T56="Probabilidad",T57="Probabilidad"),(AG56-(+AG56*AA57)),IF(AND(T56="Impacto",T57="Probabilidad"),(AG55-(+AG55*AA57)),IF(T57="Impacto",AG56,""))),"")</f>
        <v/>
      </c>
      <c r="AF57" s="149" t="str">
        <f t="shared" si="4"/>
        <v/>
      </c>
      <c r="AG57" s="116" t="str">
        <f t="shared" si="7"/>
        <v/>
      </c>
      <c r="AH57" s="149" t="str">
        <f t="shared" si="5"/>
        <v/>
      </c>
      <c r="AI57" s="116" t="str">
        <f>IFERROR(IF(AND(T56="Impacto",T57="Impacto"),(AI56-(+AI56*AA57)),IF(AND(T56="Probabilidad",T57="Impacto"),(AI55-(+AI55*AA57)),IF(T57="Probabilidad",AI56,""))),"")</f>
        <v/>
      </c>
      <c r="AJ57" s="117" t="str">
        <f t="shared" si="8"/>
        <v/>
      </c>
      <c r="AK57" s="360"/>
      <c r="AL57" s="182"/>
      <c r="AM57" s="181"/>
      <c r="AN57" s="189"/>
      <c r="AO57" s="118"/>
      <c r="AP57" s="150"/>
      <c r="AQ57" s="118"/>
      <c r="AR57" s="150"/>
      <c r="AS57" s="189"/>
      <c r="AT57" s="182"/>
      <c r="AU57" s="118"/>
      <c r="AV57" s="150"/>
      <c r="AW57" s="151"/>
      <c r="AX57" s="150"/>
      <c r="AY57" s="150"/>
      <c r="AZ57" s="151"/>
      <c r="BA57" s="118"/>
      <c r="BB57" s="118"/>
      <c r="BC57" s="182"/>
      <c r="BD57" s="182"/>
      <c r="BE57" s="181"/>
      <c r="BF57" s="189"/>
      <c r="BG57" s="189"/>
      <c r="BH57" s="182"/>
      <c r="BI57" s="182"/>
      <c r="BJ57" s="181"/>
      <c r="BK57" s="189"/>
      <c r="BL57" s="189"/>
      <c r="BM57" s="150"/>
      <c r="BN57" s="150"/>
      <c r="BO57" s="151"/>
      <c r="BP57" s="118"/>
      <c r="BQ57" s="118"/>
      <c r="BR57" s="152"/>
      <c r="BS57" s="150"/>
      <c r="BT57" s="150"/>
      <c r="BU57" s="150"/>
      <c r="BV57" s="118"/>
      <c r="BW57" s="150"/>
      <c r="BX57" s="150"/>
      <c r="BY57" s="118"/>
      <c r="BZ57" s="150"/>
      <c r="CA57" s="151"/>
      <c r="CB57" s="150"/>
      <c r="CC57" s="154"/>
      <c r="CD57" s="154"/>
      <c r="CE57" s="154"/>
      <c r="CF57" s="154"/>
      <c r="CG57" s="154"/>
      <c r="CH57" s="154"/>
      <c r="CI57" s="154"/>
      <c r="CJ57" s="154"/>
      <c r="CK57" s="154"/>
      <c r="CL57" s="154"/>
      <c r="CM57" s="154"/>
      <c r="CN57" s="154"/>
      <c r="CO57" s="154"/>
      <c r="CP57" s="154"/>
      <c r="CQ57" s="154"/>
      <c r="CR57" s="154"/>
      <c r="CS57" s="154"/>
      <c r="CT57" s="154"/>
      <c r="CU57" s="154"/>
      <c r="CV57" s="154"/>
      <c r="CW57" s="154"/>
      <c r="CX57" s="154"/>
      <c r="CY57" s="154"/>
      <c r="CZ57" s="154"/>
      <c r="DA57" s="154"/>
      <c r="DB57" s="154"/>
    </row>
    <row r="58" spans="1:106" ht="16.5" customHeight="1" x14ac:dyDescent="0.3">
      <c r="A58" s="351"/>
      <c r="B58" s="352"/>
      <c r="C58" s="352"/>
      <c r="D58" s="352"/>
      <c r="E58" s="380"/>
      <c r="F58" s="352"/>
      <c r="G58" s="352"/>
      <c r="H58" s="352"/>
      <c r="I58" s="352"/>
      <c r="J58" s="351"/>
      <c r="K58" s="377"/>
      <c r="L58" s="378"/>
      <c r="M58" s="373"/>
      <c r="N58" s="376"/>
      <c r="O58" s="377"/>
      <c r="P58" s="378"/>
      <c r="Q58" s="379"/>
      <c r="R58" s="181">
        <v>6</v>
      </c>
      <c r="S58" s="186"/>
      <c r="T58" s="172" t="str">
        <f t="shared" si="9"/>
        <v/>
      </c>
      <c r="U58" s="172"/>
      <c r="V58" s="172"/>
      <c r="W58" s="172"/>
      <c r="X58" s="172"/>
      <c r="Y58" s="185"/>
      <c r="Z58" s="185"/>
      <c r="AA58" s="116" t="str">
        <f t="shared" si="6"/>
        <v/>
      </c>
      <c r="AB58" s="185"/>
      <c r="AC58" s="185"/>
      <c r="AD58" s="185"/>
      <c r="AE58" s="166" t="str">
        <f>IFERROR(IF(AND(T57="Probabilidad",T58="Probabilidad"),(AG57-(+AG57*AA58)),IF(AND(T57="Impacto",T58="Probabilidad"),(AG56-(+AG56*AA58)),IF(T58="Impacto",AG57,""))),"")</f>
        <v/>
      </c>
      <c r="AF58" s="149" t="str">
        <f t="shared" si="4"/>
        <v/>
      </c>
      <c r="AG58" s="116" t="str">
        <f t="shared" si="7"/>
        <v/>
      </c>
      <c r="AH58" s="149" t="str">
        <f t="shared" si="5"/>
        <v/>
      </c>
      <c r="AI58" s="116" t="str">
        <f>IFERROR(IF(AND(T57="Impacto",T58="Impacto"),(AI57-(+AI57*AA58)),IF(AND(T57="Probabilidad",T58="Impacto"),(AI56-(+AI56*AA58)),IF(T58="Probabilidad",AI57,""))),"")</f>
        <v/>
      </c>
      <c r="AJ58" s="117" t="str">
        <f t="shared" si="8"/>
        <v/>
      </c>
      <c r="AK58" s="361"/>
      <c r="AL58" s="182"/>
      <c r="AM58" s="181"/>
      <c r="AN58" s="189"/>
      <c r="AO58" s="118"/>
      <c r="AP58" s="150"/>
      <c r="AQ58" s="118"/>
      <c r="AR58" s="150"/>
      <c r="AS58" s="189"/>
      <c r="AT58" s="182"/>
      <c r="AU58" s="118"/>
      <c r="AV58" s="150"/>
      <c r="AW58" s="151"/>
      <c r="AX58" s="150"/>
      <c r="AY58" s="150"/>
      <c r="AZ58" s="151"/>
      <c r="BA58" s="118"/>
      <c r="BB58" s="118"/>
      <c r="BC58" s="182"/>
      <c r="BD58" s="182"/>
      <c r="BE58" s="181"/>
      <c r="BF58" s="189"/>
      <c r="BG58" s="189"/>
      <c r="BH58" s="182"/>
      <c r="BI58" s="182"/>
      <c r="BJ58" s="181"/>
      <c r="BK58" s="189"/>
      <c r="BL58" s="189"/>
      <c r="BM58" s="150"/>
      <c r="BN58" s="150"/>
      <c r="BO58" s="151"/>
      <c r="BP58" s="118"/>
      <c r="BQ58" s="118"/>
      <c r="BR58" s="152"/>
      <c r="BS58" s="150"/>
      <c r="BT58" s="150"/>
      <c r="BU58" s="150"/>
      <c r="BV58" s="118"/>
      <c r="BW58" s="150"/>
      <c r="BX58" s="150"/>
      <c r="BY58" s="118"/>
      <c r="BZ58" s="150"/>
      <c r="CA58" s="151"/>
      <c r="CB58" s="150"/>
      <c r="CC58" s="154"/>
      <c r="CD58" s="154"/>
      <c r="CE58" s="154"/>
      <c r="CF58" s="154"/>
      <c r="CG58" s="154"/>
      <c r="CH58" s="154"/>
      <c r="CI58" s="154"/>
      <c r="CJ58" s="154"/>
      <c r="CK58" s="154"/>
      <c r="CL58" s="154"/>
      <c r="CM58" s="154"/>
      <c r="CN58" s="154"/>
      <c r="CO58" s="154"/>
      <c r="CP58" s="154"/>
      <c r="CQ58" s="154"/>
      <c r="CR58" s="154"/>
      <c r="CS58" s="154"/>
      <c r="CT58" s="154"/>
      <c r="CU58" s="154"/>
      <c r="CV58" s="154"/>
      <c r="CW58" s="154"/>
      <c r="CX58" s="154"/>
      <c r="CY58" s="154"/>
      <c r="CZ58" s="154"/>
      <c r="DA58" s="154"/>
      <c r="DB58" s="154"/>
    </row>
    <row r="59" spans="1:106" ht="16.5" customHeight="1" x14ac:dyDescent="0.3">
      <c r="A59" s="351">
        <v>10</v>
      </c>
      <c r="B59" s="352"/>
      <c r="C59" s="352"/>
      <c r="D59" s="352"/>
      <c r="E59" s="380"/>
      <c r="F59" s="352"/>
      <c r="G59" s="352"/>
      <c r="H59" s="352"/>
      <c r="I59" s="352"/>
      <c r="J59" s="351"/>
      <c r="K59" s="377" t="str">
        <f>IF(J59&lt;=0,"",IF(J59&lt;=2,"Muy Baja",IF(J59&lt;=24,"Baja",IF(J59&lt;=500,"Media",IF(J59&lt;=5000,"Alta","Muy Alta")))))</f>
        <v/>
      </c>
      <c r="L59" s="378" t="str">
        <f>IF(K59="","",IF(K59="Muy Baja",0.2,IF(K59="Baja",0.4,IF(K59="Media",0.6,IF(K59="Alta",0.8,IF(K59="Muy Alta",1,))))))</f>
        <v/>
      </c>
      <c r="M59" s="373"/>
      <c r="N59" s="374">
        <f>IF(NOT(ISERROR(MATCH(M59,'Tabla Impacto'!$B$221:$B$223,0))),'Tabla Impacto'!$F$223&amp;"Por favor no seleccionar los criterios de impacto(Afectación Económica o presupuestal y Pérdida Reputacional)",M59)</f>
        <v>0</v>
      </c>
      <c r="O59" s="377" t="str">
        <f>IF(OR(N59='Tabla Impacto'!$C$11,N59='Tabla Impacto'!$D$11),"Leve",IF(OR(N59='Tabla Impacto'!$C$12,N59='Tabla Impacto'!$D$12),"Menor",IF(OR(N59='Tabla Impacto'!$C$13,N59='Tabla Impacto'!$D$13),"Moderado",IF(OR(N59='Tabla Impacto'!$C$14,N59='Tabla Impacto'!$D$14),"Mayor",IF(OR(N59='Tabla Impacto'!$C$15,N59='Tabla Impacto'!$D$15),"Catastrófico","")))))</f>
        <v/>
      </c>
      <c r="P59" s="378" t="str">
        <f>IF(O59="","",IF(O59="Leve",0.2,IF(O59="Menor",0.4,IF(O59="Moderado",0.6,IF(O59="Mayor",0.8,IF(O59="Catastrófico",1,))))))</f>
        <v/>
      </c>
      <c r="Q59" s="379" t="str">
        <f>IF(OR(AND(K59="Muy Baja",O59="Leve"),AND(K59="Muy Baja",O59="Menor"),AND(K59="Baja",O59="Leve")),"Bajo",IF(OR(AND(K59="Muy baja",O59="Moderado"),AND(K59="Baja",O59="Menor"),AND(K59="Baja",O59="Moderado"),AND(K59="Media",O59="Leve"),AND(K59="Media",O59="Menor"),AND(K59="Media",O59="Moderado"),AND(K59="Alta",O59="Leve"),AND(K59="Alta",O59="Menor")),"Moderado",IF(OR(AND(K59="Muy Baja",O59="Mayor"),AND(K59="Baja",O59="Mayor"),AND(K59="Media",O59="Mayor"),AND(K59="Alta",O59="Moderado"),AND(K59="Alta",O59="Mayor"),AND(K59="Muy Alta",O59="Leve"),AND(K59="Muy Alta",O59="Menor"),AND(K59="Muy Alta",O59="Moderado"),AND(K59="Muy Alta",O59="Mayor")),"Alto",IF(OR(AND(K59="Muy Baja",O59="Catastrófico"),AND(K59="Baja",O59="Catastrófico"),AND(K59="Media",O59="Catastrófico"),AND(K59="Alta",O59="Catastrófico"),AND(K59="Muy Alta",O59="Catastrófico")),"Extremo",""))))</f>
        <v/>
      </c>
      <c r="R59" s="181">
        <v>1</v>
      </c>
      <c r="S59" s="186"/>
      <c r="T59" s="172" t="str">
        <f t="shared" si="9"/>
        <v/>
      </c>
      <c r="U59" s="172"/>
      <c r="V59" s="172"/>
      <c r="W59" s="172"/>
      <c r="X59" s="172"/>
      <c r="Y59" s="185"/>
      <c r="Z59" s="185"/>
      <c r="AA59" s="116" t="str">
        <f t="shared" si="6"/>
        <v/>
      </c>
      <c r="AB59" s="185"/>
      <c r="AC59" s="185"/>
      <c r="AD59" s="185"/>
      <c r="AE59" s="166" t="str">
        <f>IFERROR(IF(T59="Probabilidad",(L59-(+L59*AA59)),IF(T59="Impacto",L59,"")),"")</f>
        <v/>
      </c>
      <c r="AF59" s="149" t="str">
        <f>IFERROR(IF(AE59="","",IF(AE59&lt;=0.2,"Muy Baja",IF(AE59&lt;=0.4,"Baja",IF(AE59&lt;=0.6,"Media",IF(AE59&lt;=0.8,"Alta","Muy Alta"))))),"")</f>
        <v/>
      </c>
      <c r="AG59" s="116" t="str">
        <f t="shared" si="7"/>
        <v/>
      </c>
      <c r="AH59" s="149" t="str">
        <f>IFERROR(IF(AI59="","",IF(AI59&lt;=0.2,"Leve",IF(AI59&lt;=0.4,"Menor",IF(AI59&lt;=0.6,"Moderado",IF(AI59&lt;=0.8,"Mayor","Catastrófico"))))),"")</f>
        <v/>
      </c>
      <c r="AI59" s="116" t="str">
        <f>IFERROR(IF(T59="Impacto",(P59-(+P59*AA59)),IF(T59="Probabilidad",P59,"")),"")</f>
        <v/>
      </c>
      <c r="AJ59" s="117" t="str">
        <f t="shared" si="8"/>
        <v/>
      </c>
      <c r="AK59" s="359"/>
      <c r="AL59" s="182"/>
      <c r="AM59" s="181"/>
      <c r="AN59" s="189"/>
      <c r="AO59" s="118"/>
      <c r="AP59" s="150"/>
      <c r="AQ59" s="118"/>
      <c r="AR59" s="150"/>
      <c r="AS59" s="189"/>
      <c r="AT59" s="182"/>
      <c r="AU59" s="118"/>
      <c r="AV59" s="150"/>
      <c r="AW59" s="151"/>
      <c r="AX59" s="150"/>
      <c r="AY59" s="150"/>
      <c r="AZ59" s="151"/>
      <c r="BA59" s="118"/>
      <c r="BB59" s="118"/>
      <c r="BC59" s="150"/>
      <c r="BD59" s="150"/>
      <c r="BE59" s="151"/>
      <c r="BF59" s="118"/>
      <c r="BG59" s="118"/>
      <c r="BH59" s="182"/>
      <c r="BI59" s="182"/>
      <c r="BJ59" s="181"/>
      <c r="BK59" s="189"/>
      <c r="BL59" s="189"/>
      <c r="BM59" s="150"/>
      <c r="BN59" s="150"/>
      <c r="BO59" s="151"/>
      <c r="BP59" s="118"/>
      <c r="BQ59" s="118"/>
      <c r="BR59" s="152"/>
      <c r="BS59" s="150"/>
      <c r="BT59" s="150"/>
      <c r="BU59" s="150"/>
      <c r="BV59" s="118"/>
      <c r="BW59" s="150"/>
      <c r="BX59" s="150"/>
      <c r="BY59" s="118"/>
      <c r="BZ59" s="150"/>
      <c r="CA59" s="151"/>
      <c r="CB59" s="150"/>
      <c r="CC59" s="154"/>
      <c r="CD59" s="154"/>
      <c r="CE59" s="154"/>
      <c r="CF59" s="154"/>
      <c r="CG59" s="154"/>
      <c r="CH59" s="154"/>
      <c r="CI59" s="154"/>
      <c r="CJ59" s="154"/>
      <c r="CK59" s="154"/>
      <c r="CL59" s="154"/>
      <c r="CM59" s="154"/>
      <c r="CN59" s="154"/>
      <c r="CO59" s="154"/>
      <c r="CP59" s="154"/>
      <c r="CQ59" s="154"/>
      <c r="CR59" s="154"/>
      <c r="CS59" s="154"/>
      <c r="CT59" s="154"/>
      <c r="CU59" s="154"/>
      <c r="CV59" s="154"/>
      <c r="CW59" s="154"/>
      <c r="CX59" s="154"/>
      <c r="CY59" s="154"/>
      <c r="CZ59" s="154"/>
      <c r="DA59" s="154"/>
      <c r="DB59" s="154"/>
    </row>
    <row r="60" spans="1:106" ht="16.5" customHeight="1" x14ac:dyDescent="0.3">
      <c r="A60" s="351"/>
      <c r="B60" s="352"/>
      <c r="C60" s="352"/>
      <c r="D60" s="352"/>
      <c r="E60" s="380"/>
      <c r="F60" s="352"/>
      <c r="G60" s="352"/>
      <c r="H60" s="352"/>
      <c r="I60" s="352"/>
      <c r="J60" s="351"/>
      <c r="K60" s="377"/>
      <c r="L60" s="378"/>
      <c r="M60" s="373"/>
      <c r="N60" s="375"/>
      <c r="O60" s="377"/>
      <c r="P60" s="378"/>
      <c r="Q60" s="379"/>
      <c r="R60" s="181">
        <v>2</v>
      </c>
      <c r="S60" s="186"/>
      <c r="T60" s="172" t="str">
        <f t="shared" si="9"/>
        <v/>
      </c>
      <c r="U60" s="172"/>
      <c r="V60" s="172"/>
      <c r="W60" s="172"/>
      <c r="X60" s="172"/>
      <c r="Y60" s="185"/>
      <c r="Z60" s="185"/>
      <c r="AA60" s="116" t="str">
        <f t="shared" si="6"/>
        <v/>
      </c>
      <c r="AB60" s="185"/>
      <c r="AC60" s="185"/>
      <c r="AD60" s="185"/>
      <c r="AE60" s="166" t="str">
        <f>IFERROR(IF(AND(T59="Probabilidad",T60="Probabilidad"),(AG59-(+AG59*AA60)),IF(T60="Probabilidad",(L59-(+L59*AA60)),IF(T60="Impacto",AG59,""))),"")</f>
        <v/>
      </c>
      <c r="AF60" s="149" t="str">
        <f t="shared" si="4"/>
        <v/>
      </c>
      <c r="AG60" s="116" t="str">
        <f t="shared" si="7"/>
        <v/>
      </c>
      <c r="AH60" s="149" t="str">
        <f t="shared" si="5"/>
        <v/>
      </c>
      <c r="AI60" s="116" t="str">
        <f>IFERROR(IF(AND(T59="Impacto",T60="Impacto"),(AI53-(+AI53*AA60)),IF(T60="Impacto",($P$59-(+$P$59*AA60)),IF(T60="Probabilidad",AI53,""))),"")</f>
        <v/>
      </c>
      <c r="AJ60" s="117" t="str">
        <f t="shared" si="8"/>
        <v/>
      </c>
      <c r="AK60" s="360"/>
      <c r="AL60" s="182"/>
      <c r="AM60" s="181"/>
      <c r="AN60" s="189"/>
      <c r="AO60" s="118"/>
      <c r="AP60" s="150"/>
      <c r="AQ60" s="118"/>
      <c r="AR60" s="150"/>
      <c r="AS60" s="189"/>
      <c r="AT60" s="182"/>
      <c r="AU60" s="118"/>
      <c r="AV60" s="150"/>
      <c r="AW60" s="151"/>
      <c r="AX60" s="150"/>
      <c r="AY60" s="150"/>
      <c r="AZ60" s="151"/>
      <c r="BA60" s="118"/>
      <c r="BB60" s="118"/>
      <c r="BC60" s="150"/>
      <c r="BD60" s="150"/>
      <c r="BE60" s="151"/>
      <c r="BF60" s="118"/>
      <c r="BG60" s="118"/>
      <c r="BH60" s="182"/>
      <c r="BI60" s="182"/>
      <c r="BJ60" s="181"/>
      <c r="BK60" s="189"/>
      <c r="BL60" s="189"/>
      <c r="BM60" s="150"/>
      <c r="BN60" s="150"/>
      <c r="BO60" s="151"/>
      <c r="BP60" s="118"/>
      <c r="BQ60" s="118"/>
      <c r="BR60" s="152"/>
      <c r="BS60" s="150"/>
      <c r="BT60" s="150"/>
      <c r="BU60" s="150"/>
      <c r="BV60" s="118"/>
      <c r="BW60" s="150"/>
      <c r="BX60" s="150"/>
      <c r="BY60" s="118"/>
      <c r="BZ60" s="150"/>
      <c r="CA60" s="151"/>
      <c r="CB60" s="150"/>
    </row>
    <row r="61" spans="1:106" ht="16.5" customHeight="1" x14ac:dyDescent="0.3">
      <c r="A61" s="351"/>
      <c r="B61" s="352"/>
      <c r="C61" s="352"/>
      <c r="D61" s="352"/>
      <c r="E61" s="380"/>
      <c r="F61" s="352"/>
      <c r="G61" s="352"/>
      <c r="H61" s="352"/>
      <c r="I61" s="352"/>
      <c r="J61" s="351"/>
      <c r="K61" s="377"/>
      <c r="L61" s="378"/>
      <c r="M61" s="373"/>
      <c r="N61" s="375"/>
      <c r="O61" s="377"/>
      <c r="P61" s="378"/>
      <c r="Q61" s="379"/>
      <c r="R61" s="181">
        <v>3</v>
      </c>
      <c r="S61" s="184"/>
      <c r="T61" s="172" t="str">
        <f t="shared" si="9"/>
        <v/>
      </c>
      <c r="U61" s="172"/>
      <c r="V61" s="172"/>
      <c r="W61" s="172"/>
      <c r="X61" s="172"/>
      <c r="Y61" s="185"/>
      <c r="Z61" s="185"/>
      <c r="AA61" s="116" t="str">
        <f t="shared" si="6"/>
        <v/>
      </c>
      <c r="AB61" s="185"/>
      <c r="AC61" s="185"/>
      <c r="AD61" s="185"/>
      <c r="AE61" s="166" t="str">
        <f>IFERROR(IF(AND(T60="Probabilidad",T61="Probabilidad"),(AG60-(+AG60*AA61)),IF(AND(T60="Impacto",T61="Probabilidad"),(AG59-(+AG59*AA61)),IF(T61="Impacto",AG60,""))),"")</f>
        <v/>
      </c>
      <c r="AF61" s="149" t="str">
        <f t="shared" si="4"/>
        <v/>
      </c>
      <c r="AG61" s="116" t="str">
        <f t="shared" si="7"/>
        <v/>
      </c>
      <c r="AH61" s="149" t="str">
        <f t="shared" si="5"/>
        <v/>
      </c>
      <c r="AI61" s="116" t="str">
        <f>IFERROR(IF(AND(T60="Impacto",T61="Impacto"),(AI60-(+AI60*AA61)),IF(AND(T60="Probabilidad",T61="Impacto"),(AI59-(+AI59*AA61)),IF(T61="Probabilidad",AI60,""))),"")</f>
        <v/>
      </c>
      <c r="AJ61" s="117" t="str">
        <f t="shared" si="8"/>
        <v/>
      </c>
      <c r="AK61" s="360"/>
      <c r="AL61" s="182"/>
      <c r="AM61" s="181"/>
      <c r="AN61" s="189"/>
      <c r="AO61" s="118"/>
      <c r="AP61" s="150"/>
      <c r="AQ61" s="118"/>
      <c r="AR61" s="150"/>
      <c r="AS61" s="189"/>
      <c r="AT61" s="182"/>
      <c r="AU61" s="118"/>
      <c r="AV61" s="150"/>
      <c r="AW61" s="151"/>
      <c r="AX61" s="150"/>
      <c r="AY61" s="150"/>
      <c r="AZ61" s="151"/>
      <c r="BA61" s="118"/>
      <c r="BB61" s="118"/>
      <c r="BC61" s="150"/>
      <c r="BD61" s="150"/>
      <c r="BE61" s="151"/>
      <c r="BF61" s="118"/>
      <c r="BG61" s="118"/>
      <c r="BH61" s="182"/>
      <c r="BI61" s="182"/>
      <c r="BJ61" s="181"/>
      <c r="BK61" s="189"/>
      <c r="BL61" s="189"/>
      <c r="BM61" s="150"/>
      <c r="BN61" s="150"/>
      <c r="BO61" s="151"/>
      <c r="BP61" s="118"/>
      <c r="BQ61" s="118"/>
      <c r="BR61" s="152"/>
      <c r="BS61" s="150"/>
      <c r="BT61" s="150"/>
      <c r="BU61" s="150"/>
      <c r="BV61" s="118"/>
      <c r="BW61" s="150"/>
      <c r="BX61" s="150"/>
      <c r="BY61" s="118"/>
      <c r="BZ61" s="150"/>
      <c r="CA61" s="151"/>
      <c r="CB61" s="150"/>
    </row>
    <row r="62" spans="1:106" ht="16.5" customHeight="1" x14ac:dyDescent="0.3">
      <c r="A62" s="351"/>
      <c r="B62" s="352"/>
      <c r="C62" s="352"/>
      <c r="D62" s="352"/>
      <c r="E62" s="380"/>
      <c r="F62" s="352"/>
      <c r="G62" s="352"/>
      <c r="H62" s="352"/>
      <c r="I62" s="352"/>
      <c r="J62" s="351"/>
      <c r="K62" s="377"/>
      <c r="L62" s="378"/>
      <c r="M62" s="373"/>
      <c r="N62" s="375"/>
      <c r="O62" s="377"/>
      <c r="P62" s="378"/>
      <c r="Q62" s="379"/>
      <c r="R62" s="181">
        <v>4</v>
      </c>
      <c r="S62" s="186"/>
      <c r="T62" s="172" t="str">
        <f t="shared" si="9"/>
        <v/>
      </c>
      <c r="U62" s="172"/>
      <c r="V62" s="172"/>
      <c r="W62" s="172"/>
      <c r="X62" s="172"/>
      <c r="Y62" s="185"/>
      <c r="Z62" s="185"/>
      <c r="AA62" s="116" t="str">
        <f t="shared" si="6"/>
        <v/>
      </c>
      <c r="AB62" s="185"/>
      <c r="AC62" s="185"/>
      <c r="AD62" s="185"/>
      <c r="AE62" s="166" t="str">
        <f>IFERROR(IF(AND(T61="Probabilidad",T62="Probabilidad"),(AG61-(+AG61*AA62)),IF(AND(T61="Impacto",T62="Probabilidad"),(AG60-(+AG60*AA62)),IF(T62="Impacto",AG61,""))),"")</f>
        <v/>
      </c>
      <c r="AF62" s="149" t="str">
        <f t="shared" si="4"/>
        <v/>
      </c>
      <c r="AG62" s="116" t="str">
        <f t="shared" si="7"/>
        <v/>
      </c>
      <c r="AH62" s="149" t="str">
        <f t="shared" si="5"/>
        <v/>
      </c>
      <c r="AI62" s="116" t="str">
        <f>IFERROR(IF(AND(T61="Impacto",T62="Impacto"),(AI61-(+AI61*AA62)),IF(AND(T61="Probabilidad",T62="Impacto"),(AI60-(+AI60*AA62)),IF(T62="Probabilidad",AI61,""))),"")</f>
        <v/>
      </c>
      <c r="AJ62" s="117" t="str">
        <f t="shared" si="8"/>
        <v/>
      </c>
      <c r="AK62" s="360"/>
      <c r="AL62" s="182"/>
      <c r="AM62" s="181"/>
      <c r="AN62" s="189"/>
      <c r="AO62" s="118"/>
      <c r="AP62" s="150"/>
      <c r="AQ62" s="118"/>
      <c r="AR62" s="150"/>
      <c r="AS62" s="189"/>
      <c r="AT62" s="182"/>
      <c r="AU62" s="118"/>
      <c r="AV62" s="150"/>
      <c r="AW62" s="151"/>
      <c r="AX62" s="150"/>
      <c r="AY62" s="150"/>
      <c r="AZ62" s="151"/>
      <c r="BA62" s="118"/>
      <c r="BB62" s="118"/>
      <c r="BC62" s="150"/>
      <c r="BD62" s="150"/>
      <c r="BE62" s="151"/>
      <c r="BF62" s="118"/>
      <c r="BG62" s="118"/>
      <c r="BH62" s="182"/>
      <c r="BI62" s="182"/>
      <c r="BJ62" s="181"/>
      <c r="BK62" s="189"/>
      <c r="BL62" s="189"/>
      <c r="BM62" s="150"/>
      <c r="BN62" s="150"/>
      <c r="BO62" s="151"/>
      <c r="BP62" s="118"/>
      <c r="BQ62" s="118"/>
      <c r="BR62" s="152"/>
      <c r="BS62" s="150"/>
      <c r="BT62" s="150"/>
      <c r="BU62" s="150"/>
      <c r="BV62" s="118"/>
      <c r="BW62" s="150"/>
      <c r="BX62" s="150"/>
      <c r="BY62" s="118"/>
      <c r="BZ62" s="150"/>
      <c r="CA62" s="151"/>
      <c r="CB62" s="150"/>
    </row>
    <row r="63" spans="1:106" ht="16.5" customHeight="1" x14ac:dyDescent="0.3">
      <c r="A63" s="351"/>
      <c r="B63" s="352"/>
      <c r="C63" s="352"/>
      <c r="D63" s="352"/>
      <c r="E63" s="380"/>
      <c r="F63" s="352"/>
      <c r="G63" s="352"/>
      <c r="H63" s="352"/>
      <c r="I63" s="352"/>
      <c r="J63" s="351"/>
      <c r="K63" s="377"/>
      <c r="L63" s="378"/>
      <c r="M63" s="373"/>
      <c r="N63" s="375"/>
      <c r="O63" s="377"/>
      <c r="P63" s="378"/>
      <c r="Q63" s="379"/>
      <c r="R63" s="181">
        <v>5</v>
      </c>
      <c r="S63" s="186"/>
      <c r="T63" s="172" t="str">
        <f t="shared" si="9"/>
        <v/>
      </c>
      <c r="U63" s="172"/>
      <c r="V63" s="172"/>
      <c r="W63" s="172"/>
      <c r="X63" s="172"/>
      <c r="Y63" s="185"/>
      <c r="Z63" s="185"/>
      <c r="AA63" s="116" t="str">
        <f t="shared" si="6"/>
        <v/>
      </c>
      <c r="AB63" s="185"/>
      <c r="AC63" s="185"/>
      <c r="AD63" s="185"/>
      <c r="AE63" s="166" t="str">
        <f>IFERROR(IF(AND(T62="Probabilidad",T63="Probabilidad"),(AG62-(+AG62*AA63)),IF(AND(T62="Impacto",T63="Probabilidad"),(AG61-(+AG61*AA63)),IF(T63="Impacto",AG62,""))),"")</f>
        <v/>
      </c>
      <c r="AF63" s="149" t="str">
        <f t="shared" si="4"/>
        <v/>
      </c>
      <c r="AG63" s="116" t="str">
        <f t="shared" si="7"/>
        <v/>
      </c>
      <c r="AH63" s="149" t="str">
        <f t="shared" si="5"/>
        <v/>
      </c>
      <c r="AI63" s="116" t="str">
        <f>IFERROR(IF(AND(T62="Impacto",T63="Impacto"),(AI62-(+AI62*AA63)),IF(AND(T62="Probabilidad",T63="Impacto"),(AI61-(+AI61*AA63)),IF(T63="Probabilidad",AI62,""))),"")</f>
        <v/>
      </c>
      <c r="AJ63" s="117" t="str">
        <f t="shared" si="8"/>
        <v/>
      </c>
      <c r="AK63" s="360"/>
      <c r="AL63" s="182"/>
      <c r="AM63" s="181"/>
      <c r="AN63" s="189"/>
      <c r="AO63" s="118"/>
      <c r="AP63" s="150"/>
      <c r="AQ63" s="118"/>
      <c r="AR63" s="150"/>
      <c r="AS63" s="189"/>
      <c r="AT63" s="182"/>
      <c r="AU63" s="118"/>
      <c r="AV63" s="150"/>
      <c r="AW63" s="151"/>
      <c r="AX63" s="150"/>
      <c r="AY63" s="150"/>
      <c r="AZ63" s="151"/>
      <c r="BA63" s="118"/>
      <c r="BB63" s="118"/>
      <c r="BC63" s="150"/>
      <c r="BD63" s="150"/>
      <c r="BE63" s="151"/>
      <c r="BF63" s="118"/>
      <c r="BG63" s="118"/>
      <c r="BH63" s="182"/>
      <c r="BI63" s="182"/>
      <c r="BJ63" s="181"/>
      <c r="BK63" s="189"/>
      <c r="BL63" s="189"/>
      <c r="BM63" s="150"/>
      <c r="BN63" s="150"/>
      <c r="BO63" s="151"/>
      <c r="BP63" s="118"/>
      <c r="BQ63" s="118"/>
      <c r="BR63" s="152"/>
      <c r="BS63" s="150"/>
      <c r="BT63" s="150"/>
      <c r="BU63" s="150"/>
      <c r="BV63" s="118"/>
      <c r="BW63" s="150"/>
      <c r="BX63" s="150"/>
      <c r="BY63" s="118"/>
      <c r="BZ63" s="150"/>
      <c r="CA63" s="151"/>
      <c r="CB63" s="150"/>
    </row>
    <row r="64" spans="1:106" ht="16.5" customHeight="1" x14ac:dyDescent="0.3">
      <c r="A64" s="351"/>
      <c r="B64" s="352"/>
      <c r="C64" s="352"/>
      <c r="D64" s="352"/>
      <c r="E64" s="380"/>
      <c r="F64" s="352"/>
      <c r="G64" s="352"/>
      <c r="H64" s="352"/>
      <c r="I64" s="352"/>
      <c r="J64" s="351"/>
      <c r="K64" s="377"/>
      <c r="L64" s="378"/>
      <c r="M64" s="373"/>
      <c r="N64" s="376"/>
      <c r="O64" s="377"/>
      <c r="P64" s="378"/>
      <c r="Q64" s="379"/>
      <c r="R64" s="181">
        <v>6</v>
      </c>
      <c r="S64" s="186"/>
      <c r="T64" s="172" t="str">
        <f t="shared" si="9"/>
        <v/>
      </c>
      <c r="U64" s="172"/>
      <c r="V64" s="172"/>
      <c r="W64" s="172"/>
      <c r="X64" s="172"/>
      <c r="Y64" s="185"/>
      <c r="Z64" s="185"/>
      <c r="AA64" s="116" t="str">
        <f t="shared" si="6"/>
        <v/>
      </c>
      <c r="AB64" s="185"/>
      <c r="AC64" s="185"/>
      <c r="AD64" s="185"/>
      <c r="AE64" s="166" t="str">
        <f>IFERROR(IF(AND(T63="Probabilidad",T64="Probabilidad"),(AG63-(+AG63*AA64)),IF(AND(T63="Impacto",T64="Probabilidad"),(AG62-(+AG62*AA64)),IF(T64="Impacto",AG63,""))),"")</f>
        <v/>
      </c>
      <c r="AF64" s="149" t="str">
        <f t="shared" si="4"/>
        <v/>
      </c>
      <c r="AG64" s="116" t="str">
        <f t="shared" si="7"/>
        <v/>
      </c>
      <c r="AH64" s="149" t="str">
        <f t="shared" si="5"/>
        <v/>
      </c>
      <c r="AI64" s="116" t="str">
        <f>IFERROR(IF(AND(T63="Impacto",T64="Impacto"),(AI63-(+AI63*AA64)),IF(AND(T63="Probabilidad",T64="Impacto"),(AI62-(+AI62*AA64)),IF(T64="Probabilidad",AI63,""))),"")</f>
        <v/>
      </c>
      <c r="AJ64" s="117" t="str">
        <f t="shared" si="8"/>
        <v/>
      </c>
      <c r="AK64" s="361"/>
      <c r="AL64" s="182"/>
      <c r="AM64" s="181"/>
      <c r="AN64" s="189"/>
      <c r="AO64" s="118"/>
      <c r="AP64" s="150"/>
      <c r="AQ64" s="118"/>
      <c r="AR64" s="150"/>
      <c r="AS64" s="189"/>
      <c r="AT64" s="182"/>
      <c r="AU64" s="118"/>
      <c r="AV64" s="150"/>
      <c r="AW64" s="151"/>
      <c r="AX64" s="150"/>
      <c r="AY64" s="150"/>
      <c r="AZ64" s="151"/>
      <c r="BA64" s="118"/>
      <c r="BB64" s="118"/>
      <c r="BC64" s="150"/>
      <c r="BD64" s="150"/>
      <c r="BE64" s="151"/>
      <c r="BF64" s="118"/>
      <c r="BG64" s="118"/>
      <c r="BH64" s="182"/>
      <c r="BI64" s="182"/>
      <c r="BJ64" s="181"/>
      <c r="BK64" s="189"/>
      <c r="BL64" s="189"/>
      <c r="BM64" s="150"/>
      <c r="BN64" s="150"/>
      <c r="BO64" s="151"/>
      <c r="BP64" s="118"/>
      <c r="BQ64" s="118"/>
      <c r="BR64" s="152"/>
      <c r="BS64" s="150"/>
      <c r="BT64" s="150"/>
      <c r="BU64" s="150"/>
      <c r="BV64" s="118"/>
      <c r="BW64" s="150"/>
      <c r="BX64" s="150"/>
      <c r="BY64" s="118"/>
      <c r="BZ64" s="150"/>
      <c r="CA64" s="151"/>
      <c r="CB64" s="150"/>
    </row>
  </sheetData>
  <sheetProtection algorithmName="SHA-512" hashValue="pwLiD5lgDbGTnX6SwgMiApFiEn1tyfR08bj66f8Y02GWil/yQxTCpnRTHJCp1768zNTzjCjTLBudLVhNEkNUwg==" saltValue="TcoaTQVb/Ul3R/rRFW6fSQ==" spinCount="100000" sheet="1" objects="1" scenarios="1" formatCells="0" formatColumns="0" formatRows="0"/>
  <dataConsolidate link="1"/>
  <mergeCells count="264">
    <mergeCell ref="C41:C46"/>
    <mergeCell ref="D41:D46"/>
    <mergeCell ref="B47:B52"/>
    <mergeCell ref="C47:C52"/>
    <mergeCell ref="D47:D52"/>
    <mergeCell ref="B53:B58"/>
    <mergeCell ref="C53:C58"/>
    <mergeCell ref="D53:D58"/>
    <mergeCell ref="B59:B64"/>
    <mergeCell ref="C59:C64"/>
    <mergeCell ref="D59:D64"/>
    <mergeCell ref="BZ3:BZ4"/>
    <mergeCell ref="CA3:CA4"/>
    <mergeCell ref="BS3:BS4"/>
    <mergeCell ref="BU3:BU4"/>
    <mergeCell ref="CB3:CB4"/>
    <mergeCell ref="AH3:AH4"/>
    <mergeCell ref="AF3:AF4"/>
    <mergeCell ref="AG3:AG4"/>
    <mergeCell ref="J3:J4"/>
    <mergeCell ref="AL3:AL4"/>
    <mergeCell ref="BY3:BY4"/>
    <mergeCell ref="BD3:BD4"/>
    <mergeCell ref="BE3:BE4"/>
    <mergeCell ref="BF3:BF4"/>
    <mergeCell ref="BG3:BG4"/>
    <mergeCell ref="BR2:BU2"/>
    <mergeCell ref="BR3:BR4"/>
    <mergeCell ref="BT3:BT4"/>
    <mergeCell ref="B3:B4"/>
    <mergeCell ref="C3:C4"/>
    <mergeCell ref="D3:D4"/>
    <mergeCell ref="AY3:AY4"/>
    <mergeCell ref="AZ3:AZ4"/>
    <mergeCell ref="BA3:BA4"/>
    <mergeCell ref="BB3:BB4"/>
    <mergeCell ref="AE2:AK2"/>
    <mergeCell ref="AL2:AW2"/>
    <mergeCell ref="R2:AD2"/>
    <mergeCell ref="Q3:Q4"/>
    <mergeCell ref="N3:N4"/>
    <mergeCell ref="T3:T4"/>
    <mergeCell ref="AT3:AT4"/>
    <mergeCell ref="AP3:AP4"/>
    <mergeCell ref="AR3:AR4"/>
    <mergeCell ref="AQ3:AQ4"/>
    <mergeCell ref="AS3:AS4"/>
    <mergeCell ref="AU3:AU4"/>
    <mergeCell ref="BC2:BG2"/>
    <mergeCell ref="BC3:BC4"/>
    <mergeCell ref="I5:I10"/>
    <mergeCell ref="J5:J10"/>
    <mergeCell ref="K5:K10"/>
    <mergeCell ref="A5:A10"/>
    <mergeCell ref="F5:F10"/>
    <mergeCell ref="G5:G10"/>
    <mergeCell ref="H5:H10"/>
    <mergeCell ref="E5:E10"/>
    <mergeCell ref="Q5:Q10"/>
    <mergeCell ref="L5:L10"/>
    <mergeCell ref="M5:M10"/>
    <mergeCell ref="N5:N10"/>
    <mergeCell ref="O5:O10"/>
    <mergeCell ref="P5:P10"/>
    <mergeCell ref="B5:B10"/>
    <mergeCell ref="C5:C10"/>
    <mergeCell ref="D5:D10"/>
    <mergeCell ref="C17:C22"/>
    <mergeCell ref="A3:A4"/>
    <mergeCell ref="I3:I4"/>
    <mergeCell ref="E3:E4"/>
    <mergeCell ref="H3:H4"/>
    <mergeCell ref="G3:G4"/>
    <mergeCell ref="AK3:AK4"/>
    <mergeCell ref="R3:R4"/>
    <mergeCell ref="AJ3:AJ4"/>
    <mergeCell ref="AI3:AI4"/>
    <mergeCell ref="AE3:AE4"/>
    <mergeCell ref="S3:S4"/>
    <mergeCell ref="Y3:AD3"/>
    <mergeCell ref="K3:K4"/>
    <mergeCell ref="L3:L4"/>
    <mergeCell ref="F3:F4"/>
    <mergeCell ref="M3:M4"/>
    <mergeCell ref="U3:X3"/>
    <mergeCell ref="N11:N16"/>
    <mergeCell ref="O11:O16"/>
    <mergeCell ref="P11:P16"/>
    <mergeCell ref="Q11:Q16"/>
    <mergeCell ref="O3:O4"/>
    <mergeCell ref="P3:P4"/>
    <mergeCell ref="D23:D28"/>
    <mergeCell ref="I11:I16"/>
    <mergeCell ref="J11:J16"/>
    <mergeCell ref="K11:K16"/>
    <mergeCell ref="L11:L16"/>
    <mergeCell ref="M11:M16"/>
    <mergeCell ref="A11:A16"/>
    <mergeCell ref="F11:F16"/>
    <mergeCell ref="G11:G16"/>
    <mergeCell ref="A17:A22"/>
    <mergeCell ref="F17:F22"/>
    <mergeCell ref="G17:G22"/>
    <mergeCell ref="H17:H22"/>
    <mergeCell ref="E17:E22"/>
    <mergeCell ref="I17:I22"/>
    <mergeCell ref="J17:J22"/>
    <mergeCell ref="K17:K22"/>
    <mergeCell ref="L17:L22"/>
    <mergeCell ref="H11:H16"/>
    <mergeCell ref="E11:E16"/>
    <mergeCell ref="B11:B16"/>
    <mergeCell ref="C11:C16"/>
    <mergeCell ref="D11:D16"/>
    <mergeCell ref="B17:B22"/>
    <mergeCell ref="J29:J34"/>
    <mergeCell ref="K29:K34"/>
    <mergeCell ref="P17:P22"/>
    <mergeCell ref="Q17:Q22"/>
    <mergeCell ref="A23:A28"/>
    <mergeCell ref="F23:F28"/>
    <mergeCell ref="G23:G28"/>
    <mergeCell ref="H23:H28"/>
    <mergeCell ref="E23:E28"/>
    <mergeCell ref="I23:I28"/>
    <mergeCell ref="J23:J28"/>
    <mergeCell ref="K23:K28"/>
    <mergeCell ref="L23:L28"/>
    <mergeCell ref="M23:M28"/>
    <mergeCell ref="N23:N28"/>
    <mergeCell ref="O23:O28"/>
    <mergeCell ref="P23:P28"/>
    <mergeCell ref="Q23:Q28"/>
    <mergeCell ref="M17:M22"/>
    <mergeCell ref="N17:N22"/>
    <mergeCell ref="O17:O22"/>
    <mergeCell ref="D17:D22"/>
    <mergeCell ref="B23:B28"/>
    <mergeCell ref="C23:C28"/>
    <mergeCell ref="A29:A34"/>
    <mergeCell ref="F29:F34"/>
    <mergeCell ref="G29:G34"/>
    <mergeCell ref="A35:A40"/>
    <mergeCell ref="F35:F40"/>
    <mergeCell ref="G35:G40"/>
    <mergeCell ref="H35:H40"/>
    <mergeCell ref="E35:E40"/>
    <mergeCell ref="I35:I40"/>
    <mergeCell ref="H29:H34"/>
    <mergeCell ref="E29:E34"/>
    <mergeCell ref="I29:I34"/>
    <mergeCell ref="L29:L34"/>
    <mergeCell ref="M29:M34"/>
    <mergeCell ref="J35:J40"/>
    <mergeCell ref="K35:K40"/>
    <mergeCell ref="L35:L40"/>
    <mergeCell ref="N29:N34"/>
    <mergeCell ref="O29:O34"/>
    <mergeCell ref="A47:A52"/>
    <mergeCell ref="F47:F52"/>
    <mergeCell ref="G47:G52"/>
    <mergeCell ref="H47:H52"/>
    <mergeCell ref="E47:E52"/>
    <mergeCell ref="A41:A46"/>
    <mergeCell ref="F41:F46"/>
    <mergeCell ref="G41:G46"/>
    <mergeCell ref="H41:H46"/>
    <mergeCell ref="E41:E46"/>
    <mergeCell ref="B29:B34"/>
    <mergeCell ref="C29:C34"/>
    <mergeCell ref="D29:D34"/>
    <mergeCell ref="B35:B40"/>
    <mergeCell ref="C35:C40"/>
    <mergeCell ref="D35:D40"/>
    <mergeCell ref="B41:B46"/>
    <mergeCell ref="G53:G58"/>
    <mergeCell ref="H53:H58"/>
    <mergeCell ref="E53:E58"/>
    <mergeCell ref="I53:I58"/>
    <mergeCell ref="J53:J58"/>
    <mergeCell ref="K53:K58"/>
    <mergeCell ref="L53:L58"/>
    <mergeCell ref="P41:P46"/>
    <mergeCell ref="Q41:Q46"/>
    <mergeCell ref="I47:I52"/>
    <mergeCell ref="J47:J52"/>
    <mergeCell ref="K47:K52"/>
    <mergeCell ref="L47:L52"/>
    <mergeCell ref="M47:M52"/>
    <mergeCell ref="I41:I46"/>
    <mergeCell ref="J41:J46"/>
    <mergeCell ref="K41:K46"/>
    <mergeCell ref="L41:L46"/>
    <mergeCell ref="N47:N52"/>
    <mergeCell ref="O47:O52"/>
    <mergeCell ref="P47:P52"/>
    <mergeCell ref="Q47:Q52"/>
    <mergeCell ref="P53:P58"/>
    <mergeCell ref="Q53:Q58"/>
    <mergeCell ref="A59:A64"/>
    <mergeCell ref="F59:F64"/>
    <mergeCell ref="G59:G64"/>
    <mergeCell ref="H59:H64"/>
    <mergeCell ref="E59:E64"/>
    <mergeCell ref="I59:I64"/>
    <mergeCell ref="J59:J64"/>
    <mergeCell ref="K59:K64"/>
    <mergeCell ref="L59:L64"/>
    <mergeCell ref="M59:M64"/>
    <mergeCell ref="N59:N64"/>
    <mergeCell ref="O59:O64"/>
    <mergeCell ref="P59:P64"/>
    <mergeCell ref="Q59:Q64"/>
    <mergeCell ref="M53:M58"/>
    <mergeCell ref="N53:N58"/>
    <mergeCell ref="O53:O58"/>
    <mergeCell ref="AK23:AK28"/>
    <mergeCell ref="AK59:AK64"/>
    <mergeCell ref="P29:P34"/>
    <mergeCell ref="Q29:Q34"/>
    <mergeCell ref="P35:P40"/>
    <mergeCell ref="Q35:Q40"/>
    <mergeCell ref="M41:M46"/>
    <mergeCell ref="N41:N46"/>
    <mergeCell ref="O41:O46"/>
    <mergeCell ref="M35:M40"/>
    <mergeCell ref="N35:N40"/>
    <mergeCell ref="O35:O40"/>
    <mergeCell ref="A53:A58"/>
    <mergeCell ref="F53:F58"/>
    <mergeCell ref="BY2:CB2"/>
    <mergeCell ref="A2:I2"/>
    <mergeCell ref="J2:Q2"/>
    <mergeCell ref="AK29:AK34"/>
    <mergeCell ref="AK35:AK40"/>
    <mergeCell ref="AK41:AK46"/>
    <mergeCell ref="AK47:AK52"/>
    <mergeCell ref="AK53:AK58"/>
    <mergeCell ref="BV2:BX2"/>
    <mergeCell ref="BV3:BV4"/>
    <mergeCell ref="BW3:BW4"/>
    <mergeCell ref="BX3:BX4"/>
    <mergeCell ref="AK5:AK10"/>
    <mergeCell ref="AK11:AK16"/>
    <mergeCell ref="AK17:AK22"/>
    <mergeCell ref="AW3:AW4"/>
    <mergeCell ref="AV3:AV4"/>
    <mergeCell ref="AO3:AO4"/>
    <mergeCell ref="AN3:AN4"/>
    <mergeCell ref="AM3:AM4"/>
    <mergeCell ref="AX3:AX4"/>
    <mergeCell ref="AX2:BB2"/>
    <mergeCell ref="BH2:BL2"/>
    <mergeCell ref="BH3:BH4"/>
    <mergeCell ref="BI3:BI4"/>
    <mergeCell ref="BJ3:BJ4"/>
    <mergeCell ref="BK3:BK4"/>
    <mergeCell ref="BL3:BL4"/>
    <mergeCell ref="BM2:BQ2"/>
    <mergeCell ref="BM3:BM4"/>
    <mergeCell ref="BN3:BN4"/>
    <mergeCell ref="BO3:BO4"/>
    <mergeCell ref="BP3:BP4"/>
    <mergeCell ref="BQ3:BQ4"/>
  </mergeCells>
  <conditionalFormatting sqref="K5 K11">
    <cfRule type="cellIs" dxfId="236" priority="231" operator="equal">
      <formula>"Muy Baja"</formula>
    </cfRule>
    <cfRule type="cellIs" dxfId="235" priority="227" operator="equal">
      <formula>"Muy Alta"</formula>
    </cfRule>
    <cfRule type="cellIs" dxfId="234" priority="230" operator="equal">
      <formula>"Baja"</formula>
    </cfRule>
    <cfRule type="cellIs" dxfId="233" priority="229" operator="equal">
      <formula>"Media"</formula>
    </cfRule>
    <cfRule type="cellIs" dxfId="232" priority="228" operator="equal">
      <formula>"Alta"</formula>
    </cfRule>
  </conditionalFormatting>
  <conditionalFormatting sqref="K17">
    <cfRule type="cellIs" dxfId="231" priority="182" operator="equal">
      <formula>"Alta"</formula>
    </cfRule>
    <cfRule type="cellIs" dxfId="230" priority="185" operator="equal">
      <formula>"Muy Baja"</formula>
    </cfRule>
    <cfRule type="cellIs" dxfId="229" priority="181" operator="equal">
      <formula>"Muy Alta"</formula>
    </cfRule>
    <cfRule type="cellIs" dxfId="228" priority="184" operator="equal">
      <formula>"Baja"</formula>
    </cfRule>
    <cfRule type="cellIs" dxfId="227" priority="183" operator="equal">
      <formula>"Media"</formula>
    </cfRule>
  </conditionalFormatting>
  <conditionalFormatting sqref="K23">
    <cfRule type="cellIs" dxfId="226" priority="162" operator="equal">
      <formula>"Muy Baja"</formula>
    </cfRule>
    <cfRule type="cellIs" dxfId="225" priority="160" operator="equal">
      <formula>"Media"</formula>
    </cfRule>
    <cfRule type="cellIs" dxfId="224" priority="158" operator="equal">
      <formula>"Muy Alta"</formula>
    </cfRule>
    <cfRule type="cellIs" dxfId="223" priority="159" operator="equal">
      <formula>"Alta"</formula>
    </cfRule>
    <cfRule type="cellIs" dxfId="222" priority="161" operator="equal">
      <formula>"Baja"</formula>
    </cfRule>
  </conditionalFormatting>
  <conditionalFormatting sqref="K29">
    <cfRule type="cellIs" dxfId="221" priority="136" operator="equal">
      <formula>"Alta"</formula>
    </cfRule>
    <cfRule type="cellIs" dxfId="220" priority="135" operator="equal">
      <formula>"Muy Alta"</formula>
    </cfRule>
    <cfRule type="cellIs" dxfId="219" priority="137" operator="equal">
      <formula>"Media"</formula>
    </cfRule>
    <cfRule type="cellIs" dxfId="218" priority="138" operator="equal">
      <formula>"Baja"</formula>
    </cfRule>
    <cfRule type="cellIs" dxfId="217" priority="139" operator="equal">
      <formula>"Muy Baja"</formula>
    </cfRule>
  </conditionalFormatting>
  <conditionalFormatting sqref="K35">
    <cfRule type="cellIs" dxfId="216" priority="112" operator="equal">
      <formula>"Muy Alta"</formula>
    </cfRule>
    <cfRule type="cellIs" dxfId="215" priority="114" operator="equal">
      <formula>"Media"</formula>
    </cfRule>
    <cfRule type="cellIs" dxfId="214" priority="116" operator="equal">
      <formula>"Muy Baja"</formula>
    </cfRule>
    <cfRule type="cellIs" dxfId="213" priority="115" operator="equal">
      <formula>"Baja"</formula>
    </cfRule>
    <cfRule type="cellIs" dxfId="212" priority="113" operator="equal">
      <formula>"Alta"</formula>
    </cfRule>
  </conditionalFormatting>
  <conditionalFormatting sqref="K41">
    <cfRule type="cellIs" dxfId="211" priority="93" operator="equal">
      <formula>"Muy Baja"</formula>
    </cfRule>
    <cfRule type="cellIs" dxfId="210" priority="89" operator="equal">
      <formula>"Muy Alta"</formula>
    </cfRule>
    <cfRule type="cellIs" dxfId="209" priority="90" operator="equal">
      <formula>"Alta"</formula>
    </cfRule>
    <cfRule type="cellIs" dxfId="208" priority="91" operator="equal">
      <formula>"Media"</formula>
    </cfRule>
    <cfRule type="cellIs" dxfId="207" priority="92" operator="equal">
      <formula>"Baja"</formula>
    </cfRule>
  </conditionalFormatting>
  <conditionalFormatting sqref="K47">
    <cfRule type="cellIs" dxfId="206" priority="66" operator="equal">
      <formula>"Muy Alta"</formula>
    </cfRule>
    <cfRule type="cellIs" dxfId="205" priority="68" operator="equal">
      <formula>"Media"</formula>
    </cfRule>
    <cfRule type="cellIs" dxfId="204" priority="69" operator="equal">
      <formula>"Baja"</formula>
    </cfRule>
    <cfRule type="cellIs" dxfId="203" priority="70" operator="equal">
      <formula>"Muy Baja"</formula>
    </cfRule>
    <cfRule type="cellIs" dxfId="202" priority="67" operator="equal">
      <formula>"Alta"</formula>
    </cfRule>
  </conditionalFormatting>
  <conditionalFormatting sqref="K53">
    <cfRule type="cellIs" dxfId="201" priority="46" operator="equal">
      <formula>"Baja"</formula>
    </cfRule>
    <cfRule type="cellIs" dxfId="200" priority="43" operator="equal">
      <formula>"Muy Alta"</formula>
    </cfRule>
    <cfRule type="cellIs" dxfId="199" priority="44" operator="equal">
      <formula>"Alta"</formula>
    </cfRule>
    <cfRule type="cellIs" dxfId="198" priority="45" operator="equal">
      <formula>"Media"</formula>
    </cfRule>
    <cfRule type="cellIs" dxfId="197" priority="47" operator="equal">
      <formula>"Muy Baja"</formula>
    </cfRule>
  </conditionalFormatting>
  <conditionalFormatting sqref="K59">
    <cfRule type="cellIs" dxfId="196" priority="24" operator="equal">
      <formula>"Muy Baja"</formula>
    </cfRule>
    <cfRule type="cellIs" dxfId="195" priority="20" operator="equal">
      <formula>"Muy Alta"</formula>
    </cfRule>
    <cfRule type="cellIs" dxfId="194" priority="23" operator="equal">
      <formula>"Baja"</formula>
    </cfRule>
    <cfRule type="cellIs" dxfId="193" priority="22" operator="equal">
      <formula>"Media"</formula>
    </cfRule>
    <cfRule type="cellIs" dxfId="192" priority="21" operator="equal">
      <formula>"Alta"</formula>
    </cfRule>
  </conditionalFormatting>
  <conditionalFormatting sqref="N5 N11 N17 N23 N29 N35 N41 N47 N53 N59">
    <cfRule type="containsText" dxfId="191" priority="1" operator="containsText" text="❌">
      <formula>NOT(ISERROR(SEARCH("❌",N5)))</formula>
    </cfRule>
  </conditionalFormatting>
  <conditionalFormatting sqref="O5 O11 O17 O23 O29 O35 O41 O47 O53 O59">
    <cfRule type="cellIs" dxfId="190" priority="226" operator="equal">
      <formula>"Leve"</formula>
    </cfRule>
    <cfRule type="cellIs" dxfId="189" priority="222" operator="equal">
      <formula>"Catastrófico"</formula>
    </cfRule>
    <cfRule type="cellIs" dxfId="188" priority="223" operator="equal">
      <formula>"Mayor"</formula>
    </cfRule>
    <cfRule type="cellIs" dxfId="187" priority="224" operator="equal">
      <formula>"Moderado"</formula>
    </cfRule>
    <cfRule type="cellIs" dxfId="186" priority="225" operator="equal">
      <formula>"Menor"</formula>
    </cfRule>
  </conditionalFormatting>
  <conditionalFormatting sqref="Q5">
    <cfRule type="cellIs" dxfId="185" priority="221" operator="equal">
      <formula>"Bajo"</formula>
    </cfRule>
    <cfRule type="cellIs" dxfId="184" priority="218" operator="equal">
      <formula>"Extremo"</formula>
    </cfRule>
    <cfRule type="cellIs" dxfId="183" priority="219" operator="equal">
      <formula>"Alto"</formula>
    </cfRule>
    <cfRule type="cellIs" dxfId="182" priority="220" operator="equal">
      <formula>"Moderado"</formula>
    </cfRule>
  </conditionalFormatting>
  <conditionalFormatting sqref="Q11">
    <cfRule type="cellIs" dxfId="181" priority="200" operator="equal">
      <formula>"Extremo"</formula>
    </cfRule>
    <cfRule type="cellIs" dxfId="180" priority="203" operator="equal">
      <formula>"Bajo"</formula>
    </cfRule>
    <cfRule type="cellIs" dxfId="179" priority="202" operator="equal">
      <formula>"Moderado"</formula>
    </cfRule>
    <cfRule type="cellIs" dxfId="178" priority="201" operator="equal">
      <formula>"Alto"</formula>
    </cfRule>
  </conditionalFormatting>
  <conditionalFormatting sqref="Q17">
    <cfRule type="cellIs" dxfId="177" priority="180" operator="equal">
      <formula>"Bajo"</formula>
    </cfRule>
    <cfRule type="cellIs" dxfId="176" priority="177" operator="equal">
      <formula>"Extremo"</formula>
    </cfRule>
    <cfRule type="cellIs" dxfId="175" priority="178" operator="equal">
      <formula>"Alto"</formula>
    </cfRule>
    <cfRule type="cellIs" dxfId="174" priority="179" operator="equal">
      <formula>"Moderado"</formula>
    </cfRule>
  </conditionalFormatting>
  <conditionalFormatting sqref="Q23">
    <cfRule type="cellIs" dxfId="173" priority="154" operator="equal">
      <formula>"Extremo"</formula>
    </cfRule>
    <cfRule type="cellIs" dxfId="172" priority="155" operator="equal">
      <formula>"Alto"</formula>
    </cfRule>
    <cfRule type="cellIs" dxfId="171" priority="156" operator="equal">
      <formula>"Moderado"</formula>
    </cfRule>
    <cfRule type="cellIs" dxfId="170" priority="157" operator="equal">
      <formula>"Bajo"</formula>
    </cfRule>
  </conditionalFormatting>
  <conditionalFormatting sqref="Q29">
    <cfRule type="cellIs" dxfId="169" priority="132" operator="equal">
      <formula>"Alto"</formula>
    </cfRule>
    <cfRule type="cellIs" dxfId="168" priority="131" operator="equal">
      <formula>"Extremo"</formula>
    </cfRule>
    <cfRule type="cellIs" dxfId="167" priority="133" operator="equal">
      <formula>"Moderado"</formula>
    </cfRule>
    <cfRule type="cellIs" dxfId="166" priority="134" operator="equal">
      <formula>"Bajo"</formula>
    </cfRule>
  </conditionalFormatting>
  <conditionalFormatting sqref="Q35">
    <cfRule type="cellIs" dxfId="165" priority="110" operator="equal">
      <formula>"Moderado"</formula>
    </cfRule>
    <cfRule type="cellIs" dxfId="164" priority="109" operator="equal">
      <formula>"Alto"</formula>
    </cfRule>
    <cfRule type="cellIs" dxfId="163" priority="111" operator="equal">
      <formula>"Bajo"</formula>
    </cfRule>
    <cfRule type="cellIs" dxfId="162" priority="108" operator="equal">
      <formula>"Extremo"</formula>
    </cfRule>
  </conditionalFormatting>
  <conditionalFormatting sqref="Q41">
    <cfRule type="cellIs" dxfId="161" priority="88" operator="equal">
      <formula>"Bajo"</formula>
    </cfRule>
    <cfRule type="cellIs" dxfId="160" priority="87" operator="equal">
      <formula>"Moderado"</formula>
    </cfRule>
    <cfRule type="cellIs" dxfId="159" priority="86" operator="equal">
      <formula>"Alto"</formula>
    </cfRule>
    <cfRule type="cellIs" dxfId="158" priority="85" operator="equal">
      <formula>"Extremo"</formula>
    </cfRule>
  </conditionalFormatting>
  <conditionalFormatting sqref="Q47">
    <cfRule type="cellIs" dxfId="157" priority="62" operator="equal">
      <formula>"Extremo"</formula>
    </cfRule>
    <cfRule type="cellIs" dxfId="156" priority="63" operator="equal">
      <formula>"Alto"</formula>
    </cfRule>
    <cfRule type="cellIs" dxfId="155" priority="65" operator="equal">
      <formula>"Bajo"</formula>
    </cfRule>
    <cfRule type="cellIs" dxfId="154" priority="64" operator="equal">
      <formula>"Moderado"</formula>
    </cfRule>
  </conditionalFormatting>
  <conditionalFormatting sqref="Q53">
    <cfRule type="cellIs" dxfId="153" priority="39" operator="equal">
      <formula>"Extremo"</formula>
    </cfRule>
    <cfRule type="cellIs" dxfId="152" priority="40" operator="equal">
      <formula>"Alto"</formula>
    </cfRule>
    <cfRule type="cellIs" dxfId="151" priority="42" operator="equal">
      <formula>"Bajo"</formula>
    </cfRule>
    <cfRule type="cellIs" dxfId="150" priority="41" operator="equal">
      <formula>"Moderado"</formula>
    </cfRule>
  </conditionalFormatting>
  <conditionalFormatting sqref="Q59">
    <cfRule type="cellIs" dxfId="149" priority="16" operator="equal">
      <formula>"Extremo"</formula>
    </cfRule>
    <cfRule type="cellIs" dxfId="148" priority="19" operator="equal">
      <formula>"Bajo"</formula>
    </cfRule>
    <cfRule type="cellIs" dxfId="147" priority="18" operator="equal">
      <formula>"Moderado"</formula>
    </cfRule>
    <cfRule type="cellIs" dxfId="146" priority="17" operator="equal">
      <formula>"Alto"</formula>
    </cfRule>
  </conditionalFormatting>
  <conditionalFormatting sqref="AF5:AF64">
    <cfRule type="cellIs" dxfId="145" priority="15" operator="equal">
      <formula>"Muy Baja"</formula>
    </cfRule>
    <cfRule type="cellIs" dxfId="144" priority="13" operator="equal">
      <formula>"Media"</formula>
    </cfRule>
    <cfRule type="cellIs" dxfId="143" priority="12" operator="equal">
      <formula>"Alta"</formula>
    </cfRule>
    <cfRule type="cellIs" dxfId="142" priority="11" operator="equal">
      <formula>"Muy Alta"</formula>
    </cfRule>
    <cfRule type="cellIs" dxfId="141" priority="14" operator="equal">
      <formula>"Baja"</formula>
    </cfRule>
  </conditionalFormatting>
  <conditionalFormatting sqref="AH5:AH64">
    <cfRule type="cellIs" dxfId="140" priority="10" operator="equal">
      <formula>"Leve"</formula>
    </cfRule>
    <cfRule type="cellIs" dxfId="139" priority="9" operator="equal">
      <formula>"Menor"</formula>
    </cfRule>
    <cfRule type="cellIs" dxfId="138" priority="7" operator="equal">
      <formula>"Mayor"</formula>
    </cfRule>
    <cfRule type="cellIs" dxfId="137" priority="6" operator="equal">
      <formula>"Catastrófico"</formula>
    </cfRule>
    <cfRule type="cellIs" dxfId="136" priority="8" operator="equal">
      <formula>"Moderado"</formula>
    </cfRule>
  </conditionalFormatting>
  <conditionalFormatting sqref="AJ5:AJ64">
    <cfRule type="cellIs" dxfId="135" priority="2" operator="equal">
      <formula>"Extremo"</formula>
    </cfRule>
    <cfRule type="cellIs" dxfId="134" priority="5" operator="equal">
      <formula>"Bajo"</formula>
    </cfRule>
    <cfRule type="cellIs" dxfId="133" priority="4" operator="equal">
      <formula>"Moderado"</formula>
    </cfRule>
    <cfRule type="cellIs" dxfId="132" priority="3" operator="equal">
      <formula>"Alto"</formula>
    </cfRule>
  </conditionalFormatting>
  <pageMargins left="0.70866141732283472" right="0.70866141732283472" top="0.74803149606299213" bottom="0.74803149606299213" header="0.31496062992125984" footer="0.31496062992125984"/>
  <pageSetup paperSize="9" scale="32" orientation="landscape" r:id="rId1"/>
  <headerFooter>
    <oddHeader>&amp;L&amp;G&amp;C&amp;"Arial,Negrita"&amp;12MAPA Y PLAN DE MANEJO DE RIESGOS Y OPORTUNIDADES</oddHeader>
    <oddFooter>&amp;L&amp;G&amp;C&amp;N&amp;RDES-FM-12
V11</oddFooter>
  </headerFooter>
  <colBreaks count="3" manualBreakCount="3">
    <brk id="17" max="1048575" man="1"/>
    <brk id="49" max="1048575" man="1"/>
    <brk id="69" max="1048575" man="1"/>
  </colBreaks>
  <legacyDrawing r:id="rId2"/>
  <legacyDrawingHF r:id="rId3"/>
  <extLst>
    <ext xmlns:x14="http://schemas.microsoft.com/office/spreadsheetml/2009/9/main" uri="{CCE6A557-97BC-4b89-ADB6-D9C93CAAB3DF}">
      <x14:dataValidations xmlns:xm="http://schemas.microsoft.com/office/excel/2006/main" count="14">
        <x14:dataValidation type="list" allowBlank="1" showInputMessage="1" showErrorMessage="1" xr:uid="{C22113E0-40D4-4956-8699-E1C7595DCFAC}">
          <x14:formula1>
            <xm:f>Hoja1!$A$26:$A$39</xm:f>
          </x14:formula1>
          <xm:sqref>B5:B64</xm:sqref>
        </x14:dataValidation>
        <x14:dataValidation type="list" allowBlank="1" showInputMessage="1" showErrorMessage="1" xr:uid="{6789922C-7009-4358-823D-FB2E9E78A8C8}">
          <x14:formula1>
            <xm:f>Hoja1!$B$26:$B$39</xm:f>
          </x14:formula1>
          <xm:sqref>C5:C64</xm:sqref>
        </x14:dataValidation>
        <x14:dataValidation type="list" allowBlank="1" showInputMessage="1" showErrorMessage="1" xr:uid="{79E4EA97-376E-4D32-9A4B-281971BC3027}">
          <x14:formula1>
            <xm:f>'Opciones Tratamiento'!$E$2:$E$4</xm:f>
          </x14:formula1>
          <xm:sqref>F5:F10</xm:sqref>
        </x14:dataValidation>
        <x14:dataValidation type="list" allowBlank="1" showInputMessage="1" showErrorMessage="1" xr:uid="{20540207-01C6-4A72-AE1D-1F8E497C73DF}">
          <x14:formula1>
            <xm:f>'Tabla Impacto'!$F$210:$F$221</xm:f>
          </x14:formula1>
          <xm:sqref>M5:M64</xm:sqref>
        </x14:dataValidation>
        <x14:dataValidation type="list" allowBlank="1" showInputMessage="1" showErrorMessage="1" xr:uid="{D6AF0B02-295C-4044-8147-56CA9A900C69}">
          <x14:formula1>
            <xm:f>'Opciones Tratamiento'!$B$28:$B$29</xm:f>
          </x14:formula1>
          <xm:sqref>U5:X64</xm:sqref>
        </x14:dataValidation>
        <x14:dataValidation type="list" allowBlank="1" showInputMessage="1" showErrorMessage="1" xr:uid="{527F6F30-81E4-4B32-BD2C-A65AA023C9BF}">
          <x14:formula1>
            <xm:f>Hoja1!$A$3:$A$5</xm:f>
          </x14:formula1>
          <xm:sqref>Y5:Y64</xm:sqref>
        </x14:dataValidation>
        <x14:dataValidation type="list" allowBlank="1" showInputMessage="1" showErrorMessage="1" xr:uid="{85F0530E-F2BB-406F-BA73-85B7B4C815A7}">
          <x14:formula1>
            <xm:f>Hoja1!$A$6:$A$7</xm:f>
          </x14:formula1>
          <xm:sqref>Z5:Z64</xm:sqref>
        </x14:dataValidation>
        <x14:dataValidation type="list" allowBlank="1" showInputMessage="1" showErrorMessage="1" xr:uid="{21B7451D-57A2-442B-B656-70EAEEBE737E}">
          <x14:formula1>
            <xm:f>Hoja1!$A$8:$A$9</xm:f>
          </x14:formula1>
          <xm:sqref>AB5:AB64</xm:sqref>
        </x14:dataValidation>
        <x14:dataValidation type="list" allowBlank="1" showInputMessage="1" showErrorMessage="1" xr:uid="{51BE8435-9FE8-471A-B50E-3628D561F6AD}">
          <x14:formula1>
            <xm:f>Hoja1!$A$10:$A$11</xm:f>
          </x14:formula1>
          <xm:sqref>AC5:AC64</xm:sqref>
        </x14:dataValidation>
        <x14:dataValidation type="list" allowBlank="1" showInputMessage="1" showErrorMessage="1" xr:uid="{1B763439-AEA5-463C-BEA9-36367686F1D4}">
          <x14:formula1>
            <xm:f>Hoja1!$A$12:$A$14</xm:f>
          </x14:formula1>
          <xm:sqref>AD5:AD64</xm:sqref>
        </x14:dataValidation>
        <x14:dataValidation type="list" allowBlank="1" showInputMessage="1" showErrorMessage="1" xr:uid="{65DA67C1-8965-410A-8623-7B25469B31B4}">
          <x14:formula1>
            <xm:f>'Opciones Tratamiento'!$B$2:$B$5</xm:f>
          </x14:formula1>
          <xm:sqref>AK5:AK64</xm:sqref>
        </x14:dataValidation>
        <x14:dataValidation type="list" allowBlank="1" showInputMessage="1" showErrorMessage="1" xr:uid="{EC301CB8-4529-4B84-8749-B92ABF4385AC}">
          <x14:formula1>
            <xm:f>'Opciones Tratamiento'!$B$13:$B$17</xm:f>
          </x14:formula1>
          <xm:sqref>I5:I64</xm:sqref>
        </x14:dataValidation>
        <x14:dataValidation type="list" allowBlank="1" showInputMessage="1" showErrorMessage="1" xr:uid="{E6F74DCE-49CD-4778-A2EF-2824BDA98BDA}">
          <x14:formula1>
            <xm:f>'Opciones Tratamiento'!$B$20:$B$22</xm:f>
          </x14:formula1>
          <xm:sqref>AW5:AW64</xm:sqref>
        </x14:dataValidation>
        <x14:dataValidation type="list" allowBlank="1" showInputMessage="1" showErrorMessage="1" xr:uid="{2F66127B-362D-4FD8-8ECB-C272E752ABD2}">
          <x14:formula1>
            <xm:f>Hoja1!$A$23:$A$24</xm:f>
          </x14:formula1>
          <xm:sqref>BB5:BB64 BG5:BG64 BL5:BL64 BQ5:BQ64</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D65"/>
  <sheetViews>
    <sheetView showGridLines="0" topLeftCell="BV1" zoomScaleNormal="100" zoomScaleSheetLayoutView="10" zoomScalePageLayoutView="55" workbookViewId="0">
      <selection activeCell="BZ6" sqref="BZ6"/>
    </sheetView>
  </sheetViews>
  <sheetFormatPr baseColWidth="10" defaultColWidth="11.42578125" defaultRowHeight="21" customHeight="1" x14ac:dyDescent="0.3"/>
  <cols>
    <col min="1" max="1" width="4" style="2" bestFit="1" customWidth="1"/>
    <col min="2" max="4" width="18.7109375" style="112" customWidth="1"/>
    <col min="5" max="5" width="32.42578125" style="1" customWidth="1"/>
    <col min="6" max="6" width="14.140625" style="2" customWidth="1"/>
    <col min="7" max="7" width="13.140625" style="2" customWidth="1"/>
    <col min="8" max="8" width="16.140625" style="2" customWidth="1"/>
    <col min="9" max="9" width="19" style="188" customWidth="1"/>
    <col min="10" max="12" width="17.85546875" style="1" customWidth="1"/>
    <col min="13" max="13" width="16.5703125" style="1" customWidth="1"/>
    <col min="14" max="14" width="5.85546875" style="1" customWidth="1"/>
    <col min="15" max="15" width="48.42578125" style="1" customWidth="1"/>
    <col min="16" max="24" width="31" style="1" hidden="1" customWidth="1"/>
    <col min="25" max="25" width="31" style="191" hidden="1" customWidth="1"/>
    <col min="26" max="26" width="31" style="192" hidden="1" customWidth="1"/>
    <col min="27" max="36" width="31" style="1" hidden="1" customWidth="1"/>
    <col min="37" max="37" width="17.85546875" style="1" hidden="1" customWidth="1"/>
    <col min="38" max="38" width="16.5703125" style="1" hidden="1" customWidth="1"/>
    <col min="39" max="39" width="31" style="1" hidden="1" customWidth="1"/>
    <col min="40" max="40" width="23" style="1" customWidth="1"/>
    <col min="41" max="41" width="18.85546875" style="1" customWidth="1"/>
    <col min="42" max="42" width="22.140625" style="1" customWidth="1"/>
    <col min="43" max="43" width="20.5703125" style="155" hidden="1" customWidth="1"/>
    <col min="44" max="44" width="33.7109375" style="155" hidden="1" customWidth="1"/>
    <col min="45" max="45" width="20.5703125" style="155" hidden="1" customWidth="1"/>
    <col min="46" max="46" width="18.5703125" style="155" hidden="1" customWidth="1"/>
    <col min="47" max="47" width="20.5703125" style="155" hidden="1" customWidth="1"/>
    <col min="48" max="48" width="18.5703125" style="155" hidden="1" customWidth="1"/>
    <col min="49" max="49" width="20.5703125" style="155" customWidth="1"/>
    <col min="50" max="50" width="18.5703125" style="155" customWidth="1"/>
    <col min="51" max="51" width="21" style="155" customWidth="1"/>
    <col min="52" max="52" width="23" style="155" hidden="1" customWidth="1"/>
    <col min="53" max="53" width="61.42578125" style="155" hidden="1" customWidth="1"/>
    <col min="54" max="54" width="18.85546875" style="155" hidden="1" customWidth="1"/>
    <col min="55" max="55" width="16.85546875" style="155" hidden="1" customWidth="1"/>
    <col min="56" max="56" width="19.5703125" style="155" hidden="1" customWidth="1"/>
    <col min="57" max="58" width="23" style="155" hidden="1" customWidth="1"/>
    <col min="59" max="59" width="18.85546875" style="155" hidden="1" customWidth="1"/>
    <col min="60" max="60" width="16.85546875" style="155" hidden="1" customWidth="1"/>
    <col min="61" max="61" width="19.5703125" style="155" hidden="1" customWidth="1"/>
    <col min="62" max="63" width="23" style="1" hidden="1" customWidth="1"/>
    <col min="64" max="64" width="18.85546875" style="1" hidden="1" customWidth="1"/>
    <col min="65" max="65" width="16.85546875" style="1" hidden="1" customWidth="1"/>
    <col min="66" max="66" width="19.5703125" style="1" hidden="1" customWidth="1"/>
    <col min="67" max="68" width="23" style="155" customWidth="1"/>
    <col min="69" max="69" width="18.85546875" style="155" customWidth="1"/>
    <col min="70" max="70" width="16.85546875" style="155" customWidth="1"/>
    <col min="71" max="71" width="19.5703125" style="155" customWidth="1"/>
    <col min="72" max="72" width="20.5703125" style="155" customWidth="1"/>
    <col min="73" max="74" width="23" style="155" customWidth="1"/>
    <col min="75" max="75" width="18.5703125" style="155" customWidth="1"/>
    <col min="76" max="76" width="20.5703125" style="155" customWidth="1"/>
    <col min="77" max="77" width="23" style="155" customWidth="1"/>
    <col min="78" max="78" width="18.5703125" style="155" customWidth="1"/>
    <col min="79" max="79" width="20.5703125" style="155" customWidth="1"/>
    <col min="80" max="80" width="57.42578125" style="155" customWidth="1"/>
    <col min="81" max="81" width="37.85546875" style="155" customWidth="1"/>
    <col min="82" max="82" width="40.5703125" style="155" customWidth="1"/>
    <col min="83" max="16384" width="11.42578125" style="155"/>
  </cols>
  <sheetData>
    <row r="1" spans="1:108" ht="21" customHeight="1" x14ac:dyDescent="0.3">
      <c r="AN1" s="154"/>
      <c r="AO1" s="154"/>
      <c r="AP1" s="154"/>
      <c r="AQ1" s="154"/>
      <c r="AR1" s="154"/>
      <c r="AS1" s="154"/>
      <c r="AT1" s="154"/>
      <c r="AU1" s="154"/>
      <c r="AV1" s="154"/>
      <c r="AW1" s="154"/>
      <c r="AX1" s="154"/>
      <c r="AY1" s="154"/>
      <c r="AZ1" s="154"/>
      <c r="BA1" s="154"/>
      <c r="BB1" s="154"/>
      <c r="BC1" s="154"/>
      <c r="BD1" s="154"/>
      <c r="BE1" s="154"/>
      <c r="BF1" s="154"/>
      <c r="BG1" s="154"/>
      <c r="BH1" s="154"/>
      <c r="BI1" s="154"/>
      <c r="BJ1" s="3"/>
      <c r="BK1" s="3"/>
      <c r="BL1" s="3"/>
      <c r="BM1" s="3"/>
      <c r="BN1" s="3"/>
      <c r="BO1" s="154"/>
      <c r="BP1" s="154"/>
      <c r="BQ1" s="154"/>
      <c r="BR1" s="154"/>
      <c r="BS1" s="154"/>
    </row>
    <row r="2" spans="1:108" ht="21" customHeight="1" x14ac:dyDescent="0.3">
      <c r="A2" s="356" t="s">
        <v>155</v>
      </c>
      <c r="B2" s="357"/>
      <c r="C2" s="357"/>
      <c r="D2" s="357"/>
      <c r="E2" s="357"/>
      <c r="F2" s="357"/>
      <c r="G2" s="357"/>
      <c r="H2" s="357"/>
      <c r="I2" s="358"/>
      <c r="J2" s="356" t="s">
        <v>156</v>
      </c>
      <c r="K2" s="357"/>
      <c r="L2" s="357"/>
      <c r="M2" s="358"/>
      <c r="N2" s="356" t="s">
        <v>157</v>
      </c>
      <c r="O2" s="357"/>
      <c r="P2" s="357"/>
      <c r="Q2" s="357"/>
      <c r="R2" s="357"/>
      <c r="S2" s="357"/>
      <c r="T2" s="357"/>
      <c r="U2" s="357"/>
      <c r="V2" s="357"/>
      <c r="W2" s="357"/>
      <c r="X2" s="357"/>
      <c r="Y2" s="357"/>
      <c r="Z2" s="357"/>
      <c r="AA2" s="357"/>
      <c r="AB2" s="357"/>
      <c r="AC2" s="357"/>
      <c r="AD2" s="357"/>
      <c r="AE2" s="357"/>
      <c r="AF2" s="357"/>
      <c r="AG2" s="357"/>
      <c r="AH2" s="358"/>
      <c r="AI2" s="356" t="s">
        <v>333</v>
      </c>
      <c r="AJ2" s="357"/>
      <c r="AK2" s="357"/>
      <c r="AL2" s="358"/>
      <c r="AM2" s="178"/>
      <c r="AN2" s="394" t="s">
        <v>159</v>
      </c>
      <c r="AO2" s="394"/>
      <c r="AP2" s="394"/>
      <c r="AQ2" s="394"/>
      <c r="AR2" s="394"/>
      <c r="AS2" s="394"/>
      <c r="AT2" s="394"/>
      <c r="AU2" s="394"/>
      <c r="AV2" s="394"/>
      <c r="AW2" s="394"/>
      <c r="AX2" s="394"/>
      <c r="AY2" s="394"/>
      <c r="AZ2" s="349" t="s">
        <v>160</v>
      </c>
      <c r="BA2" s="349"/>
      <c r="BB2" s="349"/>
      <c r="BC2" s="349"/>
      <c r="BD2" s="349"/>
      <c r="BE2" s="349" t="s">
        <v>161</v>
      </c>
      <c r="BF2" s="349"/>
      <c r="BG2" s="349"/>
      <c r="BH2" s="349"/>
      <c r="BI2" s="349"/>
      <c r="BJ2" s="349" t="s">
        <v>162</v>
      </c>
      <c r="BK2" s="349"/>
      <c r="BL2" s="349"/>
      <c r="BM2" s="349"/>
      <c r="BN2" s="349"/>
      <c r="BO2" s="349" t="s">
        <v>163</v>
      </c>
      <c r="BP2" s="349"/>
      <c r="BQ2" s="349"/>
      <c r="BR2" s="349"/>
      <c r="BS2" s="349"/>
      <c r="BT2" s="392" t="s">
        <v>164</v>
      </c>
      <c r="BU2" s="392"/>
      <c r="BV2" s="392"/>
      <c r="BW2" s="392"/>
      <c r="BX2" s="362" t="s">
        <v>165</v>
      </c>
      <c r="BY2" s="362"/>
      <c r="BZ2" s="362"/>
      <c r="CA2" s="353" t="s">
        <v>166</v>
      </c>
      <c r="CB2" s="354"/>
      <c r="CC2" s="354"/>
      <c r="CD2" s="355"/>
      <c r="CE2" s="154"/>
      <c r="CF2" s="154"/>
      <c r="CG2" s="154"/>
      <c r="CH2" s="154"/>
      <c r="CI2" s="154"/>
      <c r="CJ2" s="154"/>
      <c r="CK2" s="154"/>
      <c r="CL2" s="154"/>
      <c r="CM2" s="154"/>
      <c r="CN2" s="154"/>
      <c r="CO2" s="154"/>
      <c r="CP2" s="154"/>
      <c r="CQ2" s="154"/>
      <c r="CR2" s="154"/>
      <c r="CS2" s="154"/>
      <c r="CT2" s="154"/>
      <c r="CU2" s="154"/>
      <c r="CV2" s="154"/>
      <c r="CW2" s="154"/>
      <c r="CX2" s="154"/>
      <c r="CY2" s="154"/>
      <c r="CZ2" s="154"/>
      <c r="DA2" s="154"/>
      <c r="DB2" s="154"/>
      <c r="DC2" s="154"/>
      <c r="DD2" s="154"/>
    </row>
    <row r="3" spans="1:108" s="161" customFormat="1" ht="21" customHeight="1" x14ac:dyDescent="0.3">
      <c r="A3" s="417" t="s">
        <v>167</v>
      </c>
      <c r="B3" s="385" t="s">
        <v>7</v>
      </c>
      <c r="C3" s="385" t="s">
        <v>9</v>
      </c>
      <c r="D3" s="385" t="s">
        <v>11</v>
      </c>
      <c r="E3" s="418" t="s">
        <v>21</v>
      </c>
      <c r="F3" s="418" t="s">
        <v>15</v>
      </c>
      <c r="G3" s="385" t="s">
        <v>17</v>
      </c>
      <c r="H3" s="385" t="s">
        <v>19</v>
      </c>
      <c r="I3" s="385" t="s">
        <v>23</v>
      </c>
      <c r="J3" s="385" t="s">
        <v>334</v>
      </c>
      <c r="K3" s="385" t="s">
        <v>15</v>
      </c>
      <c r="L3" s="385" t="s">
        <v>335</v>
      </c>
      <c r="M3" s="409" t="s">
        <v>29</v>
      </c>
      <c r="N3" s="412" t="s">
        <v>176</v>
      </c>
      <c r="O3" s="385" t="s">
        <v>31</v>
      </c>
      <c r="P3" s="385" t="s">
        <v>336</v>
      </c>
      <c r="Q3" s="409" t="s">
        <v>184</v>
      </c>
      <c r="R3" s="385" t="s">
        <v>184</v>
      </c>
      <c r="S3" s="385" t="s">
        <v>337</v>
      </c>
      <c r="T3" s="385" t="s">
        <v>338</v>
      </c>
      <c r="U3" s="385" t="s">
        <v>339</v>
      </c>
      <c r="V3" s="385" t="s">
        <v>340</v>
      </c>
      <c r="W3" s="385" t="s">
        <v>341</v>
      </c>
      <c r="X3" s="385" t="s">
        <v>342</v>
      </c>
      <c r="Y3" s="385" t="s">
        <v>343</v>
      </c>
      <c r="Z3" s="385" t="s">
        <v>344</v>
      </c>
      <c r="AA3" s="385" t="s">
        <v>345</v>
      </c>
      <c r="AB3" s="385" t="s">
        <v>346</v>
      </c>
      <c r="AC3" s="413" t="s">
        <v>347</v>
      </c>
      <c r="AD3" s="414"/>
      <c r="AE3" s="385" t="s">
        <v>348</v>
      </c>
      <c r="AF3" s="385" t="s">
        <v>349</v>
      </c>
      <c r="AG3" s="385" t="s">
        <v>350</v>
      </c>
      <c r="AH3" s="385" t="s">
        <v>351</v>
      </c>
      <c r="AI3" s="385" t="s">
        <v>334</v>
      </c>
      <c r="AJ3" s="385" t="s">
        <v>15</v>
      </c>
      <c r="AK3" s="385" t="s">
        <v>335</v>
      </c>
      <c r="AL3" s="409" t="s">
        <v>352</v>
      </c>
      <c r="AM3" s="385" t="s">
        <v>353</v>
      </c>
      <c r="AN3" s="370" t="s">
        <v>183</v>
      </c>
      <c r="AO3" s="370" t="s">
        <v>184</v>
      </c>
      <c r="AP3" s="370" t="s">
        <v>185</v>
      </c>
      <c r="AQ3" s="370" t="s">
        <v>186</v>
      </c>
      <c r="AR3" s="370" t="s">
        <v>187</v>
      </c>
      <c r="AS3" s="370" t="s">
        <v>186</v>
      </c>
      <c r="AT3" s="371" t="s">
        <v>188</v>
      </c>
      <c r="AU3" s="370" t="s">
        <v>186</v>
      </c>
      <c r="AV3" s="370" t="s">
        <v>189</v>
      </c>
      <c r="AW3" s="370" t="s">
        <v>186</v>
      </c>
      <c r="AX3" s="371" t="s">
        <v>190</v>
      </c>
      <c r="AY3" s="370" t="s">
        <v>53</v>
      </c>
      <c r="AZ3" s="350" t="s">
        <v>191</v>
      </c>
      <c r="BA3" s="350" t="s">
        <v>192</v>
      </c>
      <c r="BB3" s="350" t="s">
        <v>184</v>
      </c>
      <c r="BC3" s="350" t="s">
        <v>193</v>
      </c>
      <c r="BD3" s="350" t="s">
        <v>194</v>
      </c>
      <c r="BE3" s="350" t="s">
        <v>191</v>
      </c>
      <c r="BF3" s="350" t="s">
        <v>192</v>
      </c>
      <c r="BG3" s="350" t="s">
        <v>184</v>
      </c>
      <c r="BH3" s="350" t="s">
        <v>193</v>
      </c>
      <c r="BI3" s="350" t="s">
        <v>194</v>
      </c>
      <c r="BJ3" s="350" t="s">
        <v>191</v>
      </c>
      <c r="BK3" s="350" t="s">
        <v>192</v>
      </c>
      <c r="BL3" s="350" t="s">
        <v>184</v>
      </c>
      <c r="BM3" s="350" t="s">
        <v>193</v>
      </c>
      <c r="BN3" s="350" t="s">
        <v>194</v>
      </c>
      <c r="BO3" s="350" t="s">
        <v>191</v>
      </c>
      <c r="BP3" s="350" t="s">
        <v>192</v>
      </c>
      <c r="BQ3" s="350" t="s">
        <v>184</v>
      </c>
      <c r="BR3" s="350" t="s">
        <v>193</v>
      </c>
      <c r="BS3" s="350" t="s">
        <v>194</v>
      </c>
      <c r="BT3" s="411" t="s">
        <v>354</v>
      </c>
      <c r="BU3" s="411" t="s">
        <v>196</v>
      </c>
      <c r="BV3" s="411" t="s">
        <v>197</v>
      </c>
      <c r="BW3" s="411" t="s">
        <v>192</v>
      </c>
      <c r="BX3" s="363" t="s">
        <v>186</v>
      </c>
      <c r="BY3" s="363" t="s">
        <v>198</v>
      </c>
      <c r="BZ3" s="363" t="s">
        <v>199</v>
      </c>
      <c r="CA3" s="397" t="s">
        <v>200</v>
      </c>
      <c r="CB3" s="397" t="s">
        <v>201</v>
      </c>
      <c r="CC3" s="397" t="s">
        <v>202</v>
      </c>
      <c r="CD3" s="397" t="s">
        <v>203</v>
      </c>
      <c r="CE3" s="160"/>
      <c r="CF3" s="160"/>
      <c r="CG3" s="160"/>
      <c r="CH3" s="160"/>
      <c r="CI3" s="160"/>
      <c r="CJ3" s="160"/>
      <c r="CK3" s="160"/>
      <c r="CL3" s="160"/>
      <c r="CM3" s="160"/>
      <c r="CN3" s="160"/>
      <c r="CO3" s="160"/>
      <c r="CP3" s="160"/>
      <c r="CQ3" s="160"/>
      <c r="CR3" s="160"/>
      <c r="CS3" s="160"/>
      <c r="CT3" s="160"/>
      <c r="CU3" s="160"/>
      <c r="CV3" s="160"/>
      <c r="CW3" s="160"/>
      <c r="CX3" s="160"/>
      <c r="CY3" s="160"/>
      <c r="CZ3" s="160"/>
      <c r="DA3" s="160"/>
      <c r="DB3" s="160"/>
      <c r="DC3" s="160"/>
      <c r="DD3" s="160"/>
    </row>
    <row r="4" spans="1:108" s="163" customFormat="1" ht="21" customHeight="1" thickBot="1" x14ac:dyDescent="0.3">
      <c r="A4" s="417"/>
      <c r="B4" s="385"/>
      <c r="C4" s="385"/>
      <c r="D4" s="385"/>
      <c r="E4" s="418"/>
      <c r="F4" s="418"/>
      <c r="G4" s="385"/>
      <c r="H4" s="385"/>
      <c r="I4" s="385"/>
      <c r="J4" s="385"/>
      <c r="K4" s="385"/>
      <c r="L4" s="385"/>
      <c r="M4" s="410"/>
      <c r="N4" s="412"/>
      <c r="O4" s="385"/>
      <c r="P4" s="385"/>
      <c r="Q4" s="410"/>
      <c r="R4" s="385" t="s">
        <v>184</v>
      </c>
      <c r="S4" s="385"/>
      <c r="T4" s="385"/>
      <c r="U4" s="385"/>
      <c r="V4" s="385"/>
      <c r="W4" s="385" t="s">
        <v>341</v>
      </c>
      <c r="X4" s="385"/>
      <c r="Y4" s="385" t="s">
        <v>341</v>
      </c>
      <c r="Z4" s="385"/>
      <c r="AA4" s="385" t="s">
        <v>345</v>
      </c>
      <c r="AB4" s="385"/>
      <c r="AC4" s="415"/>
      <c r="AD4" s="416"/>
      <c r="AE4" s="385"/>
      <c r="AF4" s="385"/>
      <c r="AG4" s="385"/>
      <c r="AH4" s="385"/>
      <c r="AI4" s="385"/>
      <c r="AJ4" s="385"/>
      <c r="AK4" s="385"/>
      <c r="AL4" s="410"/>
      <c r="AM4" s="385"/>
      <c r="AN4" s="370"/>
      <c r="AO4" s="370"/>
      <c r="AP4" s="370"/>
      <c r="AQ4" s="370"/>
      <c r="AR4" s="370"/>
      <c r="AS4" s="370"/>
      <c r="AT4" s="372"/>
      <c r="AU4" s="370"/>
      <c r="AV4" s="370"/>
      <c r="AW4" s="370"/>
      <c r="AX4" s="372"/>
      <c r="AY4" s="370"/>
      <c r="AZ4" s="350"/>
      <c r="BA4" s="350"/>
      <c r="BB4" s="350"/>
      <c r="BC4" s="350"/>
      <c r="BD4" s="350"/>
      <c r="BE4" s="350"/>
      <c r="BF4" s="350"/>
      <c r="BG4" s="350"/>
      <c r="BH4" s="350"/>
      <c r="BI4" s="350"/>
      <c r="BJ4" s="350"/>
      <c r="BK4" s="350"/>
      <c r="BL4" s="350"/>
      <c r="BM4" s="350"/>
      <c r="BN4" s="350"/>
      <c r="BO4" s="350"/>
      <c r="BP4" s="350"/>
      <c r="BQ4" s="350"/>
      <c r="BR4" s="350"/>
      <c r="BS4" s="350"/>
      <c r="BT4" s="411"/>
      <c r="BU4" s="411"/>
      <c r="BV4" s="411"/>
      <c r="BW4" s="411"/>
      <c r="BX4" s="363"/>
      <c r="BY4" s="363"/>
      <c r="BZ4" s="363"/>
      <c r="CA4" s="397"/>
      <c r="CB4" s="397"/>
      <c r="CC4" s="397"/>
      <c r="CD4" s="397"/>
      <c r="CE4" s="162"/>
      <c r="CF4" s="162"/>
      <c r="CG4" s="162"/>
      <c r="CH4" s="162"/>
      <c r="CI4" s="162"/>
      <c r="CJ4" s="162"/>
      <c r="CK4" s="162"/>
      <c r="CL4" s="162"/>
      <c r="CM4" s="162"/>
      <c r="CN4" s="162"/>
      <c r="CO4" s="162"/>
      <c r="CP4" s="162"/>
      <c r="CQ4" s="162"/>
      <c r="CR4" s="162"/>
      <c r="CS4" s="162"/>
      <c r="CT4" s="162"/>
      <c r="CU4" s="162"/>
      <c r="CV4" s="162"/>
      <c r="CW4" s="162"/>
      <c r="CX4" s="162"/>
      <c r="CY4" s="162"/>
      <c r="CZ4" s="162"/>
      <c r="DA4" s="162"/>
      <c r="DB4" s="162"/>
      <c r="DC4" s="162"/>
      <c r="DD4" s="162"/>
    </row>
    <row r="5" spans="1:108" s="159" customFormat="1" ht="283.5" customHeight="1" x14ac:dyDescent="0.25">
      <c r="A5" s="351">
        <v>1</v>
      </c>
      <c r="B5" s="352" t="s">
        <v>72</v>
      </c>
      <c r="C5" s="352" t="s">
        <v>212</v>
      </c>
      <c r="D5" s="352" t="s">
        <v>355</v>
      </c>
      <c r="E5" s="380" t="s">
        <v>356</v>
      </c>
      <c r="F5" s="352" t="s">
        <v>215</v>
      </c>
      <c r="G5" s="352" t="s">
        <v>357</v>
      </c>
      <c r="H5" s="352" t="s">
        <v>358</v>
      </c>
      <c r="I5" s="352" t="s">
        <v>359</v>
      </c>
      <c r="J5" s="351">
        <v>1</v>
      </c>
      <c r="K5" s="351">
        <v>5</v>
      </c>
      <c r="L5" s="402">
        <f>+(J5*K5)*4</f>
        <v>20</v>
      </c>
      <c r="M5" s="399" t="str">
        <f>IF(OR(AND(J5=3,K5=4),AND(J5=2,K5=5),AND(J5=2,K5=5),AND(L5=20),AND(L5&gt;=52,L5&lt;=100)),"ZONA RIESGO EXTREMA",IF(OR(AND(J5=5,K5=2),AND(J5=4,K5=3),AND(J5=1,K5=4),AND(L5=16),AND(L5&gt;=28,L5&lt;=48)),"ZONA RIESGO ALTA",IF(OR(AND(J5=1,K5=3),AND(J5=4,K5=1),AND(L5=24)),"ZONA RIESGO MODERADA",IF(AND(L5&gt;=4,L5&lt;=16),"ZONA RIESGO BAJA"))))</f>
        <v>ZONA RIESGO EXTREMA</v>
      </c>
      <c r="N5" s="181">
        <v>1</v>
      </c>
      <c r="O5" s="184" t="s">
        <v>360</v>
      </c>
      <c r="P5" s="193">
        <v>15</v>
      </c>
      <c r="Q5" s="193">
        <v>15</v>
      </c>
      <c r="R5" s="193">
        <v>15</v>
      </c>
      <c r="S5" s="193">
        <v>15</v>
      </c>
      <c r="T5" s="193">
        <v>15</v>
      </c>
      <c r="U5" s="193">
        <v>15</v>
      </c>
      <c r="V5" s="193">
        <v>10</v>
      </c>
      <c r="W5" s="120">
        <f>SUM(P5:V5)</f>
        <v>100</v>
      </c>
      <c r="X5" s="121" t="str">
        <f t="shared" ref="X5:X64" si="0">IF(AND(W5&gt;=86,W5&lt;=95),"MODERADO",IF(AND(W5&gt;=96), "FUERTE",IF(AND(W5&lt;=85), "DEBIL")))</f>
        <v>FUERTE</v>
      </c>
      <c r="Y5" s="194" t="s">
        <v>361</v>
      </c>
      <c r="Z5" s="122" t="str">
        <f>IFERROR((_xlfn.IFS(AND(X5="FUERTE",Y5="FUERTE"),"FUERTE",AND(X5="FUERTE",Y5="MODERADO"),"MODERADO",AND(X5="FUERTE",Y5="DEBIL"),"DEBIL",AND(X5="MODERADO",Y5="FUERTE"),"MODERADO",AND(X5="MODERADO",Y5="MODERADO"),"MODERADO",AND(X5="MODERADO",Y5="DEBIL"),"DEBIL",AND(X5="DEBIL",Y5="FUERTE"),"DEBIL",AND(X5="DEBIL",Y5="MODERADO"),"DEBIL",AND(X5="DEBIL",Y5="DEBIL"),"DEBIL")),"")</f>
        <v>FUERTE</v>
      </c>
      <c r="AA5" s="120" t="str">
        <f>IF(AND(Z5="FUERTE"),"NO", "SI")</f>
        <v>NO</v>
      </c>
      <c r="AB5" s="193"/>
      <c r="AC5" s="403">
        <f>IF(AND(W5&gt;0,SUM(W6:W10)=0),W5,IF(AND(SUM(W5:W6)&gt;0,SUM(W7:W10)=0),AVERAGE(W5:W6),IF(AND(SUM(W5:W7)&gt;0,SUM(W8:W10)=0),AVERAGE(W5:W7),IF(AND(SUM(W5:W8)&gt;0,SUM(W9:W10)=0),AVERAGE(W5:W8),IF(AND(SUM(W5:W9)&gt;0,W10=0),AVERAGE(W5:W9),AVERAGE(W5:W10))))))</f>
        <v>98.75</v>
      </c>
      <c r="AD5" s="403" t="str">
        <f>IF(AND(AC5&gt;=50,AC5&lt;=99),"MODERADO",IF(AND(AC5=100), "FUERTE",IF(AND(AC5&lt;50), "DEBIL")))</f>
        <v>MODERADO</v>
      </c>
      <c r="AE5" s="404" t="s">
        <v>362</v>
      </c>
      <c r="AF5" s="404" t="s">
        <v>362</v>
      </c>
      <c r="AG5" s="405">
        <f>IFERROR(_xlfn.IFS(AND(AD5="MODERADO",AE5="Directamente"),1,AND(AD5="FUERTE",AE5="Directamente"),2),"0")</f>
        <v>1</v>
      </c>
      <c r="AH5" s="405">
        <f>IFERROR(_xlfn.IFS(AND(AD5="MODERADO",AF5="Directamente"),1,AND(AD5="FUERTE",AF5="Directamente"),2,AND(AD5="FUERTE",AF5="Indirectamente"),1),"0")</f>
        <v>1</v>
      </c>
      <c r="AI5" s="398">
        <v>1</v>
      </c>
      <c r="AJ5" s="398">
        <v>5</v>
      </c>
      <c r="AK5" s="402">
        <f>+(AI5*AJ5)*4</f>
        <v>20</v>
      </c>
      <c r="AL5" s="399" t="str">
        <f>IF(OR(AND(AI5=3,AJ5=4),AND(AI5=2,AJ5=5),AND(AI5=2,AJ5=5),AND(AK5=20),AND(AK5&gt;=52,AK5&lt;=100)),"ZONA RIESGO EXTREMA",IF(OR(AND(AI5=5,AJ5=2),AND(AI5=4,AJ5=3),AND(AI5=1,AJ5=4),AND(AK5=16),AND(AK5&gt;=28,AK5&lt;=48)),"ZONA RIESGO ALTA",IF(OR(AND(AI5=1,AJ5=3),AND(AI5=4,AJ5=1),AND(AK5=24)),"ZONA RIESGO MODERADA",IF(AND(AK5&gt;=4,AK5&lt;=16),"ZONA RIESGO BAJA"))))</f>
        <v>ZONA RIESGO EXTREMA</v>
      </c>
      <c r="AM5" s="406" t="s">
        <v>363</v>
      </c>
      <c r="AN5" s="182" t="s">
        <v>364</v>
      </c>
      <c r="AO5" s="182" t="s">
        <v>365</v>
      </c>
      <c r="AP5" s="189">
        <v>45291</v>
      </c>
      <c r="AQ5" s="190" t="s">
        <v>366</v>
      </c>
      <c r="AR5" s="190" t="s">
        <v>367</v>
      </c>
      <c r="AS5" s="189">
        <v>45113</v>
      </c>
      <c r="AT5" s="182" t="s">
        <v>368</v>
      </c>
      <c r="AU5" s="190" t="s">
        <v>234</v>
      </c>
      <c r="AV5" s="182" t="s">
        <v>369</v>
      </c>
      <c r="AW5" s="152" t="s">
        <v>236</v>
      </c>
      <c r="AX5" s="150" t="s">
        <v>370</v>
      </c>
      <c r="AY5" s="151" t="s">
        <v>238</v>
      </c>
      <c r="AZ5" s="190" t="s">
        <v>366</v>
      </c>
      <c r="BA5" s="182" t="s">
        <v>371</v>
      </c>
      <c r="BB5" s="181" t="s">
        <v>372</v>
      </c>
      <c r="BC5" s="190" t="s">
        <v>373</v>
      </c>
      <c r="BD5" s="189" t="s">
        <v>243</v>
      </c>
      <c r="BE5" s="190" t="s">
        <v>232</v>
      </c>
      <c r="BF5" s="182" t="s">
        <v>374</v>
      </c>
      <c r="BG5" s="181" t="s">
        <v>372</v>
      </c>
      <c r="BH5" s="190" t="s">
        <v>373</v>
      </c>
      <c r="BI5" s="189" t="s">
        <v>243</v>
      </c>
      <c r="BJ5" s="190" t="s">
        <v>234</v>
      </c>
      <c r="BK5" s="182" t="s">
        <v>375</v>
      </c>
      <c r="BL5" s="181" t="s">
        <v>376</v>
      </c>
      <c r="BM5" s="190" t="s">
        <v>373</v>
      </c>
      <c r="BN5" s="189" t="s">
        <v>243</v>
      </c>
      <c r="BO5" s="152" t="s">
        <v>236</v>
      </c>
      <c r="BP5" s="150" t="s">
        <v>377</v>
      </c>
      <c r="BQ5" s="151" t="s">
        <v>376</v>
      </c>
      <c r="BR5" s="152" t="s">
        <v>378</v>
      </c>
      <c r="BS5" s="118"/>
      <c r="BT5" s="152" t="s">
        <v>379</v>
      </c>
      <c r="BU5" s="150"/>
      <c r="BV5" s="150"/>
      <c r="BW5" s="150"/>
      <c r="BX5" s="152" t="s">
        <v>758</v>
      </c>
      <c r="BY5" s="260" t="s">
        <v>760</v>
      </c>
      <c r="BZ5" s="150" t="s">
        <v>766</v>
      </c>
      <c r="CA5" s="272" t="s">
        <v>380</v>
      </c>
      <c r="CB5" s="282" t="s">
        <v>381</v>
      </c>
      <c r="CC5" s="282" t="s">
        <v>382</v>
      </c>
      <c r="CD5" s="282" t="s">
        <v>383</v>
      </c>
      <c r="CE5" s="158"/>
      <c r="CF5" s="158"/>
      <c r="CG5" s="158"/>
      <c r="CH5" s="158"/>
      <c r="CI5" s="158"/>
      <c r="CJ5" s="158"/>
      <c r="CK5" s="158"/>
      <c r="CL5" s="158"/>
      <c r="CM5" s="158"/>
      <c r="CN5" s="158"/>
      <c r="CO5" s="158"/>
      <c r="CP5" s="158"/>
      <c r="CQ5" s="158"/>
      <c r="CR5" s="158"/>
      <c r="CS5" s="158"/>
      <c r="CT5" s="158"/>
      <c r="CU5" s="158"/>
      <c r="CV5" s="158"/>
      <c r="CW5" s="158"/>
      <c r="CX5" s="158"/>
      <c r="CY5" s="158"/>
      <c r="CZ5" s="158"/>
      <c r="DA5" s="158"/>
      <c r="DB5" s="158"/>
      <c r="DC5" s="158"/>
      <c r="DD5" s="158"/>
    </row>
    <row r="6" spans="1:108" ht="304.5" customHeight="1" x14ac:dyDescent="0.3">
      <c r="A6" s="351"/>
      <c r="B6" s="352"/>
      <c r="C6" s="352"/>
      <c r="D6" s="352"/>
      <c r="E6" s="380"/>
      <c r="F6" s="352"/>
      <c r="G6" s="352"/>
      <c r="H6" s="352"/>
      <c r="I6" s="352"/>
      <c r="J6" s="351"/>
      <c r="K6" s="351"/>
      <c r="L6" s="402"/>
      <c r="M6" s="400"/>
      <c r="N6" s="181">
        <v>2</v>
      </c>
      <c r="O6" s="184" t="s">
        <v>384</v>
      </c>
      <c r="P6" s="193">
        <v>15</v>
      </c>
      <c r="Q6" s="193">
        <v>15</v>
      </c>
      <c r="R6" s="193">
        <v>15</v>
      </c>
      <c r="S6" s="193">
        <v>15</v>
      </c>
      <c r="T6" s="193">
        <v>15</v>
      </c>
      <c r="U6" s="193">
        <v>15</v>
      </c>
      <c r="V6" s="193">
        <v>10</v>
      </c>
      <c r="W6" s="120">
        <f t="shared" ref="W6:W64" si="1">SUM(P6:V6)</f>
        <v>100</v>
      </c>
      <c r="X6" s="121" t="str">
        <f t="shared" si="0"/>
        <v>FUERTE</v>
      </c>
      <c r="Y6" s="194" t="s">
        <v>361</v>
      </c>
      <c r="Z6" s="122" t="str">
        <f t="shared" ref="Z6:Z64" si="2">IFERROR((_xlfn.IFS(AND(X6="FUERTE",Y6="FUERTE"),"FUERTE",AND(X6="FUERTE",Y6="MODERADO"),"MODERADO",AND(X6="FUERTE",Y6="DEBIL"),"DEBIL",AND(X6="MODERADO",Y6="FUERTE"),"MODERADO",AND(X6="MODERADO",Y6="MODERADO"),"MODERADO",AND(X6="MODERADO",Y6="DEBIL"),"DEBIL",AND(X6="DEBIL",Y6="FUERTE"),"DEBIL",AND(X6="DEBIL",Y6="MODERADO"),"DEBIL",AND(X6="DEBIL",Y6="DEBIL"),"DEBIL")),"")</f>
        <v>FUERTE</v>
      </c>
      <c r="AA6" s="120" t="str">
        <f t="shared" ref="AA6:AA64" si="3">IF(AND(Z6="FUERTE"),"NO", "SI")</f>
        <v>NO</v>
      </c>
      <c r="AB6" s="193"/>
      <c r="AC6" s="403"/>
      <c r="AD6" s="403"/>
      <c r="AE6" s="404"/>
      <c r="AF6" s="404"/>
      <c r="AG6" s="405"/>
      <c r="AH6" s="405"/>
      <c r="AI6" s="398"/>
      <c r="AJ6" s="398"/>
      <c r="AK6" s="402"/>
      <c r="AL6" s="400"/>
      <c r="AM6" s="407"/>
      <c r="AN6" s="182" t="s">
        <v>385</v>
      </c>
      <c r="AO6" s="182" t="s">
        <v>365</v>
      </c>
      <c r="AP6" s="189">
        <v>45291</v>
      </c>
      <c r="AQ6" s="190" t="s">
        <v>366</v>
      </c>
      <c r="AR6" s="190" t="s">
        <v>386</v>
      </c>
      <c r="AS6" s="190">
        <v>45113</v>
      </c>
      <c r="AT6" s="182" t="s">
        <v>387</v>
      </c>
      <c r="AU6" s="190" t="s">
        <v>388</v>
      </c>
      <c r="AV6" s="182" t="s">
        <v>389</v>
      </c>
      <c r="AW6" s="152" t="s">
        <v>236</v>
      </c>
      <c r="AX6" s="150" t="s">
        <v>390</v>
      </c>
      <c r="AY6" s="151"/>
      <c r="AZ6" s="190" t="s">
        <v>366</v>
      </c>
      <c r="BA6" s="182" t="s">
        <v>391</v>
      </c>
      <c r="BB6" s="181" t="s">
        <v>372</v>
      </c>
      <c r="BC6" s="190" t="s">
        <v>392</v>
      </c>
      <c r="BD6" s="189" t="s">
        <v>243</v>
      </c>
      <c r="BE6" s="190" t="s">
        <v>232</v>
      </c>
      <c r="BF6" s="182" t="s">
        <v>393</v>
      </c>
      <c r="BG6" s="181" t="s">
        <v>372</v>
      </c>
      <c r="BH6" s="190" t="s">
        <v>392</v>
      </c>
      <c r="BI6" s="189" t="s">
        <v>243</v>
      </c>
      <c r="BJ6" s="190" t="s">
        <v>234</v>
      </c>
      <c r="BK6" s="182" t="s">
        <v>394</v>
      </c>
      <c r="BL6" s="181" t="s">
        <v>376</v>
      </c>
      <c r="BM6" s="190" t="s">
        <v>395</v>
      </c>
      <c r="BN6" s="189" t="s">
        <v>243</v>
      </c>
      <c r="BO6" s="152" t="s">
        <v>236</v>
      </c>
      <c r="BP6" s="150" t="s">
        <v>396</v>
      </c>
      <c r="BQ6" s="151" t="s">
        <v>376</v>
      </c>
      <c r="BR6" s="152" t="s">
        <v>397</v>
      </c>
      <c r="BS6" s="118"/>
      <c r="BT6" s="152" t="s">
        <v>398</v>
      </c>
      <c r="BU6" s="150"/>
      <c r="BV6" s="150"/>
      <c r="BW6" s="150"/>
      <c r="BX6" s="152" t="s">
        <v>758</v>
      </c>
      <c r="BY6" s="260" t="s">
        <v>760</v>
      </c>
      <c r="BZ6" s="260" t="s">
        <v>767</v>
      </c>
      <c r="CA6" s="274" t="s">
        <v>380</v>
      </c>
      <c r="CB6" s="283" t="s">
        <v>399</v>
      </c>
      <c r="CC6" s="283" t="s">
        <v>400</v>
      </c>
      <c r="CD6" s="283" t="s">
        <v>401</v>
      </c>
      <c r="CE6" s="154"/>
      <c r="CF6" s="154"/>
      <c r="CG6" s="154"/>
      <c r="CH6" s="154"/>
      <c r="CI6" s="154"/>
      <c r="CJ6" s="154"/>
      <c r="CK6" s="154"/>
      <c r="CL6" s="154"/>
      <c r="CM6" s="154"/>
      <c r="CN6" s="154"/>
      <c r="CO6" s="154"/>
      <c r="CP6" s="154"/>
      <c r="CQ6" s="154"/>
      <c r="CR6" s="154"/>
      <c r="CS6" s="154"/>
      <c r="CT6" s="154"/>
      <c r="CU6" s="154"/>
      <c r="CV6" s="154"/>
      <c r="CW6" s="154"/>
      <c r="CX6" s="154"/>
      <c r="CY6" s="154"/>
      <c r="CZ6" s="154"/>
      <c r="DA6" s="154"/>
      <c r="DB6" s="154"/>
      <c r="DC6" s="154"/>
      <c r="DD6" s="154"/>
    </row>
    <row r="7" spans="1:108" ht="228.75" customHeight="1" x14ac:dyDescent="0.3">
      <c r="A7" s="351"/>
      <c r="B7" s="352"/>
      <c r="C7" s="352"/>
      <c r="D7" s="352"/>
      <c r="E7" s="380"/>
      <c r="F7" s="352"/>
      <c r="G7" s="352"/>
      <c r="H7" s="352"/>
      <c r="I7" s="352"/>
      <c r="J7" s="351"/>
      <c r="K7" s="351"/>
      <c r="L7" s="402"/>
      <c r="M7" s="400"/>
      <c r="N7" s="181">
        <v>3</v>
      </c>
      <c r="O7" s="187" t="s">
        <v>402</v>
      </c>
      <c r="P7" s="193">
        <v>10</v>
      </c>
      <c r="Q7" s="193">
        <v>15</v>
      </c>
      <c r="R7" s="193">
        <v>15</v>
      </c>
      <c r="S7" s="193">
        <v>15</v>
      </c>
      <c r="T7" s="193">
        <v>15</v>
      </c>
      <c r="U7" s="193">
        <v>15</v>
      </c>
      <c r="V7" s="193">
        <v>10</v>
      </c>
      <c r="W7" s="120">
        <f t="shared" si="1"/>
        <v>95</v>
      </c>
      <c r="X7" s="121" t="str">
        <f t="shared" si="0"/>
        <v>MODERADO</v>
      </c>
      <c r="Y7" s="194" t="s">
        <v>361</v>
      </c>
      <c r="Z7" s="122" t="str">
        <f t="shared" si="2"/>
        <v>MODERADO</v>
      </c>
      <c r="AA7" s="120" t="str">
        <f t="shared" si="3"/>
        <v>SI</v>
      </c>
      <c r="AB7" s="193" t="s">
        <v>403</v>
      </c>
      <c r="AC7" s="403"/>
      <c r="AD7" s="403"/>
      <c r="AE7" s="404"/>
      <c r="AF7" s="404"/>
      <c r="AG7" s="405"/>
      <c r="AH7" s="405"/>
      <c r="AI7" s="398"/>
      <c r="AJ7" s="398"/>
      <c r="AK7" s="402"/>
      <c r="AL7" s="400"/>
      <c r="AM7" s="407"/>
      <c r="AN7" s="182"/>
      <c r="AO7" s="181"/>
      <c r="AP7" s="189"/>
      <c r="AQ7" s="189"/>
      <c r="AR7" s="182"/>
      <c r="AS7" s="189"/>
      <c r="AT7" s="182"/>
      <c r="AU7" s="189"/>
      <c r="AV7" s="182"/>
      <c r="AW7" s="118"/>
      <c r="AX7" s="150"/>
      <c r="AY7" s="151"/>
      <c r="AZ7" s="190" t="s">
        <v>366</v>
      </c>
      <c r="BA7" s="182" t="s">
        <v>404</v>
      </c>
      <c r="BB7" s="181" t="s">
        <v>372</v>
      </c>
      <c r="BC7" s="190" t="s">
        <v>405</v>
      </c>
      <c r="BD7" s="189" t="s">
        <v>243</v>
      </c>
      <c r="BE7" s="190" t="s">
        <v>232</v>
      </c>
      <c r="BF7" s="182" t="s">
        <v>406</v>
      </c>
      <c r="BG7" s="181" t="s">
        <v>372</v>
      </c>
      <c r="BH7" s="190" t="s">
        <v>405</v>
      </c>
      <c r="BI7" s="189" t="s">
        <v>243</v>
      </c>
      <c r="BJ7" s="190" t="s">
        <v>234</v>
      </c>
      <c r="BK7" s="182" t="s">
        <v>407</v>
      </c>
      <c r="BL7" s="181" t="s">
        <v>376</v>
      </c>
      <c r="BM7" s="190" t="s">
        <v>408</v>
      </c>
      <c r="BN7" s="189" t="s">
        <v>243</v>
      </c>
      <c r="BO7" s="152" t="s">
        <v>236</v>
      </c>
      <c r="BP7" s="150" t="s">
        <v>409</v>
      </c>
      <c r="BQ7" s="151" t="s">
        <v>376</v>
      </c>
      <c r="BR7" s="152" t="s">
        <v>408</v>
      </c>
      <c r="BS7" s="118"/>
      <c r="BT7" s="152" t="s">
        <v>410</v>
      </c>
      <c r="BU7" s="150"/>
      <c r="BV7" s="150"/>
      <c r="BW7" s="150"/>
      <c r="BX7" s="152" t="s">
        <v>758</v>
      </c>
      <c r="BY7" s="260" t="s">
        <v>765</v>
      </c>
      <c r="BZ7" s="150"/>
      <c r="CA7" s="284" t="s">
        <v>411</v>
      </c>
      <c r="CB7" s="283" t="s">
        <v>412</v>
      </c>
      <c r="CC7" s="275" t="s">
        <v>413</v>
      </c>
      <c r="CD7" s="283" t="s">
        <v>414</v>
      </c>
      <c r="CE7" s="154"/>
      <c r="CF7" s="154"/>
      <c r="CG7" s="154"/>
      <c r="CH7" s="154"/>
      <c r="CI7" s="154"/>
      <c r="CJ7" s="154"/>
      <c r="CK7" s="154"/>
      <c r="CL7" s="154"/>
      <c r="CM7" s="154"/>
      <c r="CN7" s="154"/>
      <c r="CO7" s="154"/>
      <c r="CP7" s="154"/>
      <c r="CQ7" s="154"/>
      <c r="CR7" s="154"/>
      <c r="CS7" s="154"/>
      <c r="CT7" s="154"/>
      <c r="CU7" s="154"/>
      <c r="CV7" s="154"/>
      <c r="CW7" s="154"/>
      <c r="CX7" s="154"/>
      <c r="CY7" s="154"/>
      <c r="CZ7" s="154"/>
      <c r="DA7" s="154"/>
      <c r="DB7" s="154"/>
      <c r="DC7" s="154"/>
      <c r="DD7" s="154"/>
    </row>
    <row r="8" spans="1:108" ht="270.75" customHeight="1" x14ac:dyDescent="0.3">
      <c r="A8" s="351"/>
      <c r="B8" s="352"/>
      <c r="C8" s="352"/>
      <c r="D8" s="352"/>
      <c r="E8" s="380"/>
      <c r="F8" s="352"/>
      <c r="G8" s="352"/>
      <c r="H8" s="352"/>
      <c r="I8" s="352"/>
      <c r="J8" s="351"/>
      <c r="K8" s="351"/>
      <c r="L8" s="402"/>
      <c r="M8" s="400"/>
      <c r="N8" s="181">
        <v>4</v>
      </c>
      <c r="O8" s="184" t="s">
        <v>415</v>
      </c>
      <c r="P8" s="193">
        <v>15</v>
      </c>
      <c r="Q8" s="193">
        <v>15</v>
      </c>
      <c r="R8" s="193">
        <v>15</v>
      </c>
      <c r="S8" s="193">
        <v>15</v>
      </c>
      <c r="T8" s="193">
        <v>15</v>
      </c>
      <c r="U8" s="193">
        <v>15</v>
      </c>
      <c r="V8" s="193">
        <v>10</v>
      </c>
      <c r="W8" s="120">
        <f t="shared" si="1"/>
        <v>100</v>
      </c>
      <c r="X8" s="121" t="str">
        <f t="shared" si="0"/>
        <v>FUERTE</v>
      </c>
      <c r="Y8" s="194" t="s">
        <v>361</v>
      </c>
      <c r="Z8" s="122" t="str">
        <f t="shared" si="2"/>
        <v>FUERTE</v>
      </c>
      <c r="AA8" s="120" t="str">
        <f t="shared" si="3"/>
        <v>NO</v>
      </c>
      <c r="AB8" s="193"/>
      <c r="AC8" s="403"/>
      <c r="AD8" s="403"/>
      <c r="AE8" s="404"/>
      <c r="AF8" s="404"/>
      <c r="AG8" s="405"/>
      <c r="AH8" s="405"/>
      <c r="AI8" s="398"/>
      <c r="AJ8" s="398"/>
      <c r="AK8" s="402"/>
      <c r="AL8" s="400"/>
      <c r="AM8" s="407"/>
      <c r="AN8" s="182"/>
      <c r="AO8" s="181"/>
      <c r="AP8" s="189"/>
      <c r="AQ8" s="189"/>
      <c r="AR8" s="182"/>
      <c r="AS8" s="189"/>
      <c r="AT8" s="182"/>
      <c r="AU8" s="189"/>
      <c r="AV8" s="182"/>
      <c r="AW8" s="118"/>
      <c r="AX8" s="150"/>
      <c r="AY8" s="151"/>
      <c r="AZ8" s="190" t="s">
        <v>366</v>
      </c>
      <c r="BA8" s="182" t="s">
        <v>416</v>
      </c>
      <c r="BB8" s="181" t="s">
        <v>417</v>
      </c>
      <c r="BC8" s="190" t="s">
        <v>418</v>
      </c>
      <c r="BD8" s="189" t="s">
        <v>243</v>
      </c>
      <c r="BE8" s="190" t="s">
        <v>232</v>
      </c>
      <c r="BF8" s="182" t="s">
        <v>419</v>
      </c>
      <c r="BG8" s="181" t="s">
        <v>420</v>
      </c>
      <c r="BH8" s="189" t="s">
        <v>421</v>
      </c>
      <c r="BI8" s="189" t="s">
        <v>243</v>
      </c>
      <c r="BJ8" s="190" t="s">
        <v>234</v>
      </c>
      <c r="BK8" s="182" t="s">
        <v>422</v>
      </c>
      <c r="BL8" s="181" t="s">
        <v>420</v>
      </c>
      <c r="BM8" s="190" t="s">
        <v>423</v>
      </c>
      <c r="BN8" s="189" t="s">
        <v>243</v>
      </c>
      <c r="BO8" s="152" t="s">
        <v>236</v>
      </c>
      <c r="BP8" s="150" t="s">
        <v>424</v>
      </c>
      <c r="BQ8" s="151" t="s">
        <v>425</v>
      </c>
      <c r="BR8" s="152" t="s">
        <v>426</v>
      </c>
      <c r="BS8" s="118"/>
      <c r="BT8" s="152" t="s">
        <v>427</v>
      </c>
      <c r="BU8" s="150"/>
      <c r="BV8" s="150"/>
      <c r="BW8" s="150"/>
      <c r="BX8" s="152" t="s">
        <v>758</v>
      </c>
      <c r="BY8" s="260" t="s">
        <v>760</v>
      </c>
      <c r="BZ8" s="150"/>
      <c r="CA8" s="284" t="s">
        <v>428</v>
      </c>
      <c r="CB8" s="283" t="s">
        <v>429</v>
      </c>
      <c r="CC8" s="283" t="s">
        <v>430</v>
      </c>
      <c r="CD8" s="283" t="s">
        <v>431</v>
      </c>
      <c r="CE8" s="154"/>
      <c r="CF8" s="154"/>
      <c r="CG8" s="154"/>
      <c r="CH8" s="154"/>
      <c r="CI8" s="154"/>
      <c r="CJ8" s="154"/>
      <c r="CK8" s="154"/>
      <c r="CL8" s="154"/>
      <c r="CM8" s="154"/>
      <c r="CN8" s="154"/>
      <c r="CO8" s="154"/>
      <c r="CP8" s="154"/>
      <c r="CQ8" s="154"/>
      <c r="CR8" s="154"/>
      <c r="CS8" s="154"/>
      <c r="CT8" s="154"/>
      <c r="CU8" s="154"/>
      <c r="CV8" s="154"/>
      <c r="CW8" s="154"/>
      <c r="CX8" s="154"/>
      <c r="CY8" s="154"/>
      <c r="CZ8" s="154"/>
      <c r="DA8" s="154"/>
      <c r="DB8" s="154"/>
      <c r="DC8" s="154"/>
      <c r="DD8" s="154"/>
    </row>
    <row r="9" spans="1:108" ht="59.25" customHeight="1" x14ac:dyDescent="0.3">
      <c r="A9" s="351"/>
      <c r="B9" s="352"/>
      <c r="C9" s="352"/>
      <c r="D9" s="352"/>
      <c r="E9" s="380"/>
      <c r="F9" s="352"/>
      <c r="G9" s="352"/>
      <c r="H9" s="352"/>
      <c r="I9" s="352"/>
      <c r="J9" s="351"/>
      <c r="K9" s="351"/>
      <c r="L9" s="402"/>
      <c r="M9" s="400"/>
      <c r="N9" s="181">
        <v>5</v>
      </c>
      <c r="O9" s="186"/>
      <c r="P9" s="193"/>
      <c r="Q9" s="193"/>
      <c r="R9" s="193"/>
      <c r="S9" s="193"/>
      <c r="T9" s="193"/>
      <c r="U9" s="193"/>
      <c r="V9" s="193"/>
      <c r="W9" s="120">
        <f t="shared" si="1"/>
        <v>0</v>
      </c>
      <c r="X9" s="121" t="str">
        <f t="shared" si="0"/>
        <v>DEBIL</v>
      </c>
      <c r="Y9" s="194"/>
      <c r="Z9" s="122" t="str">
        <f t="shared" si="2"/>
        <v/>
      </c>
      <c r="AA9" s="120" t="str">
        <f t="shared" si="3"/>
        <v>SI</v>
      </c>
      <c r="AB9" s="193"/>
      <c r="AC9" s="403"/>
      <c r="AD9" s="403"/>
      <c r="AE9" s="404"/>
      <c r="AF9" s="404"/>
      <c r="AG9" s="405"/>
      <c r="AH9" s="405"/>
      <c r="AI9" s="398"/>
      <c r="AJ9" s="398"/>
      <c r="AK9" s="402"/>
      <c r="AL9" s="400"/>
      <c r="AM9" s="407"/>
      <c r="AN9" s="182"/>
      <c r="AO9" s="181"/>
      <c r="AP9" s="189"/>
      <c r="AQ9" s="189"/>
      <c r="AR9" s="182"/>
      <c r="AS9" s="189"/>
      <c r="AT9" s="182"/>
      <c r="AU9" s="189"/>
      <c r="AV9" s="182"/>
      <c r="AW9" s="118"/>
      <c r="AX9" s="150"/>
      <c r="AY9" s="151"/>
      <c r="AZ9" s="182"/>
      <c r="BA9" s="182"/>
      <c r="BB9" s="181"/>
      <c r="BC9" s="189"/>
      <c r="BD9" s="189"/>
      <c r="BE9" s="182"/>
      <c r="BF9" s="182"/>
      <c r="BG9" s="181"/>
      <c r="BH9" s="189"/>
      <c r="BI9" s="189"/>
      <c r="BJ9" s="182"/>
      <c r="BK9" s="182"/>
      <c r="BL9" s="181"/>
      <c r="BM9" s="189"/>
      <c r="BN9" s="189"/>
      <c r="BO9" s="150"/>
      <c r="BP9" s="150"/>
      <c r="BQ9" s="151"/>
      <c r="BR9" s="118"/>
      <c r="BS9" s="118"/>
      <c r="BT9" s="118"/>
      <c r="BU9" s="150"/>
      <c r="BV9" s="150"/>
      <c r="BW9" s="150"/>
      <c r="BX9" s="118"/>
      <c r="BY9" s="150"/>
      <c r="BZ9" s="150"/>
      <c r="CA9" s="276" t="s">
        <v>281</v>
      </c>
      <c r="CB9" s="275" t="s">
        <v>281</v>
      </c>
      <c r="CC9" s="277" t="s">
        <v>281</v>
      </c>
      <c r="CD9" s="275" t="s">
        <v>281</v>
      </c>
      <c r="CE9" s="154"/>
      <c r="CF9" s="154"/>
      <c r="CG9" s="154"/>
      <c r="CH9" s="154"/>
      <c r="CI9" s="154"/>
      <c r="CJ9" s="154"/>
      <c r="CK9" s="154"/>
      <c r="CL9" s="154"/>
      <c r="CM9" s="154"/>
      <c r="CN9" s="154"/>
      <c r="CO9" s="154"/>
      <c r="CP9" s="154"/>
      <c r="CQ9" s="154"/>
      <c r="CR9" s="154"/>
      <c r="CS9" s="154"/>
      <c r="CT9" s="154"/>
      <c r="CU9" s="154"/>
      <c r="CV9" s="154"/>
      <c r="CW9" s="154"/>
      <c r="CX9" s="154"/>
      <c r="CY9" s="154"/>
      <c r="CZ9" s="154"/>
      <c r="DA9" s="154"/>
      <c r="DB9" s="154"/>
      <c r="DC9" s="154"/>
      <c r="DD9" s="154"/>
    </row>
    <row r="10" spans="1:108" ht="59.25" customHeight="1" x14ac:dyDescent="0.3">
      <c r="A10" s="351"/>
      <c r="B10" s="352"/>
      <c r="C10" s="352"/>
      <c r="D10" s="352"/>
      <c r="E10" s="380"/>
      <c r="F10" s="352"/>
      <c r="G10" s="352"/>
      <c r="H10" s="352"/>
      <c r="I10" s="352"/>
      <c r="J10" s="351"/>
      <c r="K10" s="351"/>
      <c r="L10" s="402"/>
      <c r="M10" s="401"/>
      <c r="N10" s="181">
        <v>6</v>
      </c>
      <c r="O10" s="186"/>
      <c r="P10" s="193"/>
      <c r="Q10" s="193"/>
      <c r="R10" s="193"/>
      <c r="S10" s="193"/>
      <c r="T10" s="193"/>
      <c r="U10" s="193"/>
      <c r="V10" s="193"/>
      <c r="W10" s="120">
        <f t="shared" si="1"/>
        <v>0</v>
      </c>
      <c r="X10" s="121" t="str">
        <f t="shared" si="0"/>
        <v>DEBIL</v>
      </c>
      <c r="Y10" s="194"/>
      <c r="Z10" s="122" t="str">
        <f t="shared" si="2"/>
        <v/>
      </c>
      <c r="AA10" s="120" t="str">
        <f t="shared" si="3"/>
        <v>SI</v>
      </c>
      <c r="AB10" s="193"/>
      <c r="AC10" s="403"/>
      <c r="AD10" s="403"/>
      <c r="AE10" s="404"/>
      <c r="AF10" s="404"/>
      <c r="AG10" s="405"/>
      <c r="AH10" s="405"/>
      <c r="AI10" s="398"/>
      <c r="AJ10" s="398"/>
      <c r="AK10" s="402"/>
      <c r="AL10" s="401"/>
      <c r="AM10" s="408"/>
      <c r="AN10" s="182"/>
      <c r="AO10" s="181"/>
      <c r="AP10" s="189"/>
      <c r="AQ10" s="189"/>
      <c r="AR10" s="182"/>
      <c r="AS10" s="189"/>
      <c r="AT10" s="182"/>
      <c r="AU10" s="189"/>
      <c r="AV10" s="182"/>
      <c r="AW10" s="118"/>
      <c r="AX10" s="150"/>
      <c r="AY10" s="151"/>
      <c r="AZ10" s="182"/>
      <c r="BA10" s="182"/>
      <c r="BB10" s="181"/>
      <c r="BC10" s="189"/>
      <c r="BD10" s="189"/>
      <c r="BE10" s="182"/>
      <c r="BF10" s="182"/>
      <c r="BG10" s="181"/>
      <c r="BH10" s="189"/>
      <c r="BI10" s="189"/>
      <c r="BJ10" s="182"/>
      <c r="BK10" s="182"/>
      <c r="BL10" s="181"/>
      <c r="BM10" s="189"/>
      <c r="BN10" s="189"/>
      <c r="BO10" s="150"/>
      <c r="BP10" s="150"/>
      <c r="BQ10" s="151"/>
      <c r="BR10" s="118"/>
      <c r="BS10" s="118"/>
      <c r="BT10" s="118"/>
      <c r="BU10" s="150"/>
      <c r="BV10" s="150"/>
      <c r="BW10" s="150"/>
      <c r="BX10" s="118"/>
      <c r="BY10" s="150"/>
      <c r="BZ10" s="150"/>
      <c r="CA10" s="276" t="s">
        <v>281</v>
      </c>
      <c r="CB10" s="275" t="s">
        <v>281</v>
      </c>
      <c r="CC10" s="277" t="s">
        <v>281</v>
      </c>
      <c r="CD10" s="275" t="s">
        <v>281</v>
      </c>
      <c r="CE10" s="154"/>
      <c r="CF10" s="154"/>
      <c r="CG10" s="154"/>
      <c r="CH10" s="154"/>
      <c r="CI10" s="154"/>
      <c r="CJ10" s="154"/>
      <c r="CK10" s="154"/>
      <c r="CL10" s="154"/>
      <c r="CM10" s="154"/>
      <c r="CN10" s="154"/>
      <c r="CO10" s="154"/>
      <c r="CP10" s="154"/>
      <c r="CQ10" s="154"/>
      <c r="CR10" s="154"/>
      <c r="CS10" s="154"/>
      <c r="CT10" s="154"/>
      <c r="CU10" s="154"/>
      <c r="CV10" s="154"/>
      <c r="CW10" s="154"/>
      <c r="CX10" s="154"/>
      <c r="CY10" s="154"/>
      <c r="CZ10" s="154"/>
      <c r="DA10" s="154"/>
      <c r="DB10" s="154"/>
      <c r="DC10" s="154"/>
      <c r="DD10" s="154"/>
    </row>
    <row r="11" spans="1:108" ht="21" customHeight="1" x14ac:dyDescent="0.3">
      <c r="A11" s="351">
        <v>2</v>
      </c>
      <c r="B11" s="352"/>
      <c r="C11" s="352"/>
      <c r="D11" s="352"/>
      <c r="E11" s="380"/>
      <c r="F11" s="352"/>
      <c r="G11" s="352"/>
      <c r="H11" s="352"/>
      <c r="I11" s="352"/>
      <c r="J11" s="351"/>
      <c r="K11" s="351"/>
      <c r="L11" s="402">
        <f>+(J11*K11)*4</f>
        <v>0</v>
      </c>
      <c r="M11" s="399" t="b">
        <f>IF(OR(AND(J11=3,K11=4),AND(J11=2,K11=5),AND(J11=2,K11=5),AND(L11=20),AND(L11&gt;=52,L11&lt;=100)),"ZONA RIESGO EXTREMA",IF(OR(AND(J11=5,K11=2),AND(J11=4,K11=3),AND(J11=1,K11=4),AND(L11=16),AND(L11&gt;=28,L11&lt;=48)),"ZONA RIESGO ALTA",IF(OR(AND(J11=1,K11=3),AND(J11=4,K11=1),AND(L11=24)),"ZONA RIESGO MODERADA",IF(AND(L11&gt;=4,L11&lt;=16),"ZONA RIESGO BAJA"))))</f>
        <v>0</v>
      </c>
      <c r="N11" s="181">
        <v>1</v>
      </c>
      <c r="O11" s="186"/>
      <c r="P11" s="193"/>
      <c r="Q11" s="193"/>
      <c r="R11" s="193"/>
      <c r="S11" s="193"/>
      <c r="T11" s="193"/>
      <c r="U11" s="193"/>
      <c r="V11" s="193"/>
      <c r="W11" s="120">
        <f t="shared" si="1"/>
        <v>0</v>
      </c>
      <c r="X11" s="121" t="str">
        <f t="shared" si="0"/>
        <v>DEBIL</v>
      </c>
      <c r="Y11" s="194"/>
      <c r="Z11" s="122" t="str">
        <f t="shared" si="2"/>
        <v/>
      </c>
      <c r="AA11" s="120" t="str">
        <f t="shared" si="3"/>
        <v>SI</v>
      </c>
      <c r="AB11" s="193"/>
      <c r="AC11" s="403">
        <f>IF(AND(W11&gt;0,SUM(W12:W16)=0),W11,IF(AND(SUM(W11:W12)&gt;0,SUM(W13:W16)=0),AVERAGE(W11:W12),IF(AND(SUM(W11:W13)&gt;0,SUM(W14:W16)=0),AVERAGE(W11:W13),IF(AND(SUM(W11:W14)&gt;0,SUM(W15:W16)=0),AVERAGE(W11:W14),IF(AND(SUM(W11:W15)&gt;0,W16=0),AVERAGE(W11:W15),AVERAGE(W11:W16))))))</f>
        <v>0</v>
      </c>
      <c r="AD11" s="403" t="str">
        <f>IF(AND(AC11&gt;=50,AC11&lt;=99),"MODERADO",IF(AND(AC11=100), "FUERTE",IF(AND(AC11&lt;50), "DEBIL")))</f>
        <v>DEBIL</v>
      </c>
      <c r="AE11" s="404"/>
      <c r="AF11" s="404"/>
      <c r="AG11" s="405" t="str">
        <f>IFERROR(_xlfn.IFS(AND(AD11="MODERADO",AE11="Directamente"),1,AND(AD11="FUERTE",AE11="Directamente"),2),"0")</f>
        <v>0</v>
      </c>
      <c r="AH11" s="405" t="str">
        <f>IFERROR(_xlfn.IFS(AND(AD11="MODERADO",AF11="Directamente"),1,AND(AD11="FUERTE",AF11="Directamente"),2,AND(AD11="FUERTE",AF11="Indirectamente"),1),"0")</f>
        <v>0</v>
      </c>
      <c r="AI11" s="398"/>
      <c r="AJ11" s="398"/>
      <c r="AK11" s="402">
        <f>+(AI11*AJ11)*4</f>
        <v>0</v>
      </c>
      <c r="AL11" s="399" t="b">
        <f>IF(OR(AND(AI11=3,AJ11=4),AND(AI11=2,AJ11=5),AND(AI11=2,AJ11=5),AND(AK11=20),AND(AK11&gt;=52,AK11&lt;=100)),"ZONA RIESGO EXTREMA",IF(OR(AND(AI11=5,AJ11=2),AND(AI11=4,AJ11=3),AND(AI11=1,AJ11=4),AND(AK11=16),AND(AK11&gt;=28,AK11&lt;=48)),"ZONA RIESGO ALTA",IF(OR(AND(AI11=1,AJ11=3),AND(AI11=4,AJ11=1),AND(AK11=24)),"ZONA RIESGO MODERADA",IF(AND(AK11&gt;=4,AK11&lt;=16),"ZONA RIESGO BAJA"))))</f>
        <v>0</v>
      </c>
      <c r="AM11" s="406"/>
      <c r="AN11" s="182"/>
      <c r="AO11" s="181"/>
      <c r="AP11" s="189"/>
      <c r="AQ11" s="189"/>
      <c r="AR11" s="182"/>
      <c r="AS11" s="189"/>
      <c r="AT11" s="182"/>
      <c r="AU11" s="189"/>
      <c r="AV11" s="182"/>
      <c r="AW11" s="118"/>
      <c r="AX11" s="150"/>
      <c r="AY11" s="151"/>
      <c r="AZ11" s="182"/>
      <c r="BA11" s="182"/>
      <c r="BB11" s="181"/>
      <c r="BC11" s="189"/>
      <c r="BD11" s="189"/>
      <c r="BE11" s="182"/>
      <c r="BF11" s="182"/>
      <c r="BG11" s="181"/>
      <c r="BH11" s="189"/>
      <c r="BI11" s="189"/>
      <c r="BJ11" s="182"/>
      <c r="BK11" s="182"/>
      <c r="BL11" s="181"/>
      <c r="BM11" s="189"/>
      <c r="BN11" s="189"/>
      <c r="BO11" s="150"/>
      <c r="BP11" s="150"/>
      <c r="BQ11" s="151"/>
      <c r="BR11" s="118"/>
      <c r="BS11" s="118"/>
      <c r="BT11" s="118"/>
      <c r="BU11" s="150"/>
      <c r="BV11" s="150"/>
      <c r="BW11" s="150"/>
      <c r="BX11" s="118"/>
      <c r="BY11" s="150"/>
      <c r="BZ11" s="150"/>
      <c r="CA11" s="276" t="s">
        <v>281</v>
      </c>
      <c r="CB11" s="275" t="s">
        <v>281</v>
      </c>
      <c r="CC11" s="277" t="s">
        <v>281</v>
      </c>
      <c r="CD11" s="275" t="s">
        <v>281</v>
      </c>
      <c r="CE11" s="154"/>
      <c r="CF11" s="154"/>
      <c r="CG11" s="154"/>
      <c r="CH11" s="154"/>
      <c r="CI11" s="154"/>
      <c r="CJ11" s="154"/>
      <c r="CK11" s="154"/>
      <c r="CL11" s="154"/>
      <c r="CM11" s="154"/>
      <c r="CN11" s="154"/>
      <c r="CO11" s="154"/>
      <c r="CP11" s="154"/>
      <c r="CQ11" s="154"/>
      <c r="CR11" s="154"/>
      <c r="CS11" s="154"/>
      <c r="CT11" s="154"/>
      <c r="CU11" s="154"/>
      <c r="CV11" s="154"/>
      <c r="CW11" s="154"/>
      <c r="CX11" s="154"/>
      <c r="CY11" s="154"/>
      <c r="CZ11" s="154"/>
      <c r="DA11" s="154"/>
      <c r="DB11" s="154"/>
      <c r="DC11" s="154"/>
      <c r="DD11" s="154"/>
    </row>
    <row r="12" spans="1:108" ht="21" customHeight="1" x14ac:dyDescent="0.3">
      <c r="A12" s="351"/>
      <c r="B12" s="352"/>
      <c r="C12" s="352"/>
      <c r="D12" s="352"/>
      <c r="E12" s="380"/>
      <c r="F12" s="352"/>
      <c r="G12" s="352"/>
      <c r="H12" s="352"/>
      <c r="I12" s="352"/>
      <c r="J12" s="351"/>
      <c r="K12" s="351"/>
      <c r="L12" s="402"/>
      <c r="M12" s="400"/>
      <c r="N12" s="181">
        <v>2</v>
      </c>
      <c r="O12" s="186"/>
      <c r="P12" s="193"/>
      <c r="Q12" s="193"/>
      <c r="R12" s="193"/>
      <c r="S12" s="193"/>
      <c r="T12" s="193"/>
      <c r="U12" s="193"/>
      <c r="V12" s="193"/>
      <c r="W12" s="120">
        <f t="shared" si="1"/>
        <v>0</v>
      </c>
      <c r="X12" s="121" t="str">
        <f t="shared" si="0"/>
        <v>DEBIL</v>
      </c>
      <c r="Y12" s="194"/>
      <c r="Z12" s="122" t="str">
        <f t="shared" si="2"/>
        <v/>
      </c>
      <c r="AA12" s="120" t="str">
        <f t="shared" si="3"/>
        <v>SI</v>
      </c>
      <c r="AB12" s="193"/>
      <c r="AC12" s="403"/>
      <c r="AD12" s="403"/>
      <c r="AE12" s="404"/>
      <c r="AF12" s="404"/>
      <c r="AG12" s="405"/>
      <c r="AH12" s="405"/>
      <c r="AI12" s="398"/>
      <c r="AJ12" s="398"/>
      <c r="AK12" s="402"/>
      <c r="AL12" s="400"/>
      <c r="AM12" s="407"/>
      <c r="AN12" s="182"/>
      <c r="AO12" s="181"/>
      <c r="AP12" s="189"/>
      <c r="AQ12" s="189"/>
      <c r="AR12" s="182"/>
      <c r="AS12" s="189"/>
      <c r="AT12" s="182"/>
      <c r="AU12" s="189"/>
      <c r="AV12" s="182"/>
      <c r="AW12" s="118"/>
      <c r="AX12" s="150"/>
      <c r="AY12" s="151"/>
      <c r="AZ12" s="182"/>
      <c r="BA12" s="182"/>
      <c r="BB12" s="181"/>
      <c r="BC12" s="189"/>
      <c r="BD12" s="189"/>
      <c r="BE12" s="182"/>
      <c r="BF12" s="182"/>
      <c r="BG12" s="181"/>
      <c r="BH12" s="189"/>
      <c r="BI12" s="189"/>
      <c r="BJ12" s="182"/>
      <c r="BK12" s="182"/>
      <c r="BL12" s="181"/>
      <c r="BM12" s="189"/>
      <c r="BN12" s="189"/>
      <c r="BO12" s="150"/>
      <c r="BP12" s="150"/>
      <c r="BQ12" s="151"/>
      <c r="BR12" s="118"/>
      <c r="BS12" s="118"/>
      <c r="BT12" s="118"/>
      <c r="BU12" s="150"/>
      <c r="BV12" s="150"/>
      <c r="BW12" s="150"/>
      <c r="BX12" s="118"/>
      <c r="BY12" s="150"/>
      <c r="BZ12" s="150"/>
      <c r="CA12" s="276" t="s">
        <v>281</v>
      </c>
      <c r="CB12" s="275" t="s">
        <v>281</v>
      </c>
      <c r="CC12" s="277" t="s">
        <v>281</v>
      </c>
      <c r="CD12" s="275" t="s">
        <v>281</v>
      </c>
      <c r="CE12" s="154"/>
      <c r="CF12" s="154"/>
      <c r="CG12" s="154"/>
      <c r="CH12" s="154"/>
      <c r="CI12" s="154"/>
      <c r="CJ12" s="154"/>
      <c r="CK12" s="154"/>
      <c r="CL12" s="154"/>
      <c r="CM12" s="154"/>
      <c r="CN12" s="154"/>
      <c r="CO12" s="154"/>
      <c r="CP12" s="154"/>
      <c r="CQ12" s="154"/>
      <c r="CR12" s="154"/>
      <c r="CS12" s="154"/>
      <c r="CT12" s="154"/>
      <c r="CU12" s="154"/>
      <c r="CV12" s="154"/>
      <c r="CW12" s="154"/>
      <c r="CX12" s="154"/>
      <c r="CY12" s="154"/>
      <c r="CZ12" s="154"/>
      <c r="DA12" s="154"/>
      <c r="DB12" s="154"/>
      <c r="DC12" s="154"/>
      <c r="DD12" s="154"/>
    </row>
    <row r="13" spans="1:108" ht="21" customHeight="1" x14ac:dyDescent="0.3">
      <c r="A13" s="351"/>
      <c r="B13" s="352"/>
      <c r="C13" s="352"/>
      <c r="D13" s="352"/>
      <c r="E13" s="380"/>
      <c r="F13" s="352"/>
      <c r="G13" s="352"/>
      <c r="H13" s="352"/>
      <c r="I13" s="352"/>
      <c r="J13" s="351"/>
      <c r="K13" s="351"/>
      <c r="L13" s="402"/>
      <c r="M13" s="400"/>
      <c r="N13" s="181">
        <v>3</v>
      </c>
      <c r="O13" s="187"/>
      <c r="P13" s="193"/>
      <c r="Q13" s="193"/>
      <c r="R13" s="193"/>
      <c r="S13" s="193"/>
      <c r="T13" s="193"/>
      <c r="U13" s="193"/>
      <c r="V13" s="193"/>
      <c r="W13" s="120">
        <f t="shared" si="1"/>
        <v>0</v>
      </c>
      <c r="X13" s="121" t="str">
        <f t="shared" si="0"/>
        <v>DEBIL</v>
      </c>
      <c r="Y13" s="194"/>
      <c r="Z13" s="122" t="str">
        <f t="shared" si="2"/>
        <v/>
      </c>
      <c r="AA13" s="120" t="str">
        <f t="shared" si="3"/>
        <v>SI</v>
      </c>
      <c r="AB13" s="193"/>
      <c r="AC13" s="403"/>
      <c r="AD13" s="403"/>
      <c r="AE13" s="404"/>
      <c r="AF13" s="404"/>
      <c r="AG13" s="405"/>
      <c r="AH13" s="405"/>
      <c r="AI13" s="398"/>
      <c r="AJ13" s="398"/>
      <c r="AK13" s="402"/>
      <c r="AL13" s="400"/>
      <c r="AM13" s="407"/>
      <c r="AN13" s="182"/>
      <c r="AO13" s="181"/>
      <c r="AP13" s="189"/>
      <c r="AQ13" s="189"/>
      <c r="AR13" s="182"/>
      <c r="AS13" s="189"/>
      <c r="AT13" s="182"/>
      <c r="AU13" s="189"/>
      <c r="AV13" s="182"/>
      <c r="AW13" s="118"/>
      <c r="AX13" s="150"/>
      <c r="AY13" s="151"/>
      <c r="AZ13" s="182"/>
      <c r="BA13" s="182"/>
      <c r="BB13" s="181"/>
      <c r="BC13" s="189"/>
      <c r="BD13" s="189"/>
      <c r="BE13" s="182"/>
      <c r="BF13" s="182"/>
      <c r="BG13" s="181"/>
      <c r="BH13" s="189"/>
      <c r="BI13" s="189"/>
      <c r="BJ13" s="182"/>
      <c r="BK13" s="182"/>
      <c r="BL13" s="181"/>
      <c r="BM13" s="189"/>
      <c r="BN13" s="189"/>
      <c r="BO13" s="150"/>
      <c r="BP13" s="150"/>
      <c r="BQ13" s="151"/>
      <c r="BR13" s="118"/>
      <c r="BS13" s="118"/>
      <c r="BT13" s="118"/>
      <c r="BU13" s="150"/>
      <c r="BV13" s="150"/>
      <c r="BW13" s="150"/>
      <c r="BX13" s="118"/>
      <c r="BY13" s="150"/>
      <c r="BZ13" s="150"/>
      <c r="CA13" s="276" t="s">
        <v>281</v>
      </c>
      <c r="CB13" s="275" t="s">
        <v>281</v>
      </c>
      <c r="CC13" s="277" t="s">
        <v>281</v>
      </c>
      <c r="CD13" s="275" t="s">
        <v>281</v>
      </c>
      <c r="CE13" s="154"/>
      <c r="CF13" s="154"/>
      <c r="CG13" s="154"/>
      <c r="CH13" s="154"/>
      <c r="CI13" s="154"/>
      <c r="CJ13" s="154"/>
      <c r="CK13" s="154"/>
      <c r="CL13" s="154"/>
      <c r="CM13" s="154"/>
      <c r="CN13" s="154"/>
      <c r="CO13" s="154"/>
      <c r="CP13" s="154"/>
      <c r="CQ13" s="154"/>
      <c r="CR13" s="154"/>
      <c r="CS13" s="154"/>
      <c r="CT13" s="154"/>
      <c r="CU13" s="154"/>
      <c r="CV13" s="154"/>
      <c r="CW13" s="154"/>
      <c r="CX13" s="154"/>
      <c r="CY13" s="154"/>
      <c r="CZ13" s="154"/>
      <c r="DA13" s="154"/>
      <c r="DB13" s="154"/>
      <c r="DC13" s="154"/>
      <c r="DD13" s="154"/>
    </row>
    <row r="14" spans="1:108" ht="21" customHeight="1" x14ac:dyDescent="0.3">
      <c r="A14" s="351"/>
      <c r="B14" s="352"/>
      <c r="C14" s="352"/>
      <c r="D14" s="352"/>
      <c r="E14" s="380"/>
      <c r="F14" s="352"/>
      <c r="G14" s="352"/>
      <c r="H14" s="352"/>
      <c r="I14" s="352"/>
      <c r="J14" s="351"/>
      <c r="K14" s="351"/>
      <c r="L14" s="402"/>
      <c r="M14" s="400"/>
      <c r="N14" s="181">
        <v>4</v>
      </c>
      <c r="O14" s="186"/>
      <c r="P14" s="193"/>
      <c r="Q14" s="193"/>
      <c r="R14" s="193"/>
      <c r="S14" s="193"/>
      <c r="T14" s="193"/>
      <c r="U14" s="193"/>
      <c r="V14" s="193"/>
      <c r="W14" s="120">
        <f t="shared" si="1"/>
        <v>0</v>
      </c>
      <c r="X14" s="121" t="str">
        <f t="shared" si="0"/>
        <v>DEBIL</v>
      </c>
      <c r="Y14" s="194"/>
      <c r="Z14" s="122" t="str">
        <f t="shared" si="2"/>
        <v/>
      </c>
      <c r="AA14" s="120" t="str">
        <f t="shared" si="3"/>
        <v>SI</v>
      </c>
      <c r="AB14" s="193"/>
      <c r="AC14" s="403"/>
      <c r="AD14" s="403"/>
      <c r="AE14" s="404"/>
      <c r="AF14" s="404"/>
      <c r="AG14" s="405"/>
      <c r="AH14" s="405"/>
      <c r="AI14" s="398"/>
      <c r="AJ14" s="398"/>
      <c r="AK14" s="402"/>
      <c r="AL14" s="400"/>
      <c r="AM14" s="407"/>
      <c r="AN14" s="182"/>
      <c r="AO14" s="181"/>
      <c r="AP14" s="189"/>
      <c r="AQ14" s="189"/>
      <c r="AR14" s="182"/>
      <c r="AS14" s="189"/>
      <c r="AT14" s="182"/>
      <c r="AU14" s="189"/>
      <c r="AV14" s="182"/>
      <c r="AW14" s="118"/>
      <c r="AX14" s="150"/>
      <c r="AY14" s="151"/>
      <c r="AZ14" s="182"/>
      <c r="BA14" s="182"/>
      <c r="BB14" s="181"/>
      <c r="BC14" s="189"/>
      <c r="BD14" s="189"/>
      <c r="BE14" s="182"/>
      <c r="BF14" s="182"/>
      <c r="BG14" s="181"/>
      <c r="BH14" s="189"/>
      <c r="BI14" s="189"/>
      <c r="BJ14" s="182"/>
      <c r="BK14" s="182"/>
      <c r="BL14" s="181"/>
      <c r="BM14" s="189"/>
      <c r="BN14" s="189"/>
      <c r="BO14" s="150"/>
      <c r="BP14" s="150"/>
      <c r="BQ14" s="151"/>
      <c r="BR14" s="118"/>
      <c r="BS14" s="118"/>
      <c r="BT14" s="118"/>
      <c r="BU14" s="150"/>
      <c r="BV14" s="150"/>
      <c r="BW14" s="150"/>
      <c r="BX14" s="118"/>
      <c r="BY14" s="150"/>
      <c r="BZ14" s="150"/>
      <c r="CA14" s="276" t="s">
        <v>281</v>
      </c>
      <c r="CB14" s="275" t="s">
        <v>281</v>
      </c>
      <c r="CC14" s="277" t="s">
        <v>281</v>
      </c>
      <c r="CD14" s="275" t="s">
        <v>281</v>
      </c>
      <c r="CE14" s="154"/>
      <c r="CF14" s="154"/>
      <c r="CG14" s="154"/>
      <c r="CH14" s="154"/>
      <c r="CI14" s="154"/>
      <c r="CJ14" s="154"/>
      <c r="CK14" s="154"/>
      <c r="CL14" s="154"/>
      <c r="CM14" s="154"/>
      <c r="CN14" s="154"/>
      <c r="CO14" s="154"/>
      <c r="CP14" s="154"/>
      <c r="CQ14" s="154"/>
      <c r="CR14" s="154"/>
      <c r="CS14" s="154"/>
      <c r="CT14" s="154"/>
      <c r="CU14" s="154"/>
      <c r="CV14" s="154"/>
      <c r="CW14" s="154"/>
      <c r="CX14" s="154"/>
      <c r="CY14" s="154"/>
      <c r="CZ14" s="154"/>
      <c r="DA14" s="154"/>
      <c r="DB14" s="154"/>
      <c r="DC14" s="154"/>
      <c r="DD14" s="154"/>
    </row>
    <row r="15" spans="1:108" ht="21" customHeight="1" x14ac:dyDescent="0.3">
      <c r="A15" s="351"/>
      <c r="B15" s="352"/>
      <c r="C15" s="352"/>
      <c r="D15" s="352"/>
      <c r="E15" s="380"/>
      <c r="F15" s="352"/>
      <c r="G15" s="352"/>
      <c r="H15" s="352"/>
      <c r="I15" s="352"/>
      <c r="J15" s="351"/>
      <c r="K15" s="351"/>
      <c r="L15" s="402"/>
      <c r="M15" s="400"/>
      <c r="N15" s="181">
        <v>5</v>
      </c>
      <c r="O15" s="186"/>
      <c r="P15" s="193"/>
      <c r="Q15" s="193"/>
      <c r="R15" s="193"/>
      <c r="S15" s="193"/>
      <c r="T15" s="193"/>
      <c r="U15" s="193"/>
      <c r="V15" s="193"/>
      <c r="W15" s="120">
        <f t="shared" si="1"/>
        <v>0</v>
      </c>
      <c r="X15" s="121" t="str">
        <f t="shared" si="0"/>
        <v>DEBIL</v>
      </c>
      <c r="Y15" s="194"/>
      <c r="Z15" s="122" t="str">
        <f t="shared" si="2"/>
        <v/>
      </c>
      <c r="AA15" s="120" t="str">
        <f t="shared" si="3"/>
        <v>SI</v>
      </c>
      <c r="AB15" s="193"/>
      <c r="AC15" s="403"/>
      <c r="AD15" s="403"/>
      <c r="AE15" s="404"/>
      <c r="AF15" s="404"/>
      <c r="AG15" s="405"/>
      <c r="AH15" s="405"/>
      <c r="AI15" s="398"/>
      <c r="AJ15" s="398"/>
      <c r="AK15" s="402"/>
      <c r="AL15" s="400"/>
      <c r="AM15" s="407"/>
      <c r="AN15" s="182"/>
      <c r="AO15" s="181"/>
      <c r="AP15" s="189"/>
      <c r="AQ15" s="189"/>
      <c r="AR15" s="182"/>
      <c r="AS15" s="189"/>
      <c r="AT15" s="182"/>
      <c r="AU15" s="189"/>
      <c r="AV15" s="182"/>
      <c r="AW15" s="118"/>
      <c r="AX15" s="150"/>
      <c r="AY15" s="151"/>
      <c r="AZ15" s="182"/>
      <c r="BA15" s="182"/>
      <c r="BB15" s="181"/>
      <c r="BC15" s="189"/>
      <c r="BD15" s="189"/>
      <c r="BE15" s="182"/>
      <c r="BF15" s="182"/>
      <c r="BG15" s="181"/>
      <c r="BH15" s="189"/>
      <c r="BI15" s="189"/>
      <c r="BJ15" s="182"/>
      <c r="BK15" s="182"/>
      <c r="BL15" s="181"/>
      <c r="BM15" s="189"/>
      <c r="BN15" s="189"/>
      <c r="BO15" s="150"/>
      <c r="BP15" s="150"/>
      <c r="BQ15" s="151"/>
      <c r="BR15" s="118"/>
      <c r="BS15" s="118"/>
      <c r="BT15" s="118"/>
      <c r="BU15" s="150"/>
      <c r="BV15" s="150"/>
      <c r="BW15" s="150"/>
      <c r="BX15" s="118"/>
      <c r="BY15" s="150"/>
      <c r="BZ15" s="150"/>
      <c r="CA15" s="276" t="s">
        <v>281</v>
      </c>
      <c r="CB15" s="275" t="s">
        <v>281</v>
      </c>
      <c r="CC15" s="277" t="s">
        <v>281</v>
      </c>
      <c r="CD15" s="275" t="s">
        <v>281</v>
      </c>
      <c r="CE15" s="154"/>
      <c r="CF15" s="154"/>
      <c r="CG15" s="154"/>
      <c r="CH15" s="154"/>
      <c r="CI15" s="154"/>
      <c r="CJ15" s="154"/>
      <c r="CK15" s="154"/>
      <c r="CL15" s="154"/>
      <c r="CM15" s="154"/>
      <c r="CN15" s="154"/>
      <c r="CO15" s="154"/>
      <c r="CP15" s="154"/>
      <c r="CQ15" s="154"/>
      <c r="CR15" s="154"/>
      <c r="CS15" s="154"/>
      <c r="CT15" s="154"/>
      <c r="CU15" s="154"/>
      <c r="CV15" s="154"/>
      <c r="CW15" s="154"/>
      <c r="CX15" s="154"/>
      <c r="CY15" s="154"/>
      <c r="CZ15" s="154"/>
      <c r="DA15" s="154"/>
      <c r="DB15" s="154"/>
      <c r="DC15" s="154"/>
      <c r="DD15" s="154"/>
    </row>
    <row r="16" spans="1:108" ht="21" customHeight="1" x14ac:dyDescent="0.3">
      <c r="A16" s="351"/>
      <c r="B16" s="352"/>
      <c r="C16" s="352"/>
      <c r="D16" s="352"/>
      <c r="E16" s="380"/>
      <c r="F16" s="352"/>
      <c r="G16" s="352"/>
      <c r="H16" s="352"/>
      <c r="I16" s="352"/>
      <c r="J16" s="351"/>
      <c r="K16" s="351"/>
      <c r="L16" s="402"/>
      <c r="M16" s="401"/>
      <c r="N16" s="181">
        <v>6</v>
      </c>
      <c r="O16" s="186"/>
      <c r="P16" s="193"/>
      <c r="Q16" s="193"/>
      <c r="R16" s="193"/>
      <c r="S16" s="193"/>
      <c r="T16" s="193"/>
      <c r="U16" s="193"/>
      <c r="V16" s="193"/>
      <c r="W16" s="120">
        <f t="shared" si="1"/>
        <v>0</v>
      </c>
      <c r="X16" s="121" t="str">
        <f t="shared" si="0"/>
        <v>DEBIL</v>
      </c>
      <c r="Y16" s="194"/>
      <c r="Z16" s="122" t="str">
        <f t="shared" si="2"/>
        <v/>
      </c>
      <c r="AA16" s="120" t="str">
        <f t="shared" si="3"/>
        <v>SI</v>
      </c>
      <c r="AB16" s="193"/>
      <c r="AC16" s="403"/>
      <c r="AD16" s="403"/>
      <c r="AE16" s="404"/>
      <c r="AF16" s="404"/>
      <c r="AG16" s="405"/>
      <c r="AH16" s="405"/>
      <c r="AI16" s="398"/>
      <c r="AJ16" s="398"/>
      <c r="AK16" s="402"/>
      <c r="AL16" s="401"/>
      <c r="AM16" s="408"/>
      <c r="AN16" s="182"/>
      <c r="AO16" s="181"/>
      <c r="AP16" s="189"/>
      <c r="AQ16" s="189"/>
      <c r="AR16" s="182"/>
      <c r="AS16" s="189"/>
      <c r="AT16" s="182"/>
      <c r="AU16" s="189"/>
      <c r="AV16" s="182"/>
      <c r="AW16" s="118"/>
      <c r="AX16" s="150"/>
      <c r="AY16" s="151"/>
      <c r="AZ16" s="182"/>
      <c r="BA16" s="182"/>
      <c r="BB16" s="181"/>
      <c r="BC16" s="189"/>
      <c r="BD16" s="189"/>
      <c r="BE16" s="182"/>
      <c r="BF16" s="182"/>
      <c r="BG16" s="181"/>
      <c r="BH16" s="189"/>
      <c r="BI16" s="189"/>
      <c r="BJ16" s="182"/>
      <c r="BK16" s="182"/>
      <c r="BL16" s="181"/>
      <c r="BM16" s="189"/>
      <c r="BN16" s="189"/>
      <c r="BO16" s="150"/>
      <c r="BP16" s="150"/>
      <c r="BQ16" s="151"/>
      <c r="BR16" s="118"/>
      <c r="BS16" s="118"/>
      <c r="BT16" s="118"/>
      <c r="BU16" s="150"/>
      <c r="BV16" s="150"/>
      <c r="BW16" s="150"/>
      <c r="BX16" s="118"/>
      <c r="BY16" s="150"/>
      <c r="BZ16" s="150"/>
      <c r="CA16" s="276" t="s">
        <v>281</v>
      </c>
      <c r="CB16" s="275" t="s">
        <v>281</v>
      </c>
      <c r="CC16" s="277" t="s">
        <v>281</v>
      </c>
      <c r="CD16" s="275" t="s">
        <v>281</v>
      </c>
      <c r="CE16" s="154"/>
      <c r="CF16" s="154"/>
      <c r="CG16" s="154"/>
      <c r="CH16" s="154"/>
      <c r="CI16" s="154"/>
      <c r="CJ16" s="154"/>
      <c r="CK16" s="154"/>
      <c r="CL16" s="154"/>
      <c r="CM16" s="154"/>
      <c r="CN16" s="154"/>
      <c r="CO16" s="154"/>
      <c r="CP16" s="154"/>
      <c r="CQ16" s="154"/>
      <c r="CR16" s="154"/>
      <c r="CS16" s="154"/>
      <c r="CT16" s="154"/>
      <c r="CU16" s="154"/>
      <c r="CV16" s="154"/>
      <c r="CW16" s="154"/>
      <c r="CX16" s="154"/>
      <c r="CY16" s="154"/>
      <c r="CZ16" s="154"/>
      <c r="DA16" s="154"/>
      <c r="DB16" s="154"/>
      <c r="DC16" s="154"/>
      <c r="DD16" s="154"/>
    </row>
    <row r="17" spans="1:108" ht="21" customHeight="1" x14ac:dyDescent="0.3">
      <c r="A17" s="351">
        <v>3</v>
      </c>
      <c r="B17" s="352"/>
      <c r="C17" s="352"/>
      <c r="D17" s="352"/>
      <c r="E17" s="380"/>
      <c r="F17" s="352"/>
      <c r="G17" s="352"/>
      <c r="H17" s="352"/>
      <c r="I17" s="352"/>
      <c r="J17" s="351"/>
      <c r="K17" s="351"/>
      <c r="L17" s="402">
        <f>+(J17*K17)*4</f>
        <v>0</v>
      </c>
      <c r="M17" s="399" t="b">
        <f>IF(OR(AND(J17=3,K17=4),AND(J17=2,K17=5),AND(J17=2,K17=5),AND(L17=20),AND(L17&gt;=52,L17&lt;=100)),"ZONA RIESGO EXTREMA",IF(OR(AND(J17=5,K17=2),AND(J17=4,K17=3),AND(J17=1,K17=4),AND(L17=16),AND(L17&gt;=28,L17&lt;=48)),"ZONA RIESGO ALTA",IF(OR(AND(J17=1,K17=3),AND(J17=4,K17=1),AND(L17=24)),"ZONA RIESGO MODERADA",IF(AND(L17&gt;=4,L17&lt;=16),"ZONA RIESGO BAJA"))))</f>
        <v>0</v>
      </c>
      <c r="N17" s="181">
        <v>1</v>
      </c>
      <c r="O17" s="186"/>
      <c r="P17" s="193"/>
      <c r="Q17" s="193"/>
      <c r="R17" s="193"/>
      <c r="S17" s="193"/>
      <c r="T17" s="193"/>
      <c r="U17" s="193"/>
      <c r="V17" s="193"/>
      <c r="W17" s="120">
        <f t="shared" si="1"/>
        <v>0</v>
      </c>
      <c r="X17" s="121" t="str">
        <f t="shared" si="0"/>
        <v>DEBIL</v>
      </c>
      <c r="Y17" s="194"/>
      <c r="Z17" s="122" t="str">
        <f t="shared" si="2"/>
        <v/>
      </c>
      <c r="AA17" s="120" t="str">
        <f t="shared" si="3"/>
        <v>SI</v>
      </c>
      <c r="AB17" s="193"/>
      <c r="AC17" s="403">
        <f>IF(AND(W17&gt;0,SUM(W18:W22)=0),W17,IF(AND(SUM(W17:W18)&gt;0,SUM(W19:W22)=0),AVERAGE(W17:W18),IF(AND(SUM(W17:W19)&gt;0,SUM(W20:W22)=0),AVERAGE(W17:W19),IF(AND(SUM(W17:W20)&gt;0,SUM(W21:W22)=0),AVERAGE(W17:W20),IF(AND(SUM(W17:W21)&gt;0,W22=0),AVERAGE(W17:W21),AVERAGE(W17:W22))))))</f>
        <v>0</v>
      </c>
      <c r="AD17" s="403" t="str">
        <f>IF(AND(AC17&gt;=50,AC17&lt;=99),"MODERADO",IF(AND(AC17=100), "FUERTE",IF(AND(AC17&lt;50), "DEBIL")))</f>
        <v>DEBIL</v>
      </c>
      <c r="AE17" s="404"/>
      <c r="AF17" s="404"/>
      <c r="AG17" s="405" t="str">
        <f>IFERROR(_xlfn.IFS(AND(AD17="MODERADO",AE17="Directamente"),1,AND(AD17="FUERTE",AE17="Directamente"),2),"0")</f>
        <v>0</v>
      </c>
      <c r="AH17" s="405" t="str">
        <f>IFERROR(_xlfn.IFS(AND(AD17="MODERADO",AF17="Directamente"),1,AND(AD17="FUERTE",AF17="Directamente"),2,AND(AD17="FUERTE",AF17="Indirectamente"),1),"0")</f>
        <v>0</v>
      </c>
      <c r="AI17" s="398"/>
      <c r="AJ17" s="398"/>
      <c r="AK17" s="402">
        <f>+(AI17*AJ17)*4</f>
        <v>0</v>
      </c>
      <c r="AL17" s="399" t="b">
        <f>IF(OR(AND(AI17=3,AJ17=4),AND(AI17=2,AJ17=5),AND(AI17=2,AJ17=5),AND(AK17=20),AND(AK17&gt;=52,AK17&lt;=100)),"ZONA RIESGO EXTREMA",IF(OR(AND(AI17=5,AJ17=2),AND(AI17=4,AJ17=3),AND(AI17=1,AJ17=4),AND(AK17=16),AND(AK17&gt;=28,AK17&lt;=48)),"ZONA RIESGO ALTA",IF(OR(AND(AI17=1,AJ17=3),AND(AI17=4,AJ17=1),AND(AK17=24)),"ZONA RIESGO MODERADA",IF(AND(AK17&gt;=4,AK17&lt;=16),"ZONA RIESGO BAJA"))))</f>
        <v>0</v>
      </c>
      <c r="AM17" s="406"/>
      <c r="AN17" s="182"/>
      <c r="AO17" s="181"/>
      <c r="AP17" s="189"/>
      <c r="AQ17" s="189"/>
      <c r="AR17" s="182"/>
      <c r="AS17" s="189"/>
      <c r="AT17" s="182"/>
      <c r="AU17" s="189"/>
      <c r="AV17" s="182"/>
      <c r="AW17" s="118"/>
      <c r="AX17" s="150"/>
      <c r="AY17" s="151"/>
      <c r="AZ17" s="182"/>
      <c r="BA17" s="182"/>
      <c r="BB17" s="181"/>
      <c r="BC17" s="189"/>
      <c r="BD17" s="189"/>
      <c r="BE17" s="182"/>
      <c r="BF17" s="182"/>
      <c r="BG17" s="181"/>
      <c r="BH17" s="189"/>
      <c r="BI17" s="189"/>
      <c r="BJ17" s="182"/>
      <c r="BK17" s="182"/>
      <c r="BL17" s="181"/>
      <c r="BM17" s="189"/>
      <c r="BN17" s="189"/>
      <c r="BO17" s="150"/>
      <c r="BP17" s="150"/>
      <c r="BQ17" s="151"/>
      <c r="BR17" s="118"/>
      <c r="BS17" s="118"/>
      <c r="BT17" s="118"/>
      <c r="BU17" s="150"/>
      <c r="BV17" s="150"/>
      <c r="BW17" s="150"/>
      <c r="BX17" s="118"/>
      <c r="BY17" s="150"/>
      <c r="BZ17" s="150"/>
      <c r="CA17" s="276" t="s">
        <v>281</v>
      </c>
      <c r="CB17" s="275" t="s">
        <v>281</v>
      </c>
      <c r="CC17" s="277" t="s">
        <v>281</v>
      </c>
      <c r="CD17" s="275" t="s">
        <v>281</v>
      </c>
      <c r="CE17" s="154"/>
      <c r="CF17" s="154"/>
      <c r="CG17" s="154"/>
      <c r="CH17" s="154"/>
      <c r="CI17" s="154"/>
      <c r="CJ17" s="154"/>
      <c r="CK17" s="154"/>
      <c r="CL17" s="154"/>
      <c r="CM17" s="154"/>
      <c r="CN17" s="154"/>
      <c r="CO17" s="154"/>
      <c r="CP17" s="154"/>
      <c r="CQ17" s="154"/>
      <c r="CR17" s="154"/>
      <c r="CS17" s="154"/>
      <c r="CT17" s="154"/>
      <c r="CU17" s="154"/>
      <c r="CV17" s="154"/>
      <c r="CW17" s="154"/>
      <c r="CX17" s="154"/>
      <c r="CY17" s="154"/>
      <c r="CZ17" s="154"/>
      <c r="DA17" s="154"/>
      <c r="DB17" s="154"/>
      <c r="DC17" s="154"/>
      <c r="DD17" s="154"/>
    </row>
    <row r="18" spans="1:108" ht="21" customHeight="1" x14ac:dyDescent="0.3">
      <c r="A18" s="351"/>
      <c r="B18" s="352"/>
      <c r="C18" s="352"/>
      <c r="D18" s="352"/>
      <c r="E18" s="380"/>
      <c r="F18" s="352"/>
      <c r="G18" s="352"/>
      <c r="H18" s="352"/>
      <c r="I18" s="352"/>
      <c r="J18" s="351"/>
      <c r="K18" s="351"/>
      <c r="L18" s="402"/>
      <c r="M18" s="400"/>
      <c r="N18" s="181">
        <v>2</v>
      </c>
      <c r="O18" s="186"/>
      <c r="P18" s="193"/>
      <c r="Q18" s="193"/>
      <c r="R18" s="193"/>
      <c r="S18" s="193"/>
      <c r="T18" s="193"/>
      <c r="U18" s="193"/>
      <c r="V18" s="193"/>
      <c r="W18" s="120">
        <f t="shared" si="1"/>
        <v>0</v>
      </c>
      <c r="X18" s="121" t="str">
        <f t="shared" si="0"/>
        <v>DEBIL</v>
      </c>
      <c r="Y18" s="194"/>
      <c r="Z18" s="122" t="str">
        <f t="shared" si="2"/>
        <v/>
      </c>
      <c r="AA18" s="120" t="str">
        <f t="shared" si="3"/>
        <v>SI</v>
      </c>
      <c r="AB18" s="193"/>
      <c r="AC18" s="403"/>
      <c r="AD18" s="403"/>
      <c r="AE18" s="404"/>
      <c r="AF18" s="404"/>
      <c r="AG18" s="405"/>
      <c r="AH18" s="405"/>
      <c r="AI18" s="398"/>
      <c r="AJ18" s="398"/>
      <c r="AK18" s="402"/>
      <c r="AL18" s="400"/>
      <c r="AM18" s="407"/>
      <c r="AN18" s="182"/>
      <c r="AO18" s="181"/>
      <c r="AP18" s="189"/>
      <c r="AQ18" s="189"/>
      <c r="AR18" s="182"/>
      <c r="AS18" s="189"/>
      <c r="AT18" s="182"/>
      <c r="AU18" s="189"/>
      <c r="AV18" s="182"/>
      <c r="AW18" s="118"/>
      <c r="AX18" s="150"/>
      <c r="AY18" s="151"/>
      <c r="AZ18" s="182"/>
      <c r="BA18" s="182"/>
      <c r="BB18" s="181"/>
      <c r="BC18" s="189"/>
      <c r="BD18" s="189"/>
      <c r="BE18" s="182"/>
      <c r="BF18" s="182"/>
      <c r="BG18" s="181"/>
      <c r="BH18" s="189"/>
      <c r="BI18" s="189"/>
      <c r="BJ18" s="182"/>
      <c r="BK18" s="182"/>
      <c r="BL18" s="181"/>
      <c r="BM18" s="189"/>
      <c r="BN18" s="189"/>
      <c r="BO18" s="150"/>
      <c r="BP18" s="150"/>
      <c r="BQ18" s="151"/>
      <c r="BR18" s="118"/>
      <c r="BS18" s="118"/>
      <c r="BT18" s="118"/>
      <c r="BU18" s="150"/>
      <c r="BV18" s="150"/>
      <c r="BW18" s="150"/>
      <c r="BX18" s="118"/>
      <c r="BY18" s="150"/>
      <c r="BZ18" s="150"/>
      <c r="CA18" s="276" t="s">
        <v>281</v>
      </c>
      <c r="CB18" s="275" t="s">
        <v>281</v>
      </c>
      <c r="CC18" s="277" t="s">
        <v>281</v>
      </c>
      <c r="CD18" s="275" t="s">
        <v>281</v>
      </c>
      <c r="CE18" s="154"/>
      <c r="CF18" s="154"/>
      <c r="CG18" s="154"/>
      <c r="CH18" s="154"/>
      <c r="CI18" s="154"/>
      <c r="CJ18" s="154"/>
      <c r="CK18" s="154"/>
      <c r="CL18" s="154"/>
      <c r="CM18" s="154"/>
      <c r="CN18" s="154"/>
      <c r="CO18" s="154"/>
      <c r="CP18" s="154"/>
      <c r="CQ18" s="154"/>
      <c r="CR18" s="154"/>
      <c r="CS18" s="154"/>
      <c r="CT18" s="154"/>
      <c r="CU18" s="154"/>
      <c r="CV18" s="154"/>
      <c r="CW18" s="154"/>
      <c r="CX18" s="154"/>
      <c r="CY18" s="154"/>
      <c r="CZ18" s="154"/>
      <c r="DA18" s="154"/>
      <c r="DB18" s="154"/>
      <c r="DC18" s="154"/>
      <c r="DD18" s="154"/>
    </row>
    <row r="19" spans="1:108" ht="21" customHeight="1" x14ac:dyDescent="0.3">
      <c r="A19" s="351"/>
      <c r="B19" s="352"/>
      <c r="C19" s="352"/>
      <c r="D19" s="352"/>
      <c r="E19" s="380"/>
      <c r="F19" s="352"/>
      <c r="G19" s="352"/>
      <c r="H19" s="352"/>
      <c r="I19" s="352"/>
      <c r="J19" s="351"/>
      <c r="K19" s="351"/>
      <c r="L19" s="402"/>
      <c r="M19" s="400"/>
      <c r="N19" s="181">
        <v>3</v>
      </c>
      <c r="O19" s="187"/>
      <c r="P19" s="193"/>
      <c r="Q19" s="193"/>
      <c r="R19" s="193"/>
      <c r="S19" s="193"/>
      <c r="T19" s="193"/>
      <c r="U19" s="193"/>
      <c r="V19" s="193"/>
      <c r="W19" s="120">
        <f t="shared" si="1"/>
        <v>0</v>
      </c>
      <c r="X19" s="121" t="str">
        <f t="shared" si="0"/>
        <v>DEBIL</v>
      </c>
      <c r="Y19" s="194"/>
      <c r="Z19" s="122" t="str">
        <f t="shared" si="2"/>
        <v/>
      </c>
      <c r="AA19" s="120" t="str">
        <f t="shared" si="3"/>
        <v>SI</v>
      </c>
      <c r="AB19" s="193"/>
      <c r="AC19" s="403"/>
      <c r="AD19" s="403"/>
      <c r="AE19" s="404"/>
      <c r="AF19" s="404"/>
      <c r="AG19" s="405"/>
      <c r="AH19" s="405"/>
      <c r="AI19" s="398"/>
      <c r="AJ19" s="398"/>
      <c r="AK19" s="402"/>
      <c r="AL19" s="400"/>
      <c r="AM19" s="407"/>
      <c r="AN19" s="182"/>
      <c r="AO19" s="181"/>
      <c r="AP19" s="189"/>
      <c r="AQ19" s="189"/>
      <c r="AR19" s="182"/>
      <c r="AS19" s="189"/>
      <c r="AT19" s="182"/>
      <c r="AU19" s="189"/>
      <c r="AV19" s="182"/>
      <c r="AW19" s="118"/>
      <c r="AX19" s="150"/>
      <c r="AY19" s="151"/>
      <c r="AZ19" s="182"/>
      <c r="BA19" s="182"/>
      <c r="BB19" s="181"/>
      <c r="BC19" s="189"/>
      <c r="BD19" s="189"/>
      <c r="BE19" s="182"/>
      <c r="BF19" s="182"/>
      <c r="BG19" s="181"/>
      <c r="BH19" s="189"/>
      <c r="BI19" s="189"/>
      <c r="BJ19" s="182"/>
      <c r="BK19" s="182"/>
      <c r="BL19" s="181"/>
      <c r="BM19" s="189"/>
      <c r="BN19" s="189"/>
      <c r="BO19" s="150"/>
      <c r="BP19" s="150"/>
      <c r="BQ19" s="151"/>
      <c r="BR19" s="118"/>
      <c r="BS19" s="118"/>
      <c r="BT19" s="118"/>
      <c r="BU19" s="150"/>
      <c r="BV19" s="150"/>
      <c r="BW19" s="150"/>
      <c r="BX19" s="118"/>
      <c r="BY19" s="150"/>
      <c r="BZ19" s="150"/>
      <c r="CA19" s="276" t="s">
        <v>281</v>
      </c>
      <c r="CB19" s="275" t="s">
        <v>281</v>
      </c>
      <c r="CC19" s="277" t="s">
        <v>281</v>
      </c>
      <c r="CD19" s="275" t="s">
        <v>281</v>
      </c>
      <c r="CE19" s="154"/>
      <c r="CF19" s="154"/>
      <c r="CG19" s="154"/>
      <c r="CH19" s="154"/>
      <c r="CI19" s="154"/>
      <c r="CJ19" s="154"/>
      <c r="CK19" s="154"/>
      <c r="CL19" s="154"/>
      <c r="CM19" s="154"/>
      <c r="CN19" s="154"/>
      <c r="CO19" s="154"/>
      <c r="CP19" s="154"/>
      <c r="CQ19" s="154"/>
      <c r="CR19" s="154"/>
      <c r="CS19" s="154"/>
      <c r="CT19" s="154"/>
      <c r="CU19" s="154"/>
      <c r="CV19" s="154"/>
      <c r="CW19" s="154"/>
      <c r="CX19" s="154"/>
      <c r="CY19" s="154"/>
      <c r="CZ19" s="154"/>
      <c r="DA19" s="154"/>
      <c r="DB19" s="154"/>
      <c r="DC19" s="154"/>
      <c r="DD19" s="154"/>
    </row>
    <row r="20" spans="1:108" ht="21" customHeight="1" x14ac:dyDescent="0.3">
      <c r="A20" s="351"/>
      <c r="B20" s="352"/>
      <c r="C20" s="352"/>
      <c r="D20" s="352"/>
      <c r="E20" s="380"/>
      <c r="F20" s="352"/>
      <c r="G20" s="352"/>
      <c r="H20" s="352"/>
      <c r="I20" s="352"/>
      <c r="J20" s="351"/>
      <c r="K20" s="351"/>
      <c r="L20" s="402"/>
      <c r="M20" s="400"/>
      <c r="N20" s="181">
        <v>4</v>
      </c>
      <c r="O20" s="186"/>
      <c r="P20" s="193"/>
      <c r="Q20" s="193"/>
      <c r="R20" s="193"/>
      <c r="S20" s="193"/>
      <c r="T20" s="193"/>
      <c r="U20" s="193"/>
      <c r="V20" s="193"/>
      <c r="W20" s="120">
        <f t="shared" si="1"/>
        <v>0</v>
      </c>
      <c r="X20" s="121" t="str">
        <f t="shared" si="0"/>
        <v>DEBIL</v>
      </c>
      <c r="Y20" s="194"/>
      <c r="Z20" s="122" t="str">
        <f t="shared" si="2"/>
        <v/>
      </c>
      <c r="AA20" s="120" t="str">
        <f t="shared" si="3"/>
        <v>SI</v>
      </c>
      <c r="AB20" s="193"/>
      <c r="AC20" s="403"/>
      <c r="AD20" s="403"/>
      <c r="AE20" s="404"/>
      <c r="AF20" s="404"/>
      <c r="AG20" s="405"/>
      <c r="AH20" s="405"/>
      <c r="AI20" s="398"/>
      <c r="AJ20" s="398"/>
      <c r="AK20" s="402"/>
      <c r="AL20" s="400"/>
      <c r="AM20" s="407"/>
      <c r="AN20" s="182"/>
      <c r="AO20" s="181"/>
      <c r="AP20" s="189"/>
      <c r="AQ20" s="189"/>
      <c r="AR20" s="182"/>
      <c r="AS20" s="189"/>
      <c r="AT20" s="182"/>
      <c r="AU20" s="189"/>
      <c r="AV20" s="182"/>
      <c r="AW20" s="118"/>
      <c r="AX20" s="150"/>
      <c r="AY20" s="151"/>
      <c r="AZ20" s="182"/>
      <c r="BA20" s="182"/>
      <c r="BB20" s="181"/>
      <c r="BC20" s="189"/>
      <c r="BD20" s="189"/>
      <c r="BE20" s="182"/>
      <c r="BF20" s="182"/>
      <c r="BG20" s="181"/>
      <c r="BH20" s="189"/>
      <c r="BI20" s="189"/>
      <c r="BJ20" s="182"/>
      <c r="BK20" s="182"/>
      <c r="BL20" s="181"/>
      <c r="BM20" s="189"/>
      <c r="BN20" s="189"/>
      <c r="BO20" s="150"/>
      <c r="BP20" s="150"/>
      <c r="BQ20" s="151"/>
      <c r="BR20" s="118"/>
      <c r="BS20" s="118"/>
      <c r="BT20" s="118"/>
      <c r="BU20" s="150"/>
      <c r="BV20" s="150"/>
      <c r="BW20" s="150"/>
      <c r="BX20" s="118"/>
      <c r="BY20" s="150"/>
      <c r="BZ20" s="150"/>
      <c r="CA20" s="276" t="s">
        <v>281</v>
      </c>
      <c r="CB20" s="275" t="s">
        <v>281</v>
      </c>
      <c r="CC20" s="277" t="s">
        <v>281</v>
      </c>
      <c r="CD20" s="275" t="s">
        <v>281</v>
      </c>
      <c r="CE20" s="154"/>
      <c r="CF20" s="154"/>
      <c r="CG20" s="154"/>
      <c r="CH20" s="154"/>
      <c r="CI20" s="154"/>
      <c r="CJ20" s="154"/>
      <c r="CK20" s="154"/>
      <c r="CL20" s="154"/>
      <c r="CM20" s="154"/>
      <c r="CN20" s="154"/>
      <c r="CO20" s="154"/>
      <c r="CP20" s="154"/>
      <c r="CQ20" s="154"/>
      <c r="CR20" s="154"/>
      <c r="CS20" s="154"/>
      <c r="CT20" s="154"/>
      <c r="CU20" s="154"/>
      <c r="CV20" s="154"/>
      <c r="CW20" s="154"/>
      <c r="CX20" s="154"/>
      <c r="CY20" s="154"/>
      <c r="CZ20" s="154"/>
      <c r="DA20" s="154"/>
      <c r="DB20" s="154"/>
      <c r="DC20" s="154"/>
      <c r="DD20" s="154"/>
    </row>
    <row r="21" spans="1:108" ht="21" customHeight="1" thickTop="1" thickBot="1" x14ac:dyDescent="0.35">
      <c r="A21" s="351"/>
      <c r="B21" s="352"/>
      <c r="C21" s="352"/>
      <c r="D21" s="352"/>
      <c r="E21" s="380"/>
      <c r="F21" s="352"/>
      <c r="G21" s="352"/>
      <c r="H21" s="352"/>
      <c r="I21" s="352"/>
      <c r="J21" s="351"/>
      <c r="K21" s="351"/>
      <c r="L21" s="402"/>
      <c r="M21" s="400"/>
      <c r="N21" s="181">
        <v>5</v>
      </c>
      <c r="O21" s="186"/>
      <c r="P21" s="193"/>
      <c r="Q21" s="193"/>
      <c r="R21" s="193"/>
      <c r="S21" s="193"/>
      <c r="T21" s="193"/>
      <c r="U21" s="193"/>
      <c r="V21" s="193"/>
      <c r="W21" s="120">
        <f t="shared" si="1"/>
        <v>0</v>
      </c>
      <c r="X21" s="121" t="str">
        <f t="shared" si="0"/>
        <v>DEBIL</v>
      </c>
      <c r="Y21" s="194"/>
      <c r="Z21" s="122" t="str">
        <f t="shared" si="2"/>
        <v/>
      </c>
      <c r="AA21" s="120" t="str">
        <f t="shared" si="3"/>
        <v>SI</v>
      </c>
      <c r="AB21" s="193"/>
      <c r="AC21" s="403"/>
      <c r="AD21" s="403"/>
      <c r="AE21" s="404"/>
      <c r="AF21" s="404"/>
      <c r="AG21" s="405"/>
      <c r="AH21" s="405"/>
      <c r="AI21" s="398"/>
      <c r="AJ21" s="398"/>
      <c r="AK21" s="402"/>
      <c r="AL21" s="400"/>
      <c r="AM21" s="407"/>
      <c r="AN21" s="182"/>
      <c r="AO21" s="181"/>
      <c r="AP21" s="189"/>
      <c r="AQ21" s="189"/>
      <c r="AR21" s="182"/>
      <c r="AS21" s="189"/>
      <c r="AT21" s="182"/>
      <c r="AU21" s="189"/>
      <c r="AV21" s="182"/>
      <c r="AW21" s="118"/>
      <c r="AX21" s="150"/>
      <c r="AY21" s="151"/>
      <c r="AZ21" s="182"/>
      <c r="BA21" s="182"/>
      <c r="BB21" s="181"/>
      <c r="BC21" s="189"/>
      <c r="BD21" s="189"/>
      <c r="BE21" s="182"/>
      <c r="BF21" s="182"/>
      <c r="BG21" s="181"/>
      <c r="BH21" s="189"/>
      <c r="BI21" s="189"/>
      <c r="BJ21" s="182"/>
      <c r="BK21" s="182"/>
      <c r="BL21" s="181"/>
      <c r="BM21" s="189"/>
      <c r="BN21" s="189"/>
      <c r="BO21" s="150"/>
      <c r="BP21" s="150"/>
      <c r="BQ21" s="151"/>
      <c r="BR21" s="118"/>
      <c r="BS21" s="118"/>
      <c r="BT21" s="118"/>
      <c r="BU21" s="150"/>
      <c r="BV21" s="150"/>
      <c r="BW21" s="150"/>
      <c r="BX21" s="118"/>
      <c r="BY21" s="150"/>
      <c r="BZ21" s="150"/>
      <c r="CA21" s="118"/>
      <c r="CB21" s="150"/>
      <c r="CC21" s="151"/>
      <c r="CD21" s="150"/>
      <c r="CE21" s="154"/>
      <c r="CF21" s="154"/>
      <c r="CG21" s="154"/>
      <c r="CH21" s="154"/>
      <c r="CI21" s="154"/>
      <c r="CJ21" s="154"/>
      <c r="CK21" s="154"/>
      <c r="CL21" s="154"/>
      <c r="CM21" s="154"/>
      <c r="CN21" s="154"/>
      <c r="CO21" s="154"/>
      <c r="CP21" s="154"/>
      <c r="CQ21" s="154"/>
      <c r="CR21" s="154"/>
      <c r="CS21" s="154"/>
      <c r="CT21" s="154"/>
      <c r="CU21" s="154"/>
      <c r="CV21" s="154"/>
      <c r="CW21" s="154"/>
      <c r="CX21" s="154"/>
      <c r="CY21" s="154"/>
      <c r="CZ21" s="154"/>
      <c r="DA21" s="154"/>
      <c r="DB21" s="154"/>
      <c r="DC21" s="154"/>
      <c r="DD21" s="154"/>
    </row>
    <row r="22" spans="1:108" ht="21" customHeight="1" thickTop="1" thickBot="1" x14ac:dyDescent="0.35">
      <c r="A22" s="351"/>
      <c r="B22" s="352"/>
      <c r="C22" s="352"/>
      <c r="D22" s="352"/>
      <c r="E22" s="380"/>
      <c r="F22" s="352"/>
      <c r="G22" s="352"/>
      <c r="H22" s="352"/>
      <c r="I22" s="352"/>
      <c r="J22" s="351"/>
      <c r="K22" s="351"/>
      <c r="L22" s="402"/>
      <c r="M22" s="401"/>
      <c r="N22" s="181">
        <v>6</v>
      </c>
      <c r="O22" s="186"/>
      <c r="P22" s="193"/>
      <c r="Q22" s="193"/>
      <c r="R22" s="193"/>
      <c r="S22" s="193"/>
      <c r="T22" s="193"/>
      <c r="U22" s="193"/>
      <c r="V22" s="193"/>
      <c r="W22" s="120">
        <f t="shared" si="1"/>
        <v>0</v>
      </c>
      <c r="X22" s="121" t="str">
        <f t="shared" si="0"/>
        <v>DEBIL</v>
      </c>
      <c r="Y22" s="194"/>
      <c r="Z22" s="122" t="str">
        <f t="shared" si="2"/>
        <v/>
      </c>
      <c r="AA22" s="120" t="str">
        <f t="shared" si="3"/>
        <v>SI</v>
      </c>
      <c r="AB22" s="193"/>
      <c r="AC22" s="403"/>
      <c r="AD22" s="403"/>
      <c r="AE22" s="404"/>
      <c r="AF22" s="404"/>
      <c r="AG22" s="405"/>
      <c r="AH22" s="405"/>
      <c r="AI22" s="398"/>
      <c r="AJ22" s="398"/>
      <c r="AK22" s="402"/>
      <c r="AL22" s="401"/>
      <c r="AM22" s="408"/>
      <c r="AN22" s="182"/>
      <c r="AO22" s="181"/>
      <c r="AP22" s="189"/>
      <c r="AQ22" s="189"/>
      <c r="AR22" s="182"/>
      <c r="AS22" s="189"/>
      <c r="AT22" s="182"/>
      <c r="AU22" s="189"/>
      <c r="AV22" s="182"/>
      <c r="AW22" s="118"/>
      <c r="AX22" s="150"/>
      <c r="AY22" s="151"/>
      <c r="AZ22" s="182"/>
      <c r="BA22" s="182"/>
      <c r="BB22" s="181"/>
      <c r="BC22" s="189"/>
      <c r="BD22" s="189"/>
      <c r="BE22" s="182"/>
      <c r="BF22" s="182"/>
      <c r="BG22" s="181"/>
      <c r="BH22" s="189"/>
      <c r="BI22" s="189"/>
      <c r="BJ22" s="182"/>
      <c r="BK22" s="182"/>
      <c r="BL22" s="181"/>
      <c r="BM22" s="189"/>
      <c r="BN22" s="189"/>
      <c r="BO22" s="150"/>
      <c r="BP22" s="150"/>
      <c r="BQ22" s="151"/>
      <c r="BR22" s="118"/>
      <c r="BS22" s="118"/>
      <c r="BT22" s="118"/>
      <c r="BU22" s="150"/>
      <c r="BV22" s="150"/>
      <c r="BW22" s="150"/>
      <c r="BX22" s="118"/>
      <c r="BY22" s="150"/>
      <c r="BZ22" s="150"/>
      <c r="CA22" s="118"/>
      <c r="CB22" s="150"/>
      <c r="CC22" s="151"/>
      <c r="CD22" s="150"/>
      <c r="CE22" s="154"/>
      <c r="CF22" s="154"/>
      <c r="CG22" s="154"/>
      <c r="CH22" s="154"/>
      <c r="CI22" s="154"/>
      <c r="CJ22" s="154"/>
      <c r="CK22" s="154"/>
      <c r="CL22" s="154"/>
      <c r="CM22" s="154"/>
      <c r="CN22" s="154"/>
      <c r="CO22" s="154"/>
      <c r="CP22" s="154"/>
      <c r="CQ22" s="154"/>
      <c r="CR22" s="154"/>
      <c r="CS22" s="154"/>
      <c r="CT22" s="154"/>
      <c r="CU22" s="154"/>
      <c r="CV22" s="154"/>
      <c r="CW22" s="154"/>
      <c r="CX22" s="154"/>
      <c r="CY22" s="154"/>
      <c r="CZ22" s="154"/>
      <c r="DA22" s="154"/>
      <c r="DB22" s="154"/>
      <c r="DC22" s="154"/>
      <c r="DD22" s="154"/>
    </row>
    <row r="23" spans="1:108" ht="21" customHeight="1" thickTop="1" thickBot="1" x14ac:dyDescent="0.35">
      <c r="A23" s="351">
        <v>4</v>
      </c>
      <c r="B23" s="352"/>
      <c r="C23" s="352"/>
      <c r="D23" s="352"/>
      <c r="E23" s="380"/>
      <c r="F23" s="352"/>
      <c r="G23" s="352"/>
      <c r="H23" s="352"/>
      <c r="I23" s="352"/>
      <c r="J23" s="351"/>
      <c r="K23" s="351"/>
      <c r="L23" s="402">
        <f>+(J23*K23)*4</f>
        <v>0</v>
      </c>
      <c r="M23" s="399" t="b">
        <f>IF(OR(AND(J23=3,K23=4),AND(J23=2,K23=5),AND(J23=2,K23=5),AND(L23=20),AND(L23&gt;=52,L23&lt;=100)),"ZONA RIESGO EXTREMA",IF(OR(AND(J23=5,K23=2),AND(J23=4,K23=3),AND(J23=1,K23=4),AND(L23=16),AND(L23&gt;=28,L23&lt;=48)),"ZONA RIESGO ALTA",IF(OR(AND(J23=1,K23=3),AND(J23=4,K23=1),AND(L23=24)),"ZONA RIESGO MODERADA",IF(AND(L23&gt;=4,L23&lt;=16),"ZONA RIESGO BAJA"))))</f>
        <v>0</v>
      </c>
      <c r="N23" s="181">
        <v>1</v>
      </c>
      <c r="O23" s="186"/>
      <c r="P23" s="193"/>
      <c r="Q23" s="193"/>
      <c r="R23" s="193"/>
      <c r="S23" s="193"/>
      <c r="T23" s="193"/>
      <c r="U23" s="193"/>
      <c r="V23" s="193"/>
      <c r="W23" s="120">
        <f t="shared" si="1"/>
        <v>0</v>
      </c>
      <c r="X23" s="121" t="str">
        <f t="shared" si="0"/>
        <v>DEBIL</v>
      </c>
      <c r="Y23" s="194"/>
      <c r="Z23" s="122" t="str">
        <f t="shared" si="2"/>
        <v/>
      </c>
      <c r="AA23" s="120" t="str">
        <f t="shared" si="3"/>
        <v>SI</v>
      </c>
      <c r="AB23" s="193"/>
      <c r="AC23" s="403">
        <f>IF(AND(W23&gt;0,SUM(W24:W28)=0),W23,IF(AND(SUM(W23:W24)&gt;0,SUM(W25:W28)=0),AVERAGE(W23:W24),IF(AND(SUM(W23:W25)&gt;0,SUM(W26:W28)=0),AVERAGE(W23:W25),IF(AND(SUM(W23:W26)&gt;0,SUM(W27:W28)=0),AVERAGE(W23:W26),IF(AND(SUM(W23:W27)&gt;0,W28=0),AVERAGE(W23:W27),AVERAGE(W23:W28))))))</f>
        <v>0</v>
      </c>
      <c r="AD23" s="403" t="str">
        <f>IF(AND(AC23&gt;=50,AC23&lt;=99),"MODERADO",IF(AND(AC23=100), "FUERTE",IF(AND(AC23&lt;50), "DEBIL")))</f>
        <v>DEBIL</v>
      </c>
      <c r="AE23" s="404"/>
      <c r="AF23" s="404"/>
      <c r="AG23" s="405" t="str">
        <f>IFERROR(_xlfn.IFS(AND(AD23="MODERADO",AE23="Directamente"),1,AND(AD23="FUERTE",AE23="Directamente"),2),"0")</f>
        <v>0</v>
      </c>
      <c r="AH23" s="405" t="str">
        <f>IFERROR(_xlfn.IFS(AND(AD23="MODERADO",AF23="Directamente"),1,AND(AD23="FUERTE",AF23="Directamente"),2,AND(AD23="FUERTE",AF23="Indirectamente"),1),"0")</f>
        <v>0</v>
      </c>
      <c r="AI23" s="398"/>
      <c r="AJ23" s="398"/>
      <c r="AK23" s="402">
        <f>+(AI23*AJ23)*4</f>
        <v>0</v>
      </c>
      <c r="AL23" s="399" t="b">
        <f>IF(OR(AND(AI23=3,AJ23=4),AND(AI23=2,AJ23=5),AND(AI23=2,AJ23=5),AND(AK23=20),AND(AK23&gt;=52,AK23&lt;=100)),"ZONA RIESGO EXTREMA",IF(OR(AND(AI23=5,AJ23=2),AND(AI23=4,AJ23=3),AND(AI23=1,AJ23=4),AND(AK23=16),AND(AK23&gt;=28,AK23&lt;=48)),"ZONA RIESGO ALTA",IF(OR(AND(AI23=1,AJ23=3),AND(AI23=4,AJ23=1),AND(AK23=24)),"ZONA RIESGO MODERADA",IF(AND(AK23&gt;=4,AK23&lt;=16),"ZONA RIESGO BAJA"))))</f>
        <v>0</v>
      </c>
      <c r="AM23" s="406"/>
      <c r="AN23" s="182"/>
      <c r="AO23" s="181"/>
      <c r="AP23" s="189"/>
      <c r="AQ23" s="189"/>
      <c r="AR23" s="182"/>
      <c r="AS23" s="189"/>
      <c r="AT23" s="182"/>
      <c r="AU23" s="189"/>
      <c r="AV23" s="182"/>
      <c r="AW23" s="118"/>
      <c r="AX23" s="150"/>
      <c r="AY23" s="151"/>
      <c r="AZ23" s="182"/>
      <c r="BA23" s="182"/>
      <c r="BB23" s="181"/>
      <c r="BC23" s="189"/>
      <c r="BD23" s="189"/>
      <c r="BE23" s="182"/>
      <c r="BF23" s="182"/>
      <c r="BG23" s="181"/>
      <c r="BH23" s="189"/>
      <c r="BI23" s="189"/>
      <c r="BJ23" s="182"/>
      <c r="BK23" s="182"/>
      <c r="BL23" s="181"/>
      <c r="BM23" s="189"/>
      <c r="BN23" s="189"/>
      <c r="BO23" s="150"/>
      <c r="BP23" s="150"/>
      <c r="BQ23" s="151"/>
      <c r="BR23" s="118"/>
      <c r="BS23" s="118"/>
      <c r="BT23" s="118"/>
      <c r="BU23" s="150"/>
      <c r="BV23" s="150"/>
      <c r="BW23" s="150"/>
      <c r="BX23" s="118"/>
      <c r="BY23" s="150"/>
      <c r="BZ23" s="150"/>
      <c r="CA23" s="118"/>
      <c r="CB23" s="150"/>
      <c r="CC23" s="151"/>
      <c r="CD23" s="150"/>
      <c r="CE23" s="154"/>
      <c r="CF23" s="154"/>
      <c r="CG23" s="154"/>
      <c r="CH23" s="154"/>
      <c r="CI23" s="154"/>
      <c r="CJ23" s="154"/>
      <c r="CK23" s="154"/>
      <c r="CL23" s="154"/>
      <c r="CM23" s="154"/>
      <c r="CN23" s="154"/>
      <c r="CO23" s="154"/>
      <c r="CP23" s="154"/>
      <c r="CQ23" s="154"/>
      <c r="CR23" s="154"/>
      <c r="CS23" s="154"/>
      <c r="CT23" s="154"/>
      <c r="CU23" s="154"/>
      <c r="CV23" s="154"/>
      <c r="CW23" s="154"/>
      <c r="CX23" s="154"/>
      <c r="CY23" s="154"/>
      <c r="CZ23" s="154"/>
      <c r="DA23" s="154"/>
      <c r="DB23" s="154"/>
      <c r="DC23" s="154"/>
      <c r="DD23" s="154"/>
    </row>
    <row r="24" spans="1:108" ht="21" customHeight="1" thickTop="1" thickBot="1" x14ac:dyDescent="0.35">
      <c r="A24" s="351"/>
      <c r="B24" s="352"/>
      <c r="C24" s="352"/>
      <c r="D24" s="352"/>
      <c r="E24" s="380"/>
      <c r="F24" s="352"/>
      <c r="G24" s="352"/>
      <c r="H24" s="352"/>
      <c r="I24" s="352"/>
      <c r="J24" s="351"/>
      <c r="K24" s="351"/>
      <c r="L24" s="402"/>
      <c r="M24" s="400"/>
      <c r="N24" s="181">
        <v>2</v>
      </c>
      <c r="O24" s="186"/>
      <c r="P24" s="193"/>
      <c r="Q24" s="193"/>
      <c r="R24" s="193"/>
      <c r="S24" s="193"/>
      <c r="T24" s="193"/>
      <c r="U24" s="193"/>
      <c r="V24" s="193"/>
      <c r="W24" s="120">
        <f t="shared" si="1"/>
        <v>0</v>
      </c>
      <c r="X24" s="121" t="str">
        <f t="shared" si="0"/>
        <v>DEBIL</v>
      </c>
      <c r="Y24" s="194"/>
      <c r="Z24" s="122" t="str">
        <f t="shared" si="2"/>
        <v/>
      </c>
      <c r="AA24" s="120" t="str">
        <f t="shared" si="3"/>
        <v>SI</v>
      </c>
      <c r="AB24" s="193"/>
      <c r="AC24" s="403"/>
      <c r="AD24" s="403"/>
      <c r="AE24" s="404"/>
      <c r="AF24" s="404"/>
      <c r="AG24" s="405"/>
      <c r="AH24" s="405"/>
      <c r="AI24" s="398"/>
      <c r="AJ24" s="398"/>
      <c r="AK24" s="402"/>
      <c r="AL24" s="400"/>
      <c r="AM24" s="407"/>
      <c r="AN24" s="182"/>
      <c r="AO24" s="181"/>
      <c r="AP24" s="189"/>
      <c r="AQ24" s="189"/>
      <c r="AR24" s="182"/>
      <c r="AS24" s="189"/>
      <c r="AT24" s="182"/>
      <c r="AU24" s="189"/>
      <c r="AV24" s="182"/>
      <c r="AW24" s="118"/>
      <c r="AX24" s="150"/>
      <c r="AY24" s="151"/>
      <c r="AZ24" s="182"/>
      <c r="BA24" s="182"/>
      <c r="BB24" s="181"/>
      <c r="BC24" s="189"/>
      <c r="BD24" s="189"/>
      <c r="BE24" s="182"/>
      <c r="BF24" s="182"/>
      <c r="BG24" s="181"/>
      <c r="BH24" s="189"/>
      <c r="BI24" s="189"/>
      <c r="BJ24" s="182"/>
      <c r="BK24" s="182"/>
      <c r="BL24" s="181"/>
      <c r="BM24" s="189"/>
      <c r="BN24" s="189"/>
      <c r="BO24" s="150"/>
      <c r="BP24" s="150"/>
      <c r="BQ24" s="151"/>
      <c r="BR24" s="118"/>
      <c r="BS24" s="118"/>
      <c r="BT24" s="118"/>
      <c r="BU24" s="150"/>
      <c r="BV24" s="150"/>
      <c r="BW24" s="150"/>
      <c r="BX24" s="118"/>
      <c r="BY24" s="150"/>
      <c r="BZ24" s="150"/>
      <c r="CA24" s="118"/>
      <c r="CB24" s="150"/>
      <c r="CC24" s="151"/>
      <c r="CD24" s="150"/>
      <c r="CE24" s="154"/>
      <c r="CF24" s="154"/>
      <c r="CG24" s="154"/>
      <c r="CH24" s="154"/>
      <c r="CI24" s="154"/>
      <c r="CJ24" s="154"/>
      <c r="CK24" s="154"/>
      <c r="CL24" s="154"/>
      <c r="CM24" s="154"/>
      <c r="CN24" s="154"/>
      <c r="CO24" s="154"/>
      <c r="CP24" s="154"/>
      <c r="CQ24" s="154"/>
      <c r="CR24" s="154"/>
      <c r="CS24" s="154"/>
      <c r="CT24" s="154"/>
      <c r="CU24" s="154"/>
      <c r="CV24" s="154"/>
      <c r="CW24" s="154"/>
      <c r="CX24" s="154"/>
      <c r="CY24" s="154"/>
      <c r="CZ24" s="154"/>
      <c r="DA24" s="154"/>
      <c r="DB24" s="154"/>
      <c r="DC24" s="154"/>
      <c r="DD24" s="154"/>
    </row>
    <row r="25" spans="1:108" ht="21" customHeight="1" thickTop="1" thickBot="1" x14ac:dyDescent="0.35">
      <c r="A25" s="351"/>
      <c r="B25" s="352"/>
      <c r="C25" s="352"/>
      <c r="D25" s="352"/>
      <c r="E25" s="380"/>
      <c r="F25" s="352"/>
      <c r="G25" s="352"/>
      <c r="H25" s="352"/>
      <c r="I25" s="352"/>
      <c r="J25" s="351"/>
      <c r="K25" s="351"/>
      <c r="L25" s="402"/>
      <c r="M25" s="400"/>
      <c r="N25" s="181">
        <v>3</v>
      </c>
      <c r="O25" s="187"/>
      <c r="P25" s="193"/>
      <c r="Q25" s="193"/>
      <c r="R25" s="193"/>
      <c r="S25" s="193"/>
      <c r="T25" s="193"/>
      <c r="U25" s="193"/>
      <c r="V25" s="193"/>
      <c r="W25" s="120">
        <f t="shared" si="1"/>
        <v>0</v>
      </c>
      <c r="X25" s="121" t="str">
        <f t="shared" si="0"/>
        <v>DEBIL</v>
      </c>
      <c r="Y25" s="194"/>
      <c r="Z25" s="122" t="str">
        <f t="shared" si="2"/>
        <v/>
      </c>
      <c r="AA25" s="120" t="str">
        <f t="shared" si="3"/>
        <v>SI</v>
      </c>
      <c r="AB25" s="193"/>
      <c r="AC25" s="403"/>
      <c r="AD25" s="403"/>
      <c r="AE25" s="404"/>
      <c r="AF25" s="404"/>
      <c r="AG25" s="405"/>
      <c r="AH25" s="405"/>
      <c r="AI25" s="398"/>
      <c r="AJ25" s="398"/>
      <c r="AK25" s="402"/>
      <c r="AL25" s="400"/>
      <c r="AM25" s="407"/>
      <c r="AN25" s="182"/>
      <c r="AO25" s="181"/>
      <c r="AP25" s="189"/>
      <c r="AQ25" s="189"/>
      <c r="AR25" s="182"/>
      <c r="AS25" s="189"/>
      <c r="AT25" s="182"/>
      <c r="AU25" s="189"/>
      <c r="AV25" s="182"/>
      <c r="AW25" s="118"/>
      <c r="AX25" s="150"/>
      <c r="AY25" s="151"/>
      <c r="AZ25" s="182"/>
      <c r="BA25" s="182"/>
      <c r="BB25" s="181"/>
      <c r="BC25" s="189"/>
      <c r="BD25" s="189"/>
      <c r="BE25" s="182"/>
      <c r="BF25" s="182"/>
      <c r="BG25" s="181"/>
      <c r="BH25" s="189"/>
      <c r="BI25" s="189"/>
      <c r="BJ25" s="182"/>
      <c r="BK25" s="182"/>
      <c r="BL25" s="181"/>
      <c r="BM25" s="189"/>
      <c r="BN25" s="189"/>
      <c r="BO25" s="150"/>
      <c r="BP25" s="150"/>
      <c r="BQ25" s="151"/>
      <c r="BR25" s="118"/>
      <c r="BS25" s="118"/>
      <c r="BT25" s="118"/>
      <c r="BU25" s="150"/>
      <c r="BV25" s="150"/>
      <c r="BW25" s="150"/>
      <c r="BX25" s="118"/>
      <c r="BY25" s="150"/>
      <c r="BZ25" s="150"/>
      <c r="CA25" s="118"/>
      <c r="CB25" s="150"/>
      <c r="CC25" s="151"/>
      <c r="CD25" s="150"/>
      <c r="CE25" s="154"/>
      <c r="CF25" s="154"/>
      <c r="CG25" s="154"/>
      <c r="CH25" s="154"/>
      <c r="CI25" s="154"/>
      <c r="CJ25" s="154"/>
      <c r="CK25" s="154"/>
      <c r="CL25" s="154"/>
      <c r="CM25" s="154"/>
      <c r="CN25" s="154"/>
      <c r="CO25" s="154"/>
      <c r="CP25" s="154"/>
      <c r="CQ25" s="154"/>
      <c r="CR25" s="154"/>
      <c r="CS25" s="154"/>
      <c r="CT25" s="154"/>
      <c r="CU25" s="154"/>
      <c r="CV25" s="154"/>
      <c r="CW25" s="154"/>
      <c r="CX25" s="154"/>
      <c r="CY25" s="154"/>
      <c r="CZ25" s="154"/>
      <c r="DA25" s="154"/>
      <c r="DB25" s="154"/>
      <c r="DC25" s="154"/>
      <c r="DD25" s="154"/>
    </row>
    <row r="26" spans="1:108" ht="21" customHeight="1" thickTop="1" thickBot="1" x14ac:dyDescent="0.35">
      <c r="A26" s="351"/>
      <c r="B26" s="352"/>
      <c r="C26" s="352"/>
      <c r="D26" s="352"/>
      <c r="E26" s="380"/>
      <c r="F26" s="352"/>
      <c r="G26" s="352"/>
      <c r="H26" s="352"/>
      <c r="I26" s="352"/>
      <c r="J26" s="351"/>
      <c r="K26" s="351"/>
      <c r="L26" s="402"/>
      <c r="M26" s="400"/>
      <c r="N26" s="181">
        <v>4</v>
      </c>
      <c r="O26" s="186"/>
      <c r="P26" s="193"/>
      <c r="Q26" s="193"/>
      <c r="R26" s="193"/>
      <c r="S26" s="193"/>
      <c r="T26" s="193"/>
      <c r="U26" s="193"/>
      <c r="V26" s="193"/>
      <c r="W26" s="120">
        <f t="shared" si="1"/>
        <v>0</v>
      </c>
      <c r="X26" s="121" t="str">
        <f t="shared" si="0"/>
        <v>DEBIL</v>
      </c>
      <c r="Y26" s="194"/>
      <c r="Z26" s="122" t="str">
        <f t="shared" si="2"/>
        <v/>
      </c>
      <c r="AA26" s="120" t="str">
        <f t="shared" si="3"/>
        <v>SI</v>
      </c>
      <c r="AB26" s="193"/>
      <c r="AC26" s="403"/>
      <c r="AD26" s="403"/>
      <c r="AE26" s="404"/>
      <c r="AF26" s="404"/>
      <c r="AG26" s="405"/>
      <c r="AH26" s="405"/>
      <c r="AI26" s="398"/>
      <c r="AJ26" s="398"/>
      <c r="AK26" s="402"/>
      <c r="AL26" s="400"/>
      <c r="AM26" s="407"/>
      <c r="AN26" s="182"/>
      <c r="AO26" s="181"/>
      <c r="AP26" s="189"/>
      <c r="AQ26" s="189"/>
      <c r="AR26" s="182"/>
      <c r="AS26" s="189"/>
      <c r="AT26" s="182"/>
      <c r="AU26" s="189"/>
      <c r="AV26" s="182"/>
      <c r="AW26" s="118"/>
      <c r="AX26" s="150"/>
      <c r="AY26" s="151"/>
      <c r="AZ26" s="182"/>
      <c r="BA26" s="182"/>
      <c r="BB26" s="181"/>
      <c r="BC26" s="189"/>
      <c r="BD26" s="189"/>
      <c r="BE26" s="182"/>
      <c r="BF26" s="182"/>
      <c r="BG26" s="181"/>
      <c r="BH26" s="189"/>
      <c r="BI26" s="189"/>
      <c r="BJ26" s="182"/>
      <c r="BK26" s="182"/>
      <c r="BL26" s="181"/>
      <c r="BM26" s="189"/>
      <c r="BN26" s="189"/>
      <c r="BO26" s="150"/>
      <c r="BP26" s="150"/>
      <c r="BQ26" s="151"/>
      <c r="BR26" s="118"/>
      <c r="BS26" s="118"/>
      <c r="BT26" s="118"/>
      <c r="BU26" s="150"/>
      <c r="BV26" s="150"/>
      <c r="BW26" s="150"/>
      <c r="BX26" s="118"/>
      <c r="BY26" s="150"/>
      <c r="BZ26" s="150"/>
      <c r="CA26" s="118"/>
      <c r="CB26" s="150"/>
      <c r="CC26" s="151"/>
      <c r="CD26" s="150"/>
      <c r="CE26" s="154"/>
      <c r="CF26" s="154"/>
      <c r="CG26" s="154"/>
      <c r="CH26" s="154"/>
      <c r="CI26" s="154"/>
      <c r="CJ26" s="154"/>
      <c r="CK26" s="154"/>
      <c r="CL26" s="154"/>
      <c r="CM26" s="154"/>
      <c r="CN26" s="154"/>
      <c r="CO26" s="154"/>
      <c r="CP26" s="154"/>
      <c r="CQ26" s="154"/>
      <c r="CR26" s="154"/>
      <c r="CS26" s="154"/>
      <c r="CT26" s="154"/>
      <c r="CU26" s="154"/>
      <c r="CV26" s="154"/>
      <c r="CW26" s="154"/>
      <c r="CX26" s="154"/>
      <c r="CY26" s="154"/>
      <c r="CZ26" s="154"/>
      <c r="DA26" s="154"/>
      <c r="DB26" s="154"/>
      <c r="DC26" s="154"/>
      <c r="DD26" s="154"/>
    </row>
    <row r="27" spans="1:108" ht="21" customHeight="1" thickTop="1" thickBot="1" x14ac:dyDescent="0.35">
      <c r="A27" s="351"/>
      <c r="B27" s="352"/>
      <c r="C27" s="352"/>
      <c r="D27" s="352"/>
      <c r="E27" s="380"/>
      <c r="F27" s="352"/>
      <c r="G27" s="352"/>
      <c r="H27" s="352"/>
      <c r="I27" s="352"/>
      <c r="J27" s="351"/>
      <c r="K27" s="351"/>
      <c r="L27" s="402"/>
      <c r="M27" s="400"/>
      <c r="N27" s="181">
        <v>5</v>
      </c>
      <c r="O27" s="186"/>
      <c r="P27" s="193"/>
      <c r="Q27" s="193"/>
      <c r="R27" s="193"/>
      <c r="S27" s="193"/>
      <c r="T27" s="193"/>
      <c r="U27" s="193"/>
      <c r="V27" s="193"/>
      <c r="W27" s="120">
        <f t="shared" si="1"/>
        <v>0</v>
      </c>
      <c r="X27" s="121" t="str">
        <f t="shared" si="0"/>
        <v>DEBIL</v>
      </c>
      <c r="Y27" s="194"/>
      <c r="Z27" s="122" t="str">
        <f t="shared" si="2"/>
        <v/>
      </c>
      <c r="AA27" s="120" t="str">
        <f t="shared" si="3"/>
        <v>SI</v>
      </c>
      <c r="AB27" s="193"/>
      <c r="AC27" s="403"/>
      <c r="AD27" s="403"/>
      <c r="AE27" s="404"/>
      <c r="AF27" s="404"/>
      <c r="AG27" s="405"/>
      <c r="AH27" s="405"/>
      <c r="AI27" s="398"/>
      <c r="AJ27" s="398"/>
      <c r="AK27" s="402"/>
      <c r="AL27" s="400"/>
      <c r="AM27" s="407"/>
      <c r="AN27" s="182"/>
      <c r="AO27" s="181"/>
      <c r="AP27" s="189"/>
      <c r="AQ27" s="189"/>
      <c r="AR27" s="182"/>
      <c r="AS27" s="189"/>
      <c r="AT27" s="182"/>
      <c r="AU27" s="189"/>
      <c r="AV27" s="182"/>
      <c r="AW27" s="118"/>
      <c r="AX27" s="150"/>
      <c r="AY27" s="151"/>
      <c r="AZ27" s="182"/>
      <c r="BA27" s="182"/>
      <c r="BB27" s="181"/>
      <c r="BC27" s="189"/>
      <c r="BD27" s="189"/>
      <c r="BE27" s="182"/>
      <c r="BF27" s="182"/>
      <c r="BG27" s="181"/>
      <c r="BH27" s="189"/>
      <c r="BI27" s="189"/>
      <c r="BJ27" s="182"/>
      <c r="BK27" s="182"/>
      <c r="BL27" s="181"/>
      <c r="BM27" s="189"/>
      <c r="BN27" s="189"/>
      <c r="BO27" s="150"/>
      <c r="BP27" s="150"/>
      <c r="BQ27" s="151"/>
      <c r="BR27" s="118"/>
      <c r="BS27" s="118"/>
      <c r="BT27" s="118"/>
      <c r="BU27" s="150"/>
      <c r="BV27" s="150"/>
      <c r="BW27" s="150"/>
      <c r="BX27" s="118"/>
      <c r="BY27" s="150"/>
      <c r="BZ27" s="150"/>
      <c r="CA27" s="118"/>
      <c r="CB27" s="150"/>
      <c r="CC27" s="151"/>
      <c r="CD27" s="150"/>
      <c r="CE27" s="154"/>
      <c r="CF27" s="154"/>
      <c r="CG27" s="154"/>
      <c r="CH27" s="154"/>
      <c r="CI27" s="154"/>
      <c r="CJ27" s="154"/>
      <c r="CK27" s="154"/>
      <c r="CL27" s="154"/>
      <c r="CM27" s="154"/>
      <c r="CN27" s="154"/>
      <c r="CO27" s="154"/>
      <c r="CP27" s="154"/>
      <c r="CQ27" s="154"/>
      <c r="CR27" s="154"/>
      <c r="CS27" s="154"/>
      <c r="CT27" s="154"/>
      <c r="CU27" s="154"/>
      <c r="CV27" s="154"/>
      <c r="CW27" s="154"/>
      <c r="CX27" s="154"/>
      <c r="CY27" s="154"/>
      <c r="CZ27" s="154"/>
      <c r="DA27" s="154"/>
      <c r="DB27" s="154"/>
      <c r="DC27" s="154"/>
      <c r="DD27" s="154"/>
    </row>
    <row r="28" spans="1:108" ht="21" customHeight="1" thickTop="1" thickBot="1" x14ac:dyDescent="0.35">
      <c r="A28" s="351"/>
      <c r="B28" s="352"/>
      <c r="C28" s="352"/>
      <c r="D28" s="352"/>
      <c r="E28" s="380"/>
      <c r="F28" s="352"/>
      <c r="G28" s="352"/>
      <c r="H28" s="352"/>
      <c r="I28" s="352"/>
      <c r="J28" s="351"/>
      <c r="K28" s="351"/>
      <c r="L28" s="402"/>
      <c r="M28" s="401"/>
      <c r="N28" s="181">
        <v>6</v>
      </c>
      <c r="O28" s="186"/>
      <c r="P28" s="193"/>
      <c r="Q28" s="193"/>
      <c r="R28" s="193"/>
      <c r="S28" s="193"/>
      <c r="T28" s="193"/>
      <c r="U28" s="193"/>
      <c r="V28" s="193"/>
      <c r="W28" s="120">
        <f t="shared" si="1"/>
        <v>0</v>
      </c>
      <c r="X28" s="121" t="str">
        <f t="shared" si="0"/>
        <v>DEBIL</v>
      </c>
      <c r="Y28" s="194"/>
      <c r="Z28" s="122" t="str">
        <f t="shared" si="2"/>
        <v/>
      </c>
      <c r="AA28" s="120" t="str">
        <f t="shared" si="3"/>
        <v>SI</v>
      </c>
      <c r="AB28" s="193"/>
      <c r="AC28" s="403"/>
      <c r="AD28" s="403"/>
      <c r="AE28" s="404"/>
      <c r="AF28" s="404"/>
      <c r="AG28" s="405"/>
      <c r="AH28" s="405"/>
      <c r="AI28" s="398"/>
      <c r="AJ28" s="398"/>
      <c r="AK28" s="402"/>
      <c r="AL28" s="401"/>
      <c r="AM28" s="408"/>
      <c r="AN28" s="182"/>
      <c r="AO28" s="181"/>
      <c r="AP28" s="189"/>
      <c r="AQ28" s="189"/>
      <c r="AR28" s="182"/>
      <c r="AS28" s="189"/>
      <c r="AT28" s="182"/>
      <c r="AU28" s="189"/>
      <c r="AV28" s="182"/>
      <c r="AW28" s="118"/>
      <c r="AX28" s="150"/>
      <c r="AY28" s="151"/>
      <c r="AZ28" s="182"/>
      <c r="BA28" s="182"/>
      <c r="BB28" s="181"/>
      <c r="BC28" s="189"/>
      <c r="BD28" s="189"/>
      <c r="BE28" s="182"/>
      <c r="BF28" s="182"/>
      <c r="BG28" s="181"/>
      <c r="BH28" s="189"/>
      <c r="BI28" s="189"/>
      <c r="BJ28" s="182"/>
      <c r="BK28" s="182"/>
      <c r="BL28" s="181"/>
      <c r="BM28" s="189"/>
      <c r="BN28" s="189"/>
      <c r="BO28" s="150"/>
      <c r="BP28" s="150"/>
      <c r="BQ28" s="151"/>
      <c r="BR28" s="118"/>
      <c r="BS28" s="118"/>
      <c r="BT28" s="118"/>
      <c r="BU28" s="150"/>
      <c r="BV28" s="150"/>
      <c r="BW28" s="150"/>
      <c r="BX28" s="118"/>
      <c r="BY28" s="150"/>
      <c r="BZ28" s="150"/>
      <c r="CA28" s="118"/>
      <c r="CB28" s="150"/>
      <c r="CC28" s="151"/>
      <c r="CD28" s="150"/>
      <c r="CE28" s="154"/>
      <c r="CF28" s="154"/>
      <c r="CG28" s="154"/>
      <c r="CH28" s="154"/>
      <c r="CI28" s="154"/>
      <c r="CJ28" s="154"/>
      <c r="CK28" s="154"/>
      <c r="CL28" s="154"/>
      <c r="CM28" s="154"/>
      <c r="CN28" s="154"/>
      <c r="CO28" s="154"/>
      <c r="CP28" s="154"/>
      <c r="CQ28" s="154"/>
      <c r="CR28" s="154"/>
      <c r="CS28" s="154"/>
      <c r="CT28" s="154"/>
      <c r="CU28" s="154"/>
      <c r="CV28" s="154"/>
      <c r="CW28" s="154"/>
      <c r="CX28" s="154"/>
      <c r="CY28" s="154"/>
      <c r="CZ28" s="154"/>
      <c r="DA28" s="154"/>
      <c r="DB28" s="154"/>
      <c r="DC28" s="154"/>
      <c r="DD28" s="154"/>
    </row>
    <row r="29" spans="1:108" ht="21" customHeight="1" thickTop="1" thickBot="1" x14ac:dyDescent="0.35">
      <c r="A29" s="351">
        <v>5</v>
      </c>
      <c r="B29" s="352"/>
      <c r="C29" s="352"/>
      <c r="D29" s="352"/>
      <c r="E29" s="380"/>
      <c r="F29" s="352"/>
      <c r="G29" s="352"/>
      <c r="H29" s="352"/>
      <c r="I29" s="352"/>
      <c r="J29" s="351"/>
      <c r="K29" s="351"/>
      <c r="L29" s="402">
        <f>+(J29*K29)*4</f>
        <v>0</v>
      </c>
      <c r="M29" s="399" t="b">
        <f>IF(OR(AND(J29=3,K29=4),AND(J29=2,K29=5),AND(J29=2,K29=5),AND(L29=20),AND(L29&gt;=52,L29&lt;=100)),"ZONA RIESGO EXTREMA",IF(OR(AND(J29=5,K29=2),AND(J29=4,K29=3),AND(J29=1,K29=4),AND(L29=16),AND(L29&gt;=28,L29&lt;=48)),"ZONA RIESGO ALTA",IF(OR(AND(J29=1,K29=3),AND(J29=4,K29=1),AND(L29=24)),"ZONA RIESGO MODERADA",IF(AND(L29&gt;=4,L29&lt;=16),"ZONA RIESGO BAJA"))))</f>
        <v>0</v>
      </c>
      <c r="N29" s="181">
        <v>1</v>
      </c>
      <c r="O29" s="186"/>
      <c r="P29" s="193"/>
      <c r="Q29" s="193"/>
      <c r="R29" s="193"/>
      <c r="S29" s="193"/>
      <c r="T29" s="193"/>
      <c r="U29" s="193"/>
      <c r="V29" s="193"/>
      <c r="W29" s="120">
        <f t="shared" si="1"/>
        <v>0</v>
      </c>
      <c r="X29" s="121" t="str">
        <f t="shared" si="0"/>
        <v>DEBIL</v>
      </c>
      <c r="Y29" s="194"/>
      <c r="Z29" s="122" t="str">
        <f t="shared" si="2"/>
        <v/>
      </c>
      <c r="AA29" s="120" t="str">
        <f t="shared" si="3"/>
        <v>SI</v>
      </c>
      <c r="AB29" s="193"/>
      <c r="AC29" s="403">
        <f>IF(AND(W29&gt;0,SUM(W30:W34)=0),W29,IF(AND(SUM(W29:W30)&gt;0,SUM(W31:W34)=0),AVERAGE(W29:W30),IF(AND(SUM(W29:W31)&gt;0,SUM(W32:W34)=0),AVERAGE(W29:W31),IF(AND(SUM(W29:W32)&gt;0,SUM(W33:W34)=0),AVERAGE(W29:W32),IF(AND(SUM(W29:W33)&gt;0,W34=0),AVERAGE(W29:W33),AVERAGE(W29:W34))))))</f>
        <v>0</v>
      </c>
      <c r="AD29" s="403" t="str">
        <f>IF(AND(AC29&gt;=50,AC29&lt;=99),"MODERADO",IF(AND(AC29=100), "FUERTE",IF(AND(AC29&lt;50), "DEBIL")))</f>
        <v>DEBIL</v>
      </c>
      <c r="AE29" s="404"/>
      <c r="AF29" s="404"/>
      <c r="AG29" s="405" t="str">
        <f>IFERROR(_xlfn.IFS(AND(AD29="MODERADO",AE29="Directamente"),1,AND(AD29="FUERTE",AE29="Directamente"),2),"0")</f>
        <v>0</v>
      </c>
      <c r="AH29" s="405" t="str">
        <f>IFERROR(_xlfn.IFS(AND(AD29="MODERADO",AF29="Directamente"),1,AND(AD29="FUERTE",AF29="Directamente"),2,AND(AD29="FUERTE",AF29="Indirectamente"),1),"0")</f>
        <v>0</v>
      </c>
      <c r="AI29" s="398"/>
      <c r="AJ29" s="398"/>
      <c r="AK29" s="402">
        <f>+(AI29*AJ29)*4</f>
        <v>0</v>
      </c>
      <c r="AL29" s="399" t="b">
        <f>IF(OR(AND(AI29=3,AJ29=4),AND(AI29=2,AJ29=5),AND(AI29=2,AJ29=5),AND(AK29=20),AND(AK29&gt;=52,AK29&lt;=100)),"ZONA RIESGO EXTREMA",IF(OR(AND(AI29=5,AJ29=2),AND(AI29=4,AJ29=3),AND(AI29=1,AJ29=4),AND(AK29=16),AND(AK29&gt;=28,AK29&lt;=48)),"ZONA RIESGO ALTA",IF(OR(AND(AI29=1,AJ29=3),AND(AI29=4,AJ29=1),AND(AK29=24)),"ZONA RIESGO MODERADA",IF(AND(AK29&gt;=4,AK29&lt;=16),"ZONA RIESGO BAJA"))))</f>
        <v>0</v>
      </c>
      <c r="AM29" s="406"/>
      <c r="AN29" s="182"/>
      <c r="AO29" s="181"/>
      <c r="AP29" s="189"/>
      <c r="AQ29" s="189"/>
      <c r="AR29" s="182"/>
      <c r="AS29" s="189"/>
      <c r="AT29" s="182"/>
      <c r="AU29" s="189"/>
      <c r="AV29" s="182"/>
      <c r="AW29" s="118"/>
      <c r="AX29" s="150"/>
      <c r="AY29" s="151"/>
      <c r="AZ29" s="182"/>
      <c r="BA29" s="182"/>
      <c r="BB29" s="181"/>
      <c r="BC29" s="189"/>
      <c r="BD29" s="189"/>
      <c r="BE29" s="182"/>
      <c r="BF29" s="182"/>
      <c r="BG29" s="181"/>
      <c r="BH29" s="189"/>
      <c r="BI29" s="189"/>
      <c r="BJ29" s="182"/>
      <c r="BK29" s="182"/>
      <c r="BL29" s="181"/>
      <c r="BM29" s="189"/>
      <c r="BN29" s="189"/>
      <c r="BO29" s="150"/>
      <c r="BP29" s="150"/>
      <c r="BQ29" s="151"/>
      <c r="BR29" s="118"/>
      <c r="BS29" s="118"/>
      <c r="BT29" s="118"/>
      <c r="BU29" s="150"/>
      <c r="BV29" s="150"/>
      <c r="BW29" s="150"/>
      <c r="BX29" s="118"/>
      <c r="BY29" s="150"/>
      <c r="BZ29" s="150"/>
      <c r="CA29" s="118"/>
      <c r="CB29" s="150"/>
      <c r="CC29" s="151"/>
      <c r="CD29" s="150"/>
      <c r="CE29" s="154"/>
      <c r="CF29" s="154"/>
      <c r="CG29" s="154"/>
      <c r="CH29" s="154"/>
      <c r="CI29" s="154"/>
      <c r="CJ29" s="154"/>
      <c r="CK29" s="154"/>
      <c r="CL29" s="154"/>
      <c r="CM29" s="154"/>
      <c r="CN29" s="154"/>
      <c r="CO29" s="154"/>
      <c r="CP29" s="154"/>
      <c r="CQ29" s="154"/>
      <c r="CR29" s="154"/>
      <c r="CS29" s="154"/>
      <c r="CT29" s="154"/>
      <c r="CU29" s="154"/>
      <c r="CV29" s="154"/>
      <c r="CW29" s="154"/>
      <c r="CX29" s="154"/>
      <c r="CY29" s="154"/>
      <c r="CZ29" s="154"/>
      <c r="DA29" s="154"/>
      <c r="DB29" s="154"/>
      <c r="DC29" s="154"/>
      <c r="DD29" s="154"/>
    </row>
    <row r="30" spans="1:108" ht="21" customHeight="1" thickTop="1" thickBot="1" x14ac:dyDescent="0.35">
      <c r="A30" s="351"/>
      <c r="B30" s="352"/>
      <c r="C30" s="352"/>
      <c r="D30" s="352"/>
      <c r="E30" s="380"/>
      <c r="F30" s="352"/>
      <c r="G30" s="352"/>
      <c r="H30" s="352"/>
      <c r="I30" s="352"/>
      <c r="J30" s="351"/>
      <c r="K30" s="351"/>
      <c r="L30" s="402"/>
      <c r="M30" s="400"/>
      <c r="N30" s="181">
        <v>2</v>
      </c>
      <c r="O30" s="186"/>
      <c r="P30" s="193"/>
      <c r="Q30" s="193"/>
      <c r="R30" s="193"/>
      <c r="S30" s="193"/>
      <c r="T30" s="193"/>
      <c r="U30" s="193"/>
      <c r="V30" s="193"/>
      <c r="W30" s="120">
        <f t="shared" si="1"/>
        <v>0</v>
      </c>
      <c r="X30" s="121" t="str">
        <f t="shared" si="0"/>
        <v>DEBIL</v>
      </c>
      <c r="Y30" s="194"/>
      <c r="Z30" s="122" t="str">
        <f t="shared" si="2"/>
        <v/>
      </c>
      <c r="AA30" s="120" t="str">
        <f t="shared" si="3"/>
        <v>SI</v>
      </c>
      <c r="AB30" s="193"/>
      <c r="AC30" s="403"/>
      <c r="AD30" s="403"/>
      <c r="AE30" s="404"/>
      <c r="AF30" s="404"/>
      <c r="AG30" s="405"/>
      <c r="AH30" s="405"/>
      <c r="AI30" s="398"/>
      <c r="AJ30" s="398"/>
      <c r="AK30" s="402"/>
      <c r="AL30" s="400"/>
      <c r="AM30" s="407"/>
      <c r="AN30" s="182"/>
      <c r="AO30" s="181"/>
      <c r="AP30" s="189"/>
      <c r="AQ30" s="189"/>
      <c r="AR30" s="182"/>
      <c r="AS30" s="189"/>
      <c r="AT30" s="182"/>
      <c r="AU30" s="189"/>
      <c r="AV30" s="182"/>
      <c r="AW30" s="118"/>
      <c r="AX30" s="150"/>
      <c r="AY30" s="151"/>
      <c r="AZ30" s="182"/>
      <c r="BA30" s="182"/>
      <c r="BB30" s="181"/>
      <c r="BC30" s="189"/>
      <c r="BD30" s="189"/>
      <c r="BE30" s="182"/>
      <c r="BF30" s="182"/>
      <c r="BG30" s="181"/>
      <c r="BH30" s="189"/>
      <c r="BI30" s="189"/>
      <c r="BJ30" s="182"/>
      <c r="BK30" s="182"/>
      <c r="BL30" s="181"/>
      <c r="BM30" s="189"/>
      <c r="BN30" s="189"/>
      <c r="BO30" s="150"/>
      <c r="BP30" s="150"/>
      <c r="BQ30" s="151"/>
      <c r="BR30" s="118"/>
      <c r="BS30" s="118"/>
      <c r="BT30" s="118"/>
      <c r="BU30" s="150"/>
      <c r="BV30" s="150"/>
      <c r="BW30" s="150"/>
      <c r="BX30" s="118"/>
      <c r="BY30" s="150"/>
      <c r="BZ30" s="150"/>
      <c r="CA30" s="118"/>
      <c r="CB30" s="150"/>
      <c r="CC30" s="151"/>
      <c r="CD30" s="150"/>
      <c r="CE30" s="154"/>
      <c r="CF30" s="154"/>
      <c r="CG30" s="154"/>
      <c r="CH30" s="154"/>
      <c r="CI30" s="154"/>
      <c r="CJ30" s="154"/>
      <c r="CK30" s="154"/>
      <c r="CL30" s="154"/>
      <c r="CM30" s="154"/>
      <c r="CN30" s="154"/>
      <c r="CO30" s="154"/>
      <c r="CP30" s="154"/>
      <c r="CQ30" s="154"/>
      <c r="CR30" s="154"/>
      <c r="CS30" s="154"/>
      <c r="CT30" s="154"/>
      <c r="CU30" s="154"/>
      <c r="CV30" s="154"/>
      <c r="CW30" s="154"/>
      <c r="CX30" s="154"/>
      <c r="CY30" s="154"/>
      <c r="CZ30" s="154"/>
      <c r="DA30" s="154"/>
      <c r="DB30" s="154"/>
      <c r="DC30" s="154"/>
      <c r="DD30" s="154"/>
    </row>
    <row r="31" spans="1:108" ht="21" customHeight="1" thickTop="1" thickBot="1" x14ac:dyDescent="0.35">
      <c r="A31" s="351"/>
      <c r="B31" s="352"/>
      <c r="C31" s="352"/>
      <c r="D31" s="352"/>
      <c r="E31" s="380"/>
      <c r="F31" s="352"/>
      <c r="G31" s="352"/>
      <c r="H31" s="352"/>
      <c r="I31" s="352"/>
      <c r="J31" s="351"/>
      <c r="K31" s="351"/>
      <c r="L31" s="402"/>
      <c r="M31" s="400"/>
      <c r="N31" s="181">
        <v>3</v>
      </c>
      <c r="O31" s="187"/>
      <c r="P31" s="193"/>
      <c r="Q31" s="193"/>
      <c r="R31" s="193"/>
      <c r="S31" s="193"/>
      <c r="T31" s="193"/>
      <c r="U31" s="193"/>
      <c r="V31" s="193"/>
      <c r="W31" s="120">
        <f t="shared" si="1"/>
        <v>0</v>
      </c>
      <c r="X31" s="121" t="str">
        <f t="shared" si="0"/>
        <v>DEBIL</v>
      </c>
      <c r="Y31" s="194"/>
      <c r="Z31" s="122" t="str">
        <f t="shared" si="2"/>
        <v/>
      </c>
      <c r="AA31" s="120" t="str">
        <f t="shared" si="3"/>
        <v>SI</v>
      </c>
      <c r="AB31" s="193"/>
      <c r="AC31" s="403"/>
      <c r="AD31" s="403"/>
      <c r="AE31" s="404"/>
      <c r="AF31" s="404"/>
      <c r="AG31" s="405"/>
      <c r="AH31" s="405"/>
      <c r="AI31" s="398"/>
      <c r="AJ31" s="398"/>
      <c r="AK31" s="402"/>
      <c r="AL31" s="400"/>
      <c r="AM31" s="407"/>
      <c r="AN31" s="182"/>
      <c r="AO31" s="181"/>
      <c r="AP31" s="189"/>
      <c r="AQ31" s="189"/>
      <c r="AR31" s="182"/>
      <c r="AS31" s="189"/>
      <c r="AT31" s="182"/>
      <c r="AU31" s="189"/>
      <c r="AV31" s="182"/>
      <c r="AW31" s="118"/>
      <c r="AX31" s="150"/>
      <c r="AY31" s="151"/>
      <c r="AZ31" s="182"/>
      <c r="BA31" s="182"/>
      <c r="BB31" s="181"/>
      <c r="BC31" s="189"/>
      <c r="BD31" s="189"/>
      <c r="BE31" s="182"/>
      <c r="BF31" s="182"/>
      <c r="BG31" s="181"/>
      <c r="BH31" s="189"/>
      <c r="BI31" s="189"/>
      <c r="BJ31" s="182"/>
      <c r="BK31" s="182"/>
      <c r="BL31" s="181"/>
      <c r="BM31" s="189"/>
      <c r="BN31" s="189"/>
      <c r="BO31" s="150"/>
      <c r="BP31" s="150"/>
      <c r="BQ31" s="151"/>
      <c r="BR31" s="118"/>
      <c r="BS31" s="118"/>
      <c r="BT31" s="118"/>
      <c r="BU31" s="150"/>
      <c r="BV31" s="150"/>
      <c r="BW31" s="150"/>
      <c r="BX31" s="118"/>
      <c r="BY31" s="150"/>
      <c r="BZ31" s="150"/>
      <c r="CA31" s="118"/>
      <c r="CB31" s="150"/>
      <c r="CC31" s="151"/>
      <c r="CD31" s="150"/>
      <c r="CE31" s="154"/>
      <c r="CF31" s="154"/>
      <c r="CG31" s="154"/>
      <c r="CH31" s="154"/>
      <c r="CI31" s="154"/>
      <c r="CJ31" s="154"/>
      <c r="CK31" s="154"/>
      <c r="CL31" s="154"/>
      <c r="CM31" s="154"/>
      <c r="CN31" s="154"/>
      <c r="CO31" s="154"/>
      <c r="CP31" s="154"/>
      <c r="CQ31" s="154"/>
      <c r="CR31" s="154"/>
      <c r="CS31" s="154"/>
      <c r="CT31" s="154"/>
      <c r="CU31" s="154"/>
      <c r="CV31" s="154"/>
      <c r="CW31" s="154"/>
      <c r="CX31" s="154"/>
      <c r="CY31" s="154"/>
      <c r="CZ31" s="154"/>
      <c r="DA31" s="154"/>
      <c r="DB31" s="154"/>
      <c r="DC31" s="154"/>
      <c r="DD31" s="154"/>
    </row>
    <row r="32" spans="1:108" ht="21" customHeight="1" thickTop="1" thickBot="1" x14ac:dyDescent="0.35">
      <c r="A32" s="351"/>
      <c r="B32" s="352"/>
      <c r="C32" s="352"/>
      <c r="D32" s="352"/>
      <c r="E32" s="380"/>
      <c r="F32" s="352"/>
      <c r="G32" s="352"/>
      <c r="H32" s="352"/>
      <c r="I32" s="352"/>
      <c r="J32" s="351"/>
      <c r="K32" s="351"/>
      <c r="L32" s="402"/>
      <c r="M32" s="400"/>
      <c r="N32" s="181">
        <v>4</v>
      </c>
      <c r="O32" s="186"/>
      <c r="P32" s="193"/>
      <c r="Q32" s="193"/>
      <c r="R32" s="193"/>
      <c r="S32" s="193"/>
      <c r="T32" s="193"/>
      <c r="U32" s="193"/>
      <c r="V32" s="193"/>
      <c r="W32" s="120">
        <f t="shared" si="1"/>
        <v>0</v>
      </c>
      <c r="X32" s="121" t="str">
        <f t="shared" si="0"/>
        <v>DEBIL</v>
      </c>
      <c r="Y32" s="194"/>
      <c r="Z32" s="122" t="str">
        <f t="shared" si="2"/>
        <v/>
      </c>
      <c r="AA32" s="120" t="str">
        <f t="shared" si="3"/>
        <v>SI</v>
      </c>
      <c r="AB32" s="193"/>
      <c r="AC32" s="403"/>
      <c r="AD32" s="403"/>
      <c r="AE32" s="404"/>
      <c r="AF32" s="404"/>
      <c r="AG32" s="405"/>
      <c r="AH32" s="405"/>
      <c r="AI32" s="398"/>
      <c r="AJ32" s="398"/>
      <c r="AK32" s="402"/>
      <c r="AL32" s="400"/>
      <c r="AM32" s="407"/>
      <c r="AN32" s="182"/>
      <c r="AO32" s="181"/>
      <c r="AP32" s="189"/>
      <c r="AQ32" s="189"/>
      <c r="AR32" s="182"/>
      <c r="AS32" s="189"/>
      <c r="AT32" s="182"/>
      <c r="AU32" s="189"/>
      <c r="AV32" s="182"/>
      <c r="AW32" s="118"/>
      <c r="AX32" s="150"/>
      <c r="AY32" s="151"/>
      <c r="AZ32" s="182"/>
      <c r="BA32" s="182"/>
      <c r="BB32" s="181"/>
      <c r="BC32" s="189"/>
      <c r="BD32" s="189"/>
      <c r="BE32" s="182"/>
      <c r="BF32" s="182"/>
      <c r="BG32" s="181"/>
      <c r="BH32" s="189"/>
      <c r="BI32" s="189"/>
      <c r="BJ32" s="182"/>
      <c r="BK32" s="182"/>
      <c r="BL32" s="181"/>
      <c r="BM32" s="189"/>
      <c r="BN32" s="189"/>
      <c r="BO32" s="150"/>
      <c r="BP32" s="150"/>
      <c r="BQ32" s="151"/>
      <c r="BR32" s="118"/>
      <c r="BS32" s="118"/>
      <c r="BT32" s="118"/>
      <c r="BU32" s="150"/>
      <c r="BV32" s="150"/>
      <c r="BW32" s="150"/>
      <c r="BX32" s="118"/>
      <c r="BY32" s="150"/>
      <c r="BZ32" s="150"/>
      <c r="CA32" s="118"/>
      <c r="CB32" s="150"/>
      <c r="CC32" s="151"/>
      <c r="CD32" s="150"/>
      <c r="CE32" s="154"/>
      <c r="CF32" s="154"/>
      <c r="CG32" s="154"/>
      <c r="CH32" s="154"/>
      <c r="CI32" s="154"/>
      <c r="CJ32" s="154"/>
      <c r="CK32" s="154"/>
      <c r="CL32" s="154"/>
      <c r="CM32" s="154"/>
      <c r="CN32" s="154"/>
      <c r="CO32" s="154"/>
      <c r="CP32" s="154"/>
      <c r="CQ32" s="154"/>
      <c r="CR32" s="154"/>
      <c r="CS32" s="154"/>
      <c r="CT32" s="154"/>
      <c r="CU32" s="154"/>
      <c r="CV32" s="154"/>
      <c r="CW32" s="154"/>
      <c r="CX32" s="154"/>
      <c r="CY32" s="154"/>
      <c r="CZ32" s="154"/>
      <c r="DA32" s="154"/>
      <c r="DB32" s="154"/>
      <c r="DC32" s="154"/>
      <c r="DD32" s="154"/>
    </row>
    <row r="33" spans="1:108" ht="21" customHeight="1" thickTop="1" thickBot="1" x14ac:dyDescent="0.35">
      <c r="A33" s="351"/>
      <c r="B33" s="352"/>
      <c r="C33" s="352"/>
      <c r="D33" s="352"/>
      <c r="E33" s="380"/>
      <c r="F33" s="352"/>
      <c r="G33" s="352"/>
      <c r="H33" s="352"/>
      <c r="I33" s="352"/>
      <c r="J33" s="351"/>
      <c r="K33" s="351"/>
      <c r="L33" s="402"/>
      <c r="M33" s="400"/>
      <c r="N33" s="181">
        <v>5</v>
      </c>
      <c r="O33" s="186"/>
      <c r="P33" s="193"/>
      <c r="Q33" s="193"/>
      <c r="R33" s="193"/>
      <c r="S33" s="193"/>
      <c r="T33" s="193"/>
      <c r="U33" s="193"/>
      <c r="V33" s="193"/>
      <c r="W33" s="120">
        <f t="shared" si="1"/>
        <v>0</v>
      </c>
      <c r="X33" s="121" t="str">
        <f t="shared" si="0"/>
        <v>DEBIL</v>
      </c>
      <c r="Y33" s="194"/>
      <c r="Z33" s="122" t="str">
        <f t="shared" si="2"/>
        <v/>
      </c>
      <c r="AA33" s="120" t="str">
        <f t="shared" si="3"/>
        <v>SI</v>
      </c>
      <c r="AB33" s="193"/>
      <c r="AC33" s="403"/>
      <c r="AD33" s="403"/>
      <c r="AE33" s="404"/>
      <c r="AF33" s="404"/>
      <c r="AG33" s="405"/>
      <c r="AH33" s="405"/>
      <c r="AI33" s="398"/>
      <c r="AJ33" s="398"/>
      <c r="AK33" s="402"/>
      <c r="AL33" s="400"/>
      <c r="AM33" s="407"/>
      <c r="AN33" s="182"/>
      <c r="AO33" s="181"/>
      <c r="AP33" s="189"/>
      <c r="AQ33" s="189"/>
      <c r="AR33" s="182"/>
      <c r="AS33" s="189"/>
      <c r="AT33" s="182"/>
      <c r="AU33" s="189"/>
      <c r="AV33" s="182"/>
      <c r="AW33" s="118"/>
      <c r="AX33" s="150"/>
      <c r="AY33" s="151"/>
      <c r="AZ33" s="182"/>
      <c r="BA33" s="182"/>
      <c r="BB33" s="181"/>
      <c r="BC33" s="189"/>
      <c r="BD33" s="189"/>
      <c r="BE33" s="182"/>
      <c r="BF33" s="182"/>
      <c r="BG33" s="181"/>
      <c r="BH33" s="189"/>
      <c r="BI33" s="189"/>
      <c r="BJ33" s="182"/>
      <c r="BK33" s="182"/>
      <c r="BL33" s="181"/>
      <c r="BM33" s="189"/>
      <c r="BN33" s="189"/>
      <c r="BO33" s="150"/>
      <c r="BP33" s="150"/>
      <c r="BQ33" s="151"/>
      <c r="BR33" s="118"/>
      <c r="BS33" s="118"/>
      <c r="BT33" s="118"/>
      <c r="BU33" s="150"/>
      <c r="BV33" s="150"/>
      <c r="BW33" s="150"/>
      <c r="BX33" s="118"/>
      <c r="BY33" s="150"/>
      <c r="BZ33" s="150"/>
      <c r="CA33" s="118"/>
      <c r="CB33" s="150"/>
      <c r="CC33" s="151"/>
      <c r="CD33" s="150"/>
      <c r="CE33" s="154"/>
      <c r="CF33" s="154"/>
      <c r="CG33" s="154"/>
      <c r="CH33" s="154"/>
      <c r="CI33" s="154"/>
      <c r="CJ33" s="154"/>
      <c r="CK33" s="154"/>
      <c r="CL33" s="154"/>
      <c r="CM33" s="154"/>
      <c r="CN33" s="154"/>
      <c r="CO33" s="154"/>
      <c r="CP33" s="154"/>
      <c r="CQ33" s="154"/>
      <c r="CR33" s="154"/>
      <c r="CS33" s="154"/>
      <c r="CT33" s="154"/>
      <c r="CU33" s="154"/>
      <c r="CV33" s="154"/>
      <c r="CW33" s="154"/>
      <c r="CX33" s="154"/>
      <c r="CY33" s="154"/>
      <c r="CZ33" s="154"/>
      <c r="DA33" s="154"/>
      <c r="DB33" s="154"/>
      <c r="DC33" s="154"/>
      <c r="DD33" s="154"/>
    </row>
    <row r="34" spans="1:108" ht="21" customHeight="1" thickTop="1" thickBot="1" x14ac:dyDescent="0.35">
      <c r="A34" s="351"/>
      <c r="B34" s="352"/>
      <c r="C34" s="352"/>
      <c r="D34" s="352"/>
      <c r="E34" s="380"/>
      <c r="F34" s="352"/>
      <c r="G34" s="352"/>
      <c r="H34" s="352"/>
      <c r="I34" s="352"/>
      <c r="J34" s="351"/>
      <c r="K34" s="351"/>
      <c r="L34" s="402"/>
      <c r="M34" s="401"/>
      <c r="N34" s="181">
        <v>6</v>
      </c>
      <c r="O34" s="186"/>
      <c r="P34" s="193"/>
      <c r="Q34" s="193"/>
      <c r="R34" s="193"/>
      <c r="S34" s="193"/>
      <c r="T34" s="193"/>
      <c r="U34" s="193"/>
      <c r="V34" s="193"/>
      <c r="W34" s="120">
        <f t="shared" si="1"/>
        <v>0</v>
      </c>
      <c r="X34" s="121" t="str">
        <f t="shared" si="0"/>
        <v>DEBIL</v>
      </c>
      <c r="Y34" s="194"/>
      <c r="Z34" s="122" t="str">
        <f t="shared" si="2"/>
        <v/>
      </c>
      <c r="AA34" s="120" t="str">
        <f t="shared" si="3"/>
        <v>SI</v>
      </c>
      <c r="AB34" s="193"/>
      <c r="AC34" s="403"/>
      <c r="AD34" s="403"/>
      <c r="AE34" s="404"/>
      <c r="AF34" s="404"/>
      <c r="AG34" s="405"/>
      <c r="AH34" s="405"/>
      <c r="AI34" s="398"/>
      <c r="AJ34" s="398"/>
      <c r="AK34" s="402"/>
      <c r="AL34" s="401"/>
      <c r="AM34" s="408"/>
      <c r="AN34" s="182"/>
      <c r="AO34" s="181"/>
      <c r="AP34" s="189"/>
      <c r="AQ34" s="189"/>
      <c r="AR34" s="182"/>
      <c r="AS34" s="189"/>
      <c r="AT34" s="182"/>
      <c r="AU34" s="189"/>
      <c r="AV34" s="182"/>
      <c r="AW34" s="118"/>
      <c r="AX34" s="150"/>
      <c r="AY34" s="151"/>
      <c r="AZ34" s="182"/>
      <c r="BA34" s="182"/>
      <c r="BB34" s="181"/>
      <c r="BC34" s="189"/>
      <c r="BD34" s="189"/>
      <c r="BE34" s="182"/>
      <c r="BF34" s="182"/>
      <c r="BG34" s="181"/>
      <c r="BH34" s="189"/>
      <c r="BI34" s="189"/>
      <c r="BJ34" s="182"/>
      <c r="BK34" s="182"/>
      <c r="BL34" s="181"/>
      <c r="BM34" s="189"/>
      <c r="BN34" s="189"/>
      <c r="BO34" s="150"/>
      <c r="BP34" s="150"/>
      <c r="BQ34" s="151"/>
      <c r="BR34" s="118"/>
      <c r="BS34" s="118"/>
      <c r="BT34" s="118"/>
      <c r="BU34" s="150"/>
      <c r="BV34" s="150"/>
      <c r="BW34" s="150"/>
      <c r="BX34" s="118"/>
      <c r="BY34" s="150"/>
      <c r="BZ34" s="150"/>
      <c r="CA34" s="118"/>
      <c r="CB34" s="150"/>
      <c r="CC34" s="151"/>
      <c r="CD34" s="150"/>
      <c r="CE34" s="154"/>
      <c r="CF34" s="154"/>
      <c r="CG34" s="154"/>
      <c r="CH34" s="154"/>
      <c r="CI34" s="154"/>
      <c r="CJ34" s="154"/>
      <c r="CK34" s="154"/>
      <c r="CL34" s="154"/>
      <c r="CM34" s="154"/>
      <c r="CN34" s="154"/>
      <c r="CO34" s="154"/>
      <c r="CP34" s="154"/>
      <c r="CQ34" s="154"/>
      <c r="CR34" s="154"/>
      <c r="CS34" s="154"/>
      <c r="CT34" s="154"/>
      <c r="CU34" s="154"/>
      <c r="CV34" s="154"/>
      <c r="CW34" s="154"/>
      <c r="CX34" s="154"/>
      <c r="CY34" s="154"/>
      <c r="CZ34" s="154"/>
      <c r="DA34" s="154"/>
      <c r="DB34" s="154"/>
      <c r="DC34" s="154"/>
      <c r="DD34" s="154"/>
    </row>
    <row r="35" spans="1:108" ht="21" customHeight="1" thickTop="1" thickBot="1" x14ac:dyDescent="0.35">
      <c r="A35" s="351">
        <v>6</v>
      </c>
      <c r="B35" s="352"/>
      <c r="C35" s="352"/>
      <c r="D35" s="352"/>
      <c r="E35" s="380"/>
      <c r="F35" s="352"/>
      <c r="G35" s="352"/>
      <c r="H35" s="352"/>
      <c r="I35" s="352"/>
      <c r="J35" s="351"/>
      <c r="K35" s="351"/>
      <c r="L35" s="402">
        <f>+(J35*K35)*4</f>
        <v>0</v>
      </c>
      <c r="M35" s="399" t="b">
        <f>IF(OR(AND(J35=3,K35=4),AND(J35=2,K35=5),AND(J35=2,K35=5),AND(L35=20),AND(L35&gt;=52,L35&lt;=100)),"ZONA RIESGO EXTREMA",IF(OR(AND(J35=5,K35=2),AND(J35=4,K35=3),AND(J35=1,K35=4),AND(L35=16),AND(L35&gt;=28,L35&lt;=48)),"ZONA RIESGO ALTA",IF(OR(AND(J35=1,K35=3),AND(J35=4,K35=1),AND(L35=24)),"ZONA RIESGO MODERADA",IF(AND(L35&gt;=4,L35&lt;=16),"ZONA RIESGO BAJA"))))</f>
        <v>0</v>
      </c>
      <c r="N35" s="181">
        <v>1</v>
      </c>
      <c r="O35" s="186"/>
      <c r="P35" s="193"/>
      <c r="Q35" s="193"/>
      <c r="R35" s="193"/>
      <c r="S35" s="193"/>
      <c r="T35" s="193"/>
      <c r="U35" s="193"/>
      <c r="V35" s="193"/>
      <c r="W35" s="120">
        <f t="shared" si="1"/>
        <v>0</v>
      </c>
      <c r="X35" s="121" t="str">
        <f t="shared" si="0"/>
        <v>DEBIL</v>
      </c>
      <c r="Y35" s="194"/>
      <c r="Z35" s="122" t="str">
        <f t="shared" si="2"/>
        <v/>
      </c>
      <c r="AA35" s="120" t="str">
        <f t="shared" si="3"/>
        <v>SI</v>
      </c>
      <c r="AB35" s="193"/>
      <c r="AC35" s="403">
        <f>IF(AND(W35&gt;0,SUM(W36:W40)=0),W35,IF(AND(SUM(W35:W36)&gt;0,SUM(W37:W40)=0),AVERAGE(W35:W36),IF(AND(SUM(W35:W37)&gt;0,SUM(W38:W40)=0),AVERAGE(W35:W37),IF(AND(SUM(W35:W38)&gt;0,SUM(W39:W40)=0),AVERAGE(W35:W38),IF(AND(SUM(W35:W39)&gt;0,W40=0),AVERAGE(W35:W39),AVERAGE(W35:W40))))))</f>
        <v>0</v>
      </c>
      <c r="AD35" s="403" t="str">
        <f>IF(AND(AC35&gt;=50,AC35&lt;=99),"MODERADO",IF(AND(AC35=100), "FUERTE",IF(AND(AC35&lt;50), "DEBIL")))</f>
        <v>DEBIL</v>
      </c>
      <c r="AE35" s="404"/>
      <c r="AF35" s="404"/>
      <c r="AG35" s="405" t="str">
        <f>IFERROR(_xlfn.IFS(AND(AD35="MODERADO",AE35="Directamente"),1,AND(AD35="FUERTE",AE35="Directamente"),2),"0")</f>
        <v>0</v>
      </c>
      <c r="AH35" s="405" t="str">
        <f>IFERROR(_xlfn.IFS(AND(AD35="MODERADO",AF35="Directamente"),1,AND(AD35="FUERTE",AF35="Directamente"),2,AND(AD35="FUERTE",AF35="Indirectamente"),1),"0")</f>
        <v>0</v>
      </c>
      <c r="AI35" s="398"/>
      <c r="AJ35" s="398"/>
      <c r="AK35" s="402">
        <f>+(AI35*AJ35)*4</f>
        <v>0</v>
      </c>
      <c r="AL35" s="399" t="b">
        <f>IF(OR(AND(AI35=3,AJ35=4),AND(AI35=2,AJ35=5),AND(AI35=2,AJ35=5),AND(AK35=20),AND(AK35&gt;=52,AK35&lt;=100)),"ZONA RIESGO EXTREMA",IF(OR(AND(AI35=5,AJ35=2),AND(AI35=4,AJ35=3),AND(AI35=1,AJ35=4),AND(AK35=16),AND(AK35&gt;=28,AK35&lt;=48)),"ZONA RIESGO ALTA",IF(OR(AND(AI35=1,AJ35=3),AND(AI35=4,AJ35=1),AND(AK35=24)),"ZONA RIESGO MODERADA",IF(AND(AK35&gt;=4,AK35&lt;=16),"ZONA RIESGO BAJA"))))</f>
        <v>0</v>
      </c>
      <c r="AM35" s="406"/>
      <c r="AN35" s="182"/>
      <c r="AO35" s="181"/>
      <c r="AP35" s="189"/>
      <c r="AQ35" s="189"/>
      <c r="AR35" s="182"/>
      <c r="AS35" s="189"/>
      <c r="AT35" s="182"/>
      <c r="AU35" s="189"/>
      <c r="AV35" s="182"/>
      <c r="AW35" s="118"/>
      <c r="AX35" s="150"/>
      <c r="AY35" s="151"/>
      <c r="AZ35" s="182"/>
      <c r="BA35" s="182"/>
      <c r="BB35" s="181"/>
      <c r="BC35" s="189"/>
      <c r="BD35" s="189"/>
      <c r="BE35" s="182"/>
      <c r="BF35" s="182"/>
      <c r="BG35" s="181"/>
      <c r="BH35" s="189"/>
      <c r="BI35" s="189"/>
      <c r="BJ35" s="182"/>
      <c r="BK35" s="182"/>
      <c r="BL35" s="181"/>
      <c r="BM35" s="189"/>
      <c r="BN35" s="189"/>
      <c r="BO35" s="150"/>
      <c r="BP35" s="150"/>
      <c r="BQ35" s="151"/>
      <c r="BR35" s="118"/>
      <c r="BS35" s="118"/>
      <c r="BT35" s="118"/>
      <c r="BU35" s="150"/>
      <c r="BV35" s="150"/>
      <c r="BW35" s="150"/>
      <c r="BX35" s="118"/>
      <c r="BY35" s="150"/>
      <c r="BZ35" s="150"/>
      <c r="CA35" s="118"/>
      <c r="CB35" s="150"/>
      <c r="CC35" s="151"/>
      <c r="CD35" s="150"/>
      <c r="CE35" s="154"/>
      <c r="CF35" s="154"/>
      <c r="CG35" s="154"/>
      <c r="CH35" s="154"/>
      <c r="CI35" s="154"/>
      <c r="CJ35" s="154"/>
      <c r="CK35" s="154"/>
      <c r="CL35" s="154"/>
      <c r="CM35" s="154"/>
      <c r="CN35" s="154"/>
      <c r="CO35" s="154"/>
      <c r="CP35" s="154"/>
      <c r="CQ35" s="154"/>
      <c r="CR35" s="154"/>
      <c r="CS35" s="154"/>
      <c r="CT35" s="154"/>
      <c r="CU35" s="154"/>
      <c r="CV35" s="154"/>
      <c r="CW35" s="154"/>
      <c r="CX35" s="154"/>
      <c r="CY35" s="154"/>
      <c r="CZ35" s="154"/>
      <c r="DA35" s="154"/>
      <c r="DB35" s="154"/>
      <c r="DC35" s="154"/>
      <c r="DD35" s="154"/>
    </row>
    <row r="36" spans="1:108" ht="21" customHeight="1" thickTop="1" thickBot="1" x14ac:dyDescent="0.35">
      <c r="A36" s="351"/>
      <c r="B36" s="352"/>
      <c r="C36" s="352"/>
      <c r="D36" s="352"/>
      <c r="E36" s="380"/>
      <c r="F36" s="352"/>
      <c r="G36" s="352"/>
      <c r="H36" s="352"/>
      <c r="I36" s="352"/>
      <c r="J36" s="351"/>
      <c r="K36" s="351"/>
      <c r="L36" s="402"/>
      <c r="M36" s="400"/>
      <c r="N36" s="181">
        <v>2</v>
      </c>
      <c r="O36" s="186"/>
      <c r="P36" s="193"/>
      <c r="Q36" s="193"/>
      <c r="R36" s="193"/>
      <c r="S36" s="193"/>
      <c r="T36" s="193"/>
      <c r="U36" s="193"/>
      <c r="V36" s="193"/>
      <c r="W36" s="120">
        <f t="shared" si="1"/>
        <v>0</v>
      </c>
      <c r="X36" s="121" t="str">
        <f t="shared" si="0"/>
        <v>DEBIL</v>
      </c>
      <c r="Y36" s="194"/>
      <c r="Z36" s="122" t="str">
        <f t="shared" si="2"/>
        <v/>
      </c>
      <c r="AA36" s="120" t="str">
        <f t="shared" si="3"/>
        <v>SI</v>
      </c>
      <c r="AB36" s="193"/>
      <c r="AC36" s="403"/>
      <c r="AD36" s="403"/>
      <c r="AE36" s="404"/>
      <c r="AF36" s="404"/>
      <c r="AG36" s="405"/>
      <c r="AH36" s="405"/>
      <c r="AI36" s="398"/>
      <c r="AJ36" s="398"/>
      <c r="AK36" s="402"/>
      <c r="AL36" s="400"/>
      <c r="AM36" s="407"/>
      <c r="AN36" s="182"/>
      <c r="AO36" s="181"/>
      <c r="AP36" s="189"/>
      <c r="AQ36" s="189"/>
      <c r="AR36" s="182"/>
      <c r="AS36" s="189"/>
      <c r="AT36" s="182"/>
      <c r="AU36" s="189"/>
      <c r="AV36" s="182"/>
      <c r="AW36" s="118"/>
      <c r="AX36" s="150"/>
      <c r="AY36" s="151"/>
      <c r="AZ36" s="182"/>
      <c r="BA36" s="182"/>
      <c r="BB36" s="181"/>
      <c r="BC36" s="189"/>
      <c r="BD36" s="189"/>
      <c r="BE36" s="182"/>
      <c r="BF36" s="182"/>
      <c r="BG36" s="181"/>
      <c r="BH36" s="189"/>
      <c r="BI36" s="189"/>
      <c r="BJ36" s="182"/>
      <c r="BK36" s="182"/>
      <c r="BL36" s="181"/>
      <c r="BM36" s="189"/>
      <c r="BN36" s="189"/>
      <c r="BO36" s="150"/>
      <c r="BP36" s="150"/>
      <c r="BQ36" s="151"/>
      <c r="BR36" s="118"/>
      <c r="BS36" s="118"/>
      <c r="BT36" s="118"/>
      <c r="BU36" s="150"/>
      <c r="BV36" s="150"/>
      <c r="BW36" s="150"/>
      <c r="BX36" s="118"/>
      <c r="BY36" s="150"/>
      <c r="BZ36" s="150"/>
      <c r="CA36" s="118"/>
      <c r="CB36" s="150"/>
      <c r="CC36" s="151"/>
      <c r="CD36" s="150"/>
      <c r="CE36" s="154"/>
      <c r="CF36" s="154"/>
      <c r="CG36" s="154"/>
      <c r="CH36" s="154"/>
      <c r="CI36" s="154"/>
      <c r="CJ36" s="154"/>
      <c r="CK36" s="154"/>
      <c r="CL36" s="154"/>
      <c r="CM36" s="154"/>
      <c r="CN36" s="154"/>
      <c r="CO36" s="154"/>
      <c r="CP36" s="154"/>
      <c r="CQ36" s="154"/>
      <c r="CR36" s="154"/>
      <c r="CS36" s="154"/>
      <c r="CT36" s="154"/>
      <c r="CU36" s="154"/>
      <c r="CV36" s="154"/>
      <c r="CW36" s="154"/>
      <c r="CX36" s="154"/>
      <c r="CY36" s="154"/>
      <c r="CZ36" s="154"/>
      <c r="DA36" s="154"/>
      <c r="DB36" s="154"/>
      <c r="DC36" s="154"/>
      <c r="DD36" s="154"/>
    </row>
    <row r="37" spans="1:108" ht="21" customHeight="1" thickTop="1" thickBot="1" x14ac:dyDescent="0.35">
      <c r="A37" s="351"/>
      <c r="B37" s="352"/>
      <c r="C37" s="352"/>
      <c r="D37" s="352"/>
      <c r="E37" s="380"/>
      <c r="F37" s="352"/>
      <c r="G37" s="352"/>
      <c r="H37" s="352"/>
      <c r="I37" s="352"/>
      <c r="J37" s="351"/>
      <c r="K37" s="351"/>
      <c r="L37" s="402"/>
      <c r="M37" s="400"/>
      <c r="N37" s="181">
        <v>3</v>
      </c>
      <c r="O37" s="187"/>
      <c r="P37" s="193"/>
      <c r="Q37" s="193"/>
      <c r="R37" s="193"/>
      <c r="S37" s="193"/>
      <c r="T37" s="193"/>
      <c r="U37" s="193"/>
      <c r="V37" s="193"/>
      <c r="W37" s="120">
        <f t="shared" si="1"/>
        <v>0</v>
      </c>
      <c r="X37" s="121" t="str">
        <f t="shared" si="0"/>
        <v>DEBIL</v>
      </c>
      <c r="Y37" s="194"/>
      <c r="Z37" s="122" t="str">
        <f t="shared" si="2"/>
        <v/>
      </c>
      <c r="AA37" s="120" t="str">
        <f t="shared" si="3"/>
        <v>SI</v>
      </c>
      <c r="AB37" s="193"/>
      <c r="AC37" s="403"/>
      <c r="AD37" s="403"/>
      <c r="AE37" s="404"/>
      <c r="AF37" s="404"/>
      <c r="AG37" s="405"/>
      <c r="AH37" s="405"/>
      <c r="AI37" s="398"/>
      <c r="AJ37" s="398"/>
      <c r="AK37" s="402"/>
      <c r="AL37" s="400"/>
      <c r="AM37" s="407"/>
      <c r="AN37" s="182"/>
      <c r="AO37" s="181"/>
      <c r="AP37" s="189"/>
      <c r="AQ37" s="189"/>
      <c r="AR37" s="182"/>
      <c r="AS37" s="189"/>
      <c r="AT37" s="182"/>
      <c r="AU37" s="189"/>
      <c r="AV37" s="182"/>
      <c r="AW37" s="118"/>
      <c r="AX37" s="150"/>
      <c r="AY37" s="151"/>
      <c r="AZ37" s="182"/>
      <c r="BA37" s="182"/>
      <c r="BB37" s="181"/>
      <c r="BC37" s="189"/>
      <c r="BD37" s="189"/>
      <c r="BE37" s="182"/>
      <c r="BF37" s="182"/>
      <c r="BG37" s="181"/>
      <c r="BH37" s="189"/>
      <c r="BI37" s="189"/>
      <c r="BJ37" s="182"/>
      <c r="BK37" s="182"/>
      <c r="BL37" s="181"/>
      <c r="BM37" s="189"/>
      <c r="BN37" s="189"/>
      <c r="BO37" s="150"/>
      <c r="BP37" s="150"/>
      <c r="BQ37" s="151"/>
      <c r="BR37" s="118"/>
      <c r="BS37" s="118"/>
      <c r="BT37" s="118"/>
      <c r="BU37" s="150"/>
      <c r="BV37" s="150"/>
      <c r="BW37" s="150"/>
      <c r="BX37" s="118"/>
      <c r="BY37" s="150"/>
      <c r="BZ37" s="150"/>
      <c r="CA37" s="118"/>
      <c r="CB37" s="150"/>
      <c r="CC37" s="151"/>
      <c r="CD37" s="150"/>
      <c r="CE37" s="154"/>
      <c r="CF37" s="154"/>
      <c r="CG37" s="154"/>
      <c r="CH37" s="154"/>
      <c r="CI37" s="154"/>
      <c r="CJ37" s="154"/>
      <c r="CK37" s="154"/>
      <c r="CL37" s="154"/>
      <c r="CM37" s="154"/>
      <c r="CN37" s="154"/>
      <c r="CO37" s="154"/>
      <c r="CP37" s="154"/>
      <c r="CQ37" s="154"/>
      <c r="CR37" s="154"/>
      <c r="CS37" s="154"/>
      <c r="CT37" s="154"/>
      <c r="CU37" s="154"/>
      <c r="CV37" s="154"/>
      <c r="CW37" s="154"/>
      <c r="CX37" s="154"/>
      <c r="CY37" s="154"/>
      <c r="CZ37" s="154"/>
      <c r="DA37" s="154"/>
      <c r="DB37" s="154"/>
      <c r="DC37" s="154"/>
      <c r="DD37" s="154"/>
    </row>
    <row r="38" spans="1:108" ht="21" customHeight="1" thickTop="1" thickBot="1" x14ac:dyDescent="0.35">
      <c r="A38" s="351"/>
      <c r="B38" s="352"/>
      <c r="C38" s="352"/>
      <c r="D38" s="352"/>
      <c r="E38" s="380"/>
      <c r="F38" s="352"/>
      <c r="G38" s="352"/>
      <c r="H38" s="352"/>
      <c r="I38" s="352"/>
      <c r="J38" s="351"/>
      <c r="K38" s="351"/>
      <c r="L38" s="402"/>
      <c r="M38" s="400"/>
      <c r="N38" s="181">
        <v>4</v>
      </c>
      <c r="O38" s="186"/>
      <c r="P38" s="193"/>
      <c r="Q38" s="193"/>
      <c r="R38" s="193"/>
      <c r="S38" s="193"/>
      <c r="T38" s="193"/>
      <c r="U38" s="193"/>
      <c r="V38" s="193"/>
      <c r="W38" s="120">
        <f t="shared" si="1"/>
        <v>0</v>
      </c>
      <c r="X38" s="121" t="str">
        <f t="shared" si="0"/>
        <v>DEBIL</v>
      </c>
      <c r="Y38" s="194"/>
      <c r="Z38" s="122" t="str">
        <f t="shared" si="2"/>
        <v/>
      </c>
      <c r="AA38" s="120" t="str">
        <f t="shared" si="3"/>
        <v>SI</v>
      </c>
      <c r="AB38" s="193"/>
      <c r="AC38" s="403"/>
      <c r="AD38" s="403"/>
      <c r="AE38" s="404"/>
      <c r="AF38" s="404"/>
      <c r="AG38" s="405"/>
      <c r="AH38" s="405"/>
      <c r="AI38" s="398"/>
      <c r="AJ38" s="398"/>
      <c r="AK38" s="402"/>
      <c r="AL38" s="400"/>
      <c r="AM38" s="407"/>
      <c r="AN38" s="182"/>
      <c r="AO38" s="181"/>
      <c r="AP38" s="189"/>
      <c r="AQ38" s="189"/>
      <c r="AR38" s="182"/>
      <c r="AS38" s="189"/>
      <c r="AT38" s="182"/>
      <c r="AU38" s="189"/>
      <c r="AV38" s="182"/>
      <c r="AW38" s="118"/>
      <c r="AX38" s="150"/>
      <c r="AY38" s="151"/>
      <c r="AZ38" s="182"/>
      <c r="BA38" s="182"/>
      <c r="BB38" s="181"/>
      <c r="BC38" s="189"/>
      <c r="BD38" s="189"/>
      <c r="BE38" s="182"/>
      <c r="BF38" s="182"/>
      <c r="BG38" s="181"/>
      <c r="BH38" s="189"/>
      <c r="BI38" s="189"/>
      <c r="BJ38" s="182"/>
      <c r="BK38" s="182"/>
      <c r="BL38" s="181"/>
      <c r="BM38" s="189"/>
      <c r="BN38" s="189"/>
      <c r="BO38" s="150"/>
      <c r="BP38" s="150"/>
      <c r="BQ38" s="151"/>
      <c r="BR38" s="118"/>
      <c r="BS38" s="118"/>
      <c r="BT38" s="118"/>
      <c r="BU38" s="150"/>
      <c r="BV38" s="150"/>
      <c r="BW38" s="150"/>
      <c r="BX38" s="118"/>
      <c r="BY38" s="150"/>
      <c r="BZ38" s="150"/>
      <c r="CA38" s="118"/>
      <c r="CB38" s="150"/>
      <c r="CC38" s="151"/>
      <c r="CD38" s="150"/>
      <c r="CE38" s="154"/>
      <c r="CF38" s="154"/>
      <c r="CG38" s="154"/>
      <c r="CH38" s="154"/>
      <c r="CI38" s="154"/>
      <c r="CJ38" s="154"/>
      <c r="CK38" s="154"/>
      <c r="CL38" s="154"/>
      <c r="CM38" s="154"/>
      <c r="CN38" s="154"/>
      <c r="CO38" s="154"/>
      <c r="CP38" s="154"/>
      <c r="CQ38" s="154"/>
      <c r="CR38" s="154"/>
      <c r="CS38" s="154"/>
      <c r="CT38" s="154"/>
      <c r="CU38" s="154"/>
      <c r="CV38" s="154"/>
      <c r="CW38" s="154"/>
      <c r="CX38" s="154"/>
      <c r="CY38" s="154"/>
      <c r="CZ38" s="154"/>
      <c r="DA38" s="154"/>
      <c r="DB38" s="154"/>
      <c r="DC38" s="154"/>
      <c r="DD38" s="154"/>
    </row>
    <row r="39" spans="1:108" ht="21" customHeight="1" thickTop="1" thickBot="1" x14ac:dyDescent="0.35">
      <c r="A39" s="351"/>
      <c r="B39" s="352"/>
      <c r="C39" s="352"/>
      <c r="D39" s="352"/>
      <c r="E39" s="380"/>
      <c r="F39" s="352"/>
      <c r="G39" s="352"/>
      <c r="H39" s="352"/>
      <c r="I39" s="352"/>
      <c r="J39" s="351"/>
      <c r="K39" s="351"/>
      <c r="L39" s="402"/>
      <c r="M39" s="400"/>
      <c r="N39" s="181">
        <v>5</v>
      </c>
      <c r="O39" s="186"/>
      <c r="P39" s="193"/>
      <c r="Q39" s="193"/>
      <c r="R39" s="193"/>
      <c r="S39" s="193"/>
      <c r="T39" s="193"/>
      <c r="U39" s="193"/>
      <c r="V39" s="193"/>
      <c r="W39" s="120">
        <f t="shared" si="1"/>
        <v>0</v>
      </c>
      <c r="X39" s="121" t="str">
        <f t="shared" si="0"/>
        <v>DEBIL</v>
      </c>
      <c r="Y39" s="194"/>
      <c r="Z39" s="122" t="str">
        <f t="shared" si="2"/>
        <v/>
      </c>
      <c r="AA39" s="120" t="str">
        <f t="shared" si="3"/>
        <v>SI</v>
      </c>
      <c r="AB39" s="193"/>
      <c r="AC39" s="403"/>
      <c r="AD39" s="403"/>
      <c r="AE39" s="404"/>
      <c r="AF39" s="404"/>
      <c r="AG39" s="405"/>
      <c r="AH39" s="405"/>
      <c r="AI39" s="398"/>
      <c r="AJ39" s="398"/>
      <c r="AK39" s="402"/>
      <c r="AL39" s="400"/>
      <c r="AM39" s="407"/>
      <c r="AN39" s="182"/>
      <c r="AO39" s="181"/>
      <c r="AP39" s="189"/>
      <c r="AQ39" s="189"/>
      <c r="AR39" s="182"/>
      <c r="AS39" s="189"/>
      <c r="AT39" s="182"/>
      <c r="AU39" s="189"/>
      <c r="AV39" s="182"/>
      <c r="AW39" s="118"/>
      <c r="AX39" s="150"/>
      <c r="AY39" s="151"/>
      <c r="AZ39" s="182"/>
      <c r="BA39" s="182"/>
      <c r="BB39" s="181"/>
      <c r="BC39" s="189"/>
      <c r="BD39" s="189"/>
      <c r="BE39" s="182"/>
      <c r="BF39" s="182"/>
      <c r="BG39" s="181"/>
      <c r="BH39" s="189"/>
      <c r="BI39" s="189"/>
      <c r="BJ39" s="182"/>
      <c r="BK39" s="182"/>
      <c r="BL39" s="181"/>
      <c r="BM39" s="189"/>
      <c r="BN39" s="189"/>
      <c r="BO39" s="150"/>
      <c r="BP39" s="150"/>
      <c r="BQ39" s="151"/>
      <c r="BR39" s="118"/>
      <c r="BS39" s="118"/>
      <c r="BT39" s="118"/>
      <c r="BU39" s="150"/>
      <c r="BV39" s="150"/>
      <c r="BW39" s="150"/>
      <c r="BX39" s="118"/>
      <c r="BY39" s="150"/>
      <c r="BZ39" s="150"/>
      <c r="CA39" s="118"/>
      <c r="CB39" s="150"/>
      <c r="CC39" s="151"/>
      <c r="CD39" s="150"/>
      <c r="CE39" s="154"/>
      <c r="CF39" s="154"/>
      <c r="CG39" s="154"/>
      <c r="CH39" s="154"/>
      <c r="CI39" s="154"/>
      <c r="CJ39" s="154"/>
      <c r="CK39" s="154"/>
      <c r="CL39" s="154"/>
      <c r="CM39" s="154"/>
      <c r="CN39" s="154"/>
      <c r="CO39" s="154"/>
      <c r="CP39" s="154"/>
      <c r="CQ39" s="154"/>
      <c r="CR39" s="154"/>
      <c r="CS39" s="154"/>
      <c r="CT39" s="154"/>
      <c r="CU39" s="154"/>
      <c r="CV39" s="154"/>
      <c r="CW39" s="154"/>
      <c r="CX39" s="154"/>
      <c r="CY39" s="154"/>
      <c r="CZ39" s="154"/>
      <c r="DA39" s="154"/>
      <c r="DB39" s="154"/>
      <c r="DC39" s="154"/>
      <c r="DD39" s="154"/>
    </row>
    <row r="40" spans="1:108" ht="21" customHeight="1" thickTop="1" thickBot="1" x14ac:dyDescent="0.35">
      <c r="A40" s="351"/>
      <c r="B40" s="352"/>
      <c r="C40" s="352"/>
      <c r="D40" s="352"/>
      <c r="E40" s="380"/>
      <c r="F40" s="352"/>
      <c r="G40" s="352"/>
      <c r="H40" s="352"/>
      <c r="I40" s="352"/>
      <c r="J40" s="351"/>
      <c r="K40" s="351"/>
      <c r="L40" s="402"/>
      <c r="M40" s="401"/>
      <c r="N40" s="181">
        <v>6</v>
      </c>
      <c r="O40" s="186"/>
      <c r="P40" s="193"/>
      <c r="Q40" s="193"/>
      <c r="R40" s="193"/>
      <c r="S40" s="193"/>
      <c r="T40" s="193"/>
      <c r="U40" s="193"/>
      <c r="V40" s="193"/>
      <c r="W40" s="120">
        <f t="shared" si="1"/>
        <v>0</v>
      </c>
      <c r="X40" s="121" t="str">
        <f t="shared" si="0"/>
        <v>DEBIL</v>
      </c>
      <c r="Y40" s="194"/>
      <c r="Z40" s="122" t="str">
        <f t="shared" si="2"/>
        <v/>
      </c>
      <c r="AA40" s="120" t="str">
        <f t="shared" si="3"/>
        <v>SI</v>
      </c>
      <c r="AB40" s="193"/>
      <c r="AC40" s="403"/>
      <c r="AD40" s="403"/>
      <c r="AE40" s="404"/>
      <c r="AF40" s="404"/>
      <c r="AG40" s="405"/>
      <c r="AH40" s="405"/>
      <c r="AI40" s="398"/>
      <c r="AJ40" s="398"/>
      <c r="AK40" s="402"/>
      <c r="AL40" s="401"/>
      <c r="AM40" s="408"/>
      <c r="AN40" s="182"/>
      <c r="AO40" s="181"/>
      <c r="AP40" s="189"/>
      <c r="AQ40" s="189"/>
      <c r="AR40" s="182"/>
      <c r="AS40" s="189"/>
      <c r="AT40" s="182"/>
      <c r="AU40" s="189"/>
      <c r="AV40" s="182"/>
      <c r="AW40" s="118"/>
      <c r="AX40" s="150"/>
      <c r="AY40" s="151"/>
      <c r="AZ40" s="182"/>
      <c r="BA40" s="182"/>
      <c r="BB40" s="181"/>
      <c r="BC40" s="189"/>
      <c r="BD40" s="189"/>
      <c r="BE40" s="182"/>
      <c r="BF40" s="182"/>
      <c r="BG40" s="181"/>
      <c r="BH40" s="189"/>
      <c r="BI40" s="189"/>
      <c r="BJ40" s="182"/>
      <c r="BK40" s="182"/>
      <c r="BL40" s="181"/>
      <c r="BM40" s="189"/>
      <c r="BN40" s="189"/>
      <c r="BO40" s="150"/>
      <c r="BP40" s="150"/>
      <c r="BQ40" s="151"/>
      <c r="BR40" s="118"/>
      <c r="BS40" s="118"/>
      <c r="BT40" s="118"/>
      <c r="BU40" s="150"/>
      <c r="BV40" s="150"/>
      <c r="BW40" s="150"/>
      <c r="BX40" s="118"/>
      <c r="BY40" s="150"/>
      <c r="BZ40" s="150"/>
      <c r="CA40" s="118"/>
      <c r="CB40" s="150"/>
      <c r="CC40" s="151"/>
      <c r="CD40" s="150"/>
      <c r="CE40" s="154"/>
      <c r="CF40" s="154"/>
      <c r="CG40" s="154"/>
      <c r="CH40" s="154"/>
      <c r="CI40" s="154"/>
      <c r="CJ40" s="154"/>
      <c r="CK40" s="154"/>
      <c r="CL40" s="154"/>
      <c r="CM40" s="154"/>
      <c r="CN40" s="154"/>
      <c r="CO40" s="154"/>
      <c r="CP40" s="154"/>
      <c r="CQ40" s="154"/>
      <c r="CR40" s="154"/>
      <c r="CS40" s="154"/>
      <c r="CT40" s="154"/>
      <c r="CU40" s="154"/>
      <c r="CV40" s="154"/>
      <c r="CW40" s="154"/>
      <c r="CX40" s="154"/>
      <c r="CY40" s="154"/>
      <c r="CZ40" s="154"/>
      <c r="DA40" s="154"/>
      <c r="DB40" s="154"/>
      <c r="DC40" s="154"/>
      <c r="DD40" s="154"/>
    </row>
    <row r="41" spans="1:108" ht="21" customHeight="1" thickTop="1" thickBot="1" x14ac:dyDescent="0.35">
      <c r="A41" s="351">
        <v>7</v>
      </c>
      <c r="B41" s="352"/>
      <c r="C41" s="352"/>
      <c r="D41" s="352"/>
      <c r="E41" s="380"/>
      <c r="F41" s="352"/>
      <c r="G41" s="352"/>
      <c r="H41" s="352"/>
      <c r="I41" s="352"/>
      <c r="J41" s="351"/>
      <c r="K41" s="351"/>
      <c r="L41" s="402">
        <f>+(J41*K41)*4</f>
        <v>0</v>
      </c>
      <c r="M41" s="399" t="b">
        <f>IF(OR(AND(J41=3,K41=4),AND(J41=2,K41=5),AND(J41=2,K41=5),AND(L41=20),AND(L41&gt;=52,L41&lt;=100)),"ZONA RIESGO EXTREMA",IF(OR(AND(J41=5,K41=2),AND(J41=4,K41=3),AND(J41=1,K41=4),AND(L41=16),AND(L41&gt;=28,L41&lt;=48)),"ZONA RIESGO ALTA",IF(OR(AND(J41=1,K41=3),AND(J41=4,K41=1),AND(L41=24)),"ZONA RIESGO MODERADA",IF(AND(L41&gt;=4,L41&lt;=16),"ZONA RIESGO BAJA"))))</f>
        <v>0</v>
      </c>
      <c r="N41" s="181">
        <v>1</v>
      </c>
      <c r="O41" s="186"/>
      <c r="P41" s="193"/>
      <c r="Q41" s="193"/>
      <c r="R41" s="193"/>
      <c r="S41" s="193"/>
      <c r="T41" s="193"/>
      <c r="U41" s="193"/>
      <c r="V41" s="193"/>
      <c r="W41" s="120">
        <f t="shared" si="1"/>
        <v>0</v>
      </c>
      <c r="X41" s="121" t="str">
        <f t="shared" si="0"/>
        <v>DEBIL</v>
      </c>
      <c r="Y41" s="194"/>
      <c r="Z41" s="122" t="str">
        <f t="shared" si="2"/>
        <v/>
      </c>
      <c r="AA41" s="120" t="str">
        <f t="shared" si="3"/>
        <v>SI</v>
      </c>
      <c r="AB41" s="193"/>
      <c r="AC41" s="403">
        <f>IF(AND(W41&gt;0,SUM(W42:W46)=0),W41,IF(AND(SUM(W41:W42)&gt;0,SUM(W43:W46)=0),AVERAGE(W41:W42),IF(AND(SUM(W41:W43)&gt;0,SUM(W44:W46)=0),AVERAGE(W41:W43),IF(AND(SUM(W41:W44)&gt;0,SUM(W45:W46)=0),AVERAGE(W41:W44),IF(AND(SUM(W41:W45)&gt;0,W46=0),AVERAGE(W41:W45),AVERAGE(W41:W46))))))</f>
        <v>0</v>
      </c>
      <c r="AD41" s="403" t="str">
        <f>IF(AND(AC41&gt;=50,AC41&lt;=99),"MODERADO",IF(AND(AC41=100), "FUERTE",IF(AND(AC41&lt;50), "DEBIL")))</f>
        <v>DEBIL</v>
      </c>
      <c r="AE41" s="404"/>
      <c r="AF41" s="404"/>
      <c r="AG41" s="405" t="str">
        <f>IFERROR(_xlfn.IFS(AND(AD41="MODERADO",AE41="Directamente"),1,AND(AD41="FUERTE",AE41="Directamente"),2),"0")</f>
        <v>0</v>
      </c>
      <c r="AH41" s="405" t="str">
        <f>IFERROR(_xlfn.IFS(AND(AD41="MODERADO",AF41="Directamente"),1,AND(AD41="FUERTE",AF41="Directamente"),2,AND(AD41="FUERTE",AF41="Indirectamente"),1),"0")</f>
        <v>0</v>
      </c>
      <c r="AI41" s="398"/>
      <c r="AJ41" s="398"/>
      <c r="AK41" s="402">
        <f>+(AI41*AJ41)*4</f>
        <v>0</v>
      </c>
      <c r="AL41" s="399" t="b">
        <f>IF(OR(AND(AI41=3,AJ41=4),AND(AI41=2,AJ41=5),AND(AI41=2,AJ41=5),AND(AK41=20),AND(AK41&gt;=52,AK41&lt;=100)),"ZONA RIESGO EXTREMA",IF(OR(AND(AI41=5,AJ41=2),AND(AI41=4,AJ41=3),AND(AI41=1,AJ41=4),AND(AK41=16),AND(AK41&gt;=28,AK41&lt;=48)),"ZONA RIESGO ALTA",IF(OR(AND(AI41=1,AJ41=3),AND(AI41=4,AJ41=1),AND(AK41=24)),"ZONA RIESGO MODERADA",IF(AND(AK41&gt;=4,AK41&lt;=16),"ZONA RIESGO BAJA"))))</f>
        <v>0</v>
      </c>
      <c r="AM41" s="406"/>
      <c r="AN41" s="182"/>
      <c r="AO41" s="181"/>
      <c r="AP41" s="189"/>
      <c r="AQ41" s="189"/>
      <c r="AR41" s="182"/>
      <c r="AS41" s="118"/>
      <c r="AT41" s="150"/>
      <c r="AU41" s="189"/>
      <c r="AV41" s="182"/>
      <c r="AW41" s="118"/>
      <c r="AX41" s="150"/>
      <c r="AY41" s="151"/>
      <c r="AZ41" s="182"/>
      <c r="BA41" s="182"/>
      <c r="BB41" s="181"/>
      <c r="BC41" s="189"/>
      <c r="BD41" s="189"/>
      <c r="BE41" s="150"/>
      <c r="BF41" s="150"/>
      <c r="BG41" s="151"/>
      <c r="BH41" s="118"/>
      <c r="BI41" s="118"/>
      <c r="BJ41" s="182"/>
      <c r="BK41" s="182"/>
      <c r="BL41" s="181"/>
      <c r="BM41" s="189"/>
      <c r="BN41" s="189"/>
      <c r="BO41" s="150"/>
      <c r="BP41" s="150"/>
      <c r="BQ41" s="151"/>
      <c r="BR41" s="118"/>
      <c r="BS41" s="118"/>
      <c r="BT41" s="118"/>
      <c r="BU41" s="150"/>
      <c r="BV41" s="150"/>
      <c r="BW41" s="150"/>
      <c r="BX41" s="118"/>
      <c r="BY41" s="150"/>
      <c r="BZ41" s="150"/>
      <c r="CA41" s="118"/>
      <c r="CB41" s="150"/>
      <c r="CC41" s="151"/>
      <c r="CD41" s="150"/>
      <c r="CE41" s="154"/>
      <c r="CF41" s="154"/>
      <c r="CG41" s="154"/>
      <c r="CH41" s="154"/>
      <c r="CI41" s="154"/>
      <c r="CJ41" s="154"/>
      <c r="CK41" s="154"/>
      <c r="CL41" s="154"/>
      <c r="CM41" s="154"/>
      <c r="CN41" s="154"/>
      <c r="CO41" s="154"/>
      <c r="CP41" s="154"/>
      <c r="CQ41" s="154"/>
      <c r="CR41" s="154"/>
      <c r="CS41" s="154"/>
      <c r="CT41" s="154"/>
      <c r="CU41" s="154"/>
      <c r="CV41" s="154"/>
      <c r="CW41" s="154"/>
      <c r="CX41" s="154"/>
      <c r="CY41" s="154"/>
      <c r="CZ41" s="154"/>
      <c r="DA41" s="154"/>
      <c r="DB41" s="154"/>
      <c r="DC41" s="154"/>
      <c r="DD41" s="154"/>
    </row>
    <row r="42" spans="1:108" ht="21" customHeight="1" thickTop="1" thickBot="1" x14ac:dyDescent="0.35">
      <c r="A42" s="351"/>
      <c r="B42" s="352"/>
      <c r="C42" s="352"/>
      <c r="D42" s="352"/>
      <c r="E42" s="380"/>
      <c r="F42" s="352"/>
      <c r="G42" s="352"/>
      <c r="H42" s="352"/>
      <c r="I42" s="352"/>
      <c r="J42" s="351"/>
      <c r="K42" s="351"/>
      <c r="L42" s="402"/>
      <c r="M42" s="400"/>
      <c r="N42" s="181">
        <v>2</v>
      </c>
      <c r="O42" s="186"/>
      <c r="P42" s="193"/>
      <c r="Q42" s="193"/>
      <c r="R42" s="193"/>
      <c r="S42" s="193"/>
      <c r="T42" s="193"/>
      <c r="U42" s="193"/>
      <c r="V42" s="193"/>
      <c r="W42" s="120">
        <f t="shared" si="1"/>
        <v>0</v>
      </c>
      <c r="X42" s="121" t="str">
        <f t="shared" si="0"/>
        <v>DEBIL</v>
      </c>
      <c r="Y42" s="194"/>
      <c r="Z42" s="122" t="str">
        <f t="shared" si="2"/>
        <v/>
      </c>
      <c r="AA42" s="120" t="str">
        <f t="shared" si="3"/>
        <v>SI</v>
      </c>
      <c r="AB42" s="193"/>
      <c r="AC42" s="403"/>
      <c r="AD42" s="403"/>
      <c r="AE42" s="404"/>
      <c r="AF42" s="404"/>
      <c r="AG42" s="405"/>
      <c r="AH42" s="405"/>
      <c r="AI42" s="398"/>
      <c r="AJ42" s="398"/>
      <c r="AK42" s="402"/>
      <c r="AL42" s="400"/>
      <c r="AM42" s="407"/>
      <c r="AN42" s="182"/>
      <c r="AO42" s="181"/>
      <c r="AP42" s="189"/>
      <c r="AQ42" s="189"/>
      <c r="AR42" s="182"/>
      <c r="AS42" s="118"/>
      <c r="AT42" s="150"/>
      <c r="AU42" s="189"/>
      <c r="AV42" s="182"/>
      <c r="AW42" s="118"/>
      <c r="AX42" s="150"/>
      <c r="AY42" s="151"/>
      <c r="AZ42" s="182"/>
      <c r="BA42" s="182"/>
      <c r="BB42" s="181"/>
      <c r="BC42" s="189"/>
      <c r="BD42" s="189"/>
      <c r="BE42" s="150"/>
      <c r="BF42" s="150"/>
      <c r="BG42" s="151"/>
      <c r="BH42" s="118"/>
      <c r="BI42" s="118"/>
      <c r="BJ42" s="182"/>
      <c r="BK42" s="182"/>
      <c r="BL42" s="181"/>
      <c r="BM42" s="189"/>
      <c r="BN42" s="189"/>
      <c r="BO42" s="150"/>
      <c r="BP42" s="150"/>
      <c r="BQ42" s="151"/>
      <c r="BR42" s="118"/>
      <c r="BS42" s="118"/>
      <c r="BT42" s="118"/>
      <c r="BU42" s="150"/>
      <c r="BV42" s="150"/>
      <c r="BW42" s="150"/>
      <c r="BX42" s="118"/>
      <c r="BY42" s="150"/>
      <c r="BZ42" s="150"/>
      <c r="CA42" s="118"/>
      <c r="CB42" s="150"/>
      <c r="CC42" s="151"/>
      <c r="CD42" s="150"/>
      <c r="CE42" s="154"/>
      <c r="CF42" s="154"/>
      <c r="CG42" s="154"/>
      <c r="CH42" s="154"/>
      <c r="CI42" s="154"/>
      <c r="CJ42" s="154"/>
      <c r="CK42" s="154"/>
      <c r="CL42" s="154"/>
      <c r="CM42" s="154"/>
      <c r="CN42" s="154"/>
      <c r="CO42" s="154"/>
      <c r="CP42" s="154"/>
      <c r="CQ42" s="154"/>
      <c r="CR42" s="154"/>
      <c r="CS42" s="154"/>
      <c r="CT42" s="154"/>
      <c r="CU42" s="154"/>
      <c r="CV42" s="154"/>
      <c r="CW42" s="154"/>
      <c r="CX42" s="154"/>
      <c r="CY42" s="154"/>
      <c r="CZ42" s="154"/>
      <c r="DA42" s="154"/>
      <c r="DB42" s="154"/>
      <c r="DC42" s="154"/>
      <c r="DD42" s="154"/>
    </row>
    <row r="43" spans="1:108" ht="21" customHeight="1" thickTop="1" thickBot="1" x14ac:dyDescent="0.35">
      <c r="A43" s="351"/>
      <c r="B43" s="352"/>
      <c r="C43" s="352"/>
      <c r="D43" s="352"/>
      <c r="E43" s="380"/>
      <c r="F43" s="352"/>
      <c r="G43" s="352"/>
      <c r="H43" s="352"/>
      <c r="I43" s="352"/>
      <c r="J43" s="351"/>
      <c r="K43" s="351"/>
      <c r="L43" s="402"/>
      <c r="M43" s="400"/>
      <c r="N43" s="181">
        <v>3</v>
      </c>
      <c r="O43" s="187"/>
      <c r="P43" s="193"/>
      <c r="Q43" s="193"/>
      <c r="R43" s="193"/>
      <c r="S43" s="193"/>
      <c r="T43" s="193"/>
      <c r="U43" s="193"/>
      <c r="V43" s="193"/>
      <c r="W43" s="120">
        <f t="shared" si="1"/>
        <v>0</v>
      </c>
      <c r="X43" s="121" t="str">
        <f t="shared" si="0"/>
        <v>DEBIL</v>
      </c>
      <c r="Y43" s="194"/>
      <c r="Z43" s="122" t="str">
        <f t="shared" si="2"/>
        <v/>
      </c>
      <c r="AA43" s="120" t="str">
        <f t="shared" si="3"/>
        <v>SI</v>
      </c>
      <c r="AB43" s="193"/>
      <c r="AC43" s="403"/>
      <c r="AD43" s="403"/>
      <c r="AE43" s="404"/>
      <c r="AF43" s="404"/>
      <c r="AG43" s="405"/>
      <c r="AH43" s="405"/>
      <c r="AI43" s="398"/>
      <c r="AJ43" s="398"/>
      <c r="AK43" s="402"/>
      <c r="AL43" s="400"/>
      <c r="AM43" s="407"/>
      <c r="AN43" s="182"/>
      <c r="AO43" s="181"/>
      <c r="AP43" s="189"/>
      <c r="AQ43" s="189"/>
      <c r="AR43" s="182"/>
      <c r="AS43" s="118"/>
      <c r="AT43" s="150"/>
      <c r="AU43" s="189"/>
      <c r="AV43" s="182"/>
      <c r="AW43" s="118"/>
      <c r="AX43" s="150"/>
      <c r="AY43" s="151"/>
      <c r="AZ43" s="182"/>
      <c r="BA43" s="182"/>
      <c r="BB43" s="181"/>
      <c r="BC43" s="189"/>
      <c r="BD43" s="189"/>
      <c r="BE43" s="150"/>
      <c r="BF43" s="150"/>
      <c r="BG43" s="151"/>
      <c r="BH43" s="118"/>
      <c r="BI43" s="118"/>
      <c r="BJ43" s="182"/>
      <c r="BK43" s="182"/>
      <c r="BL43" s="181"/>
      <c r="BM43" s="189"/>
      <c r="BN43" s="189"/>
      <c r="BO43" s="150"/>
      <c r="BP43" s="150"/>
      <c r="BQ43" s="151"/>
      <c r="BR43" s="118"/>
      <c r="BS43" s="118"/>
      <c r="BT43" s="118"/>
      <c r="BU43" s="150"/>
      <c r="BV43" s="150"/>
      <c r="BW43" s="150"/>
      <c r="BX43" s="118"/>
      <c r="BY43" s="150"/>
      <c r="BZ43" s="150"/>
      <c r="CA43" s="118"/>
      <c r="CB43" s="150"/>
      <c r="CC43" s="151"/>
      <c r="CD43" s="150"/>
      <c r="CE43" s="154"/>
      <c r="CF43" s="154"/>
      <c r="CG43" s="154"/>
      <c r="CH43" s="154"/>
      <c r="CI43" s="154"/>
      <c r="CJ43" s="154"/>
      <c r="CK43" s="154"/>
      <c r="CL43" s="154"/>
      <c r="CM43" s="154"/>
      <c r="CN43" s="154"/>
      <c r="CO43" s="154"/>
      <c r="CP43" s="154"/>
      <c r="CQ43" s="154"/>
      <c r="CR43" s="154"/>
      <c r="CS43" s="154"/>
      <c r="CT43" s="154"/>
      <c r="CU43" s="154"/>
      <c r="CV43" s="154"/>
      <c r="CW43" s="154"/>
      <c r="CX43" s="154"/>
      <c r="CY43" s="154"/>
      <c r="CZ43" s="154"/>
      <c r="DA43" s="154"/>
      <c r="DB43" s="154"/>
      <c r="DC43" s="154"/>
      <c r="DD43" s="154"/>
    </row>
    <row r="44" spans="1:108" ht="21" customHeight="1" thickTop="1" thickBot="1" x14ac:dyDescent="0.35">
      <c r="A44" s="351"/>
      <c r="B44" s="352"/>
      <c r="C44" s="352"/>
      <c r="D44" s="352"/>
      <c r="E44" s="380"/>
      <c r="F44" s="352"/>
      <c r="G44" s="352"/>
      <c r="H44" s="352"/>
      <c r="I44" s="352"/>
      <c r="J44" s="351"/>
      <c r="K44" s="351"/>
      <c r="L44" s="402"/>
      <c r="M44" s="400"/>
      <c r="N44" s="181">
        <v>4</v>
      </c>
      <c r="O44" s="186"/>
      <c r="P44" s="193"/>
      <c r="Q44" s="193"/>
      <c r="R44" s="193"/>
      <c r="S44" s="193"/>
      <c r="T44" s="193"/>
      <c r="U44" s="193"/>
      <c r="V44" s="193"/>
      <c r="W44" s="120">
        <f t="shared" si="1"/>
        <v>0</v>
      </c>
      <c r="X44" s="121" t="str">
        <f t="shared" si="0"/>
        <v>DEBIL</v>
      </c>
      <c r="Y44" s="194"/>
      <c r="Z44" s="122" t="str">
        <f t="shared" si="2"/>
        <v/>
      </c>
      <c r="AA44" s="120" t="str">
        <f t="shared" si="3"/>
        <v>SI</v>
      </c>
      <c r="AB44" s="193"/>
      <c r="AC44" s="403"/>
      <c r="AD44" s="403"/>
      <c r="AE44" s="404"/>
      <c r="AF44" s="404"/>
      <c r="AG44" s="405"/>
      <c r="AH44" s="405"/>
      <c r="AI44" s="398"/>
      <c r="AJ44" s="398"/>
      <c r="AK44" s="402"/>
      <c r="AL44" s="400"/>
      <c r="AM44" s="407"/>
      <c r="AN44" s="182"/>
      <c r="AO44" s="181"/>
      <c r="AP44" s="189"/>
      <c r="AQ44" s="189"/>
      <c r="AR44" s="182"/>
      <c r="AS44" s="118"/>
      <c r="AT44" s="150"/>
      <c r="AU44" s="189"/>
      <c r="AV44" s="182"/>
      <c r="AW44" s="118"/>
      <c r="AX44" s="150"/>
      <c r="AY44" s="151"/>
      <c r="AZ44" s="182"/>
      <c r="BA44" s="182"/>
      <c r="BB44" s="181"/>
      <c r="BC44" s="189"/>
      <c r="BD44" s="189"/>
      <c r="BE44" s="150"/>
      <c r="BF44" s="150"/>
      <c r="BG44" s="151"/>
      <c r="BH44" s="118"/>
      <c r="BI44" s="118"/>
      <c r="BJ44" s="182"/>
      <c r="BK44" s="182"/>
      <c r="BL44" s="181"/>
      <c r="BM44" s="189"/>
      <c r="BN44" s="189"/>
      <c r="BO44" s="150"/>
      <c r="BP44" s="150"/>
      <c r="BQ44" s="151"/>
      <c r="BR44" s="118"/>
      <c r="BS44" s="118"/>
      <c r="BT44" s="118"/>
      <c r="BU44" s="150"/>
      <c r="BV44" s="150"/>
      <c r="BW44" s="150"/>
      <c r="BX44" s="118"/>
      <c r="BY44" s="150"/>
      <c r="BZ44" s="150"/>
      <c r="CA44" s="118"/>
      <c r="CB44" s="150"/>
      <c r="CC44" s="151"/>
      <c r="CD44" s="150"/>
      <c r="CE44" s="154"/>
      <c r="CF44" s="154"/>
      <c r="CG44" s="154"/>
      <c r="CH44" s="154"/>
      <c r="CI44" s="154"/>
      <c r="CJ44" s="154"/>
      <c r="CK44" s="154"/>
      <c r="CL44" s="154"/>
      <c r="CM44" s="154"/>
      <c r="CN44" s="154"/>
      <c r="CO44" s="154"/>
      <c r="CP44" s="154"/>
      <c r="CQ44" s="154"/>
      <c r="CR44" s="154"/>
      <c r="CS44" s="154"/>
      <c r="CT44" s="154"/>
      <c r="CU44" s="154"/>
      <c r="CV44" s="154"/>
      <c r="CW44" s="154"/>
      <c r="CX44" s="154"/>
      <c r="CY44" s="154"/>
      <c r="CZ44" s="154"/>
      <c r="DA44" s="154"/>
      <c r="DB44" s="154"/>
      <c r="DC44" s="154"/>
      <c r="DD44" s="154"/>
    </row>
    <row r="45" spans="1:108" ht="21" customHeight="1" thickTop="1" thickBot="1" x14ac:dyDescent="0.35">
      <c r="A45" s="351"/>
      <c r="B45" s="352"/>
      <c r="C45" s="352"/>
      <c r="D45" s="352"/>
      <c r="E45" s="380"/>
      <c r="F45" s="352"/>
      <c r="G45" s="352"/>
      <c r="H45" s="352"/>
      <c r="I45" s="352"/>
      <c r="J45" s="351"/>
      <c r="K45" s="351"/>
      <c r="L45" s="402"/>
      <c r="M45" s="400"/>
      <c r="N45" s="181">
        <v>5</v>
      </c>
      <c r="O45" s="186"/>
      <c r="P45" s="193"/>
      <c r="Q45" s="193"/>
      <c r="R45" s="193"/>
      <c r="S45" s="193"/>
      <c r="T45" s="193"/>
      <c r="U45" s="193"/>
      <c r="V45" s="193"/>
      <c r="W45" s="120">
        <f t="shared" si="1"/>
        <v>0</v>
      </c>
      <c r="X45" s="121" t="str">
        <f t="shared" si="0"/>
        <v>DEBIL</v>
      </c>
      <c r="Y45" s="194"/>
      <c r="Z45" s="122" t="str">
        <f t="shared" si="2"/>
        <v/>
      </c>
      <c r="AA45" s="120" t="str">
        <f t="shared" si="3"/>
        <v>SI</v>
      </c>
      <c r="AB45" s="193"/>
      <c r="AC45" s="403"/>
      <c r="AD45" s="403"/>
      <c r="AE45" s="404"/>
      <c r="AF45" s="404"/>
      <c r="AG45" s="405"/>
      <c r="AH45" s="405"/>
      <c r="AI45" s="398"/>
      <c r="AJ45" s="398"/>
      <c r="AK45" s="402"/>
      <c r="AL45" s="400"/>
      <c r="AM45" s="407"/>
      <c r="AN45" s="182"/>
      <c r="AO45" s="181"/>
      <c r="AP45" s="189"/>
      <c r="AQ45" s="189"/>
      <c r="AR45" s="182"/>
      <c r="AS45" s="118"/>
      <c r="AT45" s="150"/>
      <c r="AU45" s="189"/>
      <c r="AV45" s="182"/>
      <c r="AW45" s="118"/>
      <c r="AX45" s="150"/>
      <c r="AY45" s="151"/>
      <c r="AZ45" s="182"/>
      <c r="BA45" s="182"/>
      <c r="BB45" s="181"/>
      <c r="BC45" s="189"/>
      <c r="BD45" s="189"/>
      <c r="BE45" s="150"/>
      <c r="BF45" s="150"/>
      <c r="BG45" s="151"/>
      <c r="BH45" s="118"/>
      <c r="BI45" s="118"/>
      <c r="BJ45" s="182"/>
      <c r="BK45" s="182"/>
      <c r="BL45" s="181"/>
      <c r="BM45" s="189"/>
      <c r="BN45" s="189"/>
      <c r="BO45" s="150"/>
      <c r="BP45" s="150"/>
      <c r="BQ45" s="151"/>
      <c r="BR45" s="118"/>
      <c r="BS45" s="118"/>
      <c r="BT45" s="118"/>
      <c r="BU45" s="150"/>
      <c r="BV45" s="150"/>
      <c r="BW45" s="150"/>
      <c r="BX45" s="118"/>
      <c r="BY45" s="150"/>
      <c r="BZ45" s="150"/>
      <c r="CA45" s="118"/>
      <c r="CB45" s="150"/>
      <c r="CC45" s="151"/>
      <c r="CD45" s="150"/>
      <c r="CE45" s="154"/>
      <c r="CF45" s="154"/>
      <c r="CG45" s="154"/>
      <c r="CH45" s="154"/>
      <c r="CI45" s="154"/>
      <c r="CJ45" s="154"/>
      <c r="CK45" s="154"/>
      <c r="CL45" s="154"/>
      <c r="CM45" s="154"/>
      <c r="CN45" s="154"/>
      <c r="CO45" s="154"/>
      <c r="CP45" s="154"/>
      <c r="CQ45" s="154"/>
      <c r="CR45" s="154"/>
      <c r="CS45" s="154"/>
      <c r="CT45" s="154"/>
      <c r="CU45" s="154"/>
      <c r="CV45" s="154"/>
      <c r="CW45" s="154"/>
      <c r="CX45" s="154"/>
      <c r="CY45" s="154"/>
      <c r="CZ45" s="154"/>
      <c r="DA45" s="154"/>
      <c r="DB45" s="154"/>
      <c r="DC45" s="154"/>
      <c r="DD45" s="154"/>
    </row>
    <row r="46" spans="1:108" ht="21" customHeight="1" thickTop="1" thickBot="1" x14ac:dyDescent="0.35">
      <c r="A46" s="351"/>
      <c r="B46" s="352"/>
      <c r="C46" s="352"/>
      <c r="D46" s="352"/>
      <c r="E46" s="380"/>
      <c r="F46" s="352"/>
      <c r="G46" s="352"/>
      <c r="H46" s="352"/>
      <c r="I46" s="352"/>
      <c r="J46" s="351"/>
      <c r="K46" s="351"/>
      <c r="L46" s="402"/>
      <c r="M46" s="401"/>
      <c r="N46" s="181">
        <v>6</v>
      </c>
      <c r="O46" s="186"/>
      <c r="P46" s="193"/>
      <c r="Q46" s="193"/>
      <c r="R46" s="193"/>
      <c r="S46" s="193"/>
      <c r="T46" s="193"/>
      <c r="U46" s="193"/>
      <c r="V46" s="193"/>
      <c r="W46" s="120">
        <f t="shared" si="1"/>
        <v>0</v>
      </c>
      <c r="X46" s="121" t="str">
        <f t="shared" si="0"/>
        <v>DEBIL</v>
      </c>
      <c r="Y46" s="194"/>
      <c r="Z46" s="122" t="str">
        <f t="shared" si="2"/>
        <v/>
      </c>
      <c r="AA46" s="120" t="str">
        <f t="shared" si="3"/>
        <v>SI</v>
      </c>
      <c r="AB46" s="193"/>
      <c r="AC46" s="403"/>
      <c r="AD46" s="403"/>
      <c r="AE46" s="404"/>
      <c r="AF46" s="404"/>
      <c r="AG46" s="405"/>
      <c r="AH46" s="405"/>
      <c r="AI46" s="398"/>
      <c r="AJ46" s="398"/>
      <c r="AK46" s="402"/>
      <c r="AL46" s="401"/>
      <c r="AM46" s="408"/>
      <c r="AN46" s="182"/>
      <c r="AO46" s="181"/>
      <c r="AP46" s="189"/>
      <c r="AQ46" s="189"/>
      <c r="AR46" s="182"/>
      <c r="AS46" s="118"/>
      <c r="AT46" s="150"/>
      <c r="AU46" s="189"/>
      <c r="AV46" s="182"/>
      <c r="AW46" s="118"/>
      <c r="AX46" s="150"/>
      <c r="AY46" s="151"/>
      <c r="AZ46" s="182"/>
      <c r="BA46" s="182"/>
      <c r="BB46" s="181"/>
      <c r="BC46" s="189"/>
      <c r="BD46" s="189"/>
      <c r="BE46" s="150"/>
      <c r="BF46" s="150"/>
      <c r="BG46" s="151"/>
      <c r="BH46" s="118"/>
      <c r="BI46" s="118"/>
      <c r="BJ46" s="182"/>
      <c r="BK46" s="182"/>
      <c r="BL46" s="181"/>
      <c r="BM46" s="189"/>
      <c r="BN46" s="189"/>
      <c r="BO46" s="150"/>
      <c r="BP46" s="150"/>
      <c r="BQ46" s="151"/>
      <c r="BR46" s="118"/>
      <c r="BS46" s="118"/>
      <c r="BT46" s="118"/>
      <c r="BU46" s="150"/>
      <c r="BV46" s="150"/>
      <c r="BW46" s="150"/>
      <c r="BX46" s="118"/>
      <c r="BY46" s="150"/>
      <c r="BZ46" s="150"/>
      <c r="CA46" s="118"/>
      <c r="CB46" s="150"/>
      <c r="CC46" s="151"/>
      <c r="CD46" s="150"/>
      <c r="CE46" s="154"/>
      <c r="CF46" s="154"/>
      <c r="CG46" s="154"/>
      <c r="CH46" s="154"/>
      <c r="CI46" s="154"/>
      <c r="CJ46" s="154"/>
      <c r="CK46" s="154"/>
      <c r="CL46" s="154"/>
      <c r="CM46" s="154"/>
      <c r="CN46" s="154"/>
      <c r="CO46" s="154"/>
      <c r="CP46" s="154"/>
      <c r="CQ46" s="154"/>
      <c r="CR46" s="154"/>
      <c r="CS46" s="154"/>
      <c r="CT46" s="154"/>
      <c r="CU46" s="154"/>
      <c r="CV46" s="154"/>
      <c r="CW46" s="154"/>
      <c r="CX46" s="154"/>
      <c r="CY46" s="154"/>
      <c r="CZ46" s="154"/>
      <c r="DA46" s="154"/>
      <c r="DB46" s="154"/>
      <c r="DC46" s="154"/>
      <c r="DD46" s="154"/>
    </row>
    <row r="47" spans="1:108" ht="21" customHeight="1" thickTop="1" thickBot="1" x14ac:dyDescent="0.35">
      <c r="A47" s="351">
        <v>8</v>
      </c>
      <c r="B47" s="352"/>
      <c r="C47" s="352"/>
      <c r="D47" s="352"/>
      <c r="E47" s="380"/>
      <c r="F47" s="352"/>
      <c r="G47" s="352"/>
      <c r="H47" s="352"/>
      <c r="I47" s="352"/>
      <c r="J47" s="351"/>
      <c r="K47" s="351"/>
      <c r="L47" s="402">
        <f>+(J47*K47)*4</f>
        <v>0</v>
      </c>
      <c r="M47" s="399" t="b">
        <f>IF(OR(AND(J47=3,K47=4),AND(J47=2,K47=5),AND(J47=2,K47=5),AND(L47=20),AND(L47&gt;=52,L47&lt;=100)),"ZONA RIESGO EXTREMA",IF(OR(AND(J47=5,K47=2),AND(J47=4,K47=3),AND(J47=1,K47=4),AND(L47=16),AND(L47&gt;=28,L47&lt;=48)),"ZONA RIESGO ALTA",IF(OR(AND(J47=1,K47=3),AND(J47=4,K47=1),AND(L47=24)),"ZONA RIESGO MODERADA",IF(AND(L47&gt;=4,L47&lt;=16),"ZONA RIESGO BAJA"))))</f>
        <v>0</v>
      </c>
      <c r="N47" s="181">
        <v>1</v>
      </c>
      <c r="O47" s="186"/>
      <c r="P47" s="193"/>
      <c r="Q47" s="193"/>
      <c r="R47" s="193"/>
      <c r="S47" s="193"/>
      <c r="T47" s="193"/>
      <c r="U47" s="193"/>
      <c r="V47" s="193"/>
      <c r="W47" s="120">
        <f t="shared" si="1"/>
        <v>0</v>
      </c>
      <c r="X47" s="121" t="str">
        <f t="shared" si="0"/>
        <v>DEBIL</v>
      </c>
      <c r="Y47" s="194"/>
      <c r="Z47" s="122" t="str">
        <f t="shared" si="2"/>
        <v/>
      </c>
      <c r="AA47" s="120" t="str">
        <f t="shared" si="3"/>
        <v>SI</v>
      </c>
      <c r="AB47" s="193"/>
      <c r="AC47" s="403">
        <f>IF(AND(W47&gt;0,SUM(W48:W52)=0),W47,IF(AND(SUM(W47:W48)&gt;0,SUM(W49:W52)=0),AVERAGE(W47:W48),IF(AND(SUM(W47:W49)&gt;0,SUM(W50:W52)=0),AVERAGE(W47:W49),IF(AND(SUM(W47:W50)&gt;0,SUM(W51:W52)=0),AVERAGE(W47:W50),IF(AND(SUM(W47:W51)&gt;0,W52=0),AVERAGE(W47:W51),AVERAGE(W47:W52))))))</f>
        <v>0</v>
      </c>
      <c r="AD47" s="403" t="str">
        <f>IF(AND(AC47&gt;=50,AC47&lt;=99),"MODERADO",IF(AND(AC47=100), "FUERTE",IF(AND(AC47&lt;50), "DEBIL")))</f>
        <v>DEBIL</v>
      </c>
      <c r="AE47" s="404"/>
      <c r="AF47" s="404"/>
      <c r="AG47" s="405" t="str">
        <f>IFERROR(_xlfn.IFS(AND(AD47="MODERADO",AE47="Directamente"),1,AND(AD47="FUERTE",AE47="Directamente"),2),"0")</f>
        <v>0</v>
      </c>
      <c r="AH47" s="405" t="str">
        <f>IFERROR(_xlfn.IFS(AND(AD47="MODERADO",AF47="Directamente"),1,AND(AD47="FUERTE",AF47="Directamente"),2,AND(AD47="FUERTE",AF47="Indirectamente"),1),"0")</f>
        <v>0</v>
      </c>
      <c r="AI47" s="398"/>
      <c r="AJ47" s="398"/>
      <c r="AK47" s="402">
        <f>+(AI47*AJ47)*4</f>
        <v>0</v>
      </c>
      <c r="AL47" s="399" t="b">
        <f>IF(OR(AND(AI47=3,AJ47=4),AND(AI47=2,AJ47=5),AND(AI47=2,AJ47=5),AND(AK47=20),AND(AK47&gt;=52,AK47&lt;=100)),"ZONA RIESGO EXTREMA",IF(OR(AND(AI47=5,AJ47=2),AND(AI47=4,AJ47=3),AND(AI47=1,AJ47=4),AND(AK47=16),AND(AK47&gt;=28,AK47&lt;=48)),"ZONA RIESGO ALTA",IF(OR(AND(AI47=1,AJ47=3),AND(AI47=4,AJ47=1),AND(AK47=24)),"ZONA RIESGO MODERADA",IF(AND(AK47&gt;=4,AK47&lt;=16),"ZONA RIESGO BAJA"))))</f>
        <v>0</v>
      </c>
      <c r="AM47" s="406"/>
      <c r="AN47" s="182"/>
      <c r="AO47" s="181"/>
      <c r="AP47" s="189"/>
      <c r="AQ47" s="189"/>
      <c r="AR47" s="182"/>
      <c r="AS47" s="118"/>
      <c r="AT47" s="150"/>
      <c r="AU47" s="189"/>
      <c r="AV47" s="182"/>
      <c r="AW47" s="118"/>
      <c r="AX47" s="150"/>
      <c r="AY47" s="151"/>
      <c r="AZ47" s="182"/>
      <c r="BA47" s="182"/>
      <c r="BB47" s="181"/>
      <c r="BC47" s="189"/>
      <c r="BD47" s="189"/>
      <c r="BE47" s="150"/>
      <c r="BF47" s="150"/>
      <c r="BG47" s="151"/>
      <c r="BH47" s="118"/>
      <c r="BI47" s="118"/>
      <c r="BJ47" s="182"/>
      <c r="BK47" s="182"/>
      <c r="BL47" s="181"/>
      <c r="BM47" s="189"/>
      <c r="BN47" s="189"/>
      <c r="BO47" s="150"/>
      <c r="BP47" s="150"/>
      <c r="BQ47" s="151"/>
      <c r="BR47" s="118"/>
      <c r="BS47" s="118"/>
      <c r="BT47" s="118"/>
      <c r="BU47" s="150"/>
      <c r="BV47" s="150"/>
      <c r="BW47" s="150"/>
      <c r="BX47" s="118"/>
      <c r="BY47" s="150"/>
      <c r="BZ47" s="150"/>
      <c r="CA47" s="118"/>
      <c r="CB47" s="150"/>
      <c r="CC47" s="151"/>
      <c r="CD47" s="150"/>
      <c r="CE47" s="154"/>
      <c r="CF47" s="154"/>
      <c r="CG47" s="154"/>
      <c r="CH47" s="154"/>
      <c r="CI47" s="154"/>
      <c r="CJ47" s="154"/>
      <c r="CK47" s="154"/>
      <c r="CL47" s="154"/>
      <c r="CM47" s="154"/>
      <c r="CN47" s="154"/>
      <c r="CO47" s="154"/>
      <c r="CP47" s="154"/>
      <c r="CQ47" s="154"/>
      <c r="CR47" s="154"/>
      <c r="CS47" s="154"/>
      <c r="CT47" s="154"/>
      <c r="CU47" s="154"/>
      <c r="CV47" s="154"/>
      <c r="CW47" s="154"/>
      <c r="CX47" s="154"/>
      <c r="CY47" s="154"/>
      <c r="CZ47" s="154"/>
      <c r="DA47" s="154"/>
      <c r="DB47" s="154"/>
      <c r="DC47" s="154"/>
      <c r="DD47" s="154"/>
    </row>
    <row r="48" spans="1:108" ht="21" customHeight="1" thickTop="1" thickBot="1" x14ac:dyDescent="0.35">
      <c r="A48" s="351"/>
      <c r="B48" s="352"/>
      <c r="C48" s="352"/>
      <c r="D48" s="352"/>
      <c r="E48" s="380"/>
      <c r="F48" s="352"/>
      <c r="G48" s="352"/>
      <c r="H48" s="352"/>
      <c r="I48" s="352"/>
      <c r="J48" s="351"/>
      <c r="K48" s="351"/>
      <c r="L48" s="402"/>
      <c r="M48" s="400"/>
      <c r="N48" s="181">
        <v>2</v>
      </c>
      <c r="O48" s="186"/>
      <c r="P48" s="193"/>
      <c r="Q48" s="193"/>
      <c r="R48" s="193"/>
      <c r="S48" s="193"/>
      <c r="T48" s="193"/>
      <c r="U48" s="193"/>
      <c r="V48" s="193"/>
      <c r="W48" s="120">
        <f t="shared" si="1"/>
        <v>0</v>
      </c>
      <c r="X48" s="121" t="str">
        <f t="shared" si="0"/>
        <v>DEBIL</v>
      </c>
      <c r="Y48" s="194"/>
      <c r="Z48" s="122" t="str">
        <f t="shared" si="2"/>
        <v/>
      </c>
      <c r="AA48" s="120" t="str">
        <f t="shared" si="3"/>
        <v>SI</v>
      </c>
      <c r="AB48" s="193"/>
      <c r="AC48" s="403"/>
      <c r="AD48" s="403"/>
      <c r="AE48" s="404"/>
      <c r="AF48" s="404"/>
      <c r="AG48" s="405"/>
      <c r="AH48" s="405"/>
      <c r="AI48" s="398"/>
      <c r="AJ48" s="398"/>
      <c r="AK48" s="402"/>
      <c r="AL48" s="400"/>
      <c r="AM48" s="407"/>
      <c r="AN48" s="182"/>
      <c r="AO48" s="181"/>
      <c r="AP48" s="189"/>
      <c r="AQ48" s="189"/>
      <c r="AR48" s="182"/>
      <c r="AS48" s="118"/>
      <c r="AT48" s="150"/>
      <c r="AU48" s="189"/>
      <c r="AV48" s="182"/>
      <c r="AW48" s="118"/>
      <c r="AX48" s="150"/>
      <c r="AY48" s="151"/>
      <c r="AZ48" s="182"/>
      <c r="BA48" s="182"/>
      <c r="BB48" s="181"/>
      <c r="BC48" s="189"/>
      <c r="BD48" s="189"/>
      <c r="BE48" s="150"/>
      <c r="BF48" s="150"/>
      <c r="BG48" s="151"/>
      <c r="BH48" s="118"/>
      <c r="BI48" s="118"/>
      <c r="BJ48" s="182"/>
      <c r="BK48" s="182"/>
      <c r="BL48" s="181"/>
      <c r="BM48" s="189"/>
      <c r="BN48" s="189"/>
      <c r="BO48" s="150"/>
      <c r="BP48" s="150"/>
      <c r="BQ48" s="151"/>
      <c r="BR48" s="118"/>
      <c r="BS48" s="118"/>
      <c r="BT48" s="118"/>
      <c r="BU48" s="150"/>
      <c r="BV48" s="150"/>
      <c r="BW48" s="150"/>
      <c r="BX48" s="118"/>
      <c r="BY48" s="150"/>
      <c r="BZ48" s="150"/>
      <c r="CA48" s="118"/>
      <c r="CB48" s="150"/>
      <c r="CC48" s="151"/>
      <c r="CD48" s="150"/>
      <c r="CE48" s="154"/>
      <c r="CF48" s="154"/>
      <c r="CG48" s="154"/>
      <c r="CH48" s="154"/>
      <c r="CI48" s="154"/>
      <c r="CJ48" s="154"/>
      <c r="CK48" s="154"/>
      <c r="CL48" s="154"/>
      <c r="CM48" s="154"/>
      <c r="CN48" s="154"/>
      <c r="CO48" s="154"/>
      <c r="CP48" s="154"/>
      <c r="CQ48" s="154"/>
      <c r="CR48" s="154"/>
      <c r="CS48" s="154"/>
      <c r="CT48" s="154"/>
      <c r="CU48" s="154"/>
      <c r="CV48" s="154"/>
      <c r="CW48" s="154"/>
      <c r="CX48" s="154"/>
      <c r="CY48" s="154"/>
      <c r="CZ48" s="154"/>
      <c r="DA48" s="154"/>
      <c r="DB48" s="154"/>
      <c r="DC48" s="154"/>
      <c r="DD48" s="154"/>
    </row>
    <row r="49" spans="1:108" ht="21" customHeight="1" thickTop="1" thickBot="1" x14ac:dyDescent="0.35">
      <c r="A49" s="351"/>
      <c r="B49" s="352"/>
      <c r="C49" s="352"/>
      <c r="D49" s="352"/>
      <c r="E49" s="380"/>
      <c r="F49" s="352"/>
      <c r="G49" s="352"/>
      <c r="H49" s="352"/>
      <c r="I49" s="352"/>
      <c r="J49" s="351"/>
      <c r="K49" s="351"/>
      <c r="L49" s="402"/>
      <c r="M49" s="400"/>
      <c r="N49" s="181">
        <v>3</v>
      </c>
      <c r="O49" s="187"/>
      <c r="P49" s="193"/>
      <c r="Q49" s="193"/>
      <c r="R49" s="193"/>
      <c r="S49" s="193"/>
      <c r="T49" s="193"/>
      <c r="U49" s="193"/>
      <c r="V49" s="193"/>
      <c r="W49" s="120">
        <f t="shared" si="1"/>
        <v>0</v>
      </c>
      <c r="X49" s="121" t="str">
        <f t="shared" si="0"/>
        <v>DEBIL</v>
      </c>
      <c r="Y49" s="194"/>
      <c r="Z49" s="122" t="str">
        <f t="shared" si="2"/>
        <v/>
      </c>
      <c r="AA49" s="120" t="str">
        <f t="shared" si="3"/>
        <v>SI</v>
      </c>
      <c r="AB49" s="193"/>
      <c r="AC49" s="403"/>
      <c r="AD49" s="403"/>
      <c r="AE49" s="404"/>
      <c r="AF49" s="404"/>
      <c r="AG49" s="405"/>
      <c r="AH49" s="405"/>
      <c r="AI49" s="398"/>
      <c r="AJ49" s="398"/>
      <c r="AK49" s="402"/>
      <c r="AL49" s="400"/>
      <c r="AM49" s="407"/>
      <c r="AN49" s="182"/>
      <c r="AO49" s="181"/>
      <c r="AP49" s="189"/>
      <c r="AQ49" s="189"/>
      <c r="AR49" s="182"/>
      <c r="AS49" s="118"/>
      <c r="AT49" s="150"/>
      <c r="AU49" s="189"/>
      <c r="AV49" s="182"/>
      <c r="AW49" s="118"/>
      <c r="AX49" s="150"/>
      <c r="AY49" s="151"/>
      <c r="AZ49" s="182"/>
      <c r="BA49" s="182"/>
      <c r="BB49" s="181"/>
      <c r="BC49" s="189"/>
      <c r="BD49" s="189"/>
      <c r="BE49" s="150"/>
      <c r="BF49" s="150"/>
      <c r="BG49" s="151"/>
      <c r="BH49" s="118"/>
      <c r="BI49" s="118"/>
      <c r="BJ49" s="182"/>
      <c r="BK49" s="182"/>
      <c r="BL49" s="181"/>
      <c r="BM49" s="189"/>
      <c r="BN49" s="189"/>
      <c r="BO49" s="150"/>
      <c r="BP49" s="150"/>
      <c r="BQ49" s="151"/>
      <c r="BR49" s="118"/>
      <c r="BS49" s="118"/>
      <c r="BT49" s="118"/>
      <c r="BU49" s="150"/>
      <c r="BV49" s="150"/>
      <c r="BW49" s="150"/>
      <c r="BX49" s="118"/>
      <c r="BY49" s="150"/>
      <c r="BZ49" s="150"/>
      <c r="CA49" s="118"/>
      <c r="CB49" s="150"/>
      <c r="CC49" s="151"/>
      <c r="CD49" s="150"/>
      <c r="CE49" s="154"/>
      <c r="CF49" s="154"/>
      <c r="CG49" s="154"/>
      <c r="CH49" s="154"/>
      <c r="CI49" s="154"/>
      <c r="CJ49" s="154"/>
      <c r="CK49" s="154"/>
      <c r="CL49" s="154"/>
      <c r="CM49" s="154"/>
      <c r="CN49" s="154"/>
      <c r="CO49" s="154"/>
      <c r="CP49" s="154"/>
      <c r="CQ49" s="154"/>
      <c r="CR49" s="154"/>
      <c r="CS49" s="154"/>
      <c r="CT49" s="154"/>
      <c r="CU49" s="154"/>
      <c r="CV49" s="154"/>
      <c r="CW49" s="154"/>
      <c r="CX49" s="154"/>
      <c r="CY49" s="154"/>
      <c r="CZ49" s="154"/>
      <c r="DA49" s="154"/>
      <c r="DB49" s="154"/>
      <c r="DC49" s="154"/>
      <c r="DD49" s="154"/>
    </row>
    <row r="50" spans="1:108" ht="21" customHeight="1" thickTop="1" thickBot="1" x14ac:dyDescent="0.35">
      <c r="A50" s="351"/>
      <c r="B50" s="352"/>
      <c r="C50" s="352"/>
      <c r="D50" s="352"/>
      <c r="E50" s="380"/>
      <c r="F50" s="352"/>
      <c r="G50" s="352"/>
      <c r="H50" s="352"/>
      <c r="I50" s="352"/>
      <c r="J50" s="351"/>
      <c r="K50" s="351"/>
      <c r="L50" s="402"/>
      <c r="M50" s="400"/>
      <c r="N50" s="181">
        <v>4</v>
      </c>
      <c r="O50" s="186"/>
      <c r="P50" s="193"/>
      <c r="Q50" s="193"/>
      <c r="R50" s="193"/>
      <c r="S50" s="193"/>
      <c r="T50" s="193"/>
      <c r="U50" s="193"/>
      <c r="V50" s="193"/>
      <c r="W50" s="120">
        <f t="shared" si="1"/>
        <v>0</v>
      </c>
      <c r="X50" s="121" t="str">
        <f t="shared" si="0"/>
        <v>DEBIL</v>
      </c>
      <c r="Y50" s="194"/>
      <c r="Z50" s="122" t="str">
        <f t="shared" si="2"/>
        <v/>
      </c>
      <c r="AA50" s="120" t="str">
        <f t="shared" si="3"/>
        <v>SI</v>
      </c>
      <c r="AB50" s="193"/>
      <c r="AC50" s="403"/>
      <c r="AD50" s="403"/>
      <c r="AE50" s="404"/>
      <c r="AF50" s="404"/>
      <c r="AG50" s="405"/>
      <c r="AH50" s="405"/>
      <c r="AI50" s="398"/>
      <c r="AJ50" s="398"/>
      <c r="AK50" s="402"/>
      <c r="AL50" s="400"/>
      <c r="AM50" s="407"/>
      <c r="AN50" s="182"/>
      <c r="AO50" s="181"/>
      <c r="AP50" s="189"/>
      <c r="AQ50" s="189"/>
      <c r="AR50" s="182"/>
      <c r="AS50" s="118"/>
      <c r="AT50" s="150"/>
      <c r="AU50" s="189"/>
      <c r="AV50" s="182"/>
      <c r="AW50" s="118"/>
      <c r="AX50" s="150"/>
      <c r="AY50" s="151"/>
      <c r="AZ50" s="182"/>
      <c r="BA50" s="182"/>
      <c r="BB50" s="181"/>
      <c r="BC50" s="189"/>
      <c r="BD50" s="189"/>
      <c r="BE50" s="150"/>
      <c r="BF50" s="150"/>
      <c r="BG50" s="151"/>
      <c r="BH50" s="118"/>
      <c r="BI50" s="118"/>
      <c r="BJ50" s="182"/>
      <c r="BK50" s="182"/>
      <c r="BL50" s="181"/>
      <c r="BM50" s="189"/>
      <c r="BN50" s="189"/>
      <c r="BO50" s="150"/>
      <c r="BP50" s="150"/>
      <c r="BQ50" s="151"/>
      <c r="BR50" s="118"/>
      <c r="BS50" s="118"/>
      <c r="BT50" s="118"/>
      <c r="BU50" s="150"/>
      <c r="BV50" s="150"/>
      <c r="BW50" s="150"/>
      <c r="BX50" s="118"/>
      <c r="BY50" s="150"/>
      <c r="BZ50" s="150"/>
      <c r="CA50" s="118"/>
      <c r="CB50" s="150"/>
      <c r="CC50" s="151"/>
      <c r="CD50" s="150"/>
      <c r="CE50" s="154"/>
      <c r="CF50" s="154"/>
      <c r="CG50" s="154"/>
      <c r="CH50" s="154"/>
      <c r="CI50" s="154"/>
      <c r="CJ50" s="154"/>
      <c r="CK50" s="154"/>
      <c r="CL50" s="154"/>
      <c r="CM50" s="154"/>
      <c r="CN50" s="154"/>
      <c r="CO50" s="154"/>
      <c r="CP50" s="154"/>
      <c r="CQ50" s="154"/>
      <c r="CR50" s="154"/>
      <c r="CS50" s="154"/>
      <c r="CT50" s="154"/>
      <c r="CU50" s="154"/>
      <c r="CV50" s="154"/>
      <c r="CW50" s="154"/>
      <c r="CX50" s="154"/>
      <c r="CY50" s="154"/>
      <c r="CZ50" s="154"/>
      <c r="DA50" s="154"/>
      <c r="DB50" s="154"/>
      <c r="DC50" s="154"/>
      <c r="DD50" s="154"/>
    </row>
    <row r="51" spans="1:108" ht="21" customHeight="1" thickTop="1" thickBot="1" x14ac:dyDescent="0.35">
      <c r="A51" s="351"/>
      <c r="B51" s="352"/>
      <c r="C51" s="352"/>
      <c r="D51" s="352"/>
      <c r="E51" s="380"/>
      <c r="F51" s="352"/>
      <c r="G51" s="352"/>
      <c r="H51" s="352"/>
      <c r="I51" s="352"/>
      <c r="J51" s="351"/>
      <c r="K51" s="351"/>
      <c r="L51" s="402"/>
      <c r="M51" s="400"/>
      <c r="N51" s="181">
        <v>5</v>
      </c>
      <c r="O51" s="186"/>
      <c r="P51" s="193"/>
      <c r="Q51" s="193"/>
      <c r="R51" s="193"/>
      <c r="S51" s="193"/>
      <c r="T51" s="193"/>
      <c r="U51" s="193"/>
      <c r="V51" s="193"/>
      <c r="W51" s="120">
        <f t="shared" si="1"/>
        <v>0</v>
      </c>
      <c r="X51" s="121" t="str">
        <f t="shared" si="0"/>
        <v>DEBIL</v>
      </c>
      <c r="Y51" s="194"/>
      <c r="Z51" s="122" t="str">
        <f t="shared" si="2"/>
        <v/>
      </c>
      <c r="AA51" s="120" t="str">
        <f t="shared" si="3"/>
        <v>SI</v>
      </c>
      <c r="AB51" s="193"/>
      <c r="AC51" s="403"/>
      <c r="AD51" s="403"/>
      <c r="AE51" s="404"/>
      <c r="AF51" s="404"/>
      <c r="AG51" s="405"/>
      <c r="AH51" s="405"/>
      <c r="AI51" s="398"/>
      <c r="AJ51" s="398"/>
      <c r="AK51" s="402"/>
      <c r="AL51" s="400"/>
      <c r="AM51" s="407"/>
      <c r="AN51" s="182"/>
      <c r="AO51" s="181"/>
      <c r="AP51" s="189"/>
      <c r="AQ51" s="189"/>
      <c r="AR51" s="182"/>
      <c r="AS51" s="118"/>
      <c r="AT51" s="150"/>
      <c r="AU51" s="189"/>
      <c r="AV51" s="182"/>
      <c r="AW51" s="118"/>
      <c r="AX51" s="150"/>
      <c r="AY51" s="151"/>
      <c r="AZ51" s="182"/>
      <c r="BA51" s="182"/>
      <c r="BB51" s="181"/>
      <c r="BC51" s="189"/>
      <c r="BD51" s="189"/>
      <c r="BE51" s="150"/>
      <c r="BF51" s="150"/>
      <c r="BG51" s="151"/>
      <c r="BH51" s="118"/>
      <c r="BI51" s="118"/>
      <c r="BJ51" s="182"/>
      <c r="BK51" s="182"/>
      <c r="BL51" s="181"/>
      <c r="BM51" s="189"/>
      <c r="BN51" s="189"/>
      <c r="BO51" s="150"/>
      <c r="BP51" s="150"/>
      <c r="BQ51" s="151"/>
      <c r="BR51" s="118"/>
      <c r="BS51" s="118"/>
      <c r="BT51" s="118"/>
      <c r="BU51" s="150"/>
      <c r="BV51" s="150"/>
      <c r="BW51" s="150"/>
      <c r="BX51" s="118"/>
      <c r="BY51" s="150"/>
      <c r="BZ51" s="150"/>
      <c r="CA51" s="118"/>
      <c r="CB51" s="150"/>
      <c r="CC51" s="151"/>
      <c r="CD51" s="150"/>
      <c r="CE51" s="154"/>
      <c r="CF51" s="154"/>
      <c r="CG51" s="154"/>
      <c r="CH51" s="154"/>
      <c r="CI51" s="154"/>
      <c r="CJ51" s="154"/>
      <c r="CK51" s="154"/>
      <c r="CL51" s="154"/>
      <c r="CM51" s="154"/>
      <c r="CN51" s="154"/>
      <c r="CO51" s="154"/>
      <c r="CP51" s="154"/>
      <c r="CQ51" s="154"/>
      <c r="CR51" s="154"/>
      <c r="CS51" s="154"/>
      <c r="CT51" s="154"/>
      <c r="CU51" s="154"/>
      <c r="CV51" s="154"/>
      <c r="CW51" s="154"/>
      <c r="CX51" s="154"/>
      <c r="CY51" s="154"/>
      <c r="CZ51" s="154"/>
      <c r="DA51" s="154"/>
      <c r="DB51" s="154"/>
      <c r="DC51" s="154"/>
      <c r="DD51" s="154"/>
    </row>
    <row r="52" spans="1:108" ht="21" customHeight="1" thickTop="1" thickBot="1" x14ac:dyDescent="0.35">
      <c r="A52" s="351"/>
      <c r="B52" s="352"/>
      <c r="C52" s="352"/>
      <c r="D52" s="352"/>
      <c r="E52" s="380"/>
      <c r="F52" s="352"/>
      <c r="G52" s="352"/>
      <c r="H52" s="352"/>
      <c r="I52" s="352"/>
      <c r="J52" s="351"/>
      <c r="K52" s="351"/>
      <c r="L52" s="402"/>
      <c r="M52" s="401"/>
      <c r="N52" s="181">
        <v>6</v>
      </c>
      <c r="O52" s="186"/>
      <c r="P52" s="193"/>
      <c r="Q52" s="193"/>
      <c r="R52" s="193"/>
      <c r="S52" s="193"/>
      <c r="T52" s="193"/>
      <c r="U52" s="193"/>
      <c r="V52" s="193"/>
      <c r="W52" s="120">
        <f t="shared" si="1"/>
        <v>0</v>
      </c>
      <c r="X52" s="121" t="str">
        <f t="shared" si="0"/>
        <v>DEBIL</v>
      </c>
      <c r="Y52" s="194"/>
      <c r="Z52" s="122" t="str">
        <f t="shared" si="2"/>
        <v/>
      </c>
      <c r="AA52" s="120" t="str">
        <f t="shared" si="3"/>
        <v>SI</v>
      </c>
      <c r="AB52" s="193"/>
      <c r="AC52" s="403"/>
      <c r="AD52" s="403"/>
      <c r="AE52" s="404"/>
      <c r="AF52" s="404"/>
      <c r="AG52" s="405"/>
      <c r="AH52" s="405"/>
      <c r="AI52" s="398"/>
      <c r="AJ52" s="398"/>
      <c r="AK52" s="402"/>
      <c r="AL52" s="401"/>
      <c r="AM52" s="408"/>
      <c r="AN52" s="182"/>
      <c r="AO52" s="181"/>
      <c r="AP52" s="189"/>
      <c r="AQ52" s="189"/>
      <c r="AR52" s="182"/>
      <c r="AS52" s="118"/>
      <c r="AT52" s="150"/>
      <c r="AU52" s="189"/>
      <c r="AV52" s="182"/>
      <c r="AW52" s="118"/>
      <c r="AX52" s="150"/>
      <c r="AY52" s="151"/>
      <c r="AZ52" s="182"/>
      <c r="BA52" s="182"/>
      <c r="BB52" s="181"/>
      <c r="BC52" s="189"/>
      <c r="BD52" s="189"/>
      <c r="BE52" s="150"/>
      <c r="BF52" s="150"/>
      <c r="BG52" s="151"/>
      <c r="BH52" s="118"/>
      <c r="BI52" s="118"/>
      <c r="BJ52" s="182"/>
      <c r="BK52" s="182"/>
      <c r="BL52" s="181"/>
      <c r="BM52" s="189"/>
      <c r="BN52" s="189"/>
      <c r="BO52" s="150"/>
      <c r="BP52" s="150"/>
      <c r="BQ52" s="151"/>
      <c r="BR52" s="118"/>
      <c r="BS52" s="118"/>
      <c r="BT52" s="118"/>
      <c r="BU52" s="150"/>
      <c r="BV52" s="150"/>
      <c r="BW52" s="150"/>
      <c r="BX52" s="118"/>
      <c r="BY52" s="150"/>
      <c r="BZ52" s="150"/>
      <c r="CA52" s="118"/>
      <c r="CB52" s="150"/>
      <c r="CC52" s="151"/>
      <c r="CD52" s="150"/>
      <c r="CE52" s="154"/>
      <c r="CF52" s="154"/>
      <c r="CG52" s="154"/>
      <c r="CH52" s="154"/>
      <c r="CI52" s="154"/>
      <c r="CJ52" s="154"/>
      <c r="CK52" s="154"/>
      <c r="CL52" s="154"/>
      <c r="CM52" s="154"/>
      <c r="CN52" s="154"/>
      <c r="CO52" s="154"/>
      <c r="CP52" s="154"/>
      <c r="CQ52" s="154"/>
      <c r="CR52" s="154"/>
      <c r="CS52" s="154"/>
      <c r="CT52" s="154"/>
      <c r="CU52" s="154"/>
      <c r="CV52" s="154"/>
      <c r="CW52" s="154"/>
      <c r="CX52" s="154"/>
      <c r="CY52" s="154"/>
      <c r="CZ52" s="154"/>
      <c r="DA52" s="154"/>
      <c r="DB52" s="154"/>
      <c r="DC52" s="154"/>
      <c r="DD52" s="154"/>
    </row>
    <row r="53" spans="1:108" ht="21" customHeight="1" thickTop="1" thickBot="1" x14ac:dyDescent="0.35">
      <c r="A53" s="351">
        <v>9</v>
      </c>
      <c r="B53" s="352"/>
      <c r="C53" s="352"/>
      <c r="D53" s="352"/>
      <c r="E53" s="380"/>
      <c r="F53" s="352"/>
      <c r="G53" s="352"/>
      <c r="H53" s="352"/>
      <c r="I53" s="352"/>
      <c r="J53" s="351"/>
      <c r="K53" s="351"/>
      <c r="L53" s="402">
        <f>+(J53*K53)*4</f>
        <v>0</v>
      </c>
      <c r="M53" s="399" t="b">
        <f>IF(OR(AND(J53=3,K53=4),AND(J53=2,K53=5),AND(J53=2,K53=5),AND(L53=20),AND(L53&gt;=52,L53&lt;=100)),"ZONA RIESGO EXTREMA",IF(OR(AND(J53=5,K53=2),AND(J53=4,K53=3),AND(J53=1,K53=4),AND(L53=16),AND(L53&gt;=28,L53&lt;=48)),"ZONA RIESGO ALTA",IF(OR(AND(J53=1,K53=3),AND(J53=4,K53=1),AND(L53=24)),"ZONA RIESGO MODERADA",IF(AND(L53&gt;=4,L53&lt;=16),"ZONA RIESGO BAJA"))))</f>
        <v>0</v>
      </c>
      <c r="N53" s="181">
        <v>1</v>
      </c>
      <c r="O53" s="186"/>
      <c r="P53" s="193"/>
      <c r="Q53" s="193"/>
      <c r="R53" s="193"/>
      <c r="S53" s="193"/>
      <c r="T53" s="193"/>
      <c r="U53" s="193"/>
      <c r="V53" s="193"/>
      <c r="W53" s="120">
        <f t="shared" si="1"/>
        <v>0</v>
      </c>
      <c r="X53" s="121" t="str">
        <f t="shared" si="0"/>
        <v>DEBIL</v>
      </c>
      <c r="Y53" s="194"/>
      <c r="Z53" s="122" t="str">
        <f t="shared" si="2"/>
        <v/>
      </c>
      <c r="AA53" s="120" t="str">
        <f t="shared" si="3"/>
        <v>SI</v>
      </c>
      <c r="AB53" s="193"/>
      <c r="AC53" s="403">
        <f>IF(AND(W53&gt;0,SUM(W54:W58)=0),W53,IF(AND(SUM(W53:W54)&gt;0,SUM(W55:W58)=0),AVERAGE(W53:W54),IF(AND(SUM(W53:W55)&gt;0,SUM(W56:W58)=0),AVERAGE(W53:W55),IF(AND(SUM(W53:W56)&gt;0,SUM(W57:W58)=0),AVERAGE(W53:W56),IF(AND(SUM(W53:W57)&gt;0,W58=0),AVERAGE(W53:W57),AVERAGE(W53:W58))))))</f>
        <v>0</v>
      </c>
      <c r="AD53" s="403" t="str">
        <f>IF(AND(AC53&gt;=50,AC53&lt;=99),"MODERADO",IF(AND(AC53=100), "FUERTE",IF(AND(AC53&lt;50), "DEBIL")))</f>
        <v>DEBIL</v>
      </c>
      <c r="AE53" s="404"/>
      <c r="AF53" s="404"/>
      <c r="AG53" s="405" t="str">
        <f>IFERROR(_xlfn.IFS(AND(AD53="MODERADO",AE53="Directamente"),1,AND(AD53="FUERTE",AE53="Directamente"),2),"0")</f>
        <v>0</v>
      </c>
      <c r="AH53" s="405" t="str">
        <f>IFERROR(_xlfn.IFS(AND(AD53="MODERADO",AF53="Directamente"),1,AND(AD53="FUERTE",AF53="Directamente"),2,AND(AD53="FUERTE",AF53="Indirectamente"),1),"0")</f>
        <v>0</v>
      </c>
      <c r="AI53" s="398"/>
      <c r="AJ53" s="398"/>
      <c r="AK53" s="402">
        <f>+(AI53*AJ53)*4</f>
        <v>0</v>
      </c>
      <c r="AL53" s="399" t="b">
        <f>IF(OR(AND(AI53=3,AJ53=4),AND(AI53=2,AJ53=5),AND(AI53=2,AJ53=5),AND(AK53=20),AND(AK53&gt;=52,AK53&lt;=100)),"ZONA RIESGO EXTREMA",IF(OR(AND(AI53=5,AJ53=2),AND(AI53=4,AJ53=3),AND(AI53=1,AJ53=4),AND(AK53=16),AND(AK53&gt;=28,AK53&lt;=48)),"ZONA RIESGO ALTA",IF(OR(AND(AI53=1,AJ53=3),AND(AI53=4,AJ53=1),AND(AK53=24)),"ZONA RIESGO MODERADA",IF(AND(AK53&gt;=4,AK53&lt;=16),"ZONA RIESGO BAJA"))))</f>
        <v>0</v>
      </c>
      <c r="AM53" s="406"/>
      <c r="AN53" s="182"/>
      <c r="AO53" s="181"/>
      <c r="AP53" s="189"/>
      <c r="AQ53" s="189"/>
      <c r="AR53" s="182"/>
      <c r="AS53" s="118"/>
      <c r="AT53" s="150"/>
      <c r="AU53" s="189"/>
      <c r="AV53" s="182"/>
      <c r="AW53" s="118"/>
      <c r="AX53" s="150"/>
      <c r="AY53" s="151"/>
      <c r="AZ53" s="182"/>
      <c r="BA53" s="182"/>
      <c r="BB53" s="181"/>
      <c r="BC53" s="189"/>
      <c r="BD53" s="189"/>
      <c r="BE53" s="150"/>
      <c r="BF53" s="150"/>
      <c r="BG53" s="151"/>
      <c r="BH53" s="118"/>
      <c r="BI53" s="118"/>
      <c r="BJ53" s="182"/>
      <c r="BK53" s="182"/>
      <c r="BL53" s="181"/>
      <c r="BM53" s="189"/>
      <c r="BN53" s="189"/>
      <c r="BO53" s="150"/>
      <c r="BP53" s="150"/>
      <c r="BQ53" s="151"/>
      <c r="BR53" s="118"/>
      <c r="BS53" s="118"/>
      <c r="BT53" s="118"/>
      <c r="BU53" s="150"/>
      <c r="BV53" s="150"/>
      <c r="BW53" s="150"/>
      <c r="BX53" s="118"/>
      <c r="BY53" s="150"/>
      <c r="BZ53" s="150"/>
      <c r="CA53" s="118"/>
      <c r="CB53" s="150"/>
      <c r="CC53" s="151"/>
      <c r="CD53" s="150"/>
      <c r="CE53" s="154"/>
      <c r="CF53" s="154"/>
      <c r="CG53" s="154"/>
      <c r="CH53" s="154"/>
      <c r="CI53" s="154"/>
      <c r="CJ53" s="154"/>
      <c r="CK53" s="154"/>
      <c r="CL53" s="154"/>
      <c r="CM53" s="154"/>
      <c r="CN53" s="154"/>
      <c r="CO53" s="154"/>
      <c r="CP53" s="154"/>
      <c r="CQ53" s="154"/>
      <c r="CR53" s="154"/>
      <c r="CS53" s="154"/>
      <c r="CT53" s="154"/>
      <c r="CU53" s="154"/>
      <c r="CV53" s="154"/>
      <c r="CW53" s="154"/>
      <c r="CX53" s="154"/>
      <c r="CY53" s="154"/>
      <c r="CZ53" s="154"/>
      <c r="DA53" s="154"/>
      <c r="DB53" s="154"/>
      <c r="DC53" s="154"/>
      <c r="DD53" s="154"/>
    </row>
    <row r="54" spans="1:108" ht="21" customHeight="1" thickTop="1" thickBot="1" x14ac:dyDescent="0.35">
      <c r="A54" s="351"/>
      <c r="B54" s="352"/>
      <c r="C54" s="352"/>
      <c r="D54" s="352"/>
      <c r="E54" s="380"/>
      <c r="F54" s="352"/>
      <c r="G54" s="352"/>
      <c r="H54" s="352"/>
      <c r="I54" s="352"/>
      <c r="J54" s="351"/>
      <c r="K54" s="351"/>
      <c r="L54" s="402"/>
      <c r="M54" s="400"/>
      <c r="N54" s="181">
        <v>2</v>
      </c>
      <c r="O54" s="186"/>
      <c r="P54" s="193"/>
      <c r="Q54" s="193"/>
      <c r="R54" s="193"/>
      <c r="S54" s="193"/>
      <c r="T54" s="193"/>
      <c r="U54" s="193"/>
      <c r="V54" s="193"/>
      <c r="W54" s="120">
        <f t="shared" si="1"/>
        <v>0</v>
      </c>
      <c r="X54" s="121" t="str">
        <f t="shared" si="0"/>
        <v>DEBIL</v>
      </c>
      <c r="Y54" s="194"/>
      <c r="Z54" s="122" t="str">
        <f t="shared" si="2"/>
        <v/>
      </c>
      <c r="AA54" s="120" t="str">
        <f t="shared" si="3"/>
        <v>SI</v>
      </c>
      <c r="AB54" s="193"/>
      <c r="AC54" s="403"/>
      <c r="AD54" s="403"/>
      <c r="AE54" s="404"/>
      <c r="AF54" s="404"/>
      <c r="AG54" s="405"/>
      <c r="AH54" s="405"/>
      <c r="AI54" s="398"/>
      <c r="AJ54" s="398"/>
      <c r="AK54" s="402"/>
      <c r="AL54" s="400"/>
      <c r="AM54" s="407"/>
      <c r="AN54" s="182"/>
      <c r="AO54" s="181"/>
      <c r="AP54" s="189"/>
      <c r="AQ54" s="189"/>
      <c r="AR54" s="182"/>
      <c r="AS54" s="118"/>
      <c r="AT54" s="150"/>
      <c r="AU54" s="189"/>
      <c r="AV54" s="182"/>
      <c r="AW54" s="118"/>
      <c r="AX54" s="150"/>
      <c r="AY54" s="151"/>
      <c r="AZ54" s="182"/>
      <c r="BA54" s="182"/>
      <c r="BB54" s="181"/>
      <c r="BC54" s="189"/>
      <c r="BD54" s="189"/>
      <c r="BE54" s="150"/>
      <c r="BF54" s="150"/>
      <c r="BG54" s="151"/>
      <c r="BH54" s="118"/>
      <c r="BI54" s="118"/>
      <c r="BJ54" s="182"/>
      <c r="BK54" s="182"/>
      <c r="BL54" s="181"/>
      <c r="BM54" s="189"/>
      <c r="BN54" s="189"/>
      <c r="BO54" s="150"/>
      <c r="BP54" s="150"/>
      <c r="BQ54" s="151"/>
      <c r="BR54" s="118"/>
      <c r="BS54" s="118"/>
      <c r="BT54" s="118"/>
      <c r="BU54" s="150"/>
      <c r="BV54" s="150"/>
      <c r="BW54" s="150"/>
      <c r="BX54" s="118"/>
      <c r="BY54" s="150"/>
      <c r="BZ54" s="150"/>
      <c r="CA54" s="118"/>
      <c r="CB54" s="150"/>
      <c r="CC54" s="151"/>
      <c r="CD54" s="150"/>
      <c r="CE54" s="154"/>
      <c r="CF54" s="154"/>
      <c r="CG54" s="154"/>
      <c r="CH54" s="154"/>
      <c r="CI54" s="154"/>
      <c r="CJ54" s="154"/>
      <c r="CK54" s="154"/>
      <c r="CL54" s="154"/>
      <c r="CM54" s="154"/>
      <c r="CN54" s="154"/>
      <c r="CO54" s="154"/>
      <c r="CP54" s="154"/>
      <c r="CQ54" s="154"/>
      <c r="CR54" s="154"/>
      <c r="CS54" s="154"/>
      <c r="CT54" s="154"/>
      <c r="CU54" s="154"/>
      <c r="CV54" s="154"/>
      <c r="CW54" s="154"/>
      <c r="CX54" s="154"/>
      <c r="CY54" s="154"/>
      <c r="CZ54" s="154"/>
      <c r="DA54" s="154"/>
      <c r="DB54" s="154"/>
      <c r="DC54" s="154"/>
      <c r="DD54" s="154"/>
    </row>
    <row r="55" spans="1:108" ht="21" customHeight="1" thickTop="1" thickBot="1" x14ac:dyDescent="0.35">
      <c r="A55" s="351"/>
      <c r="B55" s="352"/>
      <c r="C55" s="352"/>
      <c r="D55" s="352"/>
      <c r="E55" s="380"/>
      <c r="F55" s="352"/>
      <c r="G55" s="352"/>
      <c r="H55" s="352"/>
      <c r="I55" s="352"/>
      <c r="J55" s="351"/>
      <c r="K55" s="351"/>
      <c r="L55" s="402"/>
      <c r="M55" s="400"/>
      <c r="N55" s="181">
        <v>3</v>
      </c>
      <c r="O55" s="187"/>
      <c r="P55" s="193"/>
      <c r="Q55" s="193"/>
      <c r="R55" s="193"/>
      <c r="S55" s="193"/>
      <c r="T55" s="193"/>
      <c r="U55" s="193"/>
      <c r="V55" s="193"/>
      <c r="W55" s="120">
        <f t="shared" si="1"/>
        <v>0</v>
      </c>
      <c r="X55" s="121" t="str">
        <f t="shared" si="0"/>
        <v>DEBIL</v>
      </c>
      <c r="Y55" s="194"/>
      <c r="Z55" s="122" t="str">
        <f t="shared" si="2"/>
        <v/>
      </c>
      <c r="AA55" s="120" t="str">
        <f t="shared" si="3"/>
        <v>SI</v>
      </c>
      <c r="AB55" s="193"/>
      <c r="AC55" s="403"/>
      <c r="AD55" s="403"/>
      <c r="AE55" s="404"/>
      <c r="AF55" s="404"/>
      <c r="AG55" s="405"/>
      <c r="AH55" s="405"/>
      <c r="AI55" s="398"/>
      <c r="AJ55" s="398"/>
      <c r="AK55" s="402"/>
      <c r="AL55" s="400"/>
      <c r="AM55" s="407"/>
      <c r="AN55" s="182"/>
      <c r="AO55" s="181"/>
      <c r="AP55" s="189"/>
      <c r="AQ55" s="189"/>
      <c r="AR55" s="182"/>
      <c r="AS55" s="118"/>
      <c r="AT55" s="150"/>
      <c r="AU55" s="189"/>
      <c r="AV55" s="182"/>
      <c r="AW55" s="118"/>
      <c r="AX55" s="150"/>
      <c r="AY55" s="151"/>
      <c r="AZ55" s="182"/>
      <c r="BA55" s="182"/>
      <c r="BB55" s="181"/>
      <c r="BC55" s="189"/>
      <c r="BD55" s="189"/>
      <c r="BE55" s="150"/>
      <c r="BF55" s="150"/>
      <c r="BG55" s="151"/>
      <c r="BH55" s="118"/>
      <c r="BI55" s="118"/>
      <c r="BJ55" s="182"/>
      <c r="BK55" s="182"/>
      <c r="BL55" s="181"/>
      <c r="BM55" s="189"/>
      <c r="BN55" s="189"/>
      <c r="BO55" s="150"/>
      <c r="BP55" s="150"/>
      <c r="BQ55" s="151"/>
      <c r="BR55" s="118"/>
      <c r="BS55" s="118"/>
      <c r="BT55" s="118"/>
      <c r="BU55" s="150"/>
      <c r="BV55" s="150"/>
      <c r="BW55" s="150"/>
      <c r="BX55" s="118"/>
      <c r="BY55" s="150"/>
      <c r="BZ55" s="150"/>
      <c r="CA55" s="118"/>
      <c r="CB55" s="150"/>
      <c r="CC55" s="151"/>
      <c r="CD55" s="150"/>
      <c r="CE55" s="154"/>
      <c r="CF55" s="154"/>
      <c r="CG55" s="154"/>
      <c r="CH55" s="154"/>
      <c r="CI55" s="154"/>
      <c r="CJ55" s="154"/>
      <c r="CK55" s="154"/>
      <c r="CL55" s="154"/>
      <c r="CM55" s="154"/>
      <c r="CN55" s="154"/>
      <c r="CO55" s="154"/>
      <c r="CP55" s="154"/>
      <c r="CQ55" s="154"/>
      <c r="CR55" s="154"/>
      <c r="CS55" s="154"/>
      <c r="CT55" s="154"/>
      <c r="CU55" s="154"/>
      <c r="CV55" s="154"/>
      <c r="CW55" s="154"/>
      <c r="CX55" s="154"/>
      <c r="CY55" s="154"/>
      <c r="CZ55" s="154"/>
      <c r="DA55" s="154"/>
      <c r="DB55" s="154"/>
      <c r="DC55" s="154"/>
      <c r="DD55" s="154"/>
    </row>
    <row r="56" spans="1:108" ht="21" customHeight="1" thickTop="1" thickBot="1" x14ac:dyDescent="0.35">
      <c r="A56" s="351"/>
      <c r="B56" s="352"/>
      <c r="C56" s="352"/>
      <c r="D56" s="352"/>
      <c r="E56" s="380"/>
      <c r="F56" s="352"/>
      <c r="G56" s="352"/>
      <c r="H56" s="352"/>
      <c r="I56" s="352"/>
      <c r="J56" s="351"/>
      <c r="K56" s="351"/>
      <c r="L56" s="402"/>
      <c r="M56" s="400"/>
      <c r="N56" s="181">
        <v>4</v>
      </c>
      <c r="O56" s="186"/>
      <c r="P56" s="193"/>
      <c r="Q56" s="193"/>
      <c r="R56" s="193"/>
      <c r="S56" s="193"/>
      <c r="T56" s="193"/>
      <c r="U56" s="193"/>
      <c r="V56" s="193"/>
      <c r="W56" s="120">
        <f t="shared" si="1"/>
        <v>0</v>
      </c>
      <c r="X56" s="121" t="str">
        <f t="shared" si="0"/>
        <v>DEBIL</v>
      </c>
      <c r="Y56" s="194"/>
      <c r="Z56" s="122" t="str">
        <f t="shared" si="2"/>
        <v/>
      </c>
      <c r="AA56" s="120" t="str">
        <f t="shared" si="3"/>
        <v>SI</v>
      </c>
      <c r="AB56" s="193"/>
      <c r="AC56" s="403"/>
      <c r="AD56" s="403"/>
      <c r="AE56" s="404"/>
      <c r="AF56" s="404"/>
      <c r="AG56" s="405"/>
      <c r="AH56" s="405"/>
      <c r="AI56" s="398"/>
      <c r="AJ56" s="398"/>
      <c r="AK56" s="402"/>
      <c r="AL56" s="400"/>
      <c r="AM56" s="407"/>
      <c r="AN56" s="182"/>
      <c r="AO56" s="181"/>
      <c r="AP56" s="189"/>
      <c r="AQ56" s="189"/>
      <c r="AR56" s="182"/>
      <c r="AS56" s="118"/>
      <c r="AT56" s="150"/>
      <c r="AU56" s="189"/>
      <c r="AV56" s="182"/>
      <c r="AW56" s="118"/>
      <c r="AX56" s="150"/>
      <c r="AY56" s="151"/>
      <c r="AZ56" s="182"/>
      <c r="BA56" s="182"/>
      <c r="BB56" s="181"/>
      <c r="BC56" s="189"/>
      <c r="BD56" s="189"/>
      <c r="BE56" s="150"/>
      <c r="BF56" s="150"/>
      <c r="BG56" s="151"/>
      <c r="BH56" s="118"/>
      <c r="BI56" s="118"/>
      <c r="BJ56" s="182"/>
      <c r="BK56" s="182"/>
      <c r="BL56" s="181"/>
      <c r="BM56" s="189"/>
      <c r="BN56" s="189"/>
      <c r="BO56" s="150"/>
      <c r="BP56" s="150"/>
      <c r="BQ56" s="151"/>
      <c r="BR56" s="118"/>
      <c r="BS56" s="118"/>
      <c r="BT56" s="118"/>
      <c r="BU56" s="150"/>
      <c r="BV56" s="150"/>
      <c r="BW56" s="150"/>
      <c r="BX56" s="118"/>
      <c r="BY56" s="150"/>
      <c r="BZ56" s="150"/>
      <c r="CA56" s="118"/>
      <c r="CB56" s="150"/>
      <c r="CC56" s="151"/>
      <c r="CD56" s="150"/>
      <c r="CE56" s="154"/>
      <c r="CF56" s="154"/>
      <c r="CG56" s="154"/>
      <c r="CH56" s="154"/>
      <c r="CI56" s="154"/>
      <c r="CJ56" s="154"/>
      <c r="CK56" s="154"/>
      <c r="CL56" s="154"/>
      <c r="CM56" s="154"/>
      <c r="CN56" s="154"/>
      <c r="CO56" s="154"/>
      <c r="CP56" s="154"/>
      <c r="CQ56" s="154"/>
      <c r="CR56" s="154"/>
      <c r="CS56" s="154"/>
      <c r="CT56" s="154"/>
      <c r="CU56" s="154"/>
      <c r="CV56" s="154"/>
      <c r="CW56" s="154"/>
      <c r="CX56" s="154"/>
      <c r="CY56" s="154"/>
      <c r="CZ56" s="154"/>
      <c r="DA56" s="154"/>
      <c r="DB56" s="154"/>
      <c r="DC56" s="154"/>
      <c r="DD56" s="154"/>
    </row>
    <row r="57" spans="1:108" ht="21" customHeight="1" thickTop="1" thickBot="1" x14ac:dyDescent="0.35">
      <c r="A57" s="351"/>
      <c r="B57" s="352"/>
      <c r="C57" s="352"/>
      <c r="D57" s="352"/>
      <c r="E57" s="380"/>
      <c r="F57" s="352"/>
      <c r="G57" s="352"/>
      <c r="H57" s="352"/>
      <c r="I57" s="352"/>
      <c r="J57" s="351"/>
      <c r="K57" s="351"/>
      <c r="L57" s="402"/>
      <c r="M57" s="400"/>
      <c r="N57" s="181">
        <v>5</v>
      </c>
      <c r="O57" s="186"/>
      <c r="P57" s="193"/>
      <c r="Q57" s="193"/>
      <c r="R57" s="193"/>
      <c r="S57" s="193"/>
      <c r="T57" s="193"/>
      <c r="U57" s="193"/>
      <c r="V57" s="193"/>
      <c r="W57" s="120">
        <f t="shared" si="1"/>
        <v>0</v>
      </c>
      <c r="X57" s="121" t="str">
        <f t="shared" si="0"/>
        <v>DEBIL</v>
      </c>
      <c r="Y57" s="194"/>
      <c r="Z57" s="122" t="str">
        <f t="shared" si="2"/>
        <v/>
      </c>
      <c r="AA57" s="120" t="str">
        <f t="shared" si="3"/>
        <v>SI</v>
      </c>
      <c r="AB57" s="193"/>
      <c r="AC57" s="403"/>
      <c r="AD57" s="403"/>
      <c r="AE57" s="404"/>
      <c r="AF57" s="404"/>
      <c r="AG57" s="405"/>
      <c r="AH57" s="405"/>
      <c r="AI57" s="398"/>
      <c r="AJ57" s="398"/>
      <c r="AK57" s="402"/>
      <c r="AL57" s="400"/>
      <c r="AM57" s="407"/>
      <c r="AN57" s="182"/>
      <c r="AO57" s="181"/>
      <c r="AP57" s="189"/>
      <c r="AQ57" s="189"/>
      <c r="AR57" s="182"/>
      <c r="AS57" s="118"/>
      <c r="AT57" s="150"/>
      <c r="AU57" s="189"/>
      <c r="AV57" s="182"/>
      <c r="AW57" s="118"/>
      <c r="AX57" s="150"/>
      <c r="AY57" s="151"/>
      <c r="AZ57" s="182"/>
      <c r="BA57" s="182"/>
      <c r="BB57" s="181"/>
      <c r="BC57" s="189"/>
      <c r="BD57" s="189"/>
      <c r="BE57" s="150"/>
      <c r="BF57" s="150"/>
      <c r="BG57" s="151"/>
      <c r="BH57" s="118"/>
      <c r="BI57" s="118"/>
      <c r="BJ57" s="182"/>
      <c r="BK57" s="182"/>
      <c r="BL57" s="181"/>
      <c r="BM57" s="189"/>
      <c r="BN57" s="189"/>
      <c r="BO57" s="150"/>
      <c r="BP57" s="150"/>
      <c r="BQ57" s="151"/>
      <c r="BR57" s="118"/>
      <c r="BS57" s="118"/>
      <c r="BT57" s="118"/>
      <c r="BU57" s="150"/>
      <c r="BV57" s="150"/>
      <c r="BW57" s="150"/>
      <c r="BX57" s="118"/>
      <c r="BY57" s="150"/>
      <c r="BZ57" s="150"/>
      <c r="CA57" s="118"/>
      <c r="CB57" s="150"/>
      <c r="CC57" s="151"/>
      <c r="CD57" s="150"/>
      <c r="CE57" s="154"/>
      <c r="CF57" s="154"/>
      <c r="CG57" s="154"/>
      <c r="CH57" s="154"/>
      <c r="CI57" s="154"/>
      <c r="CJ57" s="154"/>
      <c r="CK57" s="154"/>
      <c r="CL57" s="154"/>
      <c r="CM57" s="154"/>
      <c r="CN57" s="154"/>
      <c r="CO57" s="154"/>
      <c r="CP57" s="154"/>
      <c r="CQ57" s="154"/>
      <c r="CR57" s="154"/>
      <c r="CS57" s="154"/>
      <c r="CT57" s="154"/>
      <c r="CU57" s="154"/>
      <c r="CV57" s="154"/>
      <c r="CW57" s="154"/>
      <c r="CX57" s="154"/>
      <c r="CY57" s="154"/>
      <c r="CZ57" s="154"/>
      <c r="DA57" s="154"/>
      <c r="DB57" s="154"/>
      <c r="DC57" s="154"/>
      <c r="DD57" s="154"/>
    </row>
    <row r="58" spans="1:108" ht="21" customHeight="1" thickTop="1" thickBot="1" x14ac:dyDescent="0.35">
      <c r="A58" s="351"/>
      <c r="B58" s="352"/>
      <c r="C58" s="352"/>
      <c r="D58" s="352"/>
      <c r="E58" s="380"/>
      <c r="F58" s="352"/>
      <c r="G58" s="352"/>
      <c r="H58" s="352"/>
      <c r="I58" s="352"/>
      <c r="J58" s="351"/>
      <c r="K58" s="351"/>
      <c r="L58" s="402"/>
      <c r="M58" s="401"/>
      <c r="N58" s="181">
        <v>6</v>
      </c>
      <c r="O58" s="186"/>
      <c r="P58" s="193"/>
      <c r="Q58" s="193"/>
      <c r="R58" s="193"/>
      <c r="S58" s="193"/>
      <c r="T58" s="193"/>
      <c r="U58" s="193"/>
      <c r="V58" s="193"/>
      <c r="W58" s="120">
        <f t="shared" si="1"/>
        <v>0</v>
      </c>
      <c r="X58" s="121" t="str">
        <f t="shared" si="0"/>
        <v>DEBIL</v>
      </c>
      <c r="Y58" s="194"/>
      <c r="Z58" s="122" t="str">
        <f t="shared" si="2"/>
        <v/>
      </c>
      <c r="AA58" s="120" t="str">
        <f t="shared" si="3"/>
        <v>SI</v>
      </c>
      <c r="AB58" s="193"/>
      <c r="AC58" s="403"/>
      <c r="AD58" s="403"/>
      <c r="AE58" s="404"/>
      <c r="AF58" s="404"/>
      <c r="AG58" s="405"/>
      <c r="AH58" s="405"/>
      <c r="AI58" s="398"/>
      <c r="AJ58" s="398"/>
      <c r="AK58" s="402"/>
      <c r="AL58" s="401"/>
      <c r="AM58" s="408"/>
      <c r="AN58" s="182"/>
      <c r="AO58" s="181"/>
      <c r="AP58" s="189"/>
      <c r="AQ58" s="189"/>
      <c r="AR58" s="182"/>
      <c r="AS58" s="118"/>
      <c r="AT58" s="150"/>
      <c r="AU58" s="189"/>
      <c r="AV58" s="182"/>
      <c r="AW58" s="118"/>
      <c r="AX58" s="150"/>
      <c r="AY58" s="151"/>
      <c r="AZ58" s="182"/>
      <c r="BA58" s="182"/>
      <c r="BB58" s="181"/>
      <c r="BC58" s="189"/>
      <c r="BD58" s="189"/>
      <c r="BE58" s="150"/>
      <c r="BF58" s="150"/>
      <c r="BG58" s="151"/>
      <c r="BH58" s="118"/>
      <c r="BI58" s="118"/>
      <c r="BJ58" s="182"/>
      <c r="BK58" s="182"/>
      <c r="BL58" s="181"/>
      <c r="BM58" s="189"/>
      <c r="BN58" s="189"/>
      <c r="BO58" s="150"/>
      <c r="BP58" s="150"/>
      <c r="BQ58" s="151"/>
      <c r="BR58" s="118"/>
      <c r="BS58" s="118"/>
      <c r="BT58" s="118"/>
      <c r="BU58" s="150"/>
      <c r="BV58" s="150"/>
      <c r="BW58" s="150"/>
      <c r="BX58" s="118"/>
      <c r="BY58" s="150"/>
      <c r="BZ58" s="150"/>
      <c r="CA58" s="118"/>
      <c r="CB58" s="150"/>
      <c r="CC58" s="151"/>
      <c r="CD58" s="150"/>
      <c r="CE58" s="154"/>
      <c r="CF58" s="154"/>
      <c r="CG58" s="154"/>
      <c r="CH58" s="154"/>
      <c r="CI58" s="154"/>
      <c r="CJ58" s="154"/>
      <c r="CK58" s="154"/>
      <c r="CL58" s="154"/>
      <c r="CM58" s="154"/>
      <c r="CN58" s="154"/>
      <c r="CO58" s="154"/>
      <c r="CP58" s="154"/>
      <c r="CQ58" s="154"/>
      <c r="CR58" s="154"/>
      <c r="CS58" s="154"/>
      <c r="CT58" s="154"/>
      <c r="CU58" s="154"/>
      <c r="CV58" s="154"/>
      <c r="CW58" s="154"/>
      <c r="CX58" s="154"/>
      <c r="CY58" s="154"/>
      <c r="CZ58" s="154"/>
      <c r="DA58" s="154"/>
      <c r="DB58" s="154"/>
      <c r="DC58" s="154"/>
      <c r="DD58" s="154"/>
    </row>
    <row r="59" spans="1:108" ht="21" customHeight="1" thickTop="1" thickBot="1" x14ac:dyDescent="0.35">
      <c r="A59" s="351">
        <v>10</v>
      </c>
      <c r="B59" s="352"/>
      <c r="C59" s="352"/>
      <c r="D59" s="352"/>
      <c r="E59" s="380"/>
      <c r="F59" s="352"/>
      <c r="G59" s="352"/>
      <c r="H59" s="352"/>
      <c r="I59" s="352"/>
      <c r="J59" s="351"/>
      <c r="K59" s="351"/>
      <c r="L59" s="402">
        <f>+(J59*K59)*4</f>
        <v>0</v>
      </c>
      <c r="M59" s="399" t="b">
        <f>IF(OR(AND(J59=3,K59=4),AND(J59=2,K59=5),AND(J59=2,K59=5),AND(L59=20),AND(L59&gt;=52,L59&lt;=100)),"ZONA RIESGO EXTREMA",IF(OR(AND(J59=5,K59=2),AND(J59=4,K59=3),AND(J59=1,K59=4),AND(L59=16),AND(L59&gt;=28,L59&lt;=48)),"ZONA RIESGO ALTA",IF(OR(AND(J59=1,K59=3),AND(J59=4,K59=1),AND(L59=24)),"ZONA RIESGO MODERADA",IF(AND(L59&gt;=4,L59&lt;=16),"ZONA RIESGO BAJA"))))</f>
        <v>0</v>
      </c>
      <c r="N59" s="181">
        <v>1</v>
      </c>
      <c r="O59" s="186"/>
      <c r="P59" s="193"/>
      <c r="Q59" s="193"/>
      <c r="R59" s="193"/>
      <c r="S59" s="193"/>
      <c r="T59" s="193"/>
      <c r="U59" s="193"/>
      <c r="V59" s="193"/>
      <c r="W59" s="120">
        <f t="shared" si="1"/>
        <v>0</v>
      </c>
      <c r="X59" s="121" t="str">
        <f t="shared" si="0"/>
        <v>DEBIL</v>
      </c>
      <c r="Y59" s="194"/>
      <c r="Z59" s="122" t="str">
        <f t="shared" si="2"/>
        <v/>
      </c>
      <c r="AA59" s="120" t="str">
        <f t="shared" si="3"/>
        <v>SI</v>
      </c>
      <c r="AB59" s="193"/>
      <c r="AC59" s="403">
        <f>IF(AND(W59&gt;0,SUM(W60:W64)=0),W59,IF(AND(SUM(W59:W60)&gt;0,SUM(W61:W64)=0),AVERAGE(W59:W60),IF(AND(SUM(W59:W61)&gt;0,SUM(W62:W64)=0),AVERAGE(W59:W61),IF(AND(SUM(W59:W62)&gt;0,SUM(W63:W64)=0),AVERAGE(W59:W62),IF(AND(SUM(W59:W63)&gt;0,W64=0),AVERAGE(W59:W63),AVERAGE(W59:W64))))))</f>
        <v>0</v>
      </c>
      <c r="AD59" s="403" t="str">
        <f>IF(AND(AC59&gt;=50,AC59&lt;=99),"MODERADO",IF(AND(AC59=100), "FUERTE",IF(AND(AC59&lt;50), "DEBIL")))</f>
        <v>DEBIL</v>
      </c>
      <c r="AE59" s="404"/>
      <c r="AF59" s="404"/>
      <c r="AG59" s="405" t="str">
        <f>IFERROR(_xlfn.IFS(AND(AD59="MODERADO",AE59="Directamente"),1,AND(AD59="FUERTE",AE59="Directamente"),2),"0")</f>
        <v>0</v>
      </c>
      <c r="AH59" s="405" t="str">
        <f>IFERROR(_xlfn.IFS(AND(AD59="MODERADO",AF59="Directamente"),1,AND(AD59="FUERTE",AF59="Directamente"),2,AND(AD59="FUERTE",AF59="Indirectamente"),1),"0")</f>
        <v>0</v>
      </c>
      <c r="AI59" s="398"/>
      <c r="AJ59" s="398"/>
      <c r="AK59" s="402">
        <f>+(AI59*AJ59)*4</f>
        <v>0</v>
      </c>
      <c r="AL59" s="399" t="b">
        <f>IF(OR(AND(AI59=3,AJ59=4),AND(AI59=2,AJ59=5),AND(AI59=2,AJ59=5),AND(AK59=20),AND(AK59&gt;=52,AK59&lt;=100)),"ZONA RIESGO EXTREMA",IF(OR(AND(AI59=5,AJ59=2),AND(AI59=4,AJ59=3),AND(AI59=1,AJ59=4),AND(AK59=16),AND(AK59&gt;=28,AK59&lt;=48)),"ZONA RIESGO ALTA",IF(OR(AND(AI59=1,AJ59=3),AND(AI59=4,AJ59=1),AND(AK59=24)),"ZONA RIESGO MODERADA",IF(AND(AK59&gt;=4,AK59&lt;=16),"ZONA RIESGO BAJA"))))</f>
        <v>0</v>
      </c>
      <c r="AM59" s="406"/>
      <c r="AN59" s="182"/>
      <c r="AO59" s="181"/>
      <c r="AP59" s="189"/>
      <c r="AQ59" s="189"/>
      <c r="AR59" s="182"/>
      <c r="AS59" s="118"/>
      <c r="AT59" s="150"/>
      <c r="AU59" s="189"/>
      <c r="AV59" s="182"/>
      <c r="AW59" s="118"/>
      <c r="AX59" s="150"/>
      <c r="AY59" s="151"/>
      <c r="AZ59" s="182"/>
      <c r="BA59" s="182"/>
      <c r="BB59" s="181"/>
      <c r="BC59" s="189"/>
      <c r="BD59" s="189"/>
      <c r="BE59" s="150"/>
      <c r="BF59" s="150"/>
      <c r="BG59" s="151"/>
      <c r="BH59" s="118"/>
      <c r="BI59" s="118"/>
      <c r="BJ59" s="182"/>
      <c r="BK59" s="182"/>
      <c r="BL59" s="181"/>
      <c r="BM59" s="189"/>
      <c r="BN59" s="189"/>
      <c r="BO59" s="150"/>
      <c r="BP59" s="150"/>
      <c r="BQ59" s="151"/>
      <c r="BR59" s="118"/>
      <c r="BS59" s="118"/>
      <c r="BT59" s="118"/>
      <c r="BU59" s="150"/>
      <c r="BV59" s="150"/>
      <c r="BW59" s="150"/>
      <c r="BX59" s="118"/>
      <c r="BY59" s="150"/>
      <c r="BZ59" s="150"/>
      <c r="CA59" s="118"/>
      <c r="CB59" s="150"/>
      <c r="CC59" s="151"/>
      <c r="CD59" s="150"/>
      <c r="CE59" s="154"/>
      <c r="CF59" s="154"/>
      <c r="CG59" s="154"/>
      <c r="CH59" s="154"/>
      <c r="CI59" s="154"/>
      <c r="CJ59" s="154"/>
      <c r="CK59" s="154"/>
      <c r="CL59" s="154"/>
      <c r="CM59" s="154"/>
      <c r="CN59" s="154"/>
      <c r="CO59" s="154"/>
      <c r="CP59" s="154"/>
      <c r="CQ59" s="154"/>
      <c r="CR59" s="154"/>
      <c r="CS59" s="154"/>
      <c r="CT59" s="154"/>
      <c r="CU59" s="154"/>
      <c r="CV59" s="154"/>
      <c r="CW59" s="154"/>
      <c r="CX59" s="154"/>
      <c r="CY59" s="154"/>
      <c r="CZ59" s="154"/>
      <c r="DA59" s="154"/>
      <c r="DB59" s="154"/>
      <c r="DC59" s="154"/>
      <c r="DD59" s="154"/>
    </row>
    <row r="60" spans="1:108" ht="21" customHeight="1" thickTop="1" thickBot="1" x14ac:dyDescent="0.35">
      <c r="A60" s="351"/>
      <c r="B60" s="352"/>
      <c r="C60" s="352"/>
      <c r="D60" s="352"/>
      <c r="E60" s="380"/>
      <c r="F60" s="352"/>
      <c r="G60" s="352"/>
      <c r="H60" s="352"/>
      <c r="I60" s="352"/>
      <c r="J60" s="351"/>
      <c r="K60" s="351"/>
      <c r="L60" s="402"/>
      <c r="M60" s="400"/>
      <c r="N60" s="181">
        <v>2</v>
      </c>
      <c r="O60" s="186"/>
      <c r="P60" s="193"/>
      <c r="Q60" s="193"/>
      <c r="R60" s="193"/>
      <c r="S60" s="193"/>
      <c r="T60" s="193"/>
      <c r="U60" s="193"/>
      <c r="V60" s="193"/>
      <c r="W60" s="120">
        <f t="shared" si="1"/>
        <v>0</v>
      </c>
      <c r="X60" s="121" t="str">
        <f t="shared" si="0"/>
        <v>DEBIL</v>
      </c>
      <c r="Y60" s="194"/>
      <c r="Z60" s="122" t="str">
        <f t="shared" si="2"/>
        <v/>
      </c>
      <c r="AA60" s="120" t="str">
        <f t="shared" si="3"/>
        <v>SI</v>
      </c>
      <c r="AB60" s="193"/>
      <c r="AC60" s="403"/>
      <c r="AD60" s="403"/>
      <c r="AE60" s="404"/>
      <c r="AF60" s="404"/>
      <c r="AG60" s="405"/>
      <c r="AH60" s="405"/>
      <c r="AI60" s="398"/>
      <c r="AJ60" s="398"/>
      <c r="AK60" s="402"/>
      <c r="AL60" s="400"/>
      <c r="AM60" s="407"/>
      <c r="AN60" s="182"/>
      <c r="AO60" s="181"/>
      <c r="AP60" s="189"/>
      <c r="AQ60" s="189"/>
      <c r="AR60" s="182"/>
      <c r="AS60" s="118"/>
      <c r="AT60" s="150"/>
      <c r="AU60" s="189"/>
      <c r="AV60" s="182"/>
      <c r="AW60" s="118"/>
      <c r="AX60" s="150"/>
      <c r="AY60" s="151"/>
      <c r="AZ60" s="182"/>
      <c r="BA60" s="182"/>
      <c r="BB60" s="181"/>
      <c r="BC60" s="189"/>
      <c r="BD60" s="189"/>
      <c r="BE60" s="150"/>
      <c r="BF60" s="150"/>
      <c r="BG60" s="151"/>
      <c r="BH60" s="118"/>
      <c r="BI60" s="118"/>
      <c r="BJ60" s="182"/>
      <c r="BK60" s="182"/>
      <c r="BL60" s="181"/>
      <c r="BM60" s="189"/>
      <c r="BN60" s="189"/>
      <c r="BO60" s="150"/>
      <c r="BP60" s="150"/>
      <c r="BQ60" s="151"/>
      <c r="BR60" s="118"/>
      <c r="BS60" s="118"/>
      <c r="BT60" s="118"/>
      <c r="BU60" s="150"/>
      <c r="BV60" s="150"/>
      <c r="BW60" s="150"/>
      <c r="BX60" s="118"/>
      <c r="BY60" s="150"/>
      <c r="BZ60" s="150"/>
      <c r="CA60" s="118"/>
      <c r="CB60" s="150"/>
      <c r="CC60" s="151"/>
      <c r="CD60" s="150"/>
    </row>
    <row r="61" spans="1:108" ht="21" customHeight="1" thickTop="1" thickBot="1" x14ac:dyDescent="0.35">
      <c r="A61" s="351"/>
      <c r="B61" s="352"/>
      <c r="C61" s="352"/>
      <c r="D61" s="352"/>
      <c r="E61" s="380"/>
      <c r="F61" s="352"/>
      <c r="G61" s="352"/>
      <c r="H61" s="352"/>
      <c r="I61" s="352"/>
      <c r="J61" s="351"/>
      <c r="K61" s="351"/>
      <c r="L61" s="402"/>
      <c r="M61" s="400"/>
      <c r="N61" s="181">
        <v>3</v>
      </c>
      <c r="O61" s="187"/>
      <c r="P61" s="193"/>
      <c r="Q61" s="193"/>
      <c r="R61" s="193"/>
      <c r="S61" s="193"/>
      <c r="T61" s="193"/>
      <c r="U61" s="193"/>
      <c r="V61" s="193"/>
      <c r="W61" s="120">
        <f t="shared" si="1"/>
        <v>0</v>
      </c>
      <c r="X61" s="121" t="str">
        <f t="shared" si="0"/>
        <v>DEBIL</v>
      </c>
      <c r="Y61" s="194"/>
      <c r="Z61" s="122" t="str">
        <f t="shared" si="2"/>
        <v/>
      </c>
      <c r="AA61" s="120" t="str">
        <f t="shared" si="3"/>
        <v>SI</v>
      </c>
      <c r="AB61" s="193"/>
      <c r="AC61" s="403"/>
      <c r="AD61" s="403"/>
      <c r="AE61" s="404"/>
      <c r="AF61" s="404"/>
      <c r="AG61" s="405"/>
      <c r="AH61" s="405"/>
      <c r="AI61" s="398"/>
      <c r="AJ61" s="398"/>
      <c r="AK61" s="402"/>
      <c r="AL61" s="400"/>
      <c r="AM61" s="407"/>
      <c r="AN61" s="182"/>
      <c r="AO61" s="181"/>
      <c r="AP61" s="189"/>
      <c r="AQ61" s="118"/>
      <c r="AR61" s="150"/>
      <c r="AS61" s="118"/>
      <c r="AT61" s="150"/>
      <c r="AU61" s="189"/>
      <c r="AV61" s="182"/>
      <c r="AW61" s="118"/>
      <c r="AX61" s="150"/>
      <c r="AY61" s="151"/>
      <c r="AZ61" s="182"/>
      <c r="BA61" s="182"/>
      <c r="BB61" s="181"/>
      <c r="BC61" s="189"/>
      <c r="BD61" s="189"/>
      <c r="BE61" s="150"/>
      <c r="BF61" s="150"/>
      <c r="BG61" s="151"/>
      <c r="BH61" s="118"/>
      <c r="BI61" s="118"/>
      <c r="BJ61" s="182"/>
      <c r="BK61" s="182"/>
      <c r="BL61" s="181"/>
      <c r="BM61" s="189"/>
      <c r="BN61" s="189"/>
      <c r="BO61" s="150"/>
      <c r="BP61" s="150"/>
      <c r="BQ61" s="151"/>
      <c r="BR61" s="118"/>
      <c r="BS61" s="118"/>
      <c r="BT61" s="118"/>
      <c r="BU61" s="150"/>
      <c r="BV61" s="150"/>
      <c r="BW61" s="150"/>
      <c r="BX61" s="118"/>
      <c r="BY61" s="150"/>
      <c r="BZ61" s="150"/>
      <c r="CA61" s="118"/>
      <c r="CB61" s="150"/>
      <c r="CC61" s="151"/>
      <c r="CD61" s="150"/>
    </row>
    <row r="62" spans="1:108" ht="21" customHeight="1" thickTop="1" thickBot="1" x14ac:dyDescent="0.35">
      <c r="A62" s="351"/>
      <c r="B62" s="352"/>
      <c r="C62" s="352"/>
      <c r="D62" s="352"/>
      <c r="E62" s="380"/>
      <c r="F62" s="352"/>
      <c r="G62" s="352"/>
      <c r="H62" s="352"/>
      <c r="I62" s="352"/>
      <c r="J62" s="351"/>
      <c r="K62" s="351"/>
      <c r="L62" s="402"/>
      <c r="M62" s="400"/>
      <c r="N62" s="181">
        <v>4</v>
      </c>
      <c r="O62" s="186"/>
      <c r="P62" s="193"/>
      <c r="Q62" s="193"/>
      <c r="R62" s="193"/>
      <c r="S62" s="193"/>
      <c r="T62" s="193"/>
      <c r="U62" s="193"/>
      <c r="V62" s="193"/>
      <c r="W62" s="120">
        <f t="shared" si="1"/>
        <v>0</v>
      </c>
      <c r="X62" s="121" t="str">
        <f t="shared" si="0"/>
        <v>DEBIL</v>
      </c>
      <c r="Y62" s="194"/>
      <c r="Z62" s="122" t="str">
        <f t="shared" si="2"/>
        <v/>
      </c>
      <c r="AA62" s="120" t="str">
        <f t="shared" si="3"/>
        <v>SI</v>
      </c>
      <c r="AB62" s="193"/>
      <c r="AC62" s="403"/>
      <c r="AD62" s="403"/>
      <c r="AE62" s="404"/>
      <c r="AF62" s="404"/>
      <c r="AG62" s="405"/>
      <c r="AH62" s="405"/>
      <c r="AI62" s="398"/>
      <c r="AJ62" s="398"/>
      <c r="AK62" s="402"/>
      <c r="AL62" s="400"/>
      <c r="AM62" s="407"/>
      <c r="AN62" s="182"/>
      <c r="AO62" s="181"/>
      <c r="AP62" s="189"/>
      <c r="AQ62" s="118"/>
      <c r="AR62" s="150"/>
      <c r="AS62" s="118"/>
      <c r="AT62" s="150"/>
      <c r="AU62" s="189"/>
      <c r="AV62" s="182"/>
      <c r="AW62" s="118"/>
      <c r="AX62" s="150"/>
      <c r="AY62" s="151"/>
      <c r="AZ62" s="182"/>
      <c r="BA62" s="182"/>
      <c r="BB62" s="181"/>
      <c r="BC62" s="189"/>
      <c r="BD62" s="189"/>
      <c r="BE62" s="150"/>
      <c r="BF62" s="150"/>
      <c r="BG62" s="151"/>
      <c r="BH62" s="118"/>
      <c r="BI62" s="118"/>
      <c r="BJ62" s="182"/>
      <c r="BK62" s="182"/>
      <c r="BL62" s="181"/>
      <c r="BM62" s="189"/>
      <c r="BN62" s="189"/>
      <c r="BO62" s="150"/>
      <c r="BP62" s="150"/>
      <c r="BQ62" s="151"/>
      <c r="BR62" s="118"/>
      <c r="BS62" s="118"/>
      <c r="BT62" s="118"/>
      <c r="BU62" s="150"/>
      <c r="BV62" s="150"/>
      <c r="BW62" s="150"/>
      <c r="BX62" s="118"/>
      <c r="BY62" s="150"/>
      <c r="BZ62" s="150"/>
      <c r="CA62" s="118"/>
      <c r="CB62" s="150"/>
      <c r="CC62" s="151"/>
      <c r="CD62" s="150"/>
    </row>
    <row r="63" spans="1:108" ht="21" customHeight="1" thickTop="1" thickBot="1" x14ac:dyDescent="0.35">
      <c r="A63" s="351"/>
      <c r="B63" s="352"/>
      <c r="C63" s="352"/>
      <c r="D63" s="352"/>
      <c r="E63" s="380"/>
      <c r="F63" s="352"/>
      <c r="G63" s="352"/>
      <c r="H63" s="352"/>
      <c r="I63" s="352"/>
      <c r="J63" s="351"/>
      <c r="K63" s="351"/>
      <c r="L63" s="402"/>
      <c r="M63" s="400"/>
      <c r="N63" s="181">
        <v>5</v>
      </c>
      <c r="O63" s="186"/>
      <c r="P63" s="193"/>
      <c r="Q63" s="193"/>
      <c r="R63" s="193"/>
      <c r="S63" s="193"/>
      <c r="T63" s="193"/>
      <c r="U63" s="193"/>
      <c r="V63" s="193"/>
      <c r="W63" s="120">
        <f t="shared" si="1"/>
        <v>0</v>
      </c>
      <c r="X63" s="121" t="str">
        <f t="shared" si="0"/>
        <v>DEBIL</v>
      </c>
      <c r="Y63" s="194"/>
      <c r="Z63" s="122" t="str">
        <f t="shared" si="2"/>
        <v/>
      </c>
      <c r="AA63" s="120" t="str">
        <f t="shared" si="3"/>
        <v>SI</v>
      </c>
      <c r="AB63" s="193"/>
      <c r="AC63" s="403"/>
      <c r="AD63" s="403"/>
      <c r="AE63" s="404"/>
      <c r="AF63" s="404"/>
      <c r="AG63" s="405"/>
      <c r="AH63" s="405"/>
      <c r="AI63" s="398"/>
      <c r="AJ63" s="398"/>
      <c r="AK63" s="402"/>
      <c r="AL63" s="400"/>
      <c r="AM63" s="407"/>
      <c r="AN63" s="182"/>
      <c r="AO63" s="181"/>
      <c r="AP63" s="189"/>
      <c r="AQ63" s="118"/>
      <c r="AR63" s="150"/>
      <c r="AS63" s="118"/>
      <c r="AT63" s="150"/>
      <c r="AU63" s="189"/>
      <c r="AV63" s="182"/>
      <c r="AW63" s="118"/>
      <c r="AX63" s="150"/>
      <c r="AY63" s="151"/>
      <c r="AZ63" s="182"/>
      <c r="BA63" s="182"/>
      <c r="BB63" s="181"/>
      <c r="BC63" s="189"/>
      <c r="BD63" s="189"/>
      <c r="BE63" s="150"/>
      <c r="BF63" s="150"/>
      <c r="BG63" s="151"/>
      <c r="BH63" s="118"/>
      <c r="BI63" s="118"/>
      <c r="BJ63" s="182"/>
      <c r="BK63" s="182"/>
      <c r="BL63" s="181"/>
      <c r="BM63" s="189"/>
      <c r="BN63" s="189"/>
      <c r="BO63" s="150"/>
      <c r="BP63" s="150"/>
      <c r="BQ63" s="151"/>
      <c r="BR63" s="118"/>
      <c r="BS63" s="118"/>
      <c r="BT63" s="118"/>
      <c r="BU63" s="150"/>
      <c r="BV63" s="150"/>
      <c r="BW63" s="150"/>
      <c r="BX63" s="118"/>
      <c r="BY63" s="150"/>
      <c r="BZ63" s="150"/>
      <c r="CA63" s="118"/>
      <c r="CB63" s="150"/>
      <c r="CC63" s="151"/>
      <c r="CD63" s="150"/>
    </row>
    <row r="64" spans="1:108" ht="21" customHeight="1" thickTop="1" thickBot="1" x14ac:dyDescent="0.35">
      <c r="A64" s="351"/>
      <c r="B64" s="352"/>
      <c r="C64" s="352"/>
      <c r="D64" s="352"/>
      <c r="E64" s="380"/>
      <c r="F64" s="352"/>
      <c r="G64" s="352"/>
      <c r="H64" s="352"/>
      <c r="I64" s="352"/>
      <c r="J64" s="351"/>
      <c r="K64" s="351"/>
      <c r="L64" s="402"/>
      <c r="M64" s="401"/>
      <c r="N64" s="181">
        <v>6</v>
      </c>
      <c r="O64" s="186"/>
      <c r="P64" s="193"/>
      <c r="Q64" s="193"/>
      <c r="R64" s="193"/>
      <c r="S64" s="193"/>
      <c r="T64" s="193"/>
      <c r="U64" s="193"/>
      <c r="V64" s="193"/>
      <c r="W64" s="120">
        <f t="shared" si="1"/>
        <v>0</v>
      </c>
      <c r="X64" s="121" t="str">
        <f t="shared" si="0"/>
        <v>DEBIL</v>
      </c>
      <c r="Y64" s="194"/>
      <c r="Z64" s="122" t="str">
        <f t="shared" si="2"/>
        <v/>
      </c>
      <c r="AA64" s="120" t="str">
        <f t="shared" si="3"/>
        <v>SI</v>
      </c>
      <c r="AB64" s="193"/>
      <c r="AC64" s="403"/>
      <c r="AD64" s="403"/>
      <c r="AE64" s="404"/>
      <c r="AF64" s="404"/>
      <c r="AG64" s="405"/>
      <c r="AH64" s="405"/>
      <c r="AI64" s="398"/>
      <c r="AJ64" s="398"/>
      <c r="AK64" s="402"/>
      <c r="AL64" s="401"/>
      <c r="AM64" s="408"/>
      <c r="AN64" s="182"/>
      <c r="AO64" s="181"/>
      <c r="AP64" s="189"/>
      <c r="AQ64" s="118"/>
      <c r="AR64" s="150"/>
      <c r="AS64" s="118"/>
      <c r="AT64" s="150"/>
      <c r="AU64" s="189"/>
      <c r="AV64" s="182"/>
      <c r="AW64" s="118"/>
      <c r="AX64" s="150"/>
      <c r="AY64" s="151"/>
      <c r="AZ64" s="182"/>
      <c r="BA64" s="182"/>
      <c r="BB64" s="181"/>
      <c r="BC64" s="189"/>
      <c r="BD64" s="189"/>
      <c r="BE64" s="150"/>
      <c r="BF64" s="150"/>
      <c r="BG64" s="151"/>
      <c r="BH64" s="118"/>
      <c r="BI64" s="118"/>
      <c r="BJ64" s="182"/>
      <c r="BK64" s="182"/>
      <c r="BL64" s="181"/>
      <c r="BM64" s="189"/>
      <c r="BN64" s="189"/>
      <c r="BO64" s="150"/>
      <c r="BP64" s="150"/>
      <c r="BQ64" s="151"/>
      <c r="BR64" s="118"/>
      <c r="BS64" s="118"/>
      <c r="BT64" s="118"/>
      <c r="BU64" s="150"/>
      <c r="BV64" s="150"/>
      <c r="BW64" s="150"/>
      <c r="BX64" s="118"/>
      <c r="BY64" s="150"/>
      <c r="BZ64" s="150"/>
      <c r="CA64" s="118"/>
      <c r="CB64" s="150"/>
      <c r="CC64" s="151"/>
      <c r="CD64" s="150"/>
    </row>
    <row r="65" spans="72:72" ht="21" customHeight="1" thickTop="1" x14ac:dyDescent="0.3">
      <c r="BT65" s="1"/>
    </row>
  </sheetData>
  <sheetProtection algorithmName="SHA-512" hashValue="tXWQ3qSPFf9w+ixDEezpck3Zfp05EbGKSNIKfXaBuBEhusIaKPyjj0m8UyqsSWOlMZw9LuXm8mn0AezmGjJkrw==" saltValue="MVJIwAHAt6v7CFrzT3WyJw==" spinCount="100000" sheet="1" objects="1" scenarios="1" formatCells="0" formatColumns="0" formatRows="0"/>
  <mergeCells count="333">
    <mergeCell ref="AN2:AY2"/>
    <mergeCell ref="AZ2:BD2"/>
    <mergeCell ref="BE2:BI2"/>
    <mergeCell ref="W3:W4"/>
    <mergeCell ref="Z3:Z4"/>
    <mergeCell ref="AA3:AA4"/>
    <mergeCell ref="BT2:BW2"/>
    <mergeCell ref="A3:A4"/>
    <mergeCell ref="B3:B4"/>
    <mergeCell ref="C3:C4"/>
    <mergeCell ref="D3:D4"/>
    <mergeCell ref="F3:F4"/>
    <mergeCell ref="G3:G4"/>
    <mergeCell ref="H3:H4"/>
    <mergeCell ref="E3:E4"/>
    <mergeCell ref="P3:P4"/>
    <mergeCell ref="Q3:Q4"/>
    <mergeCell ref="Y3:Y4"/>
    <mergeCell ref="AB3:AB4"/>
    <mergeCell ref="AE3:AE4"/>
    <mergeCell ref="AF3:AF4"/>
    <mergeCell ref="AM3:AM4"/>
    <mergeCell ref="R3:R4"/>
    <mergeCell ref="U3:U4"/>
    <mergeCell ref="N3:N4"/>
    <mergeCell ref="O3:O4"/>
    <mergeCell ref="I3:I4"/>
    <mergeCell ref="T3:T4"/>
    <mergeCell ref="S3:S4"/>
    <mergeCell ref="V3:V4"/>
    <mergeCell ref="CB3:CB4"/>
    <mergeCell ref="CC3:CC4"/>
    <mergeCell ref="AI5:AI10"/>
    <mergeCell ref="AJ5:AJ10"/>
    <mergeCell ref="AG5:AG10"/>
    <mergeCell ref="AC3:AD4"/>
    <mergeCell ref="AD5:AD10"/>
    <mergeCell ref="M3:M4"/>
    <mergeCell ref="M5:M10"/>
    <mergeCell ref="BO3:BO4"/>
    <mergeCell ref="BP3:BP4"/>
    <mergeCell ref="BT3:BT4"/>
    <mergeCell ref="BU3:BU4"/>
    <mergeCell ref="J3:J4"/>
    <mergeCell ref="K3:K4"/>
    <mergeCell ref="AH5:AH10"/>
    <mergeCell ref="H5:H10"/>
    <mergeCell ref="E5:E10"/>
    <mergeCell ref="I5:I10"/>
    <mergeCell ref="J5:J10"/>
    <mergeCell ref="K5:K10"/>
    <mergeCell ref="L3:L4"/>
    <mergeCell ref="J11:J16"/>
    <mergeCell ref="K11:K16"/>
    <mergeCell ref="A11:A16"/>
    <mergeCell ref="B11:B16"/>
    <mergeCell ref="C11:C16"/>
    <mergeCell ref="D11:D16"/>
    <mergeCell ref="F11:F16"/>
    <mergeCell ref="A5:A10"/>
    <mergeCell ref="B5:B10"/>
    <mergeCell ref="C5:C10"/>
    <mergeCell ref="D5:D10"/>
    <mergeCell ref="F5:F10"/>
    <mergeCell ref="G5:G10"/>
    <mergeCell ref="G11:G16"/>
    <mergeCell ref="H11:H16"/>
    <mergeCell ref="E11:E16"/>
    <mergeCell ref="I11:I16"/>
    <mergeCell ref="CD3:CD4"/>
    <mergeCell ref="BV3:BV4"/>
    <mergeCell ref="BW3:BW4"/>
    <mergeCell ref="CA3:CA4"/>
    <mergeCell ref="AG3:AG4"/>
    <mergeCell ref="AH3:AH4"/>
    <mergeCell ref="AI3:AI4"/>
    <mergeCell ref="AJ3:AJ4"/>
    <mergeCell ref="AK3:AK4"/>
    <mergeCell ref="BS3:BS4"/>
    <mergeCell ref="BH3:BH4"/>
    <mergeCell ref="BI3:BI4"/>
    <mergeCell ref="BJ3:BJ4"/>
    <mergeCell ref="BK3:BK4"/>
    <mergeCell ref="BL3:BL4"/>
    <mergeCell ref="BM3:BM4"/>
    <mergeCell ref="BN3:BN4"/>
    <mergeCell ref="J17:J22"/>
    <mergeCell ref="K17:K22"/>
    <mergeCell ref="A17:A22"/>
    <mergeCell ref="B17:B22"/>
    <mergeCell ref="C17:C22"/>
    <mergeCell ref="D17:D22"/>
    <mergeCell ref="F17:F22"/>
    <mergeCell ref="G17:G22"/>
    <mergeCell ref="L17:L22"/>
    <mergeCell ref="H17:H22"/>
    <mergeCell ref="E17:E22"/>
    <mergeCell ref="I17:I22"/>
    <mergeCell ref="K29:K34"/>
    <mergeCell ref="A29:A34"/>
    <mergeCell ref="B29:B34"/>
    <mergeCell ref="C29:C34"/>
    <mergeCell ref="D29:D34"/>
    <mergeCell ref="F29:F34"/>
    <mergeCell ref="G29:G34"/>
    <mergeCell ref="G23:G28"/>
    <mergeCell ref="H23:H28"/>
    <mergeCell ref="E23:E28"/>
    <mergeCell ref="I23:I28"/>
    <mergeCell ref="J23:J28"/>
    <mergeCell ref="K23:K28"/>
    <mergeCell ref="A23:A28"/>
    <mergeCell ref="B23:B28"/>
    <mergeCell ref="C23:C28"/>
    <mergeCell ref="D23:D28"/>
    <mergeCell ref="F23:F28"/>
    <mergeCell ref="H29:H34"/>
    <mergeCell ref="E29:E34"/>
    <mergeCell ref="I29:I34"/>
    <mergeCell ref="J29:J34"/>
    <mergeCell ref="A41:A46"/>
    <mergeCell ref="B41:B46"/>
    <mergeCell ref="C41:C46"/>
    <mergeCell ref="D41:D46"/>
    <mergeCell ref="F41:F46"/>
    <mergeCell ref="G41:G46"/>
    <mergeCell ref="G35:G40"/>
    <mergeCell ref="H35:H40"/>
    <mergeCell ref="E35:E40"/>
    <mergeCell ref="A35:A40"/>
    <mergeCell ref="B35:B40"/>
    <mergeCell ref="C35:C40"/>
    <mergeCell ref="D35:D40"/>
    <mergeCell ref="F35:F40"/>
    <mergeCell ref="I59:I64"/>
    <mergeCell ref="J59:J64"/>
    <mergeCell ref="K59:K64"/>
    <mergeCell ref="A59:A64"/>
    <mergeCell ref="B59:B64"/>
    <mergeCell ref="C59:C64"/>
    <mergeCell ref="D59:D64"/>
    <mergeCell ref="F59:F64"/>
    <mergeCell ref="G47:G52"/>
    <mergeCell ref="H47:H52"/>
    <mergeCell ref="E47:E52"/>
    <mergeCell ref="I47:I52"/>
    <mergeCell ref="J47:J52"/>
    <mergeCell ref="K47:K52"/>
    <mergeCell ref="A47:A52"/>
    <mergeCell ref="B47:B52"/>
    <mergeCell ref="C47:C52"/>
    <mergeCell ref="D47:D52"/>
    <mergeCell ref="F47:F52"/>
    <mergeCell ref="A53:A58"/>
    <mergeCell ref="B53:B58"/>
    <mergeCell ref="C53:C58"/>
    <mergeCell ref="D53:D58"/>
    <mergeCell ref="F53:F58"/>
    <mergeCell ref="G53:G58"/>
    <mergeCell ref="G59:G64"/>
    <mergeCell ref="H59:H64"/>
    <mergeCell ref="E59:E64"/>
    <mergeCell ref="L5:L10"/>
    <mergeCell ref="AC5:AC10"/>
    <mergeCell ref="AE5:AE10"/>
    <mergeCell ref="AF5:AF10"/>
    <mergeCell ref="AC17:AC22"/>
    <mergeCell ref="AC23:AC28"/>
    <mergeCell ref="AC29:AC34"/>
    <mergeCell ref="H53:H58"/>
    <mergeCell ref="E53:E58"/>
    <mergeCell ref="I53:I58"/>
    <mergeCell ref="J53:J58"/>
    <mergeCell ref="K53:K58"/>
    <mergeCell ref="H41:H46"/>
    <mergeCell ref="E41:E46"/>
    <mergeCell ref="I41:I46"/>
    <mergeCell ref="J41:J46"/>
    <mergeCell ref="K41:K46"/>
    <mergeCell ref="I35:I40"/>
    <mergeCell ref="J35:J40"/>
    <mergeCell ref="K35:K40"/>
    <mergeCell ref="AF35:AF40"/>
    <mergeCell ref="AE41:AE46"/>
    <mergeCell ref="AF41:AF46"/>
    <mergeCell ref="AF47:AF52"/>
    <mergeCell ref="AH11:AH16"/>
    <mergeCell ref="AH17:AH22"/>
    <mergeCell ref="AH23:AH28"/>
    <mergeCell ref="AH29:AH34"/>
    <mergeCell ref="AH35:AH40"/>
    <mergeCell ref="AH41:AH46"/>
    <mergeCell ref="AH47:AH52"/>
    <mergeCell ref="AG35:AG40"/>
    <mergeCell ref="AG41:AG46"/>
    <mergeCell ref="AG47:AG52"/>
    <mergeCell ref="L53:L58"/>
    <mergeCell ref="L59:L64"/>
    <mergeCell ref="M59:M64"/>
    <mergeCell ref="M35:M40"/>
    <mergeCell ref="M41:M46"/>
    <mergeCell ref="M47:M52"/>
    <mergeCell ref="M53:M58"/>
    <mergeCell ref="M11:M16"/>
    <mergeCell ref="M17:M22"/>
    <mergeCell ref="M23:M28"/>
    <mergeCell ref="M29:M34"/>
    <mergeCell ref="L23:L28"/>
    <mergeCell ref="L29:L34"/>
    <mergeCell ref="L35:L40"/>
    <mergeCell ref="L41:L46"/>
    <mergeCell ref="L47:L52"/>
    <mergeCell ref="L11:L16"/>
    <mergeCell ref="AG53:AG58"/>
    <mergeCell ref="AG59:AG64"/>
    <mergeCell ref="AC53:AC58"/>
    <mergeCell ref="AC59:AC64"/>
    <mergeCell ref="AD11:AD16"/>
    <mergeCell ref="AE11:AE16"/>
    <mergeCell ref="AF11:AF16"/>
    <mergeCell ref="AD17:AD22"/>
    <mergeCell ref="AE17:AE22"/>
    <mergeCell ref="AF17:AF22"/>
    <mergeCell ref="AD23:AD28"/>
    <mergeCell ref="AE23:AE28"/>
    <mergeCell ref="AD41:AD46"/>
    <mergeCell ref="AC35:AC40"/>
    <mergeCell ref="AC41:AC46"/>
    <mergeCell ref="AC47:AC52"/>
    <mergeCell ref="AD47:AD52"/>
    <mergeCell ref="AE47:AE52"/>
    <mergeCell ref="AD53:AD58"/>
    <mergeCell ref="AE53:AE58"/>
    <mergeCell ref="AF53:AF58"/>
    <mergeCell ref="AD59:AD64"/>
    <mergeCell ref="AE59:AE64"/>
    <mergeCell ref="AF59:AF64"/>
    <mergeCell ref="AK53:AK58"/>
    <mergeCell ref="AL53:AL58"/>
    <mergeCell ref="AL3:AL4"/>
    <mergeCell ref="AK5:AK10"/>
    <mergeCell ref="AL5:AL10"/>
    <mergeCell ref="AK11:AK16"/>
    <mergeCell ref="AL11:AL16"/>
    <mergeCell ref="AK17:AK22"/>
    <mergeCell ref="AL17:AL22"/>
    <mergeCell ref="AK23:AK28"/>
    <mergeCell ref="AL23:AL28"/>
    <mergeCell ref="AK59:AK64"/>
    <mergeCell ref="AL59:AL64"/>
    <mergeCell ref="J2:M2"/>
    <mergeCell ref="N2:AH2"/>
    <mergeCell ref="AI2:AL2"/>
    <mergeCell ref="AM5:AM10"/>
    <mergeCell ref="BX2:BZ2"/>
    <mergeCell ref="BX3:BX4"/>
    <mergeCell ref="BY3:BY4"/>
    <mergeCell ref="BZ3:BZ4"/>
    <mergeCell ref="AM11:AM16"/>
    <mergeCell ref="AM17:AM22"/>
    <mergeCell ref="AM23:AM28"/>
    <mergeCell ref="AM29:AM34"/>
    <mergeCell ref="AM35:AM40"/>
    <mergeCell ref="AM41:AM46"/>
    <mergeCell ref="AM47:AM52"/>
    <mergeCell ref="AM53:AM58"/>
    <mergeCell ref="AM59:AM64"/>
    <mergeCell ref="AG11:AG16"/>
    <mergeCell ref="AG17:AG22"/>
    <mergeCell ref="AG23:AG28"/>
    <mergeCell ref="AG29:AG34"/>
    <mergeCell ref="AK29:AK34"/>
    <mergeCell ref="AJ53:AJ58"/>
    <mergeCell ref="AJ59:AJ64"/>
    <mergeCell ref="AH53:AH58"/>
    <mergeCell ref="AH59:AH64"/>
    <mergeCell ref="AI11:AI16"/>
    <mergeCell ref="AI17:AI22"/>
    <mergeCell ref="AI23:AI28"/>
    <mergeCell ref="AI29:AI34"/>
    <mergeCell ref="AI35:AI40"/>
    <mergeCell ref="AI41:AI46"/>
    <mergeCell ref="AI47:AI52"/>
    <mergeCell ref="AI53:AI58"/>
    <mergeCell ref="AI59:AI64"/>
    <mergeCell ref="CA2:CD2"/>
    <mergeCell ref="A2:I2"/>
    <mergeCell ref="AJ11:AJ16"/>
    <mergeCell ref="AJ17:AJ22"/>
    <mergeCell ref="AJ23:AJ28"/>
    <mergeCell ref="AJ29:AJ34"/>
    <mergeCell ref="AJ35:AJ40"/>
    <mergeCell ref="AJ41:AJ46"/>
    <mergeCell ref="AJ47:AJ52"/>
    <mergeCell ref="AL29:AL34"/>
    <mergeCell ref="AK35:AK40"/>
    <mergeCell ref="AL35:AL40"/>
    <mergeCell ref="AK41:AK46"/>
    <mergeCell ref="AL41:AL46"/>
    <mergeCell ref="AK47:AK52"/>
    <mergeCell ref="AL47:AL52"/>
    <mergeCell ref="X3:X4"/>
    <mergeCell ref="AC11:AC16"/>
    <mergeCell ref="AF23:AF28"/>
    <mergeCell ref="AD29:AD34"/>
    <mergeCell ref="AE29:AE34"/>
    <mergeCell ref="AF29:AF34"/>
    <mergeCell ref="AD35:AD40"/>
    <mergeCell ref="AE35:AE40"/>
    <mergeCell ref="BJ2:BN2"/>
    <mergeCell ref="BO2:BS2"/>
    <mergeCell ref="AN3:AN4"/>
    <mergeCell ref="AO3:AO4"/>
    <mergeCell ref="AP3:AP4"/>
    <mergeCell ref="AQ3:AQ4"/>
    <mergeCell ref="AR3:AR4"/>
    <mergeCell ref="AS3:AS4"/>
    <mergeCell ref="AT3:AT4"/>
    <mergeCell ref="AU3:AU4"/>
    <mergeCell ref="AV3:AV4"/>
    <mergeCell ref="AW3:AW4"/>
    <mergeCell ref="AX3:AX4"/>
    <mergeCell ref="AY3:AY4"/>
    <mergeCell ref="AZ3:AZ4"/>
    <mergeCell ref="BA3:BA4"/>
    <mergeCell ref="BB3:BB4"/>
    <mergeCell ref="BC3:BC4"/>
    <mergeCell ref="BD3:BD4"/>
    <mergeCell ref="BE3:BE4"/>
    <mergeCell ref="BF3:BF4"/>
    <mergeCell ref="BG3:BG4"/>
    <mergeCell ref="BQ3:BQ4"/>
    <mergeCell ref="BR3:BR4"/>
  </mergeCells>
  <conditionalFormatting sqref="M5 M11 M17 M23 M29 M35 M41 M47 M53 M59">
    <cfRule type="cellIs" dxfId="131" priority="32" stopIfTrue="1" operator="equal">
      <formula>"Muy Alta"</formula>
    </cfRule>
    <cfRule type="containsText" dxfId="130" priority="33" operator="containsText" text="ZONA RIESGO ALTA">
      <formula>NOT(ISERROR(SEARCH("ZONA RIESGO ALTA",M5)))</formula>
    </cfRule>
    <cfRule type="containsText" dxfId="129" priority="34" operator="containsText" text="ZONA RIESGO MODERADA">
      <formula>NOT(ISERROR(SEARCH("ZONA RIESGO MODERADA",M5)))</formula>
    </cfRule>
    <cfRule type="containsText" dxfId="128" priority="35" operator="containsText" text="ZONA RIESGO BAJA">
      <formula>NOT(ISERROR(SEARCH("ZONA RIESGO BAJA",M5)))</formula>
    </cfRule>
    <cfRule type="cellIs" dxfId="127" priority="36" operator="equal">
      <formula>"Muy Baja"</formula>
    </cfRule>
  </conditionalFormatting>
  <conditionalFormatting sqref="M5:M64">
    <cfRule type="containsText" dxfId="126" priority="31" operator="containsText" text="ZONA RIESGO EXTREMA">
      <formula>NOT(ISERROR(SEARCH("ZONA RIESGO EXTREMA",M5)))</formula>
    </cfRule>
  </conditionalFormatting>
  <conditionalFormatting sqref="X5:X64">
    <cfRule type="containsText" dxfId="125" priority="28" operator="containsText" text="DEBIL">
      <formula>NOT(ISERROR(SEARCH("DEBIL",X5)))</formula>
    </cfRule>
    <cfRule type="containsText" dxfId="124" priority="29" operator="containsText" text="MODERADO">
      <formula>NOT(ISERROR(SEARCH("MODERADO",X5)))</formula>
    </cfRule>
    <cfRule type="containsText" dxfId="123" priority="30" operator="containsText" text="FUERTE">
      <formula>NOT(ISERROR(SEARCH("FUERTE",X5)))</formula>
    </cfRule>
  </conditionalFormatting>
  <conditionalFormatting sqref="AC5:AD5 AC11:AD11 AC17:AD17 AC23:AD23 AC29:AD29 AC35:AD35 AC41:AD41 AC47:AD47 AC53:AD53 AC59:AD59">
    <cfRule type="containsText" dxfId="122" priority="17" operator="containsText" text="DEBIL">
      <formula>NOT(ISERROR(SEARCH("DEBIL",AC5)))</formula>
    </cfRule>
    <cfRule type="containsText" dxfId="121" priority="18" operator="containsText" text="MODERADO">
      <formula>NOT(ISERROR(SEARCH("MODERADO",AC5)))</formula>
    </cfRule>
    <cfRule type="containsText" dxfId="120" priority="19" operator="containsText" text="FUERTE">
      <formula>NOT(ISERROR(SEARCH("FUERTE",AC5)))</formula>
    </cfRule>
  </conditionalFormatting>
  <conditionalFormatting sqref="AI5:AJ5 AI11:AJ11 AI17:AJ17 AI23:AJ23 AI29:AJ29 AI35:AJ35 AI41:AJ41 AI47:AJ47 AI53:AJ53 AI59:AJ59">
    <cfRule type="containsText" dxfId="119" priority="1" operator="containsText" text="casi seguro">
      <formula>NOT(ISERROR(SEARCH("casi seguro",AI5)))</formula>
    </cfRule>
    <cfRule type="containsText" dxfId="118" priority="2" operator="containsText" text="PROBABLE">
      <formula>NOT(ISERROR(SEARCH("PROBABLE",AI5)))</formula>
    </cfRule>
    <cfRule type="containsText" dxfId="117" priority="3" operator="containsText" text="posible">
      <formula>NOT(ISERROR(SEARCH("posible",AI5)))</formula>
    </cfRule>
    <cfRule type="containsText" dxfId="116" priority="4" operator="containsText" text="Improbable">
      <formula>NOT(ISERROR(SEARCH("Improbable",AI5)))</formula>
    </cfRule>
    <cfRule type="containsText" dxfId="115" priority="5" operator="containsText" text="Rara vez">
      <formula>NOT(ISERROR(SEARCH("Rara vez",AI5)))</formula>
    </cfRule>
  </conditionalFormatting>
  <conditionalFormatting sqref="AL5 AL11 AL17 AL23 AL29 AL35 AL41 AL47 AL53 AL59">
    <cfRule type="cellIs" dxfId="110" priority="12" stopIfTrue="1" operator="equal">
      <formula>"Muy Alta"</formula>
    </cfRule>
    <cfRule type="containsText" dxfId="109" priority="13" operator="containsText" text="ZONA RIESGO ALTA">
      <formula>NOT(ISERROR(SEARCH("ZONA RIESGO ALTA",AL5)))</formula>
    </cfRule>
    <cfRule type="containsText" dxfId="108" priority="14" operator="containsText" text="ZONA RIESGO MODERADA">
      <formula>NOT(ISERROR(SEARCH("ZONA RIESGO MODERADA",AL5)))</formula>
    </cfRule>
    <cfRule type="containsText" dxfId="107" priority="15" operator="containsText" text="ZONA RIESGO BAJA">
      <formula>NOT(ISERROR(SEARCH("ZONA RIESGO BAJA",AL5)))</formula>
    </cfRule>
    <cfRule type="cellIs" dxfId="106" priority="16" operator="equal">
      <formula>"Muy Baja"</formula>
    </cfRule>
  </conditionalFormatting>
  <conditionalFormatting sqref="AL5:AL64">
    <cfRule type="containsText" dxfId="105" priority="11" operator="containsText" text="ZONA RIESGO EXTREMA">
      <formula>NOT(ISERROR(SEARCH("ZONA RIESGO EXTREMA",AL5)))</formula>
    </cfRule>
  </conditionalFormatting>
  <dataValidations count="1">
    <dataValidation allowBlank="1" showInputMessage="1" showErrorMessage="1" prompt="fuerte + fuerte = fuerte _x000a_fuerte + moderado = moderado _x000a_fuerte + débil = débil _x000a_moderado + fuerte = moderado _x000a_moderado + moderado = moderado _x000a_moderado + débil = débil _x000a_débil + fuerte = débil _x000a_débil + moderado = débil _x000a_débil + débil = débil _x000a__x000a__x000a_" sqref="Z5:Z64" xr:uid="{CDA47DC9-BEE1-4BF6-B501-57E6A4035779}"/>
  </dataValidations>
  <pageMargins left="0.70866141732283472" right="0.70866141732283472" top="0.74803149606299213" bottom="0.74803149606299213" header="0.31496062992125984" footer="0.31496062992125984"/>
  <pageSetup paperSize="9" scale="23" orientation="landscape" r:id="rId1"/>
  <headerFooter>
    <oddHeader>&amp;L&amp;G&amp;C&amp;"Arial,Negrita"&amp;12MAPA Y PLAN DE MANEJO DE RIESGOS Y OPORTUNIDADES</oddHeader>
    <oddFooter>&amp;L&amp;G&amp;C&amp;N&amp;RDES-FM-12
V11</oddFooter>
  </headerFooter>
  <legacyDrawing r:id="rId2"/>
  <legacyDrawingHF r:id="rId3"/>
  <extLst>
    <ext xmlns:x14="http://schemas.microsoft.com/office/spreadsheetml/2009/9/main" uri="{78C0D931-6437-407d-A8EE-F0AAD7539E65}">
      <x14:conditionalFormattings>
        <x14:conditionalFormatting xmlns:xm="http://schemas.microsoft.com/office/excel/2006/main">
          <x14:cfRule type="containsText" priority="6" operator="containsText" id="{AD203612-25EC-4686-BFE9-6479FC2C2B07}">
            <xm:f>NOT(ISERROR(SEARCH(#REF!,AI5)))</xm:f>
            <xm:f>#REF!</xm:f>
            <x14:dxf>
              <fill>
                <gradientFill degree="180">
                  <stop position="0">
                    <color rgb="FF008744"/>
                  </stop>
                  <stop position="1">
                    <color theme="0"/>
                  </stop>
                </gradientFill>
              </fill>
            </x14:dxf>
          </x14:cfRule>
          <x14:cfRule type="containsText" priority="8" operator="containsText" id="{DA000740-0671-441C-928E-6090D22BF798}">
            <xm:f>NOT(ISERROR(SEARCH(#REF!,AI5)))</xm:f>
            <xm:f>#REF!</xm:f>
            <x14:dxf>
              <fill>
                <gradientFill degree="180">
                  <stop position="0">
                    <color rgb="FF008744"/>
                  </stop>
                  <stop position="1">
                    <color rgb="FFFFFFFF"/>
                  </stop>
                </gradientFill>
              </fill>
            </x14:dxf>
          </x14:cfRule>
          <x14:cfRule type="containsText" priority="9" operator="containsText" id="{4967739F-55D5-41FA-8786-9A66FF772A44}">
            <xm:f>NOT(ISERROR(SEARCH(#REF!,AI5)))</xm:f>
            <xm:f>#REF!</xm:f>
            <x14:dxf>
              <fill>
                <gradientFill>
                  <stop position="0">
                    <color theme="0"/>
                  </stop>
                  <stop position="1">
                    <color rgb="FFFFFF00"/>
                  </stop>
                </gradientFill>
              </fill>
            </x14:dxf>
          </x14:cfRule>
          <x14:cfRule type="containsText" priority="10" operator="containsText" id="{415CE5F9-37B2-4B45-A599-4D477427DE99}">
            <xm:f>NOT(ISERROR(SEARCH(#REF!,AI5)))</xm:f>
            <xm:f>#REF!</xm:f>
            <x14:dxf>
              <fill>
                <gradientFill degree="180">
                  <stop position="0">
                    <color rgb="FFFFA700"/>
                  </stop>
                  <stop position="1">
                    <color theme="0"/>
                  </stop>
                </gradientFill>
              </fill>
            </x14:dxf>
          </x14:cfRule>
          <xm:sqref>AI5:AJ5 AI11:AJ11 AI17:AJ17 AI23:AJ23 AI29:AJ29 AI35:AJ35 AI41:AJ41 AI47:AJ47 AI53:AJ53 AI59:AJ59</xm:sqref>
        </x14:conditionalFormatting>
      </x14:conditionalFormattings>
    </ext>
    <ext xmlns:x14="http://schemas.microsoft.com/office/spreadsheetml/2009/9/main" uri="{CCE6A557-97BC-4b89-ADB6-D9C93CAAB3DF}">
      <x14:dataValidations xmlns:xm="http://schemas.microsoft.com/office/excel/2006/main" count="14">
        <x14:dataValidation type="list" allowBlank="1" showInputMessage="1" showErrorMessage="1" xr:uid="{49DB6158-6A13-4E5D-9AC6-2D6B222A4CB4}">
          <x14:formula1>
            <xm:f>Hoja1!$A$26:$A$39</xm:f>
          </x14:formula1>
          <xm:sqref>B5:B64</xm:sqref>
        </x14:dataValidation>
        <x14:dataValidation type="list" allowBlank="1" showInputMessage="1" showErrorMessage="1" xr:uid="{92ED92C5-324C-402B-A60A-04BC3C806C94}">
          <x14:formula1>
            <xm:f>Hoja1!$B$26:$B$39</xm:f>
          </x14:formula1>
          <xm:sqref>C5:C64</xm:sqref>
        </x14:dataValidation>
        <x14:dataValidation type="list" allowBlank="1" showInputMessage="1" showErrorMessage="1" xr:uid="{86723610-28F4-4075-BDFA-0099D43FD7A1}">
          <x14:formula1>
            <xm:f>'Opciones Tratamiento'!$E$2:$E$4</xm:f>
          </x14:formula1>
          <xm:sqref>F5:F64</xm:sqref>
        </x14:dataValidation>
        <x14:dataValidation type="list" allowBlank="1" showInputMessage="1" showErrorMessage="1" xr:uid="{18AFC08B-4FD0-406A-8C6D-23CFC049DF41}">
          <x14:formula1>
            <xm:f>'Opciones Tratamiento'!$B$24:$B$27</xm:f>
          </x14:formula1>
          <xm:sqref>I5:I64</xm:sqref>
        </x14:dataValidation>
        <x14:dataValidation type="list" allowBlank="1" showInputMessage="1" showErrorMessage="1" xr:uid="{BF5E8BFD-9A2A-417A-B1BF-4B2B6935D014}">
          <x14:formula1>
            <xm:f>Hoja1!$A$43:$A$47</xm:f>
          </x14:formula1>
          <xm:sqref>J5:J64 AI5:AI64</xm:sqref>
        </x14:dataValidation>
        <x14:dataValidation type="list" allowBlank="1" showInputMessage="1" showErrorMessage="1" xr:uid="{2A266D6D-7963-480F-BFC1-27A7A2B60A4D}">
          <x14:formula1>
            <xm:f>Hoja1!$B$45:$B$47</xm:f>
          </x14:formula1>
          <xm:sqref>K5:K64 AJ5:AJ64</xm:sqref>
        </x14:dataValidation>
        <x14:dataValidation type="list" allowBlank="1" showInputMessage="1" showErrorMessage="1" xr:uid="{2E8ACB5A-7C52-4D35-A316-B7B729C30508}">
          <x14:formula1>
            <xm:f>Hoja1!$A$52:$A$54</xm:f>
          </x14:formula1>
          <xm:sqref>P5:P64</xm:sqref>
        </x14:dataValidation>
        <x14:dataValidation type="list" allowBlank="1" showInputMessage="1" showErrorMessage="1" xr:uid="{FDEB5476-AA0C-486C-988A-1D939D97F111}">
          <x14:formula1>
            <xm:f>Hoja1!$B$52:$B$53</xm:f>
          </x14:formula1>
          <xm:sqref>Q5:U64</xm:sqref>
        </x14:dataValidation>
        <x14:dataValidation type="list" allowBlank="1" showInputMessage="1" showErrorMessage="1" xr:uid="{CDA8CDAB-6774-401C-AC21-6C4D2DDA430C}">
          <x14:formula1>
            <xm:f>Hoja1!$C$52:$C$54</xm:f>
          </x14:formula1>
          <xm:sqref>V5:V64</xm:sqref>
        </x14:dataValidation>
        <x14:dataValidation type="list" allowBlank="1" showInputMessage="1" showErrorMessage="1" xr:uid="{8333B0D8-328B-400E-A02A-56512965B7F4}">
          <x14:formula1>
            <xm:f>Hoja1!$A$56:$A$58</xm:f>
          </x14:formula1>
          <xm:sqref>Y5:Y64</xm:sqref>
        </x14:dataValidation>
        <x14:dataValidation type="list" allowBlank="1" showInputMessage="1" showErrorMessage="1" xr:uid="{08F858F7-A64D-45DD-B769-7EFC66C44FEA}">
          <x14:formula1>
            <xm:f>Hoja1!$B$60:$B$62</xm:f>
          </x14:formula1>
          <xm:sqref>AE5:AF64</xm:sqref>
        </x14:dataValidation>
        <x14:dataValidation type="list" allowBlank="1" showInputMessage="1" showErrorMessage="1" xr:uid="{966999B3-FCAD-4A72-AAE8-B03A2C1CD78A}">
          <x14:formula1>
            <xm:f>Hoja1!$A$64:$A$66</xm:f>
          </x14:formula1>
          <xm:sqref>AM5:AM64</xm:sqref>
        </x14:dataValidation>
        <x14:dataValidation type="list" allowBlank="1" showInputMessage="1" showErrorMessage="1" xr:uid="{076F224C-E017-4ECB-95BA-84FF5D2A5920}">
          <x14:formula1>
            <xm:f>'Opciones Tratamiento'!$B$20:$B$22</xm:f>
          </x14:formula1>
          <xm:sqref>AY5:AY64</xm:sqref>
        </x14:dataValidation>
        <x14:dataValidation type="list" allowBlank="1" showInputMessage="1" showErrorMessage="1" xr:uid="{839850E5-79EC-4688-B708-D770704F85D2}">
          <x14:formula1>
            <xm:f>Hoja1!$A$23:$A$24</xm:f>
          </x14:formula1>
          <xm:sqref>BD5:BD64 BI5:BI64 BN5:BN64 BS5:BS64</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2060"/>
  </sheetPr>
  <dimension ref="A1:DE64"/>
  <sheetViews>
    <sheetView tabSelected="1" topLeftCell="BW4" zoomScale="115" zoomScaleNormal="115" zoomScaleSheetLayoutView="10" zoomScalePageLayoutView="55" workbookViewId="0">
      <selection activeCell="CA6" sqref="CA6"/>
    </sheetView>
  </sheetViews>
  <sheetFormatPr baseColWidth="10" defaultColWidth="11.42578125" defaultRowHeight="33" customHeight="1" x14ac:dyDescent="0.3"/>
  <cols>
    <col min="1" max="1" width="4" style="2" bestFit="1" customWidth="1"/>
    <col min="2" max="4" width="18.7109375" style="112" customWidth="1"/>
    <col min="5" max="5" width="32.42578125" style="1" customWidth="1"/>
    <col min="6" max="7" width="18.7109375" style="112" customWidth="1"/>
    <col min="8" max="9" width="14.140625" style="2" customWidth="1"/>
    <col min="10" max="10" width="18.85546875" style="2" customWidth="1"/>
    <col min="11" max="11" width="19" style="188" customWidth="1"/>
    <col min="12" max="12" width="32.42578125" style="1" customWidth="1"/>
    <col min="13" max="13" width="17.85546875" style="1" customWidth="1"/>
    <col min="14" max="14" width="18.85546875" style="1" customWidth="1"/>
    <col min="15" max="15" width="6.28515625" style="1" bestFit="1" customWidth="1"/>
    <col min="16" max="16" width="27" style="1" customWidth="1"/>
    <col min="17" max="17" width="16.140625" style="1" customWidth="1"/>
    <col min="18" max="18" width="17.5703125" style="1" customWidth="1"/>
    <col min="19" max="19" width="6.28515625" style="1" bestFit="1" customWidth="1"/>
    <col min="20" max="20" width="16" style="1" customWidth="1"/>
    <col min="21" max="21" width="5.85546875" style="1" customWidth="1"/>
    <col min="22" max="22" width="31" style="1" customWidth="1"/>
    <col min="23" max="24" width="15.140625" style="1" hidden="1" customWidth="1"/>
    <col min="25" max="25" width="21" style="1" hidden="1" customWidth="1"/>
    <col min="26" max="26" width="19.28515625" style="1" hidden="1" customWidth="1"/>
    <col min="27" max="27" width="28.42578125" style="1" hidden="1" customWidth="1"/>
    <col min="28" max="28" width="6.85546875" style="1" hidden="1" customWidth="1"/>
    <col min="29" max="29" width="5" style="1" hidden="1" customWidth="1"/>
    <col min="30" max="30" width="5.5703125" style="1" hidden="1" customWidth="1"/>
    <col min="31" max="31" width="7.140625" style="1" hidden="1" customWidth="1"/>
    <col min="32" max="32" width="6.7109375" style="1" hidden="1" customWidth="1"/>
    <col min="33" max="33" width="7.5703125" style="1" hidden="1" customWidth="1"/>
    <col min="34" max="34" width="8.140625" style="1" hidden="1" customWidth="1"/>
    <col min="35" max="35" width="8.7109375" style="1" hidden="1" customWidth="1"/>
    <col min="36" max="36" width="10.42578125" style="1" hidden="1" customWidth="1"/>
    <col min="37" max="37" width="9.28515625" style="1" hidden="1" customWidth="1"/>
    <col min="38" max="38" width="9.140625" style="1" hidden="1" customWidth="1"/>
    <col min="39" max="39" width="8.42578125" style="1" hidden="1" customWidth="1"/>
    <col min="40" max="40" width="7.28515625" style="1" hidden="1" customWidth="1"/>
    <col min="41" max="41" width="23" style="1" customWidth="1"/>
    <col min="42" max="42" width="18.85546875" style="1" customWidth="1"/>
    <col min="43" max="43" width="22.140625" style="1" customWidth="1"/>
    <col min="44" max="44" width="20.5703125" style="155" hidden="1" customWidth="1"/>
    <col min="45" max="45" width="36.7109375" style="155" hidden="1" customWidth="1"/>
    <col min="46" max="46" width="20.5703125" style="155" hidden="1" customWidth="1"/>
    <col min="47" max="47" width="18.5703125" style="155" hidden="1" customWidth="1"/>
    <col min="48" max="48" width="20.5703125" style="155" hidden="1" customWidth="1"/>
    <col min="49" max="49" width="18.5703125" style="155" hidden="1" customWidth="1"/>
    <col min="50" max="50" width="20.5703125" style="155" customWidth="1"/>
    <col min="51" max="51" width="18.5703125" style="155" customWidth="1"/>
    <col min="52" max="52" width="21" style="155" customWidth="1"/>
    <col min="53" max="54" width="23" style="155" hidden="1" customWidth="1"/>
    <col min="55" max="55" width="18.85546875" style="155" hidden="1" customWidth="1"/>
    <col min="56" max="56" width="16.85546875" style="155" hidden="1" customWidth="1"/>
    <col min="57" max="57" width="19.5703125" style="155" hidden="1" customWidth="1"/>
    <col min="58" max="59" width="23" style="155" hidden="1" customWidth="1"/>
    <col min="60" max="60" width="18.85546875" style="155" hidden="1" customWidth="1"/>
    <col min="61" max="61" width="16.85546875" style="155" hidden="1" customWidth="1"/>
    <col min="62" max="62" width="19.5703125" style="155" hidden="1" customWidth="1"/>
    <col min="63" max="64" width="23" style="1" hidden="1" customWidth="1"/>
    <col min="65" max="65" width="18.85546875" style="1" hidden="1" customWidth="1"/>
    <col min="66" max="66" width="16.85546875" style="1" hidden="1" customWidth="1"/>
    <col min="67" max="67" width="19.5703125" style="1" hidden="1" customWidth="1"/>
    <col min="68" max="69" width="23" style="155" customWidth="1"/>
    <col min="70" max="70" width="18.85546875" style="155" customWidth="1"/>
    <col min="71" max="71" width="16.85546875" style="155" customWidth="1"/>
    <col min="72" max="72" width="19.5703125" style="155" customWidth="1"/>
    <col min="73" max="73" width="20.5703125" style="155" customWidth="1"/>
    <col min="74" max="75" width="23" style="155" customWidth="1"/>
    <col min="76" max="76" width="18.5703125" style="155" customWidth="1"/>
    <col min="77" max="77" width="20.5703125" style="155" customWidth="1"/>
    <col min="78" max="78" width="23" style="155" customWidth="1"/>
    <col min="79" max="79" width="18.5703125" style="155" customWidth="1"/>
    <col min="80" max="80" width="20.5703125" style="155" customWidth="1"/>
    <col min="81" max="81" width="40.42578125" style="155" customWidth="1"/>
    <col min="82" max="82" width="38.7109375" style="155" customWidth="1"/>
    <col min="83" max="83" width="54" style="155" customWidth="1"/>
    <col min="84" max="16384" width="11.42578125" style="155"/>
  </cols>
  <sheetData>
    <row r="1" spans="1:109" ht="33" customHeight="1" x14ac:dyDescent="0.3">
      <c r="A1" s="174"/>
      <c r="B1" s="175"/>
      <c r="C1" s="175"/>
      <c r="D1" s="175"/>
      <c r="E1" s="3"/>
      <c r="F1" s="175"/>
      <c r="G1" s="175"/>
      <c r="H1" s="176"/>
      <c r="I1" s="176"/>
      <c r="J1" s="176"/>
      <c r="K1" s="177"/>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154"/>
      <c r="AP1" s="154"/>
      <c r="AQ1" s="154"/>
      <c r="AR1" s="154"/>
      <c r="AS1" s="154"/>
      <c r="AT1" s="154"/>
      <c r="AU1" s="154"/>
      <c r="AV1" s="154"/>
      <c r="AW1" s="154"/>
      <c r="AX1" s="154"/>
      <c r="AY1" s="154"/>
      <c r="AZ1" s="154"/>
      <c r="BA1" s="154"/>
      <c r="BB1" s="154"/>
      <c r="BC1" s="154"/>
      <c r="BD1" s="154"/>
      <c r="BE1" s="154"/>
      <c r="BF1" s="154"/>
      <c r="BG1" s="154"/>
      <c r="BH1" s="154"/>
      <c r="BI1" s="154"/>
      <c r="BJ1" s="154"/>
      <c r="BK1" s="3"/>
      <c r="BL1" s="3"/>
      <c r="BM1" s="3"/>
      <c r="BN1" s="3"/>
      <c r="BO1" s="3"/>
      <c r="BP1" s="154"/>
      <c r="BQ1" s="154"/>
      <c r="BR1" s="154"/>
      <c r="BS1" s="154"/>
      <c r="BT1" s="154"/>
      <c r="BU1" s="154"/>
      <c r="BV1" s="154"/>
      <c r="BW1" s="154"/>
      <c r="BX1" s="154"/>
      <c r="BY1" s="154"/>
      <c r="BZ1" s="154"/>
      <c r="CA1" s="154"/>
      <c r="CB1" s="154"/>
      <c r="CC1" s="154"/>
      <c r="CD1" s="154"/>
      <c r="CE1" s="154"/>
      <c r="CF1" s="154"/>
      <c r="CG1" s="154"/>
      <c r="CH1" s="154"/>
      <c r="CI1" s="154"/>
      <c r="CJ1" s="154"/>
      <c r="CK1" s="154"/>
      <c r="CL1" s="154"/>
      <c r="CM1" s="154"/>
      <c r="CN1" s="154"/>
      <c r="CO1" s="154"/>
      <c r="CP1" s="154"/>
      <c r="CQ1" s="154"/>
      <c r="CR1" s="154"/>
      <c r="CS1" s="154"/>
      <c r="CT1" s="154"/>
      <c r="CU1" s="154"/>
      <c r="CV1" s="154"/>
      <c r="CW1" s="154"/>
      <c r="CX1" s="154"/>
      <c r="CY1" s="154"/>
      <c r="CZ1" s="154"/>
      <c r="DA1" s="154"/>
      <c r="DB1" s="154"/>
      <c r="DC1" s="154"/>
      <c r="DD1" s="154"/>
      <c r="DE1" s="154"/>
    </row>
    <row r="2" spans="1:109" ht="33" customHeight="1" x14ac:dyDescent="0.3">
      <c r="A2" s="356" t="s">
        <v>155</v>
      </c>
      <c r="B2" s="357"/>
      <c r="C2" s="357"/>
      <c r="D2" s="357"/>
      <c r="E2" s="357"/>
      <c r="F2" s="357"/>
      <c r="G2" s="357"/>
      <c r="H2" s="357"/>
      <c r="I2" s="357"/>
      <c r="J2" s="357"/>
      <c r="K2" s="357"/>
      <c r="L2" s="358"/>
      <c r="M2" s="356" t="s">
        <v>156</v>
      </c>
      <c r="N2" s="357"/>
      <c r="O2" s="357"/>
      <c r="P2" s="357"/>
      <c r="Q2" s="357"/>
      <c r="R2" s="357"/>
      <c r="S2" s="357"/>
      <c r="T2" s="358"/>
      <c r="U2" s="387" t="s">
        <v>157</v>
      </c>
      <c r="V2" s="387"/>
      <c r="W2" s="387"/>
      <c r="X2" s="387"/>
      <c r="Y2" s="387"/>
      <c r="Z2" s="387"/>
      <c r="AA2" s="387"/>
      <c r="AB2" s="387"/>
      <c r="AC2" s="387"/>
      <c r="AD2" s="387"/>
      <c r="AE2" s="387"/>
      <c r="AF2" s="387"/>
      <c r="AG2" s="387"/>
      <c r="AH2" s="387" t="s">
        <v>158</v>
      </c>
      <c r="AI2" s="387"/>
      <c r="AJ2" s="387"/>
      <c r="AK2" s="387"/>
      <c r="AL2" s="387"/>
      <c r="AM2" s="387"/>
      <c r="AN2" s="387"/>
      <c r="AO2" s="394" t="s">
        <v>159</v>
      </c>
      <c r="AP2" s="394"/>
      <c r="AQ2" s="394"/>
      <c r="AR2" s="394"/>
      <c r="AS2" s="394"/>
      <c r="AT2" s="394"/>
      <c r="AU2" s="394"/>
      <c r="AV2" s="394"/>
      <c r="AW2" s="394"/>
      <c r="AX2" s="394"/>
      <c r="AY2" s="394"/>
      <c r="AZ2" s="394"/>
      <c r="BA2" s="349" t="s">
        <v>160</v>
      </c>
      <c r="BB2" s="349"/>
      <c r="BC2" s="349"/>
      <c r="BD2" s="349"/>
      <c r="BE2" s="349"/>
      <c r="BF2" s="349" t="s">
        <v>161</v>
      </c>
      <c r="BG2" s="349"/>
      <c r="BH2" s="349"/>
      <c r="BI2" s="349"/>
      <c r="BJ2" s="349"/>
      <c r="BK2" s="349" t="s">
        <v>162</v>
      </c>
      <c r="BL2" s="349"/>
      <c r="BM2" s="349"/>
      <c r="BN2" s="349"/>
      <c r="BO2" s="349"/>
      <c r="BP2" s="349" t="s">
        <v>163</v>
      </c>
      <c r="BQ2" s="349"/>
      <c r="BR2" s="349"/>
      <c r="BS2" s="349"/>
      <c r="BT2" s="349"/>
      <c r="BU2" s="392" t="s">
        <v>164</v>
      </c>
      <c r="BV2" s="392"/>
      <c r="BW2" s="392"/>
      <c r="BX2" s="392"/>
      <c r="BY2" s="362" t="s">
        <v>165</v>
      </c>
      <c r="BZ2" s="362"/>
      <c r="CA2" s="362"/>
      <c r="CB2" s="353" t="s">
        <v>166</v>
      </c>
      <c r="CC2" s="354"/>
      <c r="CD2" s="354"/>
      <c r="CE2" s="355"/>
      <c r="CF2" s="154"/>
      <c r="CG2" s="154"/>
      <c r="CH2" s="154"/>
      <c r="CI2" s="154"/>
      <c r="CJ2" s="154"/>
      <c r="CK2" s="154"/>
      <c r="CL2" s="154"/>
      <c r="CM2" s="154"/>
      <c r="CN2" s="154"/>
      <c r="CO2" s="154"/>
      <c r="CP2" s="154"/>
      <c r="CQ2" s="154"/>
      <c r="CR2" s="154"/>
      <c r="CS2" s="154"/>
      <c r="CT2" s="154"/>
      <c r="CU2" s="154"/>
      <c r="CV2" s="154"/>
      <c r="CW2" s="154"/>
      <c r="CX2" s="154"/>
      <c r="CY2" s="154"/>
      <c r="CZ2" s="154"/>
      <c r="DA2" s="154"/>
      <c r="DB2" s="154"/>
      <c r="DC2" s="154"/>
      <c r="DD2" s="154"/>
      <c r="DE2" s="154"/>
    </row>
    <row r="3" spans="1:109" ht="33" customHeight="1" x14ac:dyDescent="0.3">
      <c r="A3" s="383" t="s">
        <v>167</v>
      </c>
      <c r="B3" s="384" t="s">
        <v>7</v>
      </c>
      <c r="C3" s="384" t="s">
        <v>9</v>
      </c>
      <c r="D3" s="384" t="s">
        <v>11</v>
      </c>
      <c r="E3" s="387" t="s">
        <v>21</v>
      </c>
      <c r="F3" s="384" t="s">
        <v>432</v>
      </c>
      <c r="G3" s="384" t="s">
        <v>433</v>
      </c>
      <c r="H3" s="387" t="s">
        <v>15</v>
      </c>
      <c r="I3" s="387" t="s">
        <v>434</v>
      </c>
      <c r="J3" s="387" t="s">
        <v>435</v>
      </c>
      <c r="K3" s="384" t="s">
        <v>23</v>
      </c>
      <c r="L3" s="387" t="s">
        <v>436</v>
      </c>
      <c r="M3" s="384" t="s">
        <v>170</v>
      </c>
      <c r="N3" s="384" t="s">
        <v>171</v>
      </c>
      <c r="O3" s="387" t="s">
        <v>172</v>
      </c>
      <c r="P3" s="384" t="s">
        <v>173</v>
      </c>
      <c r="Q3" s="384" t="s">
        <v>174</v>
      </c>
      <c r="R3" s="384" t="s">
        <v>175</v>
      </c>
      <c r="S3" s="387" t="s">
        <v>172</v>
      </c>
      <c r="T3" s="384" t="s">
        <v>29</v>
      </c>
      <c r="U3" s="386" t="s">
        <v>176</v>
      </c>
      <c r="V3" s="384" t="s">
        <v>31</v>
      </c>
      <c r="W3" s="384" t="s">
        <v>33</v>
      </c>
      <c r="X3" s="388" t="s">
        <v>177</v>
      </c>
      <c r="Y3" s="389"/>
      <c r="Z3" s="389"/>
      <c r="AA3" s="390"/>
      <c r="AB3" s="384" t="s">
        <v>178</v>
      </c>
      <c r="AC3" s="384"/>
      <c r="AD3" s="384"/>
      <c r="AE3" s="384"/>
      <c r="AF3" s="384"/>
      <c r="AG3" s="384"/>
      <c r="AH3" s="386" t="s">
        <v>179</v>
      </c>
      <c r="AI3" s="386" t="s">
        <v>180</v>
      </c>
      <c r="AJ3" s="386" t="s">
        <v>172</v>
      </c>
      <c r="AK3" s="386" t="s">
        <v>181</v>
      </c>
      <c r="AL3" s="386" t="s">
        <v>172</v>
      </c>
      <c r="AM3" s="386" t="s">
        <v>182</v>
      </c>
      <c r="AN3" s="386" t="s">
        <v>49</v>
      </c>
      <c r="AO3" s="370" t="s">
        <v>183</v>
      </c>
      <c r="AP3" s="370" t="s">
        <v>184</v>
      </c>
      <c r="AQ3" s="370" t="s">
        <v>185</v>
      </c>
      <c r="AR3" s="370" t="s">
        <v>186</v>
      </c>
      <c r="AS3" s="370" t="s">
        <v>187</v>
      </c>
      <c r="AT3" s="370" t="s">
        <v>186</v>
      </c>
      <c r="AU3" s="371" t="s">
        <v>188</v>
      </c>
      <c r="AV3" s="370" t="s">
        <v>186</v>
      </c>
      <c r="AW3" s="370" t="s">
        <v>189</v>
      </c>
      <c r="AX3" s="370" t="s">
        <v>186</v>
      </c>
      <c r="AY3" s="371" t="s">
        <v>190</v>
      </c>
      <c r="AZ3" s="370" t="s">
        <v>53</v>
      </c>
      <c r="BA3" s="350" t="s">
        <v>191</v>
      </c>
      <c r="BB3" s="350" t="s">
        <v>192</v>
      </c>
      <c r="BC3" s="350" t="s">
        <v>184</v>
      </c>
      <c r="BD3" s="350" t="s">
        <v>193</v>
      </c>
      <c r="BE3" s="350" t="s">
        <v>194</v>
      </c>
      <c r="BF3" s="350" t="s">
        <v>191</v>
      </c>
      <c r="BG3" s="350" t="s">
        <v>192</v>
      </c>
      <c r="BH3" s="350" t="s">
        <v>184</v>
      </c>
      <c r="BI3" s="350" t="s">
        <v>193</v>
      </c>
      <c r="BJ3" s="350" t="s">
        <v>194</v>
      </c>
      <c r="BK3" s="350" t="s">
        <v>191</v>
      </c>
      <c r="BL3" s="350" t="s">
        <v>192</v>
      </c>
      <c r="BM3" s="350" t="s">
        <v>184</v>
      </c>
      <c r="BN3" s="350" t="s">
        <v>193</v>
      </c>
      <c r="BO3" s="350" t="s">
        <v>194</v>
      </c>
      <c r="BP3" s="350" t="s">
        <v>191</v>
      </c>
      <c r="BQ3" s="350" t="s">
        <v>192</v>
      </c>
      <c r="BR3" s="350" t="s">
        <v>184</v>
      </c>
      <c r="BS3" s="350" t="s">
        <v>193</v>
      </c>
      <c r="BT3" s="350" t="s">
        <v>194</v>
      </c>
      <c r="BU3" s="393" t="s">
        <v>196</v>
      </c>
      <c r="BV3" s="393" t="s">
        <v>354</v>
      </c>
      <c r="BW3" s="393" t="s">
        <v>197</v>
      </c>
      <c r="BX3" s="393" t="s">
        <v>192</v>
      </c>
      <c r="BY3" s="363" t="s">
        <v>186</v>
      </c>
      <c r="BZ3" s="363" t="s">
        <v>198</v>
      </c>
      <c r="CA3" s="363" t="s">
        <v>199</v>
      </c>
      <c r="CB3" s="397" t="s">
        <v>200</v>
      </c>
      <c r="CC3" s="397" t="s">
        <v>201</v>
      </c>
      <c r="CD3" s="397" t="s">
        <v>202</v>
      </c>
      <c r="CE3" s="397" t="s">
        <v>203</v>
      </c>
      <c r="CF3" s="154"/>
      <c r="CG3" s="154"/>
      <c r="CH3" s="154"/>
      <c r="CI3" s="154"/>
      <c r="CJ3" s="154"/>
      <c r="CK3" s="154"/>
      <c r="CL3" s="154"/>
      <c r="CM3" s="154"/>
      <c r="CN3" s="154"/>
      <c r="CO3" s="154"/>
      <c r="CP3" s="154"/>
      <c r="CQ3" s="154"/>
      <c r="CR3" s="154"/>
      <c r="CS3" s="154"/>
      <c r="CT3" s="154"/>
      <c r="CU3" s="154"/>
      <c r="CV3" s="154"/>
      <c r="CW3" s="154"/>
      <c r="CX3" s="154"/>
      <c r="CY3" s="154"/>
      <c r="CZ3" s="154"/>
      <c r="DA3" s="154"/>
      <c r="DB3" s="154"/>
      <c r="DC3" s="154"/>
      <c r="DD3" s="154"/>
      <c r="DE3" s="154"/>
    </row>
    <row r="4" spans="1:109" s="157" customFormat="1" ht="99.75" customHeight="1" x14ac:dyDescent="0.25">
      <c r="A4" s="383"/>
      <c r="B4" s="384"/>
      <c r="C4" s="384"/>
      <c r="D4" s="384"/>
      <c r="E4" s="387"/>
      <c r="F4" s="384"/>
      <c r="G4" s="384"/>
      <c r="H4" s="387"/>
      <c r="I4" s="387"/>
      <c r="J4" s="387"/>
      <c r="K4" s="384"/>
      <c r="L4" s="387"/>
      <c r="M4" s="384"/>
      <c r="N4" s="384"/>
      <c r="O4" s="387"/>
      <c r="P4" s="384"/>
      <c r="Q4" s="384"/>
      <c r="R4" s="387"/>
      <c r="S4" s="387"/>
      <c r="T4" s="384"/>
      <c r="U4" s="386"/>
      <c r="V4" s="384"/>
      <c r="W4" s="384"/>
      <c r="X4" s="179" t="s">
        <v>437</v>
      </c>
      <c r="Y4" s="179" t="s">
        <v>205</v>
      </c>
      <c r="Z4" s="179" t="s">
        <v>206</v>
      </c>
      <c r="AA4" s="179" t="s">
        <v>207</v>
      </c>
      <c r="AB4" s="180" t="s">
        <v>70</v>
      </c>
      <c r="AC4" s="180" t="s">
        <v>208</v>
      </c>
      <c r="AD4" s="180" t="s">
        <v>209</v>
      </c>
      <c r="AE4" s="180" t="s">
        <v>210</v>
      </c>
      <c r="AF4" s="180" t="s">
        <v>211</v>
      </c>
      <c r="AG4" s="180" t="s">
        <v>193</v>
      </c>
      <c r="AH4" s="386"/>
      <c r="AI4" s="386"/>
      <c r="AJ4" s="386"/>
      <c r="AK4" s="386"/>
      <c r="AL4" s="386"/>
      <c r="AM4" s="386"/>
      <c r="AN4" s="386"/>
      <c r="AO4" s="370"/>
      <c r="AP4" s="370"/>
      <c r="AQ4" s="370"/>
      <c r="AR4" s="370"/>
      <c r="AS4" s="370"/>
      <c r="AT4" s="370"/>
      <c r="AU4" s="372"/>
      <c r="AV4" s="370"/>
      <c r="AW4" s="370"/>
      <c r="AX4" s="370"/>
      <c r="AY4" s="372"/>
      <c r="AZ4" s="370"/>
      <c r="BA4" s="350"/>
      <c r="BB4" s="350"/>
      <c r="BC4" s="350"/>
      <c r="BD4" s="350"/>
      <c r="BE4" s="350"/>
      <c r="BF4" s="350"/>
      <c r="BG4" s="350"/>
      <c r="BH4" s="350"/>
      <c r="BI4" s="350"/>
      <c r="BJ4" s="350"/>
      <c r="BK4" s="350"/>
      <c r="BL4" s="350"/>
      <c r="BM4" s="350"/>
      <c r="BN4" s="350"/>
      <c r="BO4" s="350"/>
      <c r="BP4" s="350"/>
      <c r="BQ4" s="350"/>
      <c r="BR4" s="350"/>
      <c r="BS4" s="350"/>
      <c r="BT4" s="350"/>
      <c r="BU4" s="393"/>
      <c r="BV4" s="393"/>
      <c r="BW4" s="393"/>
      <c r="BX4" s="393"/>
      <c r="BY4" s="363"/>
      <c r="BZ4" s="363"/>
      <c r="CA4" s="363"/>
      <c r="CB4" s="397"/>
      <c r="CC4" s="397"/>
      <c r="CD4" s="397"/>
      <c r="CE4" s="397"/>
      <c r="CF4" s="156"/>
      <c r="CG4" s="156"/>
      <c r="CH4" s="156"/>
      <c r="CI4" s="156"/>
      <c r="CJ4" s="156"/>
      <c r="CK4" s="156"/>
      <c r="CL4" s="156"/>
      <c r="CM4" s="156"/>
      <c r="CN4" s="156"/>
      <c r="CO4" s="156"/>
      <c r="CP4" s="156"/>
      <c r="CQ4" s="156"/>
      <c r="CR4" s="156"/>
      <c r="CS4" s="156"/>
      <c r="CT4" s="156"/>
      <c r="CU4" s="156"/>
      <c r="CV4" s="156"/>
      <c r="CW4" s="156"/>
      <c r="CX4" s="156"/>
      <c r="CY4" s="156"/>
      <c r="CZ4" s="156"/>
      <c r="DA4" s="156"/>
      <c r="DB4" s="156"/>
      <c r="DC4" s="156"/>
      <c r="DD4" s="156"/>
      <c r="DE4" s="156"/>
    </row>
    <row r="5" spans="1:109" s="159" customFormat="1" ht="185.25" customHeight="1" x14ac:dyDescent="0.25">
      <c r="A5" s="351">
        <v>1</v>
      </c>
      <c r="B5" s="352" t="s">
        <v>72</v>
      </c>
      <c r="C5" s="352" t="s">
        <v>212</v>
      </c>
      <c r="D5" s="352" t="s">
        <v>355</v>
      </c>
      <c r="E5" s="380" t="s">
        <v>144</v>
      </c>
      <c r="F5" s="352" t="s">
        <v>438</v>
      </c>
      <c r="G5" s="352" t="s">
        <v>439</v>
      </c>
      <c r="H5" s="352" t="s">
        <v>440</v>
      </c>
      <c r="I5" s="182" t="s">
        <v>441</v>
      </c>
      <c r="J5" s="182" t="s">
        <v>442</v>
      </c>
      <c r="K5" s="352" t="s">
        <v>218</v>
      </c>
      <c r="L5" s="380" t="s">
        <v>443</v>
      </c>
      <c r="M5" s="351">
        <v>12</v>
      </c>
      <c r="N5" s="377" t="str">
        <f>IF(M5&lt;=0,"",IF(M5&lt;=2,"Muy Baja",IF(M5&lt;=24,"Baja",IF(M5&lt;=500,"Media",IF(M5&lt;=5000,"Alta","Muy Alta")))))</f>
        <v>Baja</v>
      </c>
      <c r="O5" s="378">
        <f>IF(N5="","",IF(N5="Muy Baja",0.2,IF(N5="Baja",0.4,IF(N5="Media",0.6,IF(N5="Alta",0.8,IF(N5="Muy Alta",1,))))))</f>
        <v>0.4</v>
      </c>
      <c r="P5" s="373" t="s">
        <v>444</v>
      </c>
      <c r="Q5" s="378" t="str">
        <f>IF(NOT(ISERROR(MATCH(P5,'Tabla Impacto'!$B$221:$B$223,0))),'Tabla Impacto'!$F$223&amp;"Por favor no seleccionar los criterios de impacto(Afectación Económica o presupuestal y Pérdida Reputacional)",P5)</f>
        <v xml:space="preserve">     El riesgo afecta la imagen de la entidad internamente, de conocimiento general, nivel interno, de junta dircetiva y accionistas y/o de provedores</v>
      </c>
      <c r="R5" s="377" t="str">
        <f>IF(OR(Q5='Tabla Impacto'!$C$11,Q5='Tabla Impacto'!$D$11),"Leve",IF(OR(Q5='Tabla Impacto'!$C$12,Q5='Tabla Impacto'!$D$12),"Menor",IF(OR(Q5='Tabla Impacto'!$C$13,Q5='Tabla Impacto'!$D$13),"Moderado",IF(OR(Q5='Tabla Impacto'!$C$14,Q5='Tabla Impacto'!$D$14),"Mayor",IF(OR(Q5='Tabla Impacto'!$C$15,Q5='Tabla Impacto'!$D$15),"Catastrófico","")))))</f>
        <v>Menor</v>
      </c>
      <c r="S5" s="378">
        <f>IF(R5="","",IF(R5="Leve",0.2,IF(R5="Menor",0.4,IF(R5="Moderado",0.6,IF(R5="Mayor",0.8,IF(R5="Catastrófico",1,))))))</f>
        <v>0.4</v>
      </c>
      <c r="T5" s="379" t="str">
        <f>IF(OR(AND(N5="Muy Baja",R5="Leve"),AND(N5="Muy Baja",R5="Menor"),AND(N5="Baja",R5="Leve")),"Bajo",IF(OR(AND(N5="Muy baja",R5="Moderado"),AND(N5="Baja",R5="Menor"),AND(N5="Baja",R5="Moderado"),AND(N5="Media",R5="Leve"),AND(N5="Media",R5="Menor"),AND(N5="Media",R5="Moderado"),AND(N5="Alta",R5="Leve"),AND(N5="Alta",R5="Menor")),"Moderado",IF(OR(AND(N5="Muy Baja",R5="Mayor"),AND(N5="Baja",R5="Mayor"),AND(N5="Media",R5="Mayor"),AND(N5="Alta",R5="Moderado"),AND(N5="Alta",R5="Mayor"),AND(N5="Muy Alta",R5="Leve"),AND(N5="Muy Alta",R5="Menor"),AND(N5="Muy Alta",R5="Moderado"),AND(N5="Muy Alta",R5="Mayor")),"Alto",IF(OR(AND(N5="Muy Baja",R5="Catastrófico"),AND(N5="Baja",R5="Catastrófico"),AND(N5="Media",R5="Catastrófico"),AND(N5="Alta",R5="Catastrófico"),AND(N5="Muy Alta",R5="Catastrófico")),"Extremo",""))))</f>
        <v>Moderado</v>
      </c>
      <c r="U5" s="181">
        <v>1</v>
      </c>
      <c r="V5" s="184" t="s">
        <v>445</v>
      </c>
      <c r="W5" s="172" t="str">
        <f t="shared" ref="W5:W36" si="0">IF(OR(AB5="Preventivo",AB5="Detectivo"),"Probabilidad",IF(AB5="Correctivo","Impacto",""))</f>
        <v>Probabilidad</v>
      </c>
      <c r="X5" s="172" t="s">
        <v>221</v>
      </c>
      <c r="Y5" s="172" t="s">
        <v>221</v>
      </c>
      <c r="Z5" s="172" t="s">
        <v>221</v>
      </c>
      <c r="AA5" s="172" t="s">
        <v>221</v>
      </c>
      <c r="AB5" s="185" t="s">
        <v>271</v>
      </c>
      <c r="AC5" s="185" t="s">
        <v>223</v>
      </c>
      <c r="AD5" s="116" t="str">
        <f t="shared" ref="AD5" si="1">IF(AND(AB5="Preventivo",AC5="Automático"),"50%",IF(AND(AB5="Preventivo",AC5="Manual"),"40%",IF(AND(AB5="Detectivo",AC5="Automático"),"40%",IF(AND(AB5="Detectivo",AC5="Manual"),"30%",IF(AND(AB5="Correctivo",AC5="Automático"),"35%",IF(AND(AB5="Correctivo",AC5="Manual"),"25%",""))))))</f>
        <v>40%</v>
      </c>
      <c r="AE5" s="185" t="s">
        <v>224</v>
      </c>
      <c r="AF5" s="185" t="s">
        <v>225</v>
      </c>
      <c r="AG5" s="185" t="s">
        <v>226</v>
      </c>
      <c r="AH5" s="165">
        <f>IFERROR(IF(W5="Probabilidad",(O5-(+O5*AD5)),IF(W5="Impacto",O5,"")),"")</f>
        <v>0.24</v>
      </c>
      <c r="AI5" s="149" t="str">
        <f>IFERROR(IF(AH5="","",IF(AH5&lt;=0.2,"Muy Baja",IF(AH5&lt;=0.4,"Baja",IF(AH5&lt;=0.6,"Media",IF(AH5&lt;=0.8,"Alta","Muy Alta"))))),"")</f>
        <v>Baja</v>
      </c>
      <c r="AJ5" s="116">
        <f t="shared" ref="AJ5" si="2">+AH5</f>
        <v>0.24</v>
      </c>
      <c r="AK5" s="149" t="str">
        <f>IFERROR(IF(AL5="","",IF(AL5&lt;=0.2,"Leve",IF(AL5&lt;=0.4,"Menor",IF(AL5&lt;=0.6,"Moderado",IF(AL5&lt;=0.8,"Mayor","Catastrófico"))))),"")</f>
        <v>Menor</v>
      </c>
      <c r="AL5" s="116">
        <f>IFERROR(IF(W5="Impacto",(S5-(+S5*AD5)),IF(W5="Probabilidad",S5,"")),"")</f>
        <v>0.4</v>
      </c>
      <c r="AM5" s="117" t="str">
        <f t="shared" ref="AM5" si="3">IFERROR(IF(OR(AND(AI5="Muy Baja",AK5="Leve"),AND(AI5="Muy Baja",AK5="Menor"),AND(AI5="Baja",AK5="Leve")),"Bajo",IF(OR(AND(AI5="Muy baja",AK5="Moderado"),AND(AI5="Baja",AK5="Menor"),AND(AI5="Baja",AK5="Moderado"),AND(AI5="Media",AK5="Leve"),AND(AI5="Media",AK5="Menor"),AND(AI5="Media",AK5="Moderado"),AND(AI5="Alta",AK5="Leve"),AND(AI5="Alta",AK5="Menor")),"Moderado",IF(OR(AND(AI5="Muy Baja",AK5="Mayor"),AND(AI5="Baja",AK5="Mayor"),AND(AI5="Media",AK5="Mayor"),AND(AI5="Alta",AK5="Moderado"),AND(AI5="Alta",AK5="Mayor"),AND(AI5="Muy Alta",AK5="Leve"),AND(AI5="Muy Alta",AK5="Menor"),AND(AI5="Muy Alta",AK5="Moderado"),AND(AI5="Muy Alta",AK5="Mayor")),"Alto",IF(OR(AND(AI5="Muy Baja",AK5="Catastrófico"),AND(AI5="Baja",AK5="Catastrófico"),AND(AI5="Media",AK5="Catastrófico"),AND(AI5="Alta",AK5="Catastrófico"),AND(AI5="Muy Alta",AK5="Catastrófico")),"Extremo","")))),"")</f>
        <v>Moderado</v>
      </c>
      <c r="AN5" s="359" t="s">
        <v>227</v>
      </c>
      <c r="AO5" s="186" t="s">
        <v>446</v>
      </c>
      <c r="AP5" s="182" t="s">
        <v>447</v>
      </c>
      <c r="AQ5" s="189">
        <v>45291</v>
      </c>
      <c r="AR5" s="190" t="s">
        <v>448</v>
      </c>
      <c r="AS5" s="182" t="s">
        <v>449</v>
      </c>
      <c r="AT5" s="190" t="s">
        <v>450</v>
      </c>
      <c r="AU5" s="182" t="s">
        <v>451</v>
      </c>
      <c r="AV5" s="190" t="s">
        <v>234</v>
      </c>
      <c r="AW5" s="182" t="s">
        <v>452</v>
      </c>
      <c r="AX5" s="152" t="s">
        <v>236</v>
      </c>
      <c r="AY5" s="150" t="s">
        <v>453</v>
      </c>
      <c r="AZ5" s="151" t="s">
        <v>238</v>
      </c>
      <c r="BA5" s="190" t="s">
        <v>448</v>
      </c>
      <c r="BB5" s="182" t="s">
        <v>454</v>
      </c>
      <c r="BC5" s="182" t="s">
        <v>455</v>
      </c>
      <c r="BD5" s="190" t="s">
        <v>456</v>
      </c>
      <c r="BE5" s="189" t="s">
        <v>243</v>
      </c>
      <c r="BF5" s="190" t="s">
        <v>232</v>
      </c>
      <c r="BG5" s="182" t="s">
        <v>457</v>
      </c>
      <c r="BH5" s="182" t="s">
        <v>455</v>
      </c>
      <c r="BI5" s="190" t="s">
        <v>458</v>
      </c>
      <c r="BJ5" s="189" t="s">
        <v>243</v>
      </c>
      <c r="BK5" s="190" t="s">
        <v>234</v>
      </c>
      <c r="BL5" s="182" t="s">
        <v>459</v>
      </c>
      <c r="BM5" s="182" t="s">
        <v>455</v>
      </c>
      <c r="BN5" s="190" t="s">
        <v>458</v>
      </c>
      <c r="BO5" s="189" t="s">
        <v>243</v>
      </c>
      <c r="BP5" s="152" t="s">
        <v>236</v>
      </c>
      <c r="BQ5" s="150" t="s">
        <v>460</v>
      </c>
      <c r="BR5" s="150" t="s">
        <v>461</v>
      </c>
      <c r="BS5" s="152" t="s">
        <v>462</v>
      </c>
      <c r="BT5" s="118" t="s">
        <v>243</v>
      </c>
      <c r="BU5" s="118"/>
      <c r="BV5" s="150" t="s">
        <v>463</v>
      </c>
      <c r="BW5" s="150"/>
      <c r="BX5" s="150"/>
      <c r="BY5" s="152" t="s">
        <v>758</v>
      </c>
      <c r="BZ5" s="260" t="s">
        <v>760</v>
      </c>
      <c r="CA5" s="260" t="s">
        <v>769</v>
      </c>
      <c r="CB5" s="266" t="s">
        <v>267</v>
      </c>
      <c r="CC5" s="267" t="s">
        <v>464</v>
      </c>
      <c r="CD5" s="267" t="s">
        <v>465</v>
      </c>
      <c r="CE5" s="267" t="s">
        <v>466</v>
      </c>
      <c r="CF5" s="158"/>
      <c r="CG5" s="158"/>
      <c r="CH5" s="158"/>
      <c r="CI5" s="158"/>
      <c r="CJ5" s="158"/>
      <c r="CK5" s="158"/>
      <c r="CL5" s="158"/>
      <c r="CM5" s="158"/>
      <c r="CN5" s="158"/>
      <c r="CO5" s="158"/>
      <c r="CP5" s="158"/>
      <c r="CQ5" s="158"/>
      <c r="CR5" s="158"/>
      <c r="CS5" s="158"/>
      <c r="CT5" s="158"/>
      <c r="CU5" s="158"/>
      <c r="CV5" s="158"/>
      <c r="CW5" s="158"/>
      <c r="CX5" s="158"/>
      <c r="CY5" s="158"/>
      <c r="CZ5" s="158"/>
      <c r="DA5" s="158"/>
      <c r="DB5" s="158"/>
      <c r="DC5" s="158"/>
      <c r="DD5" s="158"/>
      <c r="DE5" s="158"/>
    </row>
    <row r="6" spans="1:109" ht="293.25" x14ac:dyDescent="0.3">
      <c r="A6" s="351"/>
      <c r="B6" s="352"/>
      <c r="C6" s="352"/>
      <c r="D6" s="352"/>
      <c r="E6" s="380"/>
      <c r="F6" s="352"/>
      <c r="G6" s="352"/>
      <c r="H6" s="352"/>
      <c r="I6" s="182" t="s">
        <v>467</v>
      </c>
      <c r="J6" s="182" t="s">
        <v>468</v>
      </c>
      <c r="K6" s="352"/>
      <c r="L6" s="380"/>
      <c r="M6" s="351"/>
      <c r="N6" s="377"/>
      <c r="O6" s="378"/>
      <c r="P6" s="373"/>
      <c r="Q6" s="378">
        <f>IF(NOT(ISERROR(MATCH(P6,_xlfn.ANCHORARRAY(E17),0))),O19&amp;"Por favor no seleccionar los criterios de impacto",P6)</f>
        <v>0</v>
      </c>
      <c r="R6" s="377"/>
      <c r="S6" s="378"/>
      <c r="T6" s="379"/>
      <c r="U6" s="181">
        <v>2</v>
      </c>
      <c r="V6" s="184" t="s">
        <v>469</v>
      </c>
      <c r="W6" s="172" t="str">
        <f t="shared" si="0"/>
        <v>Probabilidad</v>
      </c>
      <c r="X6" s="172" t="s">
        <v>221</v>
      </c>
      <c r="Y6" s="172" t="s">
        <v>221</v>
      </c>
      <c r="Z6" s="172" t="s">
        <v>221</v>
      </c>
      <c r="AA6" s="172" t="s">
        <v>221</v>
      </c>
      <c r="AB6" s="185" t="s">
        <v>271</v>
      </c>
      <c r="AC6" s="185" t="s">
        <v>223</v>
      </c>
      <c r="AD6" s="116" t="str">
        <f t="shared" ref="AD6:AD64" si="4">IF(AND(AB6="Preventivo",AC6="Automático"),"50%",IF(AND(AB6="Preventivo",AC6="Manual"),"40%",IF(AND(AB6="Detectivo",AC6="Automático"),"40%",IF(AND(AB6="Detectivo",AC6="Manual"),"30%",IF(AND(AB6="Correctivo",AC6="Automático"),"35%",IF(AND(AB6="Correctivo",AC6="Manual"),"25%",""))))))</f>
        <v>40%</v>
      </c>
      <c r="AE6" s="185" t="s">
        <v>224</v>
      </c>
      <c r="AF6" s="185" t="s">
        <v>322</v>
      </c>
      <c r="AG6" s="185" t="s">
        <v>226</v>
      </c>
      <c r="AH6" s="165">
        <f>IFERROR(IF(AND(W5="Probabilidad",W6="Probabilidad"),(AJ5-(+AJ5*AD6)),IF(W6="Probabilidad",(O5-(+O5*AD6)),IF(W6="Impacto",AJ5,""))),"")</f>
        <v>0.14399999999999999</v>
      </c>
      <c r="AI6" s="149" t="str">
        <f t="shared" ref="AI6:AI64" si="5">IFERROR(IF(AH6="","",IF(AH6&lt;=0.2,"Muy Baja",IF(AH6&lt;=0.4,"Baja",IF(AH6&lt;=0.6,"Media",IF(AH6&lt;=0.8,"Alta","Muy Alta"))))),"")</f>
        <v>Muy Baja</v>
      </c>
      <c r="AJ6" s="116">
        <f t="shared" ref="AJ6:AJ36" si="6">+AH6</f>
        <v>0.14399999999999999</v>
      </c>
      <c r="AK6" s="149" t="str">
        <f t="shared" ref="AK6:AK64" si="7">IFERROR(IF(AL6="","",IF(AL6&lt;=0.2,"Leve",IF(AL6&lt;=0.4,"Menor",IF(AL6&lt;=0.6,"Moderado",IF(AL6&lt;=0.8,"Mayor","Catastrófico"))))),"")</f>
        <v>Menor</v>
      </c>
      <c r="AL6" s="116">
        <f>IFERROR(IF(AND(W5="Impacto",W6="Impacto"),(AL5-(+AL5*AD6)),IF(W6="Impacto",($S$5-(+$S$5*AD6)),IF(W6="Probabilidad",AL5,""))),"")</f>
        <v>0.4</v>
      </c>
      <c r="AM6" s="117" t="str">
        <f t="shared" ref="AM6:AM36" si="8">IFERROR(IF(OR(AND(AI6="Muy Baja",AK6="Leve"),AND(AI6="Muy Baja",AK6="Menor"),AND(AI6="Baja",AK6="Leve")),"Bajo",IF(OR(AND(AI6="Muy baja",AK6="Moderado"),AND(AI6="Baja",AK6="Menor"),AND(AI6="Baja",AK6="Moderado"),AND(AI6="Media",AK6="Leve"),AND(AI6="Media",AK6="Menor"),AND(AI6="Media",AK6="Moderado"),AND(AI6="Alta",AK6="Leve"),AND(AI6="Alta",AK6="Menor")),"Moderado",IF(OR(AND(AI6="Muy Baja",AK6="Mayor"),AND(AI6="Baja",AK6="Mayor"),AND(AI6="Media",AK6="Mayor"),AND(AI6="Alta",AK6="Moderado"),AND(AI6="Alta",AK6="Mayor"),AND(AI6="Muy Alta",AK6="Leve"),AND(AI6="Muy Alta",AK6="Menor"),AND(AI6="Muy Alta",AK6="Moderado"),AND(AI6="Muy Alta",AK6="Mayor")),"Alto",IF(OR(AND(AI6="Muy Baja",AK6="Catastrófico"),AND(AI6="Baja",AK6="Catastrófico"),AND(AI6="Media",AK6="Catastrófico"),AND(AI6="Alta",AK6="Catastrófico"),AND(AI6="Muy Alta",AK6="Catastrófico")),"Extremo","")))),"")</f>
        <v>Bajo</v>
      </c>
      <c r="AN6" s="360"/>
      <c r="AO6" s="186"/>
      <c r="AP6" s="182"/>
      <c r="AQ6" s="189"/>
      <c r="AR6" s="189"/>
      <c r="AS6" s="182"/>
      <c r="AT6" s="190"/>
      <c r="AU6" s="182"/>
      <c r="AV6" s="189"/>
      <c r="AW6" s="182"/>
      <c r="AX6" s="118"/>
      <c r="AY6" s="150"/>
      <c r="AZ6" s="151"/>
      <c r="BA6" s="190" t="s">
        <v>448</v>
      </c>
      <c r="BB6" s="182" t="s">
        <v>470</v>
      </c>
      <c r="BC6" s="182" t="s">
        <v>455</v>
      </c>
      <c r="BD6" s="190" t="s">
        <v>471</v>
      </c>
      <c r="BE6" s="189" t="s">
        <v>243</v>
      </c>
      <c r="BF6" s="190" t="s">
        <v>232</v>
      </c>
      <c r="BG6" s="182" t="s">
        <v>472</v>
      </c>
      <c r="BH6" s="182" t="s">
        <v>455</v>
      </c>
      <c r="BI6" s="190" t="s">
        <v>471</v>
      </c>
      <c r="BJ6" s="189" t="s">
        <v>243</v>
      </c>
      <c r="BK6" s="190" t="s">
        <v>234</v>
      </c>
      <c r="BL6" s="182" t="s">
        <v>473</v>
      </c>
      <c r="BM6" s="182" t="s">
        <v>455</v>
      </c>
      <c r="BN6" s="190" t="s">
        <v>458</v>
      </c>
      <c r="BO6" s="189" t="s">
        <v>243</v>
      </c>
      <c r="BP6" s="152" t="s">
        <v>236</v>
      </c>
      <c r="BQ6" s="150" t="s">
        <v>474</v>
      </c>
      <c r="BR6" s="151" t="s">
        <v>475</v>
      </c>
      <c r="BS6" s="152" t="s">
        <v>476</v>
      </c>
      <c r="BT6" s="118" t="s">
        <v>243</v>
      </c>
      <c r="BU6" s="118"/>
      <c r="BV6" s="150"/>
      <c r="BW6" s="150"/>
      <c r="BX6" s="150"/>
      <c r="BY6" s="152" t="s">
        <v>768</v>
      </c>
      <c r="BZ6" s="260" t="s">
        <v>760</v>
      </c>
      <c r="CA6" s="150"/>
      <c r="CB6" s="268" t="s">
        <v>267</v>
      </c>
      <c r="CC6" s="269" t="s">
        <v>477</v>
      </c>
      <c r="CD6" s="269" t="s">
        <v>465</v>
      </c>
      <c r="CE6" s="269" t="s">
        <v>478</v>
      </c>
      <c r="CF6" s="154"/>
      <c r="CG6" s="154"/>
      <c r="CH6" s="154"/>
      <c r="CI6" s="154"/>
      <c r="CJ6" s="154"/>
      <c r="CK6" s="154"/>
      <c r="CL6" s="154"/>
      <c r="CM6" s="154"/>
      <c r="CN6" s="154"/>
      <c r="CO6" s="154"/>
      <c r="CP6" s="154"/>
      <c r="CQ6" s="154"/>
      <c r="CR6" s="154"/>
      <c r="CS6" s="154"/>
      <c r="CT6" s="154"/>
      <c r="CU6" s="154"/>
      <c r="CV6" s="154"/>
      <c r="CW6" s="154"/>
      <c r="CX6" s="154"/>
      <c r="CY6" s="154"/>
      <c r="CZ6" s="154"/>
      <c r="DA6" s="154"/>
      <c r="DB6" s="154"/>
      <c r="DC6" s="154"/>
      <c r="DD6" s="154"/>
      <c r="DE6" s="154"/>
    </row>
    <row r="7" spans="1:109" ht="49.5" x14ac:dyDescent="0.3">
      <c r="A7" s="351"/>
      <c r="B7" s="352"/>
      <c r="C7" s="352"/>
      <c r="D7" s="352"/>
      <c r="E7" s="380"/>
      <c r="F7" s="352"/>
      <c r="G7" s="352"/>
      <c r="H7" s="352"/>
      <c r="I7" s="182" t="s">
        <v>479</v>
      </c>
      <c r="J7" s="182" t="s">
        <v>480</v>
      </c>
      <c r="K7" s="352"/>
      <c r="L7" s="380"/>
      <c r="M7" s="351"/>
      <c r="N7" s="377"/>
      <c r="O7" s="378"/>
      <c r="P7" s="373"/>
      <c r="Q7" s="378">
        <f>IF(NOT(ISERROR(MATCH(P7,_xlfn.ANCHORARRAY(E18),0))),O20&amp;"Por favor no seleccionar los criterios de impacto",P7)</f>
        <v>0</v>
      </c>
      <c r="R7" s="377"/>
      <c r="S7" s="378"/>
      <c r="T7" s="379"/>
      <c r="U7" s="181">
        <v>3</v>
      </c>
      <c r="V7" s="186"/>
      <c r="W7" s="172" t="str">
        <f t="shared" si="0"/>
        <v/>
      </c>
      <c r="X7" s="172"/>
      <c r="Y7" s="172"/>
      <c r="Z7" s="172"/>
      <c r="AA7" s="172"/>
      <c r="AB7" s="185"/>
      <c r="AC7" s="185"/>
      <c r="AD7" s="116" t="str">
        <f t="shared" si="4"/>
        <v/>
      </c>
      <c r="AE7" s="185"/>
      <c r="AF7" s="185"/>
      <c r="AG7" s="185"/>
      <c r="AH7" s="165" t="str">
        <f>IFERROR(IF(AND(W6="Probabilidad",W7="Probabilidad"),(AJ6-(+AJ6*AD7)),IF(AND(W6="Impacto",W7="Probabilidad"),(AJ5-(+AJ5*AD7)),IF(W7="Impacto",AJ6,""))),"")</f>
        <v/>
      </c>
      <c r="AI7" s="149" t="str">
        <f t="shared" si="5"/>
        <v/>
      </c>
      <c r="AJ7" s="116" t="str">
        <f t="shared" si="6"/>
        <v/>
      </c>
      <c r="AK7" s="149" t="str">
        <f t="shared" si="7"/>
        <v/>
      </c>
      <c r="AL7" s="116" t="str">
        <f>IFERROR(IF(AND(W6="Impacto",W7="Impacto"),(AL6-(+AL6*AD7)),IF(AND(W6="Probabilidad",W7="Impacto"),(AL5-(+AL5*AD7)),IF(W7="Probabilidad",AL6,""))),"")</f>
        <v/>
      </c>
      <c r="AM7" s="117" t="str">
        <f t="shared" si="8"/>
        <v/>
      </c>
      <c r="AN7" s="360"/>
      <c r="AO7" s="186"/>
      <c r="AP7" s="182"/>
      <c r="AQ7" s="190"/>
      <c r="AR7" s="189"/>
      <c r="AS7" s="182"/>
      <c r="AT7" s="189"/>
      <c r="AU7" s="182"/>
      <c r="AV7" s="189"/>
      <c r="AW7" s="182"/>
      <c r="AX7" s="118"/>
      <c r="AY7" s="150"/>
      <c r="AZ7" s="151"/>
      <c r="BA7" s="182"/>
      <c r="BB7" s="182"/>
      <c r="BC7" s="181"/>
      <c r="BD7" s="189"/>
      <c r="BE7" s="189"/>
      <c r="BF7" s="182"/>
      <c r="BG7" s="182"/>
      <c r="BH7" s="181"/>
      <c r="BI7" s="189"/>
      <c r="BJ7" s="189"/>
      <c r="BK7" s="182"/>
      <c r="BL7" s="182"/>
      <c r="BM7" s="181"/>
      <c r="BN7" s="189"/>
      <c r="BO7" s="189"/>
      <c r="BP7" s="150"/>
      <c r="BQ7" s="150"/>
      <c r="BR7" s="151"/>
      <c r="BS7" s="118"/>
      <c r="BT7" s="118"/>
      <c r="BU7" s="118"/>
      <c r="BV7" s="150"/>
      <c r="BW7" s="150"/>
      <c r="BX7" s="150"/>
      <c r="BY7" s="118"/>
      <c r="BZ7" s="150"/>
      <c r="CA7" s="150"/>
      <c r="CB7" s="270" t="s">
        <v>281</v>
      </c>
      <c r="CC7" s="269" t="s">
        <v>281</v>
      </c>
      <c r="CD7" s="271" t="s">
        <v>281</v>
      </c>
      <c r="CE7" s="269" t="s">
        <v>281</v>
      </c>
      <c r="CF7" s="154"/>
      <c r="CG7" s="154"/>
      <c r="CH7" s="154"/>
      <c r="CI7" s="154"/>
      <c r="CJ7" s="154"/>
      <c r="CK7" s="154"/>
      <c r="CL7" s="154"/>
      <c r="CM7" s="154"/>
      <c r="CN7" s="154"/>
      <c r="CO7" s="154"/>
      <c r="CP7" s="154"/>
      <c r="CQ7" s="154"/>
      <c r="CR7" s="154"/>
      <c r="CS7" s="154"/>
      <c r="CT7" s="154"/>
      <c r="CU7" s="154"/>
      <c r="CV7" s="154"/>
      <c r="CW7" s="154"/>
      <c r="CX7" s="154"/>
      <c r="CY7" s="154"/>
      <c r="CZ7" s="154"/>
      <c r="DA7" s="154"/>
      <c r="DB7" s="154"/>
      <c r="DC7" s="154"/>
      <c r="DD7" s="154"/>
      <c r="DE7" s="154"/>
    </row>
    <row r="8" spans="1:109" ht="49.5" x14ac:dyDescent="0.3">
      <c r="A8" s="351"/>
      <c r="B8" s="352"/>
      <c r="C8" s="352"/>
      <c r="D8" s="352"/>
      <c r="E8" s="380"/>
      <c r="F8" s="352"/>
      <c r="G8" s="352"/>
      <c r="H8" s="352"/>
      <c r="I8" s="182" t="s">
        <v>481</v>
      </c>
      <c r="J8" s="182" t="s">
        <v>480</v>
      </c>
      <c r="K8" s="352"/>
      <c r="L8" s="380"/>
      <c r="M8" s="351"/>
      <c r="N8" s="377"/>
      <c r="O8" s="378"/>
      <c r="P8" s="373"/>
      <c r="Q8" s="378">
        <f>IF(NOT(ISERROR(MATCH(P8,_xlfn.ANCHORARRAY(E19),0))),O21&amp;"Por favor no seleccionar los criterios de impacto",P8)</f>
        <v>0</v>
      </c>
      <c r="R8" s="377"/>
      <c r="S8" s="378"/>
      <c r="T8" s="379"/>
      <c r="U8" s="181">
        <v>4</v>
      </c>
      <c r="V8" s="186"/>
      <c r="W8" s="172" t="str">
        <f t="shared" si="0"/>
        <v/>
      </c>
      <c r="X8" s="172"/>
      <c r="Y8" s="172"/>
      <c r="Z8" s="172"/>
      <c r="AA8" s="172"/>
      <c r="AB8" s="185"/>
      <c r="AC8" s="185"/>
      <c r="AD8" s="116" t="str">
        <f t="shared" si="4"/>
        <v/>
      </c>
      <c r="AE8" s="185"/>
      <c r="AF8" s="185"/>
      <c r="AG8" s="185"/>
      <c r="AH8" s="165" t="str">
        <f>IFERROR(IF(AND(W7="Probabilidad",W8="Probabilidad"),(AJ7-(+AJ7*AD8)),IF(AND(W7="Impacto",W8="Probabilidad"),(AJ6-(+AJ6*AD8)),IF(W8="Impacto",AJ7,""))),"")</f>
        <v/>
      </c>
      <c r="AI8" s="149" t="str">
        <f t="shared" si="5"/>
        <v/>
      </c>
      <c r="AJ8" s="116" t="str">
        <f t="shared" si="6"/>
        <v/>
      </c>
      <c r="AK8" s="149" t="str">
        <f t="shared" si="7"/>
        <v/>
      </c>
      <c r="AL8" s="116" t="str">
        <f>IFERROR(IF(AND(W7="Impacto",W8="Impacto"),(AL7-(+AL7*AD8)),IF(AND(W7="Probabilidad",W8="Impacto"),(AL6-(+AL6*AD8)),IF(W8="Probabilidad",AL7,""))),"")</f>
        <v/>
      </c>
      <c r="AM8" s="117" t="str">
        <f t="shared" si="8"/>
        <v/>
      </c>
      <c r="AN8" s="360"/>
      <c r="AO8" s="186"/>
      <c r="AP8" s="182"/>
      <c r="AQ8" s="190"/>
      <c r="AR8" s="189"/>
      <c r="AS8" s="182"/>
      <c r="AT8" s="189"/>
      <c r="AU8" s="182"/>
      <c r="AV8" s="189"/>
      <c r="AW8" s="182"/>
      <c r="AX8" s="118"/>
      <c r="AY8" s="150"/>
      <c r="AZ8" s="151"/>
      <c r="BA8" s="182"/>
      <c r="BB8" s="182"/>
      <c r="BC8" s="181"/>
      <c r="BD8" s="189"/>
      <c r="BE8" s="189"/>
      <c r="BF8" s="182"/>
      <c r="BG8" s="182"/>
      <c r="BH8" s="181"/>
      <c r="BI8" s="189"/>
      <c r="BJ8" s="189"/>
      <c r="BK8" s="182"/>
      <c r="BL8" s="182"/>
      <c r="BM8" s="181"/>
      <c r="BN8" s="189"/>
      <c r="BO8" s="189"/>
      <c r="BP8" s="150"/>
      <c r="BQ8" s="150"/>
      <c r="BR8" s="151"/>
      <c r="BS8" s="118"/>
      <c r="BT8" s="118"/>
      <c r="BU8" s="118"/>
      <c r="BV8" s="150"/>
      <c r="BW8" s="150"/>
      <c r="BX8" s="150"/>
      <c r="BY8" s="118"/>
      <c r="BZ8" s="150"/>
      <c r="CA8" s="150"/>
      <c r="CB8" s="270" t="s">
        <v>281</v>
      </c>
      <c r="CC8" s="269" t="s">
        <v>281</v>
      </c>
      <c r="CD8" s="271" t="s">
        <v>281</v>
      </c>
      <c r="CE8" s="269" t="s">
        <v>281</v>
      </c>
      <c r="CF8" s="154"/>
      <c r="CG8" s="154"/>
      <c r="CH8" s="154"/>
      <c r="CI8" s="154"/>
      <c r="CJ8" s="154"/>
      <c r="CK8" s="154"/>
      <c r="CL8" s="154"/>
      <c r="CM8" s="154"/>
      <c r="CN8" s="154"/>
      <c r="CO8" s="154"/>
      <c r="CP8" s="154"/>
      <c r="CQ8" s="154"/>
      <c r="CR8" s="154"/>
      <c r="CS8" s="154"/>
      <c r="CT8" s="154"/>
      <c r="CU8" s="154"/>
      <c r="CV8" s="154"/>
      <c r="CW8" s="154"/>
      <c r="CX8" s="154"/>
      <c r="CY8" s="154"/>
      <c r="CZ8" s="154"/>
      <c r="DA8" s="154"/>
      <c r="DB8" s="154"/>
      <c r="DC8" s="154"/>
      <c r="DD8" s="154"/>
      <c r="DE8" s="154"/>
    </row>
    <row r="9" spans="1:109" ht="15.75" customHeight="1" x14ac:dyDescent="0.3">
      <c r="A9" s="351"/>
      <c r="B9" s="352"/>
      <c r="C9" s="352"/>
      <c r="D9" s="352"/>
      <c r="E9" s="380"/>
      <c r="F9" s="352"/>
      <c r="G9" s="352"/>
      <c r="H9" s="352"/>
      <c r="I9" s="182"/>
      <c r="J9" s="182"/>
      <c r="K9" s="352"/>
      <c r="L9" s="380"/>
      <c r="M9" s="351"/>
      <c r="N9" s="377"/>
      <c r="O9" s="378"/>
      <c r="P9" s="373"/>
      <c r="Q9" s="378">
        <f>IF(NOT(ISERROR(MATCH(P9,_xlfn.ANCHORARRAY(E20),0))),O22&amp;"Por favor no seleccionar los criterios de impacto",P9)</f>
        <v>0</v>
      </c>
      <c r="R9" s="377"/>
      <c r="S9" s="378"/>
      <c r="T9" s="379"/>
      <c r="U9" s="181">
        <v>5</v>
      </c>
      <c r="V9" s="186"/>
      <c r="W9" s="172" t="str">
        <f t="shared" si="0"/>
        <v/>
      </c>
      <c r="X9" s="172"/>
      <c r="Y9" s="172"/>
      <c r="Z9" s="172"/>
      <c r="AA9" s="172"/>
      <c r="AB9" s="185"/>
      <c r="AC9" s="185"/>
      <c r="AD9" s="116" t="str">
        <f t="shared" si="4"/>
        <v/>
      </c>
      <c r="AE9" s="185"/>
      <c r="AF9" s="185"/>
      <c r="AG9" s="185"/>
      <c r="AH9" s="165" t="str">
        <f>IFERROR(IF(AND(W8="Probabilidad",W9="Probabilidad"),(AJ8-(+AJ8*AD9)),IF(AND(W8="Impacto",W9="Probabilidad"),(AJ7-(+AJ7*AD9)),IF(W9="Impacto",AJ8,""))),"")</f>
        <v/>
      </c>
      <c r="AI9" s="149" t="str">
        <f t="shared" si="5"/>
        <v/>
      </c>
      <c r="AJ9" s="116" t="str">
        <f t="shared" si="6"/>
        <v/>
      </c>
      <c r="AK9" s="149" t="str">
        <f t="shared" si="7"/>
        <v/>
      </c>
      <c r="AL9" s="116" t="str">
        <f>IFERROR(IF(AND(W8="Impacto",W9="Impacto"),(AL8-(+AL8*AD9)),IF(AND(W8="Probabilidad",W9="Impacto"),(AL7-(+AL7*AD9)),IF(W9="Probabilidad",AL8,""))),"")</f>
        <v/>
      </c>
      <c r="AM9" s="117" t="str">
        <f t="shared" si="8"/>
        <v/>
      </c>
      <c r="AN9" s="360"/>
      <c r="AO9" s="182"/>
      <c r="AP9" s="181"/>
      <c r="AQ9" s="189"/>
      <c r="AR9" s="189"/>
      <c r="AS9" s="182"/>
      <c r="AT9" s="189"/>
      <c r="AU9" s="182"/>
      <c r="AV9" s="189"/>
      <c r="AW9" s="182"/>
      <c r="AX9" s="118"/>
      <c r="AY9" s="150"/>
      <c r="AZ9" s="151"/>
      <c r="BA9" s="182"/>
      <c r="BB9" s="182"/>
      <c r="BC9" s="181"/>
      <c r="BD9" s="189"/>
      <c r="BE9" s="189"/>
      <c r="BF9" s="182"/>
      <c r="BG9" s="182"/>
      <c r="BH9" s="181"/>
      <c r="BI9" s="189"/>
      <c r="BJ9" s="189"/>
      <c r="BK9" s="182"/>
      <c r="BL9" s="182"/>
      <c r="BM9" s="181"/>
      <c r="BN9" s="189"/>
      <c r="BO9" s="189"/>
      <c r="BP9" s="150"/>
      <c r="BQ9" s="150"/>
      <c r="BR9" s="151"/>
      <c r="BS9" s="118"/>
      <c r="BT9" s="118"/>
      <c r="BU9" s="118"/>
      <c r="BV9" s="150"/>
      <c r="BW9" s="150"/>
      <c r="BX9" s="150"/>
      <c r="BY9" s="118"/>
      <c r="BZ9" s="150"/>
      <c r="CA9" s="150"/>
      <c r="CB9" s="270" t="s">
        <v>281</v>
      </c>
      <c r="CC9" s="269" t="s">
        <v>281</v>
      </c>
      <c r="CD9" s="271" t="s">
        <v>281</v>
      </c>
      <c r="CE9" s="269" t="s">
        <v>281</v>
      </c>
      <c r="CF9" s="154"/>
      <c r="CG9" s="154"/>
      <c r="CH9" s="154"/>
      <c r="CI9" s="154"/>
      <c r="CJ9" s="154"/>
      <c r="CK9" s="154"/>
      <c r="CL9" s="154"/>
      <c r="CM9" s="154"/>
      <c r="CN9" s="154"/>
      <c r="CO9" s="154"/>
      <c r="CP9" s="154"/>
      <c r="CQ9" s="154"/>
      <c r="CR9" s="154"/>
      <c r="CS9" s="154"/>
      <c r="CT9" s="154"/>
      <c r="CU9" s="154"/>
      <c r="CV9" s="154"/>
      <c r="CW9" s="154"/>
      <c r="CX9" s="154"/>
      <c r="CY9" s="154"/>
      <c r="CZ9" s="154"/>
      <c r="DA9" s="154"/>
      <c r="DB9" s="154"/>
      <c r="DC9" s="154"/>
      <c r="DD9" s="154"/>
      <c r="DE9" s="154"/>
    </row>
    <row r="10" spans="1:109" ht="15.75" customHeight="1" x14ac:dyDescent="0.3">
      <c r="A10" s="351"/>
      <c r="B10" s="352"/>
      <c r="C10" s="352"/>
      <c r="D10" s="352"/>
      <c r="E10" s="380"/>
      <c r="F10" s="352"/>
      <c r="G10" s="352"/>
      <c r="H10" s="352"/>
      <c r="I10" s="182"/>
      <c r="J10" s="182"/>
      <c r="K10" s="352"/>
      <c r="L10" s="380"/>
      <c r="M10" s="351"/>
      <c r="N10" s="377"/>
      <c r="O10" s="378"/>
      <c r="P10" s="373"/>
      <c r="Q10" s="378">
        <f>IF(NOT(ISERROR(MATCH(P10,_xlfn.ANCHORARRAY(E21),0))),O23&amp;"Por favor no seleccionar los criterios de impacto",P10)</f>
        <v>0</v>
      </c>
      <c r="R10" s="377"/>
      <c r="S10" s="378"/>
      <c r="T10" s="379"/>
      <c r="U10" s="181">
        <v>6</v>
      </c>
      <c r="V10" s="186"/>
      <c r="W10" s="172" t="str">
        <f t="shared" si="0"/>
        <v/>
      </c>
      <c r="X10" s="172"/>
      <c r="Y10" s="172"/>
      <c r="Z10" s="172"/>
      <c r="AA10" s="172"/>
      <c r="AB10" s="185"/>
      <c r="AC10" s="185"/>
      <c r="AD10" s="116" t="str">
        <f t="shared" si="4"/>
        <v/>
      </c>
      <c r="AE10" s="185"/>
      <c r="AF10" s="185"/>
      <c r="AG10" s="185"/>
      <c r="AH10" s="165" t="str">
        <f>IFERROR(IF(AND(W9="Probabilidad",W10="Probabilidad"),(AJ9-(+AJ9*AD10)),IF(AND(W9="Impacto",W10="Probabilidad"),(AJ8-(+AJ8*AD10)),IF(W10="Impacto",AJ9,""))),"")</f>
        <v/>
      </c>
      <c r="AI10" s="149" t="str">
        <f t="shared" si="5"/>
        <v/>
      </c>
      <c r="AJ10" s="116" t="str">
        <f t="shared" si="6"/>
        <v/>
      </c>
      <c r="AK10" s="149" t="str">
        <f t="shared" si="7"/>
        <v/>
      </c>
      <c r="AL10" s="116" t="str">
        <f>IFERROR(IF(AND(W9="Impacto",W10="Impacto"),(AL9-(+AL9*AD10)),IF(AND(W9="Probabilidad",W10="Impacto"),(AL8-(+AL8*AD10)),IF(W10="Probabilidad",AL9,""))),"")</f>
        <v/>
      </c>
      <c r="AM10" s="117" t="str">
        <f t="shared" si="8"/>
        <v/>
      </c>
      <c r="AN10" s="361"/>
      <c r="AO10" s="182"/>
      <c r="AP10" s="181"/>
      <c r="AQ10" s="189"/>
      <c r="AR10" s="189"/>
      <c r="AS10" s="182"/>
      <c r="AT10" s="189"/>
      <c r="AU10" s="182"/>
      <c r="AV10" s="189"/>
      <c r="AW10" s="182"/>
      <c r="AX10" s="118"/>
      <c r="AY10" s="150"/>
      <c r="AZ10" s="151"/>
      <c r="BA10" s="182"/>
      <c r="BB10" s="182"/>
      <c r="BC10" s="181"/>
      <c r="BD10" s="189"/>
      <c r="BE10" s="189"/>
      <c r="BF10" s="182"/>
      <c r="BG10" s="182"/>
      <c r="BH10" s="181"/>
      <c r="BI10" s="189"/>
      <c r="BJ10" s="189"/>
      <c r="BK10" s="182"/>
      <c r="BL10" s="182"/>
      <c r="BM10" s="181"/>
      <c r="BN10" s="189"/>
      <c r="BO10" s="189"/>
      <c r="BP10" s="150"/>
      <c r="BQ10" s="150"/>
      <c r="BR10" s="151"/>
      <c r="BS10" s="118"/>
      <c r="BT10" s="118"/>
      <c r="BU10" s="118"/>
      <c r="BV10" s="150"/>
      <c r="BW10" s="150"/>
      <c r="BX10" s="150"/>
      <c r="BY10" s="118"/>
      <c r="BZ10" s="150"/>
      <c r="CA10" s="150"/>
      <c r="CB10" s="270" t="s">
        <v>281</v>
      </c>
      <c r="CC10" s="269" t="s">
        <v>281</v>
      </c>
      <c r="CD10" s="271" t="s">
        <v>281</v>
      </c>
      <c r="CE10" s="269" t="s">
        <v>281</v>
      </c>
      <c r="CF10" s="154"/>
      <c r="CG10" s="154"/>
      <c r="CH10" s="154"/>
      <c r="CI10" s="154"/>
      <c r="CJ10" s="154"/>
      <c r="CK10" s="154"/>
      <c r="CL10" s="154"/>
      <c r="CM10" s="154"/>
      <c r="CN10" s="154"/>
      <c r="CO10" s="154"/>
      <c r="CP10" s="154"/>
      <c r="CQ10" s="154"/>
      <c r="CR10" s="154"/>
      <c r="CS10" s="154"/>
      <c r="CT10" s="154"/>
      <c r="CU10" s="154"/>
      <c r="CV10" s="154"/>
      <c r="CW10" s="154"/>
      <c r="CX10" s="154"/>
      <c r="CY10" s="154"/>
      <c r="CZ10" s="154"/>
      <c r="DA10" s="154"/>
      <c r="DB10" s="154"/>
      <c r="DC10" s="154"/>
      <c r="DD10" s="154"/>
      <c r="DE10" s="154"/>
    </row>
    <row r="11" spans="1:109" ht="15.75" customHeight="1" x14ac:dyDescent="0.3">
      <c r="A11" s="351">
        <v>2</v>
      </c>
      <c r="B11" s="352"/>
      <c r="C11" s="352"/>
      <c r="D11" s="352"/>
      <c r="E11" s="380"/>
      <c r="F11" s="352"/>
      <c r="G11" s="352"/>
      <c r="H11" s="352"/>
      <c r="I11" s="182"/>
      <c r="J11" s="182"/>
      <c r="K11" s="352"/>
      <c r="L11" s="380"/>
      <c r="M11" s="351"/>
      <c r="N11" s="377" t="str">
        <f>IF(M11&lt;=0,"",IF(M11&lt;=2,"Muy Baja",IF(M11&lt;=24,"Baja",IF(M11&lt;=500,"Media",IF(M11&lt;=5000,"Alta","Muy Alta")))))</f>
        <v/>
      </c>
      <c r="O11" s="378" t="str">
        <f>IF(N11="","",IF(N11="Muy Baja",0.2,IF(N11="Baja",0.4,IF(N11="Media",0.6,IF(N11="Alta",0.8,IF(N11="Muy Alta",1,))))))</f>
        <v/>
      </c>
      <c r="P11" s="373"/>
      <c r="Q11" s="378">
        <f>IF(NOT(ISERROR(MATCH(P11,'Tabla Impacto'!$B$221:$B$223,0))),'Tabla Impacto'!$F$223&amp;"Por favor no seleccionar los criterios de impacto(Afectación Económica o presupuestal y Pérdida Reputacional)",P11)</f>
        <v>0</v>
      </c>
      <c r="R11" s="377" t="str">
        <f>IF(OR(Q11='Tabla Impacto'!$C$11,Q11='Tabla Impacto'!$D$11),"Leve",IF(OR(Q11='Tabla Impacto'!$C$12,Q11='Tabla Impacto'!$D$12),"Menor",IF(OR(Q11='Tabla Impacto'!$C$13,Q11='Tabla Impacto'!$D$13),"Moderado",IF(OR(Q11='Tabla Impacto'!$C$14,Q11='Tabla Impacto'!$D$14),"Mayor",IF(OR(Q11='Tabla Impacto'!$C$15,Q11='Tabla Impacto'!$D$15),"Catastrófico","")))))</f>
        <v/>
      </c>
      <c r="S11" s="378" t="str">
        <f>IF(R11="","",IF(R11="Leve",0.2,IF(R11="Menor",0.4,IF(R11="Moderado",0.6,IF(R11="Mayor",0.8,IF(R11="Catastrófico",1,))))))</f>
        <v/>
      </c>
      <c r="T11" s="379" t="str">
        <f>IF(OR(AND(N11="Muy Baja",R11="Leve"),AND(N11="Muy Baja",R11="Menor"),AND(N11="Baja",R11="Leve")),"Bajo",IF(OR(AND(N11="Muy baja",R11="Moderado"),AND(N11="Baja",R11="Menor"),AND(N11="Baja",R11="Moderado"),AND(N11="Media",R11="Leve"),AND(N11="Media",R11="Menor"),AND(N11="Media",R11="Moderado"),AND(N11="Alta",R11="Leve"),AND(N11="Alta",R11="Menor")),"Moderado",IF(OR(AND(N11="Muy Baja",R11="Mayor"),AND(N11="Baja",R11="Mayor"),AND(N11="Media",R11="Mayor"),AND(N11="Alta",R11="Moderado"),AND(N11="Alta",R11="Mayor"),AND(N11="Muy Alta",R11="Leve"),AND(N11="Muy Alta",R11="Menor"),AND(N11="Muy Alta",R11="Moderado"),AND(N11="Muy Alta",R11="Mayor")),"Alto",IF(OR(AND(N11="Muy Baja",R11="Catastrófico"),AND(N11="Baja",R11="Catastrófico"),AND(N11="Media",R11="Catastrófico"),AND(N11="Alta",R11="Catastrófico"),AND(N11="Muy Alta",R11="Catastrófico")),"Extremo",""))))</f>
        <v/>
      </c>
      <c r="U11" s="181">
        <v>1</v>
      </c>
      <c r="V11" s="186"/>
      <c r="W11" s="172" t="str">
        <f t="shared" si="0"/>
        <v/>
      </c>
      <c r="X11" s="172"/>
      <c r="Y11" s="172"/>
      <c r="Z11" s="172"/>
      <c r="AA11" s="172"/>
      <c r="AB11" s="185"/>
      <c r="AC11" s="185"/>
      <c r="AD11" s="116" t="str">
        <f t="shared" si="4"/>
        <v/>
      </c>
      <c r="AE11" s="185"/>
      <c r="AF11" s="185"/>
      <c r="AG11" s="185"/>
      <c r="AH11" s="166" t="str">
        <f>IFERROR(IF(W11="Probabilidad",(O11-(+O11*AD11)),IF(W11="Impacto",O11,"")),"")</f>
        <v/>
      </c>
      <c r="AI11" s="149" t="str">
        <f>IFERROR(IF(AH11="","",IF(AH11&lt;=0.2,"Muy Baja",IF(AH11&lt;=0.4,"Baja",IF(AH11&lt;=0.6,"Media",IF(AH11&lt;=0.8,"Alta","Muy Alta"))))),"")</f>
        <v/>
      </c>
      <c r="AJ11" s="116" t="str">
        <f t="shared" si="6"/>
        <v/>
      </c>
      <c r="AK11" s="149" t="str">
        <f>IFERROR(IF(AL11="","",IF(AL11&lt;=0.2,"Leve",IF(AL11&lt;=0.4,"Menor",IF(AL11&lt;=0.6,"Moderado",IF(AL11&lt;=0.8,"Mayor","Catastrófico"))))),"")</f>
        <v/>
      </c>
      <c r="AL11" s="116" t="str">
        <f>IFERROR(IF(W11="Impacto",(S11-(+S11*AD11)),IF(W11="Probabilidad",S11,"")),"")</f>
        <v/>
      </c>
      <c r="AM11" s="117" t="str">
        <f t="shared" si="8"/>
        <v/>
      </c>
      <c r="AN11" s="359"/>
      <c r="AO11" s="182"/>
      <c r="AP11" s="181"/>
      <c r="AQ11" s="189"/>
      <c r="AR11" s="189"/>
      <c r="AS11" s="182"/>
      <c r="AT11" s="189"/>
      <c r="AU11" s="182"/>
      <c r="AV11" s="189"/>
      <c r="AW11" s="182"/>
      <c r="AX11" s="118"/>
      <c r="AY11" s="150"/>
      <c r="AZ11" s="151"/>
      <c r="BA11" s="182"/>
      <c r="BB11" s="182"/>
      <c r="BC11" s="181"/>
      <c r="BD11" s="189"/>
      <c r="BE11" s="189"/>
      <c r="BF11" s="182"/>
      <c r="BG11" s="182"/>
      <c r="BH11" s="181"/>
      <c r="BI11" s="189"/>
      <c r="BJ11" s="189"/>
      <c r="BK11" s="182"/>
      <c r="BL11" s="182"/>
      <c r="BM11" s="181"/>
      <c r="BN11" s="189"/>
      <c r="BO11" s="189"/>
      <c r="BP11" s="150"/>
      <c r="BQ11" s="150"/>
      <c r="BR11" s="151"/>
      <c r="BS11" s="118"/>
      <c r="BT11" s="118"/>
      <c r="BU11" s="118"/>
      <c r="BV11" s="150"/>
      <c r="BW11" s="150"/>
      <c r="BX11" s="150"/>
      <c r="BY11" s="118"/>
      <c r="BZ11" s="150"/>
      <c r="CA11" s="150"/>
      <c r="CB11" s="270" t="s">
        <v>281</v>
      </c>
      <c r="CC11" s="269" t="s">
        <v>281</v>
      </c>
      <c r="CD11" s="271" t="s">
        <v>281</v>
      </c>
      <c r="CE11" s="269" t="s">
        <v>281</v>
      </c>
      <c r="CF11" s="154"/>
      <c r="CG11" s="154"/>
      <c r="CH11" s="154"/>
      <c r="CI11" s="154"/>
      <c r="CJ11" s="154"/>
      <c r="CK11" s="154"/>
      <c r="CL11" s="154"/>
      <c r="CM11" s="154"/>
      <c r="CN11" s="154"/>
      <c r="CO11" s="154"/>
      <c r="CP11" s="154"/>
      <c r="CQ11" s="154"/>
      <c r="CR11" s="154"/>
      <c r="CS11" s="154"/>
      <c r="CT11" s="154"/>
      <c r="CU11" s="154"/>
      <c r="CV11" s="154"/>
      <c r="CW11" s="154"/>
      <c r="CX11" s="154"/>
      <c r="CY11" s="154"/>
      <c r="CZ11" s="154"/>
      <c r="DA11" s="154"/>
      <c r="DB11" s="154"/>
      <c r="DC11" s="154"/>
      <c r="DD11" s="154"/>
      <c r="DE11" s="154"/>
    </row>
    <row r="12" spans="1:109" ht="15.75" customHeight="1" x14ac:dyDescent="0.3">
      <c r="A12" s="351"/>
      <c r="B12" s="352"/>
      <c r="C12" s="352"/>
      <c r="D12" s="352"/>
      <c r="E12" s="380"/>
      <c r="F12" s="352"/>
      <c r="G12" s="352"/>
      <c r="H12" s="352"/>
      <c r="I12" s="182"/>
      <c r="J12" s="182"/>
      <c r="K12" s="352"/>
      <c r="L12" s="380"/>
      <c r="M12" s="351"/>
      <c r="N12" s="377"/>
      <c r="O12" s="378"/>
      <c r="P12" s="373"/>
      <c r="Q12" s="378">
        <f t="shared" ref="Q12:Q16" si="9">IF(NOT(ISERROR(MATCH(P12,_xlfn.ANCHORARRAY(E23),0))),O25&amp;"Por favor no seleccionar los criterios de impacto",P12)</f>
        <v>0</v>
      </c>
      <c r="R12" s="377"/>
      <c r="S12" s="378"/>
      <c r="T12" s="379"/>
      <c r="U12" s="181">
        <v>2</v>
      </c>
      <c r="V12" s="186"/>
      <c r="W12" s="172" t="str">
        <f t="shared" si="0"/>
        <v/>
      </c>
      <c r="X12" s="172"/>
      <c r="Y12" s="172"/>
      <c r="Z12" s="172"/>
      <c r="AA12" s="172"/>
      <c r="AB12" s="185"/>
      <c r="AC12" s="185"/>
      <c r="AD12" s="116" t="str">
        <f t="shared" si="4"/>
        <v/>
      </c>
      <c r="AE12" s="185"/>
      <c r="AF12" s="185"/>
      <c r="AG12" s="185"/>
      <c r="AH12" s="166" t="str">
        <f>IFERROR(IF(AND(W11="Probabilidad",W12="Probabilidad"),(AJ11-(+AJ11*AD12)),IF(W12="Probabilidad",(O11-(+O11*AD12)),IF(W12="Impacto",AJ11,""))),"")</f>
        <v/>
      </c>
      <c r="AI12" s="149" t="str">
        <f t="shared" si="5"/>
        <v/>
      </c>
      <c r="AJ12" s="116" t="str">
        <f t="shared" si="6"/>
        <v/>
      </c>
      <c r="AK12" s="149" t="str">
        <f t="shared" si="7"/>
        <v/>
      </c>
      <c r="AL12" s="116" t="str">
        <f>IFERROR(IF(AND(W11="Impacto",W12="Impacto"),(AL5-(+AL5*AD12)),IF(W12="Impacto",($S$11-(+$S$11*AD12)),IF(W12="Probabilidad",AL5,""))),"")</f>
        <v/>
      </c>
      <c r="AM12" s="117" t="str">
        <f t="shared" si="8"/>
        <v/>
      </c>
      <c r="AN12" s="360"/>
      <c r="AO12" s="182"/>
      <c r="AP12" s="181"/>
      <c r="AQ12" s="189"/>
      <c r="AR12" s="189"/>
      <c r="AS12" s="182"/>
      <c r="AT12" s="189"/>
      <c r="AU12" s="182"/>
      <c r="AV12" s="189"/>
      <c r="AW12" s="182"/>
      <c r="AX12" s="118"/>
      <c r="AY12" s="150"/>
      <c r="AZ12" s="151"/>
      <c r="BA12" s="182"/>
      <c r="BB12" s="182"/>
      <c r="BC12" s="181"/>
      <c r="BD12" s="189"/>
      <c r="BE12" s="189"/>
      <c r="BF12" s="182"/>
      <c r="BG12" s="182"/>
      <c r="BH12" s="181"/>
      <c r="BI12" s="189"/>
      <c r="BJ12" s="189"/>
      <c r="BK12" s="182"/>
      <c r="BL12" s="182"/>
      <c r="BM12" s="181"/>
      <c r="BN12" s="189"/>
      <c r="BO12" s="189"/>
      <c r="BP12" s="150"/>
      <c r="BQ12" s="150"/>
      <c r="BR12" s="151"/>
      <c r="BS12" s="118"/>
      <c r="BT12" s="118"/>
      <c r="BU12" s="118"/>
      <c r="BV12" s="150"/>
      <c r="BW12" s="150"/>
      <c r="BX12" s="150"/>
      <c r="BY12" s="118"/>
      <c r="BZ12" s="150"/>
      <c r="CA12" s="150"/>
      <c r="CB12" s="118"/>
      <c r="CC12" s="150"/>
      <c r="CD12" s="151"/>
      <c r="CE12" s="150"/>
      <c r="CF12" s="154"/>
      <c r="CG12" s="154"/>
      <c r="CH12" s="154"/>
      <c r="CI12" s="154"/>
      <c r="CJ12" s="154"/>
      <c r="CK12" s="154"/>
      <c r="CL12" s="154"/>
      <c r="CM12" s="154"/>
      <c r="CN12" s="154"/>
      <c r="CO12" s="154"/>
      <c r="CP12" s="154"/>
      <c r="CQ12" s="154"/>
      <c r="CR12" s="154"/>
      <c r="CS12" s="154"/>
      <c r="CT12" s="154"/>
      <c r="CU12" s="154"/>
      <c r="CV12" s="154"/>
      <c r="CW12" s="154"/>
      <c r="CX12" s="154"/>
      <c r="CY12" s="154"/>
      <c r="CZ12" s="154"/>
      <c r="DA12" s="154"/>
      <c r="DB12" s="154"/>
      <c r="DC12" s="154"/>
      <c r="DD12" s="154"/>
      <c r="DE12" s="154"/>
    </row>
    <row r="13" spans="1:109" ht="15.75" customHeight="1" x14ac:dyDescent="0.3">
      <c r="A13" s="351"/>
      <c r="B13" s="352"/>
      <c r="C13" s="352"/>
      <c r="D13" s="352"/>
      <c r="E13" s="380"/>
      <c r="F13" s="352"/>
      <c r="G13" s="352"/>
      <c r="H13" s="352"/>
      <c r="I13" s="182"/>
      <c r="J13" s="182"/>
      <c r="K13" s="352"/>
      <c r="L13" s="380"/>
      <c r="M13" s="351"/>
      <c r="N13" s="377"/>
      <c r="O13" s="378"/>
      <c r="P13" s="373"/>
      <c r="Q13" s="378">
        <f t="shared" si="9"/>
        <v>0</v>
      </c>
      <c r="R13" s="377"/>
      <c r="S13" s="378"/>
      <c r="T13" s="379"/>
      <c r="U13" s="181">
        <v>3</v>
      </c>
      <c r="V13" s="187"/>
      <c r="W13" s="172" t="str">
        <f t="shared" si="0"/>
        <v/>
      </c>
      <c r="X13" s="172"/>
      <c r="Y13" s="172"/>
      <c r="Z13" s="172"/>
      <c r="AA13" s="172"/>
      <c r="AB13" s="185"/>
      <c r="AC13" s="185"/>
      <c r="AD13" s="116" t="str">
        <f t="shared" si="4"/>
        <v/>
      </c>
      <c r="AE13" s="185"/>
      <c r="AF13" s="185"/>
      <c r="AG13" s="185"/>
      <c r="AH13" s="166" t="str">
        <f>IFERROR(IF(AND(W12="Probabilidad",W13="Probabilidad"),(AJ12-(+AJ12*AD13)),IF(AND(W12="Impacto",W13="Probabilidad"),(AJ11-(+AJ11*AD13)),IF(W13="Impacto",AJ12,""))),"")</f>
        <v/>
      </c>
      <c r="AI13" s="149" t="str">
        <f t="shared" si="5"/>
        <v/>
      </c>
      <c r="AJ13" s="116" t="str">
        <f t="shared" si="6"/>
        <v/>
      </c>
      <c r="AK13" s="149" t="str">
        <f t="shared" si="7"/>
        <v/>
      </c>
      <c r="AL13" s="116" t="str">
        <f>IFERROR(IF(AND(W12="Impacto",W13="Impacto"),(AL12-(+AL12*AD13)),IF(AND(W12="Probabilidad",W13="Impacto"),(AL11-(+AL11*AD13)),IF(W13="Probabilidad",AL12,""))),"")</f>
        <v/>
      </c>
      <c r="AM13" s="117" t="str">
        <f t="shared" si="8"/>
        <v/>
      </c>
      <c r="AN13" s="360"/>
      <c r="AO13" s="182"/>
      <c r="AP13" s="181"/>
      <c r="AQ13" s="189"/>
      <c r="AR13" s="189"/>
      <c r="AS13" s="182"/>
      <c r="AT13" s="189"/>
      <c r="AU13" s="182"/>
      <c r="AV13" s="189"/>
      <c r="AW13" s="182"/>
      <c r="AX13" s="118"/>
      <c r="AY13" s="150"/>
      <c r="AZ13" s="151"/>
      <c r="BA13" s="182"/>
      <c r="BB13" s="182"/>
      <c r="BC13" s="181"/>
      <c r="BD13" s="189"/>
      <c r="BE13" s="189"/>
      <c r="BF13" s="182"/>
      <c r="BG13" s="182"/>
      <c r="BH13" s="181"/>
      <c r="BI13" s="189"/>
      <c r="BJ13" s="189"/>
      <c r="BK13" s="182"/>
      <c r="BL13" s="182"/>
      <c r="BM13" s="181"/>
      <c r="BN13" s="189"/>
      <c r="BO13" s="189"/>
      <c r="BP13" s="150"/>
      <c r="BQ13" s="150"/>
      <c r="BR13" s="151"/>
      <c r="BS13" s="118"/>
      <c r="BT13" s="118"/>
      <c r="BU13" s="118"/>
      <c r="BV13" s="150"/>
      <c r="BW13" s="150"/>
      <c r="BX13" s="150"/>
      <c r="BY13" s="118"/>
      <c r="BZ13" s="150"/>
      <c r="CA13" s="150"/>
      <c r="CB13" s="118"/>
      <c r="CC13" s="150"/>
      <c r="CD13" s="151"/>
      <c r="CE13" s="150"/>
      <c r="CF13" s="154"/>
      <c r="CG13" s="154"/>
      <c r="CH13" s="154"/>
      <c r="CI13" s="154"/>
      <c r="CJ13" s="154"/>
      <c r="CK13" s="154"/>
      <c r="CL13" s="154"/>
      <c r="CM13" s="154"/>
      <c r="CN13" s="154"/>
      <c r="CO13" s="154"/>
      <c r="CP13" s="154"/>
      <c r="CQ13" s="154"/>
      <c r="CR13" s="154"/>
      <c r="CS13" s="154"/>
      <c r="CT13" s="154"/>
      <c r="CU13" s="154"/>
      <c r="CV13" s="154"/>
      <c r="CW13" s="154"/>
      <c r="CX13" s="154"/>
      <c r="CY13" s="154"/>
      <c r="CZ13" s="154"/>
      <c r="DA13" s="154"/>
      <c r="DB13" s="154"/>
      <c r="DC13" s="154"/>
      <c r="DD13" s="154"/>
      <c r="DE13" s="154"/>
    </row>
    <row r="14" spans="1:109" ht="15.75" customHeight="1" x14ac:dyDescent="0.3">
      <c r="A14" s="351"/>
      <c r="B14" s="352"/>
      <c r="C14" s="352"/>
      <c r="D14" s="352"/>
      <c r="E14" s="380"/>
      <c r="F14" s="352"/>
      <c r="G14" s="352"/>
      <c r="H14" s="352"/>
      <c r="I14" s="182"/>
      <c r="J14" s="182"/>
      <c r="K14" s="352"/>
      <c r="L14" s="380"/>
      <c r="M14" s="351"/>
      <c r="N14" s="377"/>
      <c r="O14" s="378"/>
      <c r="P14" s="373"/>
      <c r="Q14" s="378">
        <f t="shared" si="9"/>
        <v>0</v>
      </c>
      <c r="R14" s="377"/>
      <c r="S14" s="378"/>
      <c r="T14" s="379"/>
      <c r="U14" s="181">
        <v>4</v>
      </c>
      <c r="V14" s="186"/>
      <c r="W14" s="172" t="str">
        <f t="shared" si="0"/>
        <v/>
      </c>
      <c r="X14" s="172"/>
      <c r="Y14" s="172"/>
      <c r="Z14" s="172"/>
      <c r="AA14" s="172"/>
      <c r="AB14" s="185"/>
      <c r="AC14" s="185"/>
      <c r="AD14" s="116" t="str">
        <f t="shared" si="4"/>
        <v/>
      </c>
      <c r="AE14" s="185"/>
      <c r="AF14" s="185"/>
      <c r="AG14" s="185"/>
      <c r="AH14" s="166" t="str">
        <f>IFERROR(IF(AND(W13="Probabilidad",W14="Probabilidad"),(AJ13-(+AJ13*AD14)),IF(AND(W13="Impacto",W14="Probabilidad"),(AJ12-(+AJ12*AD14)),IF(W14="Impacto",AJ13,""))),"")</f>
        <v/>
      </c>
      <c r="AI14" s="149" t="str">
        <f t="shared" si="5"/>
        <v/>
      </c>
      <c r="AJ14" s="116" t="str">
        <f t="shared" si="6"/>
        <v/>
      </c>
      <c r="AK14" s="149" t="str">
        <f t="shared" si="7"/>
        <v/>
      </c>
      <c r="AL14" s="116" t="str">
        <f>IFERROR(IF(AND(W13="Impacto",W14="Impacto"),(AL13-(+AL13*AD14)),IF(AND(W13="Probabilidad",W14="Impacto"),(AL12-(+AL12*AD14)),IF(W14="Probabilidad",AL13,""))),"")</f>
        <v/>
      </c>
      <c r="AM14" s="117" t="str">
        <f t="shared" si="8"/>
        <v/>
      </c>
      <c r="AN14" s="360"/>
      <c r="AO14" s="182"/>
      <c r="AP14" s="181"/>
      <c r="AQ14" s="189"/>
      <c r="AR14" s="189"/>
      <c r="AS14" s="182"/>
      <c r="AT14" s="189"/>
      <c r="AU14" s="182"/>
      <c r="AV14" s="189"/>
      <c r="AW14" s="182"/>
      <c r="AX14" s="118"/>
      <c r="AY14" s="150"/>
      <c r="AZ14" s="151"/>
      <c r="BA14" s="182"/>
      <c r="BB14" s="182"/>
      <c r="BC14" s="181"/>
      <c r="BD14" s="189"/>
      <c r="BE14" s="189"/>
      <c r="BF14" s="182"/>
      <c r="BG14" s="182"/>
      <c r="BH14" s="181"/>
      <c r="BI14" s="189"/>
      <c r="BJ14" s="189"/>
      <c r="BK14" s="182"/>
      <c r="BL14" s="182"/>
      <c r="BM14" s="181"/>
      <c r="BN14" s="189"/>
      <c r="BO14" s="189"/>
      <c r="BP14" s="150"/>
      <c r="BQ14" s="150"/>
      <c r="BR14" s="151"/>
      <c r="BS14" s="118"/>
      <c r="BT14" s="118"/>
      <c r="BU14" s="118"/>
      <c r="BV14" s="150"/>
      <c r="BW14" s="150"/>
      <c r="BX14" s="150"/>
      <c r="BY14" s="118"/>
      <c r="BZ14" s="150"/>
      <c r="CA14" s="150"/>
      <c r="CB14" s="118"/>
      <c r="CC14" s="150"/>
      <c r="CD14" s="151"/>
      <c r="CE14" s="150"/>
      <c r="CF14" s="154"/>
      <c r="CG14" s="154"/>
      <c r="CH14" s="154"/>
      <c r="CI14" s="154"/>
      <c r="CJ14" s="154"/>
      <c r="CK14" s="154"/>
      <c r="CL14" s="154"/>
      <c r="CM14" s="154"/>
      <c r="CN14" s="154"/>
      <c r="CO14" s="154"/>
      <c r="CP14" s="154"/>
      <c r="CQ14" s="154"/>
      <c r="CR14" s="154"/>
      <c r="CS14" s="154"/>
      <c r="CT14" s="154"/>
      <c r="CU14" s="154"/>
      <c r="CV14" s="154"/>
      <c r="CW14" s="154"/>
      <c r="CX14" s="154"/>
      <c r="CY14" s="154"/>
      <c r="CZ14" s="154"/>
      <c r="DA14" s="154"/>
      <c r="DB14" s="154"/>
      <c r="DC14" s="154"/>
      <c r="DD14" s="154"/>
      <c r="DE14" s="154"/>
    </row>
    <row r="15" spans="1:109" ht="15.75" customHeight="1" x14ac:dyDescent="0.3">
      <c r="A15" s="351"/>
      <c r="B15" s="352"/>
      <c r="C15" s="352"/>
      <c r="D15" s="352"/>
      <c r="E15" s="380"/>
      <c r="F15" s="352"/>
      <c r="G15" s="352"/>
      <c r="H15" s="352"/>
      <c r="I15" s="182"/>
      <c r="J15" s="182"/>
      <c r="K15" s="352"/>
      <c r="L15" s="380"/>
      <c r="M15" s="351"/>
      <c r="N15" s="377"/>
      <c r="O15" s="378"/>
      <c r="P15" s="373"/>
      <c r="Q15" s="378">
        <f t="shared" si="9"/>
        <v>0</v>
      </c>
      <c r="R15" s="377"/>
      <c r="S15" s="378"/>
      <c r="T15" s="379"/>
      <c r="U15" s="181">
        <v>5</v>
      </c>
      <c r="V15" s="186"/>
      <c r="W15" s="172" t="str">
        <f t="shared" si="0"/>
        <v/>
      </c>
      <c r="X15" s="172"/>
      <c r="Y15" s="172"/>
      <c r="Z15" s="172"/>
      <c r="AA15" s="172"/>
      <c r="AB15" s="185"/>
      <c r="AC15" s="185"/>
      <c r="AD15" s="116" t="str">
        <f t="shared" si="4"/>
        <v/>
      </c>
      <c r="AE15" s="185"/>
      <c r="AF15" s="185"/>
      <c r="AG15" s="185"/>
      <c r="AH15" s="166" t="str">
        <f>IFERROR(IF(AND(W14="Probabilidad",W15="Probabilidad"),(AJ14-(+AJ14*AD15)),IF(AND(W14="Impacto",W15="Probabilidad"),(AJ13-(+AJ13*AD15)),IF(W15="Impacto",AJ14,""))),"")</f>
        <v/>
      </c>
      <c r="AI15" s="149" t="str">
        <f t="shared" si="5"/>
        <v/>
      </c>
      <c r="AJ15" s="116" t="str">
        <f t="shared" si="6"/>
        <v/>
      </c>
      <c r="AK15" s="149" t="str">
        <f t="shared" si="7"/>
        <v/>
      </c>
      <c r="AL15" s="116" t="str">
        <f>IFERROR(IF(AND(W14="Impacto",W15="Impacto"),(AL14-(+AL14*AD15)),IF(AND(W14="Probabilidad",W15="Impacto"),(AL13-(+AL13*AD15)),IF(W15="Probabilidad",AL14,""))),"")</f>
        <v/>
      </c>
      <c r="AM15" s="117" t="str">
        <f t="shared" si="8"/>
        <v/>
      </c>
      <c r="AN15" s="360"/>
      <c r="AO15" s="182"/>
      <c r="AP15" s="181"/>
      <c r="AQ15" s="189"/>
      <c r="AR15" s="189"/>
      <c r="AS15" s="182"/>
      <c r="AT15" s="189"/>
      <c r="AU15" s="182"/>
      <c r="AV15" s="189"/>
      <c r="AW15" s="182"/>
      <c r="AX15" s="118"/>
      <c r="AY15" s="150"/>
      <c r="AZ15" s="151"/>
      <c r="BA15" s="182"/>
      <c r="BB15" s="182"/>
      <c r="BC15" s="181"/>
      <c r="BD15" s="189"/>
      <c r="BE15" s="189"/>
      <c r="BF15" s="182"/>
      <c r="BG15" s="182"/>
      <c r="BH15" s="181"/>
      <c r="BI15" s="189"/>
      <c r="BJ15" s="189"/>
      <c r="BK15" s="182"/>
      <c r="BL15" s="182"/>
      <c r="BM15" s="181"/>
      <c r="BN15" s="189"/>
      <c r="BO15" s="189"/>
      <c r="BP15" s="150"/>
      <c r="BQ15" s="150"/>
      <c r="BR15" s="151"/>
      <c r="BS15" s="118"/>
      <c r="BT15" s="118"/>
      <c r="BU15" s="118"/>
      <c r="BV15" s="150"/>
      <c r="BW15" s="150"/>
      <c r="BX15" s="150"/>
      <c r="BY15" s="118"/>
      <c r="BZ15" s="150"/>
      <c r="CA15" s="150"/>
      <c r="CB15" s="118"/>
      <c r="CC15" s="150"/>
      <c r="CD15" s="151"/>
      <c r="CE15" s="150"/>
      <c r="CF15" s="154"/>
      <c r="CG15" s="154"/>
      <c r="CH15" s="154"/>
      <c r="CI15" s="154"/>
      <c r="CJ15" s="154"/>
      <c r="CK15" s="154"/>
      <c r="CL15" s="154"/>
      <c r="CM15" s="154"/>
      <c r="CN15" s="154"/>
      <c r="CO15" s="154"/>
      <c r="CP15" s="154"/>
      <c r="CQ15" s="154"/>
      <c r="CR15" s="154"/>
      <c r="CS15" s="154"/>
      <c r="CT15" s="154"/>
      <c r="CU15" s="154"/>
      <c r="CV15" s="154"/>
      <c r="CW15" s="154"/>
      <c r="CX15" s="154"/>
      <c r="CY15" s="154"/>
      <c r="CZ15" s="154"/>
      <c r="DA15" s="154"/>
      <c r="DB15" s="154"/>
      <c r="DC15" s="154"/>
      <c r="DD15" s="154"/>
      <c r="DE15" s="154"/>
    </row>
    <row r="16" spans="1:109" ht="15.75" customHeight="1" x14ac:dyDescent="0.3">
      <c r="A16" s="351"/>
      <c r="B16" s="352"/>
      <c r="C16" s="352"/>
      <c r="D16" s="352"/>
      <c r="E16" s="380"/>
      <c r="F16" s="352"/>
      <c r="G16" s="352"/>
      <c r="H16" s="352"/>
      <c r="I16" s="182"/>
      <c r="J16" s="182"/>
      <c r="K16" s="352"/>
      <c r="L16" s="380"/>
      <c r="M16" s="351"/>
      <c r="N16" s="377"/>
      <c r="O16" s="378"/>
      <c r="P16" s="373"/>
      <c r="Q16" s="378">
        <f t="shared" si="9"/>
        <v>0</v>
      </c>
      <c r="R16" s="377"/>
      <c r="S16" s="378"/>
      <c r="T16" s="379"/>
      <c r="U16" s="181">
        <v>6</v>
      </c>
      <c r="V16" s="186"/>
      <c r="W16" s="172" t="str">
        <f t="shared" si="0"/>
        <v/>
      </c>
      <c r="X16" s="172"/>
      <c r="Y16" s="172"/>
      <c r="Z16" s="172"/>
      <c r="AA16" s="172"/>
      <c r="AB16" s="185"/>
      <c r="AC16" s="185"/>
      <c r="AD16" s="116" t="str">
        <f t="shared" si="4"/>
        <v/>
      </c>
      <c r="AE16" s="185"/>
      <c r="AF16" s="185"/>
      <c r="AG16" s="185"/>
      <c r="AH16" s="166" t="str">
        <f>IFERROR(IF(AND(W15="Probabilidad",W16="Probabilidad"),(AJ15-(+AJ15*AD16)),IF(AND(W15="Impacto",W16="Probabilidad"),(AJ14-(+AJ14*AD16)),IF(W16="Impacto",AJ15,""))),"")</f>
        <v/>
      </c>
      <c r="AI16" s="149" t="str">
        <f t="shared" si="5"/>
        <v/>
      </c>
      <c r="AJ16" s="116" t="str">
        <f t="shared" si="6"/>
        <v/>
      </c>
      <c r="AK16" s="149" t="str">
        <f t="shared" si="7"/>
        <v/>
      </c>
      <c r="AL16" s="116" t="str">
        <f>IFERROR(IF(AND(W15="Impacto",W16="Impacto"),(AL15-(+AL15*AD16)),IF(AND(W15="Probabilidad",W16="Impacto"),(AL14-(+AL14*AD16)),IF(W16="Probabilidad",AL15,""))),"")</f>
        <v/>
      </c>
      <c r="AM16" s="117" t="str">
        <f t="shared" si="8"/>
        <v/>
      </c>
      <c r="AN16" s="361"/>
      <c r="AO16" s="182"/>
      <c r="AP16" s="181"/>
      <c r="AQ16" s="189"/>
      <c r="AR16" s="189"/>
      <c r="AS16" s="182"/>
      <c r="AT16" s="189"/>
      <c r="AU16" s="182"/>
      <c r="AV16" s="189"/>
      <c r="AW16" s="182"/>
      <c r="AX16" s="118"/>
      <c r="AY16" s="150"/>
      <c r="AZ16" s="151"/>
      <c r="BA16" s="182"/>
      <c r="BB16" s="182"/>
      <c r="BC16" s="181"/>
      <c r="BD16" s="189"/>
      <c r="BE16" s="189"/>
      <c r="BF16" s="182"/>
      <c r="BG16" s="182"/>
      <c r="BH16" s="181"/>
      <c r="BI16" s="189"/>
      <c r="BJ16" s="189"/>
      <c r="BK16" s="182"/>
      <c r="BL16" s="182"/>
      <c r="BM16" s="181"/>
      <c r="BN16" s="189"/>
      <c r="BO16" s="189"/>
      <c r="BP16" s="150"/>
      <c r="BQ16" s="150"/>
      <c r="BR16" s="151"/>
      <c r="BS16" s="118"/>
      <c r="BT16" s="118"/>
      <c r="BU16" s="118"/>
      <c r="BV16" s="150"/>
      <c r="BW16" s="150"/>
      <c r="BX16" s="150"/>
      <c r="BY16" s="118"/>
      <c r="BZ16" s="150"/>
      <c r="CA16" s="150"/>
      <c r="CB16" s="118"/>
      <c r="CC16" s="150"/>
      <c r="CD16" s="151"/>
      <c r="CE16" s="150"/>
      <c r="CF16" s="154"/>
      <c r="CG16" s="154"/>
      <c r="CH16" s="154"/>
      <c r="CI16" s="154"/>
      <c r="CJ16" s="154"/>
      <c r="CK16" s="154"/>
      <c r="CL16" s="154"/>
      <c r="CM16" s="154"/>
      <c r="CN16" s="154"/>
      <c r="CO16" s="154"/>
      <c r="CP16" s="154"/>
      <c r="CQ16" s="154"/>
      <c r="CR16" s="154"/>
      <c r="CS16" s="154"/>
      <c r="CT16" s="154"/>
      <c r="CU16" s="154"/>
      <c r="CV16" s="154"/>
      <c r="CW16" s="154"/>
      <c r="CX16" s="154"/>
      <c r="CY16" s="154"/>
      <c r="CZ16" s="154"/>
      <c r="DA16" s="154"/>
      <c r="DB16" s="154"/>
      <c r="DC16" s="154"/>
      <c r="DD16" s="154"/>
      <c r="DE16" s="154"/>
    </row>
    <row r="17" spans="1:109" ht="15.75" customHeight="1" x14ac:dyDescent="0.3">
      <c r="A17" s="351">
        <v>3</v>
      </c>
      <c r="B17" s="352"/>
      <c r="C17" s="352"/>
      <c r="D17" s="352"/>
      <c r="E17" s="380"/>
      <c r="F17" s="352"/>
      <c r="G17" s="352"/>
      <c r="H17" s="352"/>
      <c r="I17" s="182"/>
      <c r="J17" s="182"/>
      <c r="K17" s="352"/>
      <c r="L17" s="380"/>
      <c r="M17" s="351"/>
      <c r="N17" s="377" t="str">
        <f>IF(M17&lt;=0,"",IF(M17&lt;=2,"Muy Baja",IF(M17&lt;=24,"Baja",IF(M17&lt;=500,"Media",IF(M17&lt;=5000,"Alta","Muy Alta")))))</f>
        <v/>
      </c>
      <c r="O17" s="378" t="str">
        <f>IF(N17="","",IF(N17="Muy Baja",0.2,IF(N17="Baja",0.4,IF(N17="Media",0.6,IF(N17="Alta",0.8,IF(N17="Muy Alta",1,))))))</f>
        <v/>
      </c>
      <c r="P17" s="373"/>
      <c r="Q17" s="378">
        <f>IF(NOT(ISERROR(MATCH(P17,'Tabla Impacto'!$B$221:$B$223,0))),'Tabla Impacto'!$F$223&amp;"Por favor no seleccionar los criterios de impacto(Afectación Económica o presupuestal y Pérdida Reputacional)",P17)</f>
        <v>0</v>
      </c>
      <c r="R17" s="377" t="str">
        <f>IF(OR(Q17='Tabla Impacto'!$C$11,Q17='Tabla Impacto'!$D$11),"Leve",IF(OR(Q17='Tabla Impacto'!$C$12,Q17='Tabla Impacto'!$D$12),"Menor",IF(OR(Q17='Tabla Impacto'!$C$13,Q17='Tabla Impacto'!$D$13),"Moderado",IF(OR(Q17='Tabla Impacto'!$C$14,Q17='Tabla Impacto'!$D$14),"Mayor",IF(OR(Q17='Tabla Impacto'!$C$15,Q17='Tabla Impacto'!$D$15),"Catastrófico","")))))</f>
        <v/>
      </c>
      <c r="S17" s="378" t="str">
        <f>IF(R17="","",IF(R17="Leve",0.2,IF(R17="Menor",0.4,IF(R17="Moderado",0.6,IF(R17="Mayor",0.8,IF(R17="Catastrófico",1,))))))</f>
        <v/>
      </c>
      <c r="T17" s="379" t="str">
        <f>IF(OR(AND(N17="Muy Baja",R17="Leve"),AND(N17="Muy Baja",R17="Menor"),AND(N17="Baja",R17="Leve")),"Bajo",IF(OR(AND(N17="Muy baja",R17="Moderado"),AND(N17="Baja",R17="Menor"),AND(N17="Baja",R17="Moderado"),AND(N17="Media",R17="Leve"),AND(N17="Media",R17="Menor"),AND(N17="Media",R17="Moderado"),AND(N17="Alta",R17="Leve"),AND(N17="Alta",R17="Menor")),"Moderado",IF(OR(AND(N17="Muy Baja",R17="Mayor"),AND(N17="Baja",R17="Mayor"),AND(N17="Media",R17="Mayor"),AND(N17="Alta",R17="Moderado"),AND(N17="Alta",R17="Mayor"),AND(N17="Muy Alta",R17="Leve"),AND(N17="Muy Alta",R17="Menor"),AND(N17="Muy Alta",R17="Moderado"),AND(N17="Muy Alta",R17="Mayor")),"Alto",IF(OR(AND(N17="Muy Baja",R17="Catastrófico"),AND(N17="Baja",R17="Catastrófico"),AND(N17="Media",R17="Catastrófico"),AND(N17="Alta",R17="Catastrófico"),AND(N17="Muy Alta",R17="Catastrófico")),"Extremo",""))))</f>
        <v/>
      </c>
      <c r="U17" s="181">
        <v>1</v>
      </c>
      <c r="V17" s="186"/>
      <c r="W17" s="172" t="str">
        <f t="shared" si="0"/>
        <v/>
      </c>
      <c r="X17" s="172"/>
      <c r="Y17" s="172"/>
      <c r="Z17" s="172"/>
      <c r="AA17" s="172"/>
      <c r="AB17" s="185"/>
      <c r="AC17" s="185"/>
      <c r="AD17" s="116" t="str">
        <f t="shared" si="4"/>
        <v/>
      </c>
      <c r="AE17" s="185"/>
      <c r="AF17" s="185"/>
      <c r="AG17" s="185"/>
      <c r="AH17" s="166" t="str">
        <f>IFERROR(IF(W17="Probabilidad",(O17-(+O17*AD17)),IF(W17="Impacto",O17,"")),"")</f>
        <v/>
      </c>
      <c r="AI17" s="149" t="str">
        <f>IFERROR(IF(AH17="","",IF(AH17&lt;=0.2,"Muy Baja",IF(AH17&lt;=0.4,"Baja",IF(AH17&lt;=0.6,"Media",IF(AH17&lt;=0.8,"Alta","Muy Alta"))))),"")</f>
        <v/>
      </c>
      <c r="AJ17" s="116" t="str">
        <f t="shared" si="6"/>
        <v/>
      </c>
      <c r="AK17" s="149" t="str">
        <f>IFERROR(IF(AL17="","",IF(AL17&lt;=0.2,"Leve",IF(AL17&lt;=0.4,"Menor",IF(AL17&lt;=0.6,"Moderado",IF(AL17&lt;=0.8,"Mayor","Catastrófico"))))),"")</f>
        <v/>
      </c>
      <c r="AL17" s="116" t="str">
        <f>IFERROR(IF(W17="Impacto",(S17-(+S17*AD17)),IF(W17="Probabilidad",S17,"")),"")</f>
        <v/>
      </c>
      <c r="AM17" s="117" t="str">
        <f t="shared" si="8"/>
        <v/>
      </c>
      <c r="AN17" s="359"/>
      <c r="AO17" s="182"/>
      <c r="AP17" s="181"/>
      <c r="AQ17" s="189"/>
      <c r="AR17" s="189"/>
      <c r="AS17" s="182"/>
      <c r="AT17" s="189"/>
      <c r="AU17" s="182"/>
      <c r="AV17" s="189"/>
      <c r="AW17" s="182"/>
      <c r="AX17" s="118"/>
      <c r="AY17" s="150"/>
      <c r="AZ17" s="151"/>
      <c r="BA17" s="182"/>
      <c r="BB17" s="182"/>
      <c r="BC17" s="181"/>
      <c r="BD17" s="189"/>
      <c r="BE17" s="189"/>
      <c r="BF17" s="182"/>
      <c r="BG17" s="182"/>
      <c r="BH17" s="181"/>
      <c r="BI17" s="189"/>
      <c r="BJ17" s="189"/>
      <c r="BK17" s="182"/>
      <c r="BL17" s="182"/>
      <c r="BM17" s="181"/>
      <c r="BN17" s="189"/>
      <c r="BO17" s="189"/>
      <c r="BP17" s="150"/>
      <c r="BQ17" s="150"/>
      <c r="BR17" s="151"/>
      <c r="BS17" s="118"/>
      <c r="BT17" s="118"/>
      <c r="BU17" s="118"/>
      <c r="BV17" s="150"/>
      <c r="BW17" s="150"/>
      <c r="BX17" s="150"/>
      <c r="BY17" s="118"/>
      <c r="BZ17" s="150"/>
      <c r="CA17" s="150"/>
      <c r="CB17" s="118"/>
      <c r="CC17" s="150"/>
      <c r="CD17" s="151"/>
      <c r="CE17" s="150"/>
      <c r="CF17" s="154"/>
      <c r="CG17" s="154"/>
      <c r="CH17" s="154"/>
      <c r="CI17" s="154"/>
      <c r="CJ17" s="154"/>
      <c r="CK17" s="154"/>
      <c r="CL17" s="154"/>
      <c r="CM17" s="154"/>
      <c r="CN17" s="154"/>
      <c r="CO17" s="154"/>
      <c r="CP17" s="154"/>
      <c r="CQ17" s="154"/>
      <c r="CR17" s="154"/>
      <c r="CS17" s="154"/>
      <c r="CT17" s="154"/>
      <c r="CU17" s="154"/>
      <c r="CV17" s="154"/>
      <c r="CW17" s="154"/>
      <c r="CX17" s="154"/>
      <c r="CY17" s="154"/>
      <c r="CZ17" s="154"/>
      <c r="DA17" s="154"/>
      <c r="DB17" s="154"/>
      <c r="DC17" s="154"/>
      <c r="DD17" s="154"/>
      <c r="DE17" s="154"/>
    </row>
    <row r="18" spans="1:109" ht="15.75" customHeight="1" x14ac:dyDescent="0.3">
      <c r="A18" s="351"/>
      <c r="B18" s="352"/>
      <c r="C18" s="352"/>
      <c r="D18" s="352"/>
      <c r="E18" s="380"/>
      <c r="F18" s="352"/>
      <c r="G18" s="352"/>
      <c r="H18" s="352"/>
      <c r="I18" s="182"/>
      <c r="J18" s="182"/>
      <c r="K18" s="352"/>
      <c r="L18" s="380"/>
      <c r="M18" s="351"/>
      <c r="N18" s="377"/>
      <c r="O18" s="378"/>
      <c r="P18" s="373"/>
      <c r="Q18" s="378">
        <f t="shared" ref="Q18:Q22" si="10">IF(NOT(ISERROR(MATCH(P18,_xlfn.ANCHORARRAY(E29),0))),O31&amp;"Por favor no seleccionar los criterios de impacto",P18)</f>
        <v>0</v>
      </c>
      <c r="R18" s="377"/>
      <c r="S18" s="378"/>
      <c r="T18" s="379"/>
      <c r="U18" s="181">
        <v>2</v>
      </c>
      <c r="V18" s="186"/>
      <c r="W18" s="172" t="str">
        <f t="shared" si="0"/>
        <v/>
      </c>
      <c r="X18" s="172"/>
      <c r="Y18" s="172"/>
      <c r="Z18" s="172"/>
      <c r="AA18" s="172"/>
      <c r="AB18" s="185"/>
      <c r="AC18" s="185"/>
      <c r="AD18" s="116" t="str">
        <f t="shared" si="4"/>
        <v/>
      </c>
      <c r="AE18" s="185"/>
      <c r="AF18" s="185"/>
      <c r="AG18" s="185"/>
      <c r="AH18" s="166" t="str">
        <f>IFERROR(IF(AND(W17="Probabilidad",W18="Probabilidad"),(AJ17-(+AJ17*AD18)),IF(W18="Probabilidad",(O17-(+O17*AD18)),IF(W18="Impacto",AJ17,""))),"")</f>
        <v/>
      </c>
      <c r="AI18" s="149" t="str">
        <f t="shared" si="5"/>
        <v/>
      </c>
      <c r="AJ18" s="116" t="str">
        <f t="shared" si="6"/>
        <v/>
      </c>
      <c r="AK18" s="149" t="str">
        <f t="shared" si="7"/>
        <v/>
      </c>
      <c r="AL18" s="116" t="str">
        <f>IFERROR(IF(AND(W17="Impacto",W18="Impacto"),(AL11-(+AL11*AD18)),IF(W18="Impacto",($S$17-(+$S$17*AD18)),IF(W18="Probabilidad",AL11,""))),"")</f>
        <v/>
      </c>
      <c r="AM18" s="117" t="str">
        <f t="shared" si="8"/>
        <v/>
      </c>
      <c r="AN18" s="360"/>
      <c r="AO18" s="182"/>
      <c r="AP18" s="181"/>
      <c r="AQ18" s="189"/>
      <c r="AR18" s="189"/>
      <c r="AS18" s="182"/>
      <c r="AT18" s="189"/>
      <c r="AU18" s="182"/>
      <c r="AV18" s="189"/>
      <c r="AW18" s="182"/>
      <c r="AX18" s="118"/>
      <c r="AY18" s="150"/>
      <c r="AZ18" s="151"/>
      <c r="BA18" s="182"/>
      <c r="BB18" s="182"/>
      <c r="BC18" s="181"/>
      <c r="BD18" s="189"/>
      <c r="BE18" s="189"/>
      <c r="BF18" s="182"/>
      <c r="BG18" s="182"/>
      <c r="BH18" s="181"/>
      <c r="BI18" s="189"/>
      <c r="BJ18" s="189"/>
      <c r="BK18" s="182"/>
      <c r="BL18" s="182"/>
      <c r="BM18" s="181"/>
      <c r="BN18" s="189"/>
      <c r="BO18" s="189"/>
      <c r="BP18" s="150"/>
      <c r="BQ18" s="150"/>
      <c r="BR18" s="151"/>
      <c r="BS18" s="118"/>
      <c r="BT18" s="118"/>
      <c r="BU18" s="118"/>
      <c r="BV18" s="150"/>
      <c r="BW18" s="150"/>
      <c r="BX18" s="150"/>
      <c r="BY18" s="118"/>
      <c r="BZ18" s="150"/>
      <c r="CA18" s="150"/>
      <c r="CB18" s="118"/>
      <c r="CC18" s="150"/>
      <c r="CD18" s="151"/>
      <c r="CE18" s="150"/>
      <c r="CF18" s="154"/>
      <c r="CG18" s="154"/>
      <c r="CH18" s="154"/>
      <c r="CI18" s="154"/>
      <c r="CJ18" s="154"/>
      <c r="CK18" s="154"/>
      <c r="CL18" s="154"/>
      <c r="CM18" s="154"/>
      <c r="CN18" s="154"/>
      <c r="CO18" s="154"/>
      <c r="CP18" s="154"/>
      <c r="CQ18" s="154"/>
      <c r="CR18" s="154"/>
      <c r="CS18" s="154"/>
      <c r="CT18" s="154"/>
      <c r="CU18" s="154"/>
      <c r="CV18" s="154"/>
      <c r="CW18" s="154"/>
      <c r="CX18" s="154"/>
      <c r="CY18" s="154"/>
      <c r="CZ18" s="154"/>
      <c r="DA18" s="154"/>
      <c r="DB18" s="154"/>
      <c r="DC18" s="154"/>
      <c r="DD18" s="154"/>
      <c r="DE18" s="154"/>
    </row>
    <row r="19" spans="1:109" ht="15.75" customHeight="1" x14ac:dyDescent="0.3">
      <c r="A19" s="351"/>
      <c r="B19" s="352"/>
      <c r="C19" s="352"/>
      <c r="D19" s="352"/>
      <c r="E19" s="380"/>
      <c r="F19" s="352"/>
      <c r="G19" s="352"/>
      <c r="H19" s="352"/>
      <c r="I19" s="182"/>
      <c r="J19" s="182"/>
      <c r="K19" s="352"/>
      <c r="L19" s="380"/>
      <c r="M19" s="351"/>
      <c r="N19" s="377"/>
      <c r="O19" s="378"/>
      <c r="P19" s="373"/>
      <c r="Q19" s="378">
        <f t="shared" si="10"/>
        <v>0</v>
      </c>
      <c r="R19" s="377"/>
      <c r="S19" s="378"/>
      <c r="T19" s="379"/>
      <c r="U19" s="181">
        <v>3</v>
      </c>
      <c r="V19" s="187"/>
      <c r="W19" s="172" t="str">
        <f t="shared" si="0"/>
        <v/>
      </c>
      <c r="X19" s="172"/>
      <c r="Y19" s="172"/>
      <c r="Z19" s="172"/>
      <c r="AA19" s="172"/>
      <c r="AB19" s="185"/>
      <c r="AC19" s="185"/>
      <c r="AD19" s="116" t="str">
        <f t="shared" si="4"/>
        <v/>
      </c>
      <c r="AE19" s="185"/>
      <c r="AF19" s="185"/>
      <c r="AG19" s="185"/>
      <c r="AH19" s="166" t="str">
        <f>IFERROR(IF(AND(W18="Probabilidad",W19="Probabilidad"),(AJ18-(+AJ18*AD19)),IF(AND(W18="Impacto",W19="Probabilidad"),(AJ17-(+AJ17*AD19)),IF(W19="Impacto",AJ18,""))),"")</f>
        <v/>
      </c>
      <c r="AI19" s="149" t="str">
        <f t="shared" si="5"/>
        <v/>
      </c>
      <c r="AJ19" s="116" t="str">
        <f t="shared" si="6"/>
        <v/>
      </c>
      <c r="AK19" s="149" t="str">
        <f t="shared" si="7"/>
        <v/>
      </c>
      <c r="AL19" s="116" t="str">
        <f>IFERROR(IF(AND(W18="Impacto",W19="Impacto"),(AL18-(+AL18*AD19)),IF(AND(W18="Probabilidad",W19="Impacto"),(AL17-(+AL17*AD19)),IF(W19="Probabilidad",AL18,""))),"")</f>
        <v/>
      </c>
      <c r="AM19" s="117" t="str">
        <f t="shared" si="8"/>
        <v/>
      </c>
      <c r="AN19" s="360"/>
      <c r="AO19" s="182"/>
      <c r="AP19" s="181"/>
      <c r="AQ19" s="189"/>
      <c r="AR19" s="189"/>
      <c r="AS19" s="182"/>
      <c r="AT19" s="189"/>
      <c r="AU19" s="182"/>
      <c r="AV19" s="189"/>
      <c r="AW19" s="182"/>
      <c r="AX19" s="118"/>
      <c r="AY19" s="150"/>
      <c r="AZ19" s="151"/>
      <c r="BA19" s="182"/>
      <c r="BB19" s="182"/>
      <c r="BC19" s="181"/>
      <c r="BD19" s="189"/>
      <c r="BE19" s="189"/>
      <c r="BF19" s="182"/>
      <c r="BG19" s="182"/>
      <c r="BH19" s="181"/>
      <c r="BI19" s="189"/>
      <c r="BJ19" s="189"/>
      <c r="BK19" s="182"/>
      <c r="BL19" s="182"/>
      <c r="BM19" s="181"/>
      <c r="BN19" s="189"/>
      <c r="BO19" s="189"/>
      <c r="BP19" s="150"/>
      <c r="BQ19" s="150"/>
      <c r="BR19" s="151"/>
      <c r="BS19" s="118"/>
      <c r="BT19" s="118"/>
      <c r="BU19" s="118"/>
      <c r="BV19" s="150"/>
      <c r="BW19" s="150"/>
      <c r="BX19" s="150"/>
      <c r="BY19" s="118"/>
      <c r="BZ19" s="150"/>
      <c r="CA19" s="150"/>
      <c r="CB19" s="118"/>
      <c r="CC19" s="150"/>
      <c r="CD19" s="151"/>
      <c r="CE19" s="150"/>
      <c r="CF19" s="154"/>
      <c r="CG19" s="154"/>
      <c r="CH19" s="154"/>
      <c r="CI19" s="154"/>
      <c r="CJ19" s="154"/>
      <c r="CK19" s="154"/>
      <c r="CL19" s="154"/>
      <c r="CM19" s="154"/>
      <c r="CN19" s="154"/>
      <c r="CO19" s="154"/>
      <c r="CP19" s="154"/>
      <c r="CQ19" s="154"/>
      <c r="CR19" s="154"/>
      <c r="CS19" s="154"/>
      <c r="CT19" s="154"/>
      <c r="CU19" s="154"/>
      <c r="CV19" s="154"/>
      <c r="CW19" s="154"/>
      <c r="CX19" s="154"/>
      <c r="CY19" s="154"/>
      <c r="CZ19" s="154"/>
      <c r="DA19" s="154"/>
      <c r="DB19" s="154"/>
      <c r="DC19" s="154"/>
      <c r="DD19" s="154"/>
      <c r="DE19" s="154"/>
    </row>
    <row r="20" spans="1:109" ht="15.75" customHeight="1" x14ac:dyDescent="0.3">
      <c r="A20" s="351"/>
      <c r="B20" s="352"/>
      <c r="C20" s="352"/>
      <c r="D20" s="352"/>
      <c r="E20" s="380"/>
      <c r="F20" s="352"/>
      <c r="G20" s="352"/>
      <c r="H20" s="352"/>
      <c r="I20" s="182"/>
      <c r="J20" s="182"/>
      <c r="K20" s="352"/>
      <c r="L20" s="380"/>
      <c r="M20" s="351"/>
      <c r="N20" s="377"/>
      <c r="O20" s="378"/>
      <c r="P20" s="373"/>
      <c r="Q20" s="378">
        <f t="shared" si="10"/>
        <v>0</v>
      </c>
      <c r="R20" s="377"/>
      <c r="S20" s="378"/>
      <c r="T20" s="379"/>
      <c r="U20" s="181">
        <v>4</v>
      </c>
      <c r="V20" s="186"/>
      <c r="W20" s="172" t="str">
        <f t="shared" si="0"/>
        <v/>
      </c>
      <c r="X20" s="172"/>
      <c r="Y20" s="172"/>
      <c r="Z20" s="172"/>
      <c r="AA20" s="172"/>
      <c r="AB20" s="185"/>
      <c r="AC20" s="185"/>
      <c r="AD20" s="116" t="str">
        <f t="shared" si="4"/>
        <v/>
      </c>
      <c r="AE20" s="185"/>
      <c r="AF20" s="185"/>
      <c r="AG20" s="185"/>
      <c r="AH20" s="166" t="str">
        <f>IFERROR(IF(AND(W19="Probabilidad",W20="Probabilidad"),(AJ19-(+AJ19*AD20)),IF(AND(W19="Impacto",W20="Probabilidad"),(AJ18-(+AJ18*AD20)),IF(W20="Impacto",AJ19,""))),"")</f>
        <v/>
      </c>
      <c r="AI20" s="149" t="str">
        <f t="shared" si="5"/>
        <v/>
      </c>
      <c r="AJ20" s="116" t="str">
        <f t="shared" si="6"/>
        <v/>
      </c>
      <c r="AK20" s="149" t="str">
        <f t="shared" si="7"/>
        <v/>
      </c>
      <c r="AL20" s="116" t="str">
        <f>IFERROR(IF(AND(W19="Impacto",W20="Impacto"),(AL19-(+AL19*AD20)),IF(AND(W19="Probabilidad",W20="Impacto"),(AL18-(+AL18*AD20)),IF(W20="Probabilidad",AL19,""))),"")</f>
        <v/>
      </c>
      <c r="AM20" s="117" t="str">
        <f t="shared" si="8"/>
        <v/>
      </c>
      <c r="AN20" s="360"/>
      <c r="AO20" s="182"/>
      <c r="AP20" s="181"/>
      <c r="AQ20" s="189"/>
      <c r="AR20" s="189"/>
      <c r="AS20" s="182"/>
      <c r="AT20" s="189"/>
      <c r="AU20" s="182"/>
      <c r="AV20" s="189"/>
      <c r="AW20" s="182"/>
      <c r="AX20" s="118"/>
      <c r="AY20" s="150"/>
      <c r="AZ20" s="151"/>
      <c r="BA20" s="182"/>
      <c r="BB20" s="182"/>
      <c r="BC20" s="181"/>
      <c r="BD20" s="189"/>
      <c r="BE20" s="189"/>
      <c r="BF20" s="182"/>
      <c r="BG20" s="182"/>
      <c r="BH20" s="181"/>
      <c r="BI20" s="189"/>
      <c r="BJ20" s="189"/>
      <c r="BK20" s="182"/>
      <c r="BL20" s="182"/>
      <c r="BM20" s="181"/>
      <c r="BN20" s="189"/>
      <c r="BO20" s="189"/>
      <c r="BP20" s="150"/>
      <c r="BQ20" s="150"/>
      <c r="BR20" s="151"/>
      <c r="BS20" s="118"/>
      <c r="BT20" s="118"/>
      <c r="BU20" s="118"/>
      <c r="BV20" s="150"/>
      <c r="BW20" s="150"/>
      <c r="BX20" s="150"/>
      <c r="BY20" s="118"/>
      <c r="BZ20" s="150"/>
      <c r="CA20" s="150"/>
      <c r="CB20" s="118"/>
      <c r="CC20" s="150"/>
      <c r="CD20" s="151"/>
      <c r="CE20" s="150"/>
      <c r="CF20" s="154"/>
      <c r="CG20" s="154"/>
      <c r="CH20" s="154"/>
      <c r="CI20" s="154"/>
      <c r="CJ20" s="154"/>
      <c r="CK20" s="154"/>
      <c r="CL20" s="154"/>
      <c r="CM20" s="154"/>
      <c r="CN20" s="154"/>
      <c r="CO20" s="154"/>
      <c r="CP20" s="154"/>
      <c r="CQ20" s="154"/>
      <c r="CR20" s="154"/>
      <c r="CS20" s="154"/>
      <c r="CT20" s="154"/>
      <c r="CU20" s="154"/>
      <c r="CV20" s="154"/>
      <c r="CW20" s="154"/>
      <c r="CX20" s="154"/>
      <c r="CY20" s="154"/>
      <c r="CZ20" s="154"/>
      <c r="DA20" s="154"/>
      <c r="DB20" s="154"/>
      <c r="DC20" s="154"/>
      <c r="DD20" s="154"/>
      <c r="DE20" s="154"/>
    </row>
    <row r="21" spans="1:109" ht="15.75" customHeight="1" x14ac:dyDescent="0.3">
      <c r="A21" s="351"/>
      <c r="B21" s="352"/>
      <c r="C21" s="352"/>
      <c r="D21" s="352"/>
      <c r="E21" s="380"/>
      <c r="F21" s="352"/>
      <c r="G21" s="352"/>
      <c r="H21" s="352"/>
      <c r="I21" s="182"/>
      <c r="J21" s="182"/>
      <c r="K21" s="352"/>
      <c r="L21" s="380"/>
      <c r="M21" s="351"/>
      <c r="N21" s="377"/>
      <c r="O21" s="378"/>
      <c r="P21" s="373"/>
      <c r="Q21" s="378">
        <f t="shared" si="10"/>
        <v>0</v>
      </c>
      <c r="R21" s="377"/>
      <c r="S21" s="378"/>
      <c r="T21" s="379"/>
      <c r="U21" s="181">
        <v>5</v>
      </c>
      <c r="V21" s="186"/>
      <c r="W21" s="172" t="str">
        <f t="shared" si="0"/>
        <v/>
      </c>
      <c r="X21" s="172"/>
      <c r="Y21" s="172"/>
      <c r="Z21" s="172"/>
      <c r="AA21" s="172"/>
      <c r="AB21" s="185"/>
      <c r="AC21" s="185"/>
      <c r="AD21" s="116" t="str">
        <f t="shared" si="4"/>
        <v/>
      </c>
      <c r="AE21" s="185"/>
      <c r="AF21" s="185"/>
      <c r="AG21" s="185"/>
      <c r="AH21" s="166" t="str">
        <f>IFERROR(IF(AND(W20="Probabilidad",W21="Probabilidad"),(AJ20-(+AJ20*AD21)),IF(AND(W20="Impacto",W21="Probabilidad"),(AJ19-(+AJ19*AD21)),IF(W21="Impacto",AJ20,""))),"")</f>
        <v/>
      </c>
      <c r="AI21" s="149" t="str">
        <f t="shared" si="5"/>
        <v/>
      </c>
      <c r="AJ21" s="116" t="str">
        <f t="shared" si="6"/>
        <v/>
      </c>
      <c r="AK21" s="149" t="str">
        <f t="shared" si="7"/>
        <v/>
      </c>
      <c r="AL21" s="116" t="str">
        <f>IFERROR(IF(AND(W20="Impacto",W21="Impacto"),(AL20-(+AL20*AD21)),IF(AND(W20="Probabilidad",W21="Impacto"),(AL19-(+AL19*AD21)),IF(W21="Probabilidad",AL20,""))),"")</f>
        <v/>
      </c>
      <c r="AM21" s="117" t="str">
        <f t="shared" si="8"/>
        <v/>
      </c>
      <c r="AN21" s="360"/>
      <c r="AO21" s="182"/>
      <c r="AP21" s="181"/>
      <c r="AQ21" s="189"/>
      <c r="AR21" s="189"/>
      <c r="AS21" s="182"/>
      <c r="AT21" s="189"/>
      <c r="AU21" s="182"/>
      <c r="AV21" s="189"/>
      <c r="AW21" s="182"/>
      <c r="AX21" s="118"/>
      <c r="AY21" s="150"/>
      <c r="AZ21" s="151"/>
      <c r="BA21" s="150"/>
      <c r="BB21" s="150"/>
      <c r="BC21" s="151"/>
      <c r="BD21" s="118"/>
      <c r="BE21" s="118"/>
      <c r="BF21" s="182"/>
      <c r="BG21" s="182"/>
      <c r="BH21" s="181"/>
      <c r="BI21" s="189"/>
      <c r="BJ21" s="189"/>
      <c r="BK21" s="182"/>
      <c r="BL21" s="182"/>
      <c r="BM21" s="181"/>
      <c r="BN21" s="189"/>
      <c r="BO21" s="189"/>
      <c r="BP21" s="150"/>
      <c r="BQ21" s="150"/>
      <c r="BR21" s="151"/>
      <c r="BS21" s="118"/>
      <c r="BT21" s="118"/>
      <c r="BU21" s="118"/>
      <c r="BV21" s="150"/>
      <c r="BW21" s="150"/>
      <c r="BX21" s="150"/>
      <c r="BY21" s="118"/>
      <c r="BZ21" s="150"/>
      <c r="CA21" s="150"/>
      <c r="CB21" s="118"/>
      <c r="CC21" s="150"/>
      <c r="CD21" s="151"/>
      <c r="CE21" s="150"/>
      <c r="CF21" s="154"/>
      <c r="CG21" s="154"/>
      <c r="CH21" s="154"/>
      <c r="CI21" s="154"/>
      <c r="CJ21" s="154"/>
      <c r="CK21" s="154"/>
      <c r="CL21" s="154"/>
      <c r="CM21" s="154"/>
      <c r="CN21" s="154"/>
      <c r="CO21" s="154"/>
      <c r="CP21" s="154"/>
      <c r="CQ21" s="154"/>
      <c r="CR21" s="154"/>
      <c r="CS21" s="154"/>
      <c r="CT21" s="154"/>
      <c r="CU21" s="154"/>
      <c r="CV21" s="154"/>
      <c r="CW21" s="154"/>
      <c r="CX21" s="154"/>
      <c r="CY21" s="154"/>
      <c r="CZ21" s="154"/>
      <c r="DA21" s="154"/>
      <c r="DB21" s="154"/>
      <c r="DC21" s="154"/>
      <c r="DD21" s="154"/>
      <c r="DE21" s="154"/>
    </row>
    <row r="22" spans="1:109" ht="15.75" customHeight="1" x14ac:dyDescent="0.3">
      <c r="A22" s="351"/>
      <c r="B22" s="352"/>
      <c r="C22" s="352"/>
      <c r="D22" s="352"/>
      <c r="E22" s="380"/>
      <c r="F22" s="352"/>
      <c r="G22" s="352"/>
      <c r="H22" s="352"/>
      <c r="I22" s="182"/>
      <c r="J22" s="182"/>
      <c r="K22" s="352"/>
      <c r="L22" s="380"/>
      <c r="M22" s="351"/>
      <c r="N22" s="377"/>
      <c r="O22" s="378"/>
      <c r="P22" s="373"/>
      <c r="Q22" s="378">
        <f t="shared" si="10"/>
        <v>0</v>
      </c>
      <c r="R22" s="377"/>
      <c r="S22" s="378"/>
      <c r="T22" s="379"/>
      <c r="U22" s="181">
        <v>6</v>
      </c>
      <c r="V22" s="186"/>
      <c r="W22" s="172" t="str">
        <f t="shared" si="0"/>
        <v/>
      </c>
      <c r="X22" s="172"/>
      <c r="Y22" s="172"/>
      <c r="Z22" s="172"/>
      <c r="AA22" s="172"/>
      <c r="AB22" s="185"/>
      <c r="AC22" s="185"/>
      <c r="AD22" s="116" t="str">
        <f t="shared" si="4"/>
        <v/>
      </c>
      <c r="AE22" s="185"/>
      <c r="AF22" s="185"/>
      <c r="AG22" s="185"/>
      <c r="AH22" s="166" t="str">
        <f>IFERROR(IF(AND(W21="Probabilidad",W22="Probabilidad"),(AJ21-(+AJ21*AD22)),IF(AND(W21="Impacto",W22="Probabilidad"),(AJ20-(+AJ20*AD22)),IF(W22="Impacto",AJ21,""))),"")</f>
        <v/>
      </c>
      <c r="AI22" s="149" t="str">
        <f t="shared" si="5"/>
        <v/>
      </c>
      <c r="AJ22" s="116" t="str">
        <f t="shared" si="6"/>
        <v/>
      </c>
      <c r="AK22" s="149" t="str">
        <f t="shared" si="7"/>
        <v/>
      </c>
      <c r="AL22" s="116" t="str">
        <f>IFERROR(IF(AND(W21="Impacto",W22="Impacto"),(AL21-(+AL21*AD22)),IF(AND(W21="Probabilidad",W22="Impacto"),(AL20-(+AL20*AD22)),IF(W22="Probabilidad",AL21,""))),"")</f>
        <v/>
      </c>
      <c r="AM22" s="117" t="str">
        <f t="shared" si="8"/>
        <v/>
      </c>
      <c r="AN22" s="361"/>
      <c r="AO22" s="182"/>
      <c r="AP22" s="181"/>
      <c r="AQ22" s="189"/>
      <c r="AR22" s="189"/>
      <c r="AS22" s="182"/>
      <c r="AT22" s="189"/>
      <c r="AU22" s="182"/>
      <c r="AV22" s="189"/>
      <c r="AW22" s="182"/>
      <c r="AX22" s="118"/>
      <c r="AY22" s="150"/>
      <c r="AZ22" s="151"/>
      <c r="BA22" s="150"/>
      <c r="BB22" s="150"/>
      <c r="BC22" s="151"/>
      <c r="BD22" s="118"/>
      <c r="BE22" s="118"/>
      <c r="BF22" s="182"/>
      <c r="BG22" s="182"/>
      <c r="BH22" s="181"/>
      <c r="BI22" s="189"/>
      <c r="BJ22" s="189"/>
      <c r="BK22" s="182"/>
      <c r="BL22" s="182"/>
      <c r="BM22" s="181"/>
      <c r="BN22" s="189"/>
      <c r="BO22" s="189"/>
      <c r="BP22" s="150"/>
      <c r="BQ22" s="150"/>
      <c r="BR22" s="151"/>
      <c r="BS22" s="118"/>
      <c r="BT22" s="118"/>
      <c r="BU22" s="118"/>
      <c r="BV22" s="150"/>
      <c r="BW22" s="150"/>
      <c r="BX22" s="150"/>
      <c r="BY22" s="118"/>
      <c r="BZ22" s="150"/>
      <c r="CA22" s="150"/>
      <c r="CB22" s="118"/>
      <c r="CC22" s="150"/>
      <c r="CD22" s="151"/>
      <c r="CE22" s="150"/>
      <c r="CF22" s="154"/>
      <c r="CG22" s="154"/>
      <c r="CH22" s="154"/>
      <c r="CI22" s="154"/>
      <c r="CJ22" s="154"/>
      <c r="CK22" s="154"/>
      <c r="CL22" s="154"/>
      <c r="CM22" s="154"/>
      <c r="CN22" s="154"/>
      <c r="CO22" s="154"/>
      <c r="CP22" s="154"/>
      <c r="CQ22" s="154"/>
      <c r="CR22" s="154"/>
      <c r="CS22" s="154"/>
      <c r="CT22" s="154"/>
      <c r="CU22" s="154"/>
      <c r="CV22" s="154"/>
      <c r="CW22" s="154"/>
      <c r="CX22" s="154"/>
      <c r="CY22" s="154"/>
      <c r="CZ22" s="154"/>
      <c r="DA22" s="154"/>
      <c r="DB22" s="154"/>
      <c r="DC22" s="154"/>
      <c r="DD22" s="154"/>
      <c r="DE22" s="154"/>
    </row>
    <row r="23" spans="1:109" ht="15.75" customHeight="1" x14ac:dyDescent="0.3">
      <c r="A23" s="351">
        <v>4</v>
      </c>
      <c r="B23" s="352"/>
      <c r="C23" s="352"/>
      <c r="D23" s="352"/>
      <c r="E23" s="380"/>
      <c r="F23" s="352"/>
      <c r="G23" s="352"/>
      <c r="H23" s="352"/>
      <c r="I23" s="182"/>
      <c r="J23" s="182"/>
      <c r="K23" s="352"/>
      <c r="L23" s="380"/>
      <c r="M23" s="351"/>
      <c r="N23" s="377" t="str">
        <f>IF(M23&lt;=0,"",IF(M23&lt;=2,"Muy Baja",IF(M23&lt;=24,"Baja",IF(M23&lt;=500,"Media",IF(M23&lt;=5000,"Alta","Muy Alta")))))</f>
        <v/>
      </c>
      <c r="O23" s="378" t="str">
        <f>IF(N23="","",IF(N23="Muy Baja",0.2,IF(N23="Baja",0.4,IF(N23="Media",0.6,IF(N23="Alta",0.8,IF(N23="Muy Alta",1,))))))</f>
        <v/>
      </c>
      <c r="P23" s="373"/>
      <c r="Q23" s="378">
        <f>IF(NOT(ISERROR(MATCH(P23,'Tabla Impacto'!$B$221:$B$223,0))),'Tabla Impacto'!$F$223&amp;"Por favor no seleccionar los criterios de impacto(Afectación Económica o presupuestal y Pérdida Reputacional)",P23)</f>
        <v>0</v>
      </c>
      <c r="R23" s="377" t="str">
        <f>IF(OR(Q23='Tabla Impacto'!$C$11,Q23='Tabla Impacto'!$D$11),"Leve",IF(OR(Q23='Tabla Impacto'!$C$12,Q23='Tabla Impacto'!$D$12),"Menor",IF(OR(Q23='Tabla Impacto'!$C$13,Q23='Tabla Impacto'!$D$13),"Moderado",IF(OR(Q23='Tabla Impacto'!$C$14,Q23='Tabla Impacto'!$D$14),"Mayor",IF(OR(Q23='Tabla Impacto'!$C$15,Q23='Tabla Impacto'!$D$15),"Catastrófico","")))))</f>
        <v/>
      </c>
      <c r="S23" s="378" t="str">
        <f>IF(R23="","",IF(R23="Leve",0.2,IF(R23="Menor",0.4,IF(R23="Moderado",0.6,IF(R23="Mayor",0.8,IF(R23="Catastrófico",1,))))))</f>
        <v/>
      </c>
      <c r="T23" s="379" t="str">
        <f>IF(OR(AND(N23="Muy Baja",R23="Leve"),AND(N23="Muy Baja",R23="Menor"),AND(N23="Baja",R23="Leve")),"Bajo",IF(OR(AND(N23="Muy baja",R23="Moderado"),AND(N23="Baja",R23="Menor"),AND(N23="Baja",R23="Moderado"),AND(N23="Media",R23="Leve"),AND(N23="Media",R23="Menor"),AND(N23="Media",R23="Moderado"),AND(N23="Alta",R23="Leve"),AND(N23="Alta",R23="Menor")),"Moderado",IF(OR(AND(N23="Muy Baja",R23="Mayor"),AND(N23="Baja",R23="Mayor"),AND(N23="Media",R23="Mayor"),AND(N23="Alta",R23="Moderado"),AND(N23="Alta",R23="Mayor"),AND(N23="Muy Alta",R23="Leve"),AND(N23="Muy Alta",R23="Menor"),AND(N23="Muy Alta",R23="Moderado"),AND(N23="Muy Alta",R23="Mayor")),"Alto",IF(OR(AND(N23="Muy Baja",R23="Catastrófico"),AND(N23="Baja",R23="Catastrófico"),AND(N23="Media",R23="Catastrófico"),AND(N23="Alta",R23="Catastrófico"),AND(N23="Muy Alta",R23="Catastrófico")),"Extremo",""))))</f>
        <v/>
      </c>
      <c r="U23" s="181">
        <v>1</v>
      </c>
      <c r="V23" s="186"/>
      <c r="W23" s="172" t="str">
        <f t="shared" si="0"/>
        <v/>
      </c>
      <c r="X23" s="172"/>
      <c r="Y23" s="172"/>
      <c r="Z23" s="172"/>
      <c r="AA23" s="172"/>
      <c r="AB23" s="185"/>
      <c r="AC23" s="185"/>
      <c r="AD23" s="116" t="str">
        <f t="shared" si="4"/>
        <v/>
      </c>
      <c r="AE23" s="185"/>
      <c r="AF23" s="185"/>
      <c r="AG23" s="185"/>
      <c r="AH23" s="166" t="str">
        <f>IFERROR(IF(W23="Probabilidad",(O23-(+O23*AD23)),IF(W23="Impacto",O23,"")),"")</f>
        <v/>
      </c>
      <c r="AI23" s="149" t="str">
        <f>IFERROR(IF(AH23="","",IF(AH23&lt;=0.2,"Muy Baja",IF(AH23&lt;=0.4,"Baja",IF(AH23&lt;=0.6,"Media",IF(AH23&lt;=0.8,"Alta","Muy Alta"))))),"")</f>
        <v/>
      </c>
      <c r="AJ23" s="116" t="str">
        <f t="shared" si="6"/>
        <v/>
      </c>
      <c r="AK23" s="149" t="str">
        <f>IFERROR(IF(AL23="","",IF(AL23&lt;=0.2,"Leve",IF(AL23&lt;=0.4,"Menor",IF(AL23&lt;=0.6,"Moderado",IF(AL23&lt;=0.8,"Mayor","Catastrófico"))))),"")</f>
        <v/>
      </c>
      <c r="AL23" s="116" t="str">
        <f>IFERROR(IF(W23="Impacto",(S23-(+S23*AD23)),IF(W23="Probabilidad",S23,"")),"")</f>
        <v/>
      </c>
      <c r="AM23" s="117" t="str">
        <f t="shared" si="8"/>
        <v/>
      </c>
      <c r="AN23" s="359"/>
      <c r="AO23" s="182"/>
      <c r="AP23" s="181"/>
      <c r="AQ23" s="189"/>
      <c r="AR23" s="189"/>
      <c r="AS23" s="182"/>
      <c r="AT23" s="189"/>
      <c r="AU23" s="182"/>
      <c r="AV23" s="189"/>
      <c r="AW23" s="182"/>
      <c r="AX23" s="118"/>
      <c r="AY23" s="150"/>
      <c r="AZ23" s="151"/>
      <c r="BA23" s="150"/>
      <c r="BB23" s="150"/>
      <c r="BC23" s="151"/>
      <c r="BD23" s="118"/>
      <c r="BE23" s="118"/>
      <c r="BF23" s="182"/>
      <c r="BG23" s="182"/>
      <c r="BH23" s="181"/>
      <c r="BI23" s="189"/>
      <c r="BJ23" s="189"/>
      <c r="BK23" s="182"/>
      <c r="BL23" s="182"/>
      <c r="BM23" s="181"/>
      <c r="BN23" s="189"/>
      <c r="BO23" s="189"/>
      <c r="BP23" s="150"/>
      <c r="BQ23" s="150"/>
      <c r="BR23" s="151"/>
      <c r="BS23" s="118"/>
      <c r="BT23" s="118"/>
      <c r="BU23" s="118"/>
      <c r="BV23" s="150"/>
      <c r="BW23" s="150"/>
      <c r="BX23" s="150"/>
      <c r="BY23" s="118"/>
      <c r="BZ23" s="150"/>
      <c r="CA23" s="150"/>
      <c r="CB23" s="118"/>
      <c r="CC23" s="150"/>
      <c r="CD23" s="151"/>
      <c r="CE23" s="150"/>
      <c r="CF23" s="154"/>
      <c r="CG23" s="154"/>
      <c r="CH23" s="154"/>
      <c r="CI23" s="154"/>
      <c r="CJ23" s="154"/>
      <c r="CK23" s="154"/>
      <c r="CL23" s="154"/>
      <c r="CM23" s="154"/>
      <c r="CN23" s="154"/>
      <c r="CO23" s="154"/>
      <c r="CP23" s="154"/>
      <c r="CQ23" s="154"/>
      <c r="CR23" s="154"/>
      <c r="CS23" s="154"/>
      <c r="CT23" s="154"/>
      <c r="CU23" s="154"/>
      <c r="CV23" s="154"/>
      <c r="CW23" s="154"/>
      <c r="CX23" s="154"/>
      <c r="CY23" s="154"/>
      <c r="CZ23" s="154"/>
      <c r="DA23" s="154"/>
      <c r="DB23" s="154"/>
      <c r="DC23" s="154"/>
      <c r="DD23" s="154"/>
      <c r="DE23" s="154"/>
    </row>
    <row r="24" spans="1:109" ht="15.75" customHeight="1" x14ac:dyDescent="0.3">
      <c r="A24" s="351"/>
      <c r="B24" s="352"/>
      <c r="C24" s="352"/>
      <c r="D24" s="352"/>
      <c r="E24" s="380"/>
      <c r="F24" s="352"/>
      <c r="G24" s="352"/>
      <c r="H24" s="352"/>
      <c r="I24" s="182"/>
      <c r="J24" s="182"/>
      <c r="K24" s="352"/>
      <c r="L24" s="380"/>
      <c r="M24" s="351"/>
      <c r="N24" s="377"/>
      <c r="O24" s="378"/>
      <c r="P24" s="373"/>
      <c r="Q24" s="378">
        <f t="shared" ref="Q24:Q28" si="11">IF(NOT(ISERROR(MATCH(P24,_xlfn.ANCHORARRAY(E35),0))),O37&amp;"Por favor no seleccionar los criterios de impacto",P24)</f>
        <v>0</v>
      </c>
      <c r="R24" s="377"/>
      <c r="S24" s="378"/>
      <c r="T24" s="379"/>
      <c r="U24" s="181">
        <v>2</v>
      </c>
      <c r="V24" s="186"/>
      <c r="W24" s="172" t="str">
        <f t="shared" si="0"/>
        <v/>
      </c>
      <c r="X24" s="172"/>
      <c r="Y24" s="172"/>
      <c r="Z24" s="172"/>
      <c r="AA24" s="172"/>
      <c r="AB24" s="185"/>
      <c r="AC24" s="185"/>
      <c r="AD24" s="116" t="str">
        <f t="shared" si="4"/>
        <v/>
      </c>
      <c r="AE24" s="185"/>
      <c r="AF24" s="185"/>
      <c r="AG24" s="185"/>
      <c r="AH24" s="166" t="str">
        <f>IFERROR(IF(AND(W23="Probabilidad",W24="Probabilidad"),(AJ23-(+AJ23*AD24)),IF(W24="Probabilidad",(O23-(+O23*AD24)),IF(W24="Impacto",AJ23,""))),"")</f>
        <v/>
      </c>
      <c r="AI24" s="149" t="str">
        <f t="shared" si="5"/>
        <v/>
      </c>
      <c r="AJ24" s="116" t="str">
        <f t="shared" si="6"/>
        <v/>
      </c>
      <c r="AK24" s="149" t="str">
        <f t="shared" si="7"/>
        <v/>
      </c>
      <c r="AL24" s="116" t="str">
        <f>IFERROR(IF(AND(W23="Impacto",W24="Impacto"),(AL17-(+AL17*AD24)),IF(W24="Impacto",($S$23-(+$S$23*AD24)),IF(W24="Probabilidad",AL17,""))),"")</f>
        <v/>
      </c>
      <c r="AM24" s="117" t="str">
        <f t="shared" si="8"/>
        <v/>
      </c>
      <c r="AN24" s="360"/>
      <c r="AO24" s="182"/>
      <c r="AP24" s="181"/>
      <c r="AQ24" s="189"/>
      <c r="AR24" s="189"/>
      <c r="AS24" s="182"/>
      <c r="AT24" s="189"/>
      <c r="AU24" s="182"/>
      <c r="AV24" s="189"/>
      <c r="AW24" s="182"/>
      <c r="AX24" s="118"/>
      <c r="AY24" s="150"/>
      <c r="AZ24" s="151"/>
      <c r="BA24" s="150"/>
      <c r="BB24" s="150"/>
      <c r="BC24" s="151"/>
      <c r="BD24" s="118"/>
      <c r="BE24" s="118"/>
      <c r="BF24" s="182"/>
      <c r="BG24" s="182"/>
      <c r="BH24" s="181"/>
      <c r="BI24" s="189"/>
      <c r="BJ24" s="189"/>
      <c r="BK24" s="182"/>
      <c r="BL24" s="182"/>
      <c r="BM24" s="181"/>
      <c r="BN24" s="189"/>
      <c r="BO24" s="189"/>
      <c r="BP24" s="150"/>
      <c r="BQ24" s="150"/>
      <c r="BR24" s="151"/>
      <c r="BS24" s="118"/>
      <c r="BT24" s="118"/>
      <c r="BU24" s="118"/>
      <c r="BV24" s="150"/>
      <c r="BW24" s="150"/>
      <c r="BX24" s="150"/>
      <c r="BY24" s="118"/>
      <c r="BZ24" s="150"/>
      <c r="CA24" s="150"/>
      <c r="CB24" s="118"/>
      <c r="CC24" s="150"/>
      <c r="CD24" s="151"/>
      <c r="CE24" s="150"/>
      <c r="CF24" s="154"/>
      <c r="CG24" s="154"/>
      <c r="CH24" s="154"/>
      <c r="CI24" s="154"/>
      <c r="CJ24" s="154"/>
      <c r="CK24" s="154"/>
      <c r="CL24" s="154"/>
      <c r="CM24" s="154"/>
      <c r="CN24" s="154"/>
      <c r="CO24" s="154"/>
      <c r="CP24" s="154"/>
      <c r="CQ24" s="154"/>
      <c r="CR24" s="154"/>
      <c r="CS24" s="154"/>
      <c r="CT24" s="154"/>
      <c r="CU24" s="154"/>
      <c r="CV24" s="154"/>
      <c r="CW24" s="154"/>
      <c r="CX24" s="154"/>
      <c r="CY24" s="154"/>
      <c r="CZ24" s="154"/>
      <c r="DA24" s="154"/>
      <c r="DB24" s="154"/>
      <c r="DC24" s="154"/>
      <c r="DD24" s="154"/>
      <c r="DE24" s="154"/>
    </row>
    <row r="25" spans="1:109" ht="15.75" customHeight="1" x14ac:dyDescent="0.3">
      <c r="A25" s="351"/>
      <c r="B25" s="352"/>
      <c r="C25" s="352"/>
      <c r="D25" s="352"/>
      <c r="E25" s="380"/>
      <c r="F25" s="352"/>
      <c r="G25" s="352"/>
      <c r="H25" s="352"/>
      <c r="I25" s="182"/>
      <c r="J25" s="182"/>
      <c r="K25" s="352"/>
      <c r="L25" s="380"/>
      <c r="M25" s="351"/>
      <c r="N25" s="377"/>
      <c r="O25" s="378"/>
      <c r="P25" s="373"/>
      <c r="Q25" s="378">
        <f t="shared" si="11"/>
        <v>0</v>
      </c>
      <c r="R25" s="377"/>
      <c r="S25" s="378"/>
      <c r="T25" s="379"/>
      <c r="U25" s="181">
        <v>3</v>
      </c>
      <c r="V25" s="187"/>
      <c r="W25" s="172" t="str">
        <f t="shared" si="0"/>
        <v/>
      </c>
      <c r="X25" s="172"/>
      <c r="Y25" s="172"/>
      <c r="Z25" s="172"/>
      <c r="AA25" s="172"/>
      <c r="AB25" s="185"/>
      <c r="AC25" s="185"/>
      <c r="AD25" s="116" t="str">
        <f t="shared" si="4"/>
        <v/>
      </c>
      <c r="AE25" s="185"/>
      <c r="AF25" s="185"/>
      <c r="AG25" s="185"/>
      <c r="AH25" s="166" t="str">
        <f>IFERROR(IF(AND(W24="Probabilidad",W25="Probabilidad"),(AJ24-(+AJ24*AD25)),IF(AND(W24="Impacto",W25="Probabilidad"),(AJ23-(+AJ23*AD25)),IF(W25="Impacto",AJ24,""))),"")</f>
        <v/>
      </c>
      <c r="AI25" s="149" t="str">
        <f t="shared" si="5"/>
        <v/>
      </c>
      <c r="AJ25" s="116" t="str">
        <f t="shared" si="6"/>
        <v/>
      </c>
      <c r="AK25" s="149" t="str">
        <f t="shared" si="7"/>
        <v/>
      </c>
      <c r="AL25" s="116" t="str">
        <f>IFERROR(IF(AND(W24="Impacto",W25="Impacto"),(AL24-(+AL24*AD25)),IF(AND(W24="Probabilidad",W25="Impacto"),(AL23-(+AL23*AD25)),IF(W25="Probabilidad",AL24,""))),"")</f>
        <v/>
      </c>
      <c r="AM25" s="117" t="str">
        <f t="shared" si="8"/>
        <v/>
      </c>
      <c r="AN25" s="360"/>
      <c r="AO25" s="182"/>
      <c r="AP25" s="181"/>
      <c r="AQ25" s="189"/>
      <c r="AR25" s="189"/>
      <c r="AS25" s="182"/>
      <c r="AT25" s="189"/>
      <c r="AU25" s="182"/>
      <c r="AV25" s="189"/>
      <c r="AW25" s="182"/>
      <c r="AX25" s="118"/>
      <c r="AY25" s="150"/>
      <c r="AZ25" s="151"/>
      <c r="BA25" s="150"/>
      <c r="BB25" s="150"/>
      <c r="BC25" s="151"/>
      <c r="BD25" s="118"/>
      <c r="BE25" s="118"/>
      <c r="BF25" s="182"/>
      <c r="BG25" s="182"/>
      <c r="BH25" s="181"/>
      <c r="BI25" s="189"/>
      <c r="BJ25" s="189"/>
      <c r="BK25" s="182"/>
      <c r="BL25" s="182"/>
      <c r="BM25" s="181"/>
      <c r="BN25" s="189"/>
      <c r="BO25" s="189"/>
      <c r="BP25" s="150"/>
      <c r="BQ25" s="150"/>
      <c r="BR25" s="151"/>
      <c r="BS25" s="118"/>
      <c r="BT25" s="118"/>
      <c r="BU25" s="118"/>
      <c r="BV25" s="150"/>
      <c r="BW25" s="150"/>
      <c r="BX25" s="150"/>
      <c r="BY25" s="118"/>
      <c r="BZ25" s="150"/>
      <c r="CA25" s="150"/>
      <c r="CB25" s="118"/>
      <c r="CC25" s="150"/>
      <c r="CD25" s="151"/>
      <c r="CE25" s="150"/>
      <c r="CF25" s="154"/>
      <c r="CG25" s="154"/>
      <c r="CH25" s="154"/>
      <c r="CI25" s="154"/>
      <c r="CJ25" s="154"/>
      <c r="CK25" s="154"/>
      <c r="CL25" s="154"/>
      <c r="CM25" s="154"/>
      <c r="CN25" s="154"/>
      <c r="CO25" s="154"/>
      <c r="CP25" s="154"/>
      <c r="CQ25" s="154"/>
      <c r="CR25" s="154"/>
      <c r="CS25" s="154"/>
      <c r="CT25" s="154"/>
      <c r="CU25" s="154"/>
      <c r="CV25" s="154"/>
      <c r="CW25" s="154"/>
      <c r="CX25" s="154"/>
      <c r="CY25" s="154"/>
      <c r="CZ25" s="154"/>
      <c r="DA25" s="154"/>
      <c r="DB25" s="154"/>
      <c r="DC25" s="154"/>
      <c r="DD25" s="154"/>
      <c r="DE25" s="154"/>
    </row>
    <row r="26" spans="1:109" ht="15.75" customHeight="1" x14ac:dyDescent="0.3">
      <c r="A26" s="351"/>
      <c r="B26" s="352"/>
      <c r="C26" s="352"/>
      <c r="D26" s="352"/>
      <c r="E26" s="380"/>
      <c r="F26" s="352"/>
      <c r="G26" s="352"/>
      <c r="H26" s="352"/>
      <c r="I26" s="182"/>
      <c r="J26" s="182"/>
      <c r="K26" s="352"/>
      <c r="L26" s="380"/>
      <c r="M26" s="351"/>
      <c r="N26" s="377"/>
      <c r="O26" s="378"/>
      <c r="P26" s="373"/>
      <c r="Q26" s="378">
        <f t="shared" si="11"/>
        <v>0</v>
      </c>
      <c r="R26" s="377"/>
      <c r="S26" s="378"/>
      <c r="T26" s="379"/>
      <c r="U26" s="181">
        <v>4</v>
      </c>
      <c r="V26" s="186"/>
      <c r="W26" s="172" t="str">
        <f t="shared" si="0"/>
        <v/>
      </c>
      <c r="X26" s="172"/>
      <c r="Y26" s="172"/>
      <c r="Z26" s="172"/>
      <c r="AA26" s="172"/>
      <c r="AB26" s="185"/>
      <c r="AC26" s="185"/>
      <c r="AD26" s="116" t="str">
        <f t="shared" si="4"/>
        <v/>
      </c>
      <c r="AE26" s="185"/>
      <c r="AF26" s="185"/>
      <c r="AG26" s="185"/>
      <c r="AH26" s="166" t="str">
        <f>IFERROR(IF(AND(W25="Probabilidad",W26="Probabilidad"),(AJ25-(+AJ25*AD26)),IF(AND(W25="Impacto",W26="Probabilidad"),(AJ24-(+AJ24*AD26)),IF(W26="Impacto",AJ25,""))),"")</f>
        <v/>
      </c>
      <c r="AI26" s="149" t="str">
        <f t="shared" si="5"/>
        <v/>
      </c>
      <c r="AJ26" s="116" t="str">
        <f t="shared" si="6"/>
        <v/>
      </c>
      <c r="AK26" s="149" t="str">
        <f t="shared" si="7"/>
        <v/>
      </c>
      <c r="AL26" s="116" t="str">
        <f>IFERROR(IF(AND(W25="Impacto",W26="Impacto"),(AL25-(+AL25*AD26)),IF(AND(W25="Probabilidad",W26="Impacto"),(AL24-(+AL24*AD26)),IF(W26="Probabilidad",AL25,""))),"")</f>
        <v/>
      </c>
      <c r="AM26" s="117" t="str">
        <f t="shared" si="8"/>
        <v/>
      </c>
      <c r="AN26" s="360"/>
      <c r="AO26" s="182"/>
      <c r="AP26" s="181"/>
      <c r="AQ26" s="189"/>
      <c r="AR26" s="189"/>
      <c r="AS26" s="182"/>
      <c r="AT26" s="189"/>
      <c r="AU26" s="182"/>
      <c r="AV26" s="189"/>
      <c r="AW26" s="182"/>
      <c r="AX26" s="118"/>
      <c r="AY26" s="150"/>
      <c r="AZ26" s="151"/>
      <c r="BA26" s="150"/>
      <c r="BB26" s="150"/>
      <c r="BC26" s="151"/>
      <c r="BD26" s="118"/>
      <c r="BE26" s="118"/>
      <c r="BF26" s="182"/>
      <c r="BG26" s="182"/>
      <c r="BH26" s="181"/>
      <c r="BI26" s="189"/>
      <c r="BJ26" s="189"/>
      <c r="BK26" s="182"/>
      <c r="BL26" s="182"/>
      <c r="BM26" s="181"/>
      <c r="BN26" s="189"/>
      <c r="BO26" s="189"/>
      <c r="BP26" s="150"/>
      <c r="BQ26" s="150"/>
      <c r="BR26" s="151"/>
      <c r="BS26" s="118"/>
      <c r="BT26" s="118"/>
      <c r="BU26" s="118"/>
      <c r="BV26" s="150"/>
      <c r="BW26" s="150"/>
      <c r="BX26" s="150"/>
      <c r="BY26" s="118"/>
      <c r="BZ26" s="150"/>
      <c r="CA26" s="150"/>
      <c r="CB26" s="118"/>
      <c r="CC26" s="150"/>
      <c r="CD26" s="151"/>
      <c r="CE26" s="150"/>
      <c r="CF26" s="154"/>
      <c r="CG26" s="154"/>
      <c r="CH26" s="154"/>
      <c r="CI26" s="154"/>
      <c r="CJ26" s="154"/>
      <c r="CK26" s="154"/>
      <c r="CL26" s="154"/>
      <c r="CM26" s="154"/>
      <c r="CN26" s="154"/>
      <c r="CO26" s="154"/>
      <c r="CP26" s="154"/>
      <c r="CQ26" s="154"/>
      <c r="CR26" s="154"/>
      <c r="CS26" s="154"/>
      <c r="CT26" s="154"/>
      <c r="CU26" s="154"/>
      <c r="CV26" s="154"/>
      <c r="CW26" s="154"/>
      <c r="CX26" s="154"/>
      <c r="CY26" s="154"/>
      <c r="CZ26" s="154"/>
      <c r="DA26" s="154"/>
      <c r="DB26" s="154"/>
      <c r="DC26" s="154"/>
      <c r="DD26" s="154"/>
      <c r="DE26" s="154"/>
    </row>
    <row r="27" spans="1:109" ht="15.75" customHeight="1" x14ac:dyDescent="0.3">
      <c r="A27" s="351"/>
      <c r="B27" s="352"/>
      <c r="C27" s="352"/>
      <c r="D27" s="352"/>
      <c r="E27" s="380"/>
      <c r="F27" s="352"/>
      <c r="G27" s="352"/>
      <c r="H27" s="352"/>
      <c r="I27" s="182"/>
      <c r="J27" s="182"/>
      <c r="K27" s="352"/>
      <c r="L27" s="380"/>
      <c r="M27" s="351"/>
      <c r="N27" s="377"/>
      <c r="O27" s="378"/>
      <c r="P27" s="373"/>
      <c r="Q27" s="378">
        <f t="shared" si="11"/>
        <v>0</v>
      </c>
      <c r="R27" s="377"/>
      <c r="S27" s="378"/>
      <c r="T27" s="379"/>
      <c r="U27" s="181">
        <v>5</v>
      </c>
      <c r="V27" s="186"/>
      <c r="W27" s="172" t="str">
        <f t="shared" si="0"/>
        <v/>
      </c>
      <c r="X27" s="172"/>
      <c r="Y27" s="172"/>
      <c r="Z27" s="172"/>
      <c r="AA27" s="172"/>
      <c r="AB27" s="185"/>
      <c r="AC27" s="185"/>
      <c r="AD27" s="116" t="str">
        <f t="shared" si="4"/>
        <v/>
      </c>
      <c r="AE27" s="185"/>
      <c r="AF27" s="185"/>
      <c r="AG27" s="185"/>
      <c r="AH27" s="165" t="str">
        <f>IFERROR(IF(AND(W26="Probabilidad",W27="Probabilidad"),(AJ26-(+AJ26*AD27)),IF(AND(W26="Impacto",W27="Probabilidad"),(AJ25-(+AJ25*AD27)),IF(W27="Impacto",AJ26,""))),"")</f>
        <v/>
      </c>
      <c r="AI27" s="149" t="str">
        <f>IFERROR(IF(AH27="","",IF(AH27&lt;=0.2,"Muy Baja",IF(AH27&lt;=0.4,"Baja",IF(AH27&lt;=0.6,"Media",IF(AH27&lt;=0.8,"Alta","Muy Alta"))))),"")</f>
        <v/>
      </c>
      <c r="AJ27" s="116" t="str">
        <f t="shared" si="6"/>
        <v/>
      </c>
      <c r="AK27" s="149" t="str">
        <f t="shared" si="7"/>
        <v/>
      </c>
      <c r="AL27" s="116" t="str">
        <f>IFERROR(IF(AND(W26="Impacto",W27="Impacto"),(AL26-(+AL26*AD27)),IF(AND(W26="Probabilidad",W27="Impacto"),(AL25-(+AL25*AD27)),IF(W27="Probabilidad",AL26,""))),"")</f>
        <v/>
      </c>
      <c r="AM27" s="117" t="str">
        <f t="shared" si="8"/>
        <v/>
      </c>
      <c r="AN27" s="360"/>
      <c r="AO27" s="182"/>
      <c r="AP27" s="181"/>
      <c r="AQ27" s="189"/>
      <c r="AR27" s="189"/>
      <c r="AS27" s="182"/>
      <c r="AT27" s="189"/>
      <c r="AU27" s="182"/>
      <c r="AV27" s="189"/>
      <c r="AW27" s="182"/>
      <c r="AX27" s="118"/>
      <c r="AY27" s="150"/>
      <c r="AZ27" s="151"/>
      <c r="BA27" s="150"/>
      <c r="BB27" s="150"/>
      <c r="BC27" s="151"/>
      <c r="BD27" s="118"/>
      <c r="BE27" s="118"/>
      <c r="BF27" s="182"/>
      <c r="BG27" s="182"/>
      <c r="BH27" s="181"/>
      <c r="BI27" s="189"/>
      <c r="BJ27" s="189"/>
      <c r="BK27" s="182"/>
      <c r="BL27" s="182"/>
      <c r="BM27" s="181"/>
      <c r="BN27" s="189"/>
      <c r="BO27" s="189"/>
      <c r="BP27" s="150"/>
      <c r="BQ27" s="150"/>
      <c r="BR27" s="151"/>
      <c r="BS27" s="118"/>
      <c r="BT27" s="118"/>
      <c r="BU27" s="118"/>
      <c r="BV27" s="150"/>
      <c r="BW27" s="150"/>
      <c r="BX27" s="150"/>
      <c r="BY27" s="118"/>
      <c r="BZ27" s="150"/>
      <c r="CA27" s="150"/>
      <c r="CB27" s="118"/>
      <c r="CC27" s="150"/>
      <c r="CD27" s="151"/>
      <c r="CE27" s="150"/>
      <c r="CF27" s="154"/>
      <c r="CG27" s="154"/>
      <c r="CH27" s="154"/>
      <c r="CI27" s="154"/>
      <c r="CJ27" s="154"/>
      <c r="CK27" s="154"/>
      <c r="CL27" s="154"/>
      <c r="CM27" s="154"/>
      <c r="CN27" s="154"/>
      <c r="CO27" s="154"/>
      <c r="CP27" s="154"/>
      <c r="CQ27" s="154"/>
      <c r="CR27" s="154"/>
      <c r="CS27" s="154"/>
      <c r="CT27" s="154"/>
      <c r="CU27" s="154"/>
      <c r="CV27" s="154"/>
      <c r="CW27" s="154"/>
      <c r="CX27" s="154"/>
      <c r="CY27" s="154"/>
      <c r="CZ27" s="154"/>
      <c r="DA27" s="154"/>
      <c r="DB27" s="154"/>
      <c r="DC27" s="154"/>
      <c r="DD27" s="154"/>
      <c r="DE27" s="154"/>
    </row>
    <row r="28" spans="1:109" ht="15.75" customHeight="1" x14ac:dyDescent="0.3">
      <c r="A28" s="351"/>
      <c r="B28" s="352"/>
      <c r="C28" s="352"/>
      <c r="D28" s="352"/>
      <c r="E28" s="380"/>
      <c r="F28" s="352"/>
      <c r="G28" s="352"/>
      <c r="H28" s="352"/>
      <c r="I28" s="182"/>
      <c r="J28" s="182"/>
      <c r="K28" s="352"/>
      <c r="L28" s="380"/>
      <c r="M28" s="351"/>
      <c r="N28" s="377"/>
      <c r="O28" s="378"/>
      <c r="P28" s="373"/>
      <c r="Q28" s="378">
        <f t="shared" si="11"/>
        <v>0</v>
      </c>
      <c r="R28" s="377"/>
      <c r="S28" s="378"/>
      <c r="T28" s="379"/>
      <c r="U28" s="181">
        <v>6</v>
      </c>
      <c r="V28" s="186"/>
      <c r="W28" s="172" t="str">
        <f t="shared" si="0"/>
        <v/>
      </c>
      <c r="X28" s="172"/>
      <c r="Y28" s="172"/>
      <c r="Z28" s="172"/>
      <c r="AA28" s="172"/>
      <c r="AB28" s="185"/>
      <c r="AC28" s="185"/>
      <c r="AD28" s="116" t="str">
        <f t="shared" si="4"/>
        <v/>
      </c>
      <c r="AE28" s="185"/>
      <c r="AF28" s="185"/>
      <c r="AG28" s="185"/>
      <c r="AH28" s="166" t="str">
        <f>IFERROR(IF(AND(W27="Probabilidad",W28="Probabilidad"),(AJ27-(+AJ27*AD28)),IF(AND(W27="Impacto",W28="Probabilidad"),(AJ26-(+AJ26*AD28)),IF(W28="Impacto",AJ27,""))),"")</f>
        <v/>
      </c>
      <c r="AI28" s="149" t="str">
        <f t="shared" si="5"/>
        <v/>
      </c>
      <c r="AJ28" s="116" t="str">
        <f t="shared" si="6"/>
        <v/>
      </c>
      <c r="AK28" s="149" t="str">
        <f t="shared" si="7"/>
        <v/>
      </c>
      <c r="AL28" s="116" t="str">
        <f>IFERROR(IF(AND(W27="Impacto",W28="Impacto"),(AL27-(+AL27*AD28)),IF(AND(W27="Probabilidad",W28="Impacto"),(AL26-(+AL26*AD28)),IF(W28="Probabilidad",AL27,""))),"")</f>
        <v/>
      </c>
      <c r="AM28" s="117" t="str">
        <f t="shared" si="8"/>
        <v/>
      </c>
      <c r="AN28" s="361"/>
      <c r="AO28" s="182"/>
      <c r="AP28" s="181"/>
      <c r="AQ28" s="189"/>
      <c r="AR28" s="189"/>
      <c r="AS28" s="182"/>
      <c r="AT28" s="189"/>
      <c r="AU28" s="182"/>
      <c r="AV28" s="189"/>
      <c r="AW28" s="182"/>
      <c r="AX28" s="118"/>
      <c r="AY28" s="150"/>
      <c r="AZ28" s="151"/>
      <c r="BA28" s="150"/>
      <c r="BB28" s="150"/>
      <c r="BC28" s="151"/>
      <c r="BD28" s="118"/>
      <c r="BE28" s="118"/>
      <c r="BF28" s="182"/>
      <c r="BG28" s="182"/>
      <c r="BH28" s="181"/>
      <c r="BI28" s="189"/>
      <c r="BJ28" s="189"/>
      <c r="BK28" s="182"/>
      <c r="BL28" s="182"/>
      <c r="BM28" s="181"/>
      <c r="BN28" s="189"/>
      <c r="BO28" s="189"/>
      <c r="BP28" s="150"/>
      <c r="BQ28" s="150"/>
      <c r="BR28" s="151"/>
      <c r="BS28" s="118"/>
      <c r="BT28" s="118"/>
      <c r="BU28" s="118"/>
      <c r="BV28" s="150"/>
      <c r="BW28" s="150"/>
      <c r="BX28" s="150"/>
      <c r="BY28" s="118"/>
      <c r="BZ28" s="150"/>
      <c r="CA28" s="150"/>
      <c r="CB28" s="118"/>
      <c r="CC28" s="150"/>
      <c r="CD28" s="151"/>
      <c r="CE28" s="150"/>
      <c r="CF28" s="154"/>
      <c r="CG28" s="154"/>
      <c r="CH28" s="154"/>
      <c r="CI28" s="154"/>
      <c r="CJ28" s="154"/>
      <c r="CK28" s="154"/>
      <c r="CL28" s="154"/>
      <c r="CM28" s="154"/>
      <c r="CN28" s="154"/>
      <c r="CO28" s="154"/>
      <c r="CP28" s="154"/>
      <c r="CQ28" s="154"/>
      <c r="CR28" s="154"/>
      <c r="CS28" s="154"/>
      <c r="CT28" s="154"/>
      <c r="CU28" s="154"/>
      <c r="CV28" s="154"/>
      <c r="CW28" s="154"/>
      <c r="CX28" s="154"/>
      <c r="CY28" s="154"/>
      <c r="CZ28" s="154"/>
      <c r="DA28" s="154"/>
      <c r="DB28" s="154"/>
      <c r="DC28" s="154"/>
      <c r="DD28" s="154"/>
      <c r="DE28" s="154"/>
    </row>
    <row r="29" spans="1:109" ht="15.75" customHeight="1" x14ac:dyDescent="0.3">
      <c r="A29" s="351">
        <v>5</v>
      </c>
      <c r="B29" s="352"/>
      <c r="C29" s="352"/>
      <c r="D29" s="352"/>
      <c r="E29" s="380"/>
      <c r="F29" s="352"/>
      <c r="G29" s="352"/>
      <c r="H29" s="352"/>
      <c r="I29" s="182"/>
      <c r="J29" s="182"/>
      <c r="K29" s="352"/>
      <c r="L29" s="380"/>
      <c r="M29" s="351"/>
      <c r="N29" s="377" t="str">
        <f>IF(M29&lt;=0,"",IF(M29&lt;=2,"Muy Baja",IF(M29&lt;=24,"Baja",IF(M29&lt;=500,"Media",IF(M29&lt;=5000,"Alta","Muy Alta")))))</f>
        <v/>
      </c>
      <c r="O29" s="378" t="str">
        <f>IF(N29="","",IF(N29="Muy Baja",0.2,IF(N29="Baja",0.4,IF(N29="Media",0.6,IF(N29="Alta",0.8,IF(N29="Muy Alta",1,))))))</f>
        <v/>
      </c>
      <c r="P29" s="373"/>
      <c r="Q29" s="378">
        <f>IF(NOT(ISERROR(MATCH(P29,'Tabla Impacto'!$B$221:$B$223,0))),'Tabla Impacto'!$F$223&amp;"Por favor no seleccionar los criterios de impacto(Afectación Económica o presupuestal y Pérdida Reputacional)",P29)</f>
        <v>0</v>
      </c>
      <c r="R29" s="377" t="str">
        <f>IF(OR(Q29='Tabla Impacto'!$C$11,Q29='Tabla Impacto'!$D$11),"Leve",IF(OR(Q29='Tabla Impacto'!$C$12,Q29='Tabla Impacto'!$D$12),"Menor",IF(OR(Q29='Tabla Impacto'!$C$13,Q29='Tabla Impacto'!$D$13),"Moderado",IF(OR(Q29='Tabla Impacto'!$C$14,Q29='Tabla Impacto'!$D$14),"Mayor",IF(OR(Q29='Tabla Impacto'!$C$15,Q29='Tabla Impacto'!$D$15),"Catastrófico","")))))</f>
        <v/>
      </c>
      <c r="S29" s="378" t="str">
        <f>IF(R29="","",IF(R29="Leve",0.2,IF(R29="Menor",0.4,IF(R29="Moderado",0.6,IF(R29="Mayor",0.8,IF(R29="Catastrófico",1,))))))</f>
        <v/>
      </c>
      <c r="T29" s="379" t="str">
        <f>IF(OR(AND(N29="Muy Baja",R29="Leve"),AND(N29="Muy Baja",R29="Menor"),AND(N29="Baja",R29="Leve")),"Bajo",IF(OR(AND(N29="Muy baja",R29="Moderado"),AND(N29="Baja",R29="Menor"),AND(N29="Baja",R29="Moderado"),AND(N29="Media",R29="Leve"),AND(N29="Media",R29="Menor"),AND(N29="Media",R29="Moderado"),AND(N29="Alta",R29="Leve"),AND(N29="Alta",R29="Menor")),"Moderado",IF(OR(AND(N29="Muy Baja",R29="Mayor"),AND(N29="Baja",R29="Mayor"),AND(N29="Media",R29="Mayor"),AND(N29="Alta",R29="Moderado"),AND(N29="Alta",R29="Mayor"),AND(N29="Muy Alta",R29="Leve"),AND(N29="Muy Alta",R29="Menor"),AND(N29="Muy Alta",R29="Moderado"),AND(N29="Muy Alta",R29="Mayor")),"Alto",IF(OR(AND(N29="Muy Baja",R29="Catastrófico"),AND(N29="Baja",R29="Catastrófico"),AND(N29="Media",R29="Catastrófico"),AND(N29="Alta",R29="Catastrófico"),AND(N29="Muy Alta",R29="Catastrófico")),"Extremo",""))))</f>
        <v/>
      </c>
      <c r="U29" s="181">
        <v>1</v>
      </c>
      <c r="V29" s="186"/>
      <c r="W29" s="172" t="str">
        <f t="shared" si="0"/>
        <v/>
      </c>
      <c r="X29" s="172"/>
      <c r="Y29" s="172"/>
      <c r="Z29" s="172"/>
      <c r="AA29" s="172"/>
      <c r="AB29" s="185"/>
      <c r="AC29" s="185"/>
      <c r="AD29" s="116" t="str">
        <f t="shared" si="4"/>
        <v/>
      </c>
      <c r="AE29" s="185"/>
      <c r="AF29" s="185"/>
      <c r="AG29" s="185"/>
      <c r="AH29" s="166" t="str">
        <f>IFERROR(IF(W29="Probabilidad",(O29-(+O29*AD29)),IF(W29="Impacto",O29,"")),"")</f>
        <v/>
      </c>
      <c r="AI29" s="149" t="str">
        <f>IFERROR(IF(AH29="","",IF(AH29&lt;=0.2,"Muy Baja",IF(AH29&lt;=0.4,"Baja",IF(AH29&lt;=0.6,"Media",IF(AH29&lt;=0.8,"Alta","Muy Alta"))))),"")</f>
        <v/>
      </c>
      <c r="AJ29" s="116" t="str">
        <f t="shared" si="6"/>
        <v/>
      </c>
      <c r="AK29" s="149" t="str">
        <f>IFERROR(IF(AL29="","",IF(AL29&lt;=0.2,"Leve",IF(AL29&lt;=0.4,"Menor",IF(AL29&lt;=0.6,"Moderado",IF(AL29&lt;=0.8,"Mayor","Catastrófico"))))),"")</f>
        <v/>
      </c>
      <c r="AL29" s="116" t="str">
        <f>IFERROR(IF(W29="Impacto",(S29-(+S29*AD29)),IF(W29="Probabilidad",S29,"")),"")</f>
        <v/>
      </c>
      <c r="AM29" s="117" t="str">
        <f t="shared" si="8"/>
        <v/>
      </c>
      <c r="AN29" s="359"/>
      <c r="AO29" s="182"/>
      <c r="AP29" s="181"/>
      <c r="AQ29" s="189"/>
      <c r="AR29" s="189"/>
      <c r="AS29" s="182"/>
      <c r="AT29" s="189"/>
      <c r="AU29" s="182"/>
      <c r="AV29" s="189"/>
      <c r="AW29" s="182"/>
      <c r="AX29" s="118"/>
      <c r="AY29" s="150"/>
      <c r="AZ29" s="151"/>
      <c r="BA29" s="150"/>
      <c r="BB29" s="150"/>
      <c r="BC29" s="151"/>
      <c r="BD29" s="118"/>
      <c r="BE29" s="118"/>
      <c r="BF29" s="182"/>
      <c r="BG29" s="182"/>
      <c r="BH29" s="181"/>
      <c r="BI29" s="189"/>
      <c r="BJ29" s="189"/>
      <c r="BK29" s="182"/>
      <c r="BL29" s="182"/>
      <c r="BM29" s="181"/>
      <c r="BN29" s="189"/>
      <c r="BO29" s="189"/>
      <c r="BP29" s="150"/>
      <c r="BQ29" s="150"/>
      <c r="BR29" s="151"/>
      <c r="BS29" s="118"/>
      <c r="BT29" s="118"/>
      <c r="BU29" s="118"/>
      <c r="BV29" s="150"/>
      <c r="BW29" s="150"/>
      <c r="BX29" s="150"/>
      <c r="BY29" s="118"/>
      <c r="BZ29" s="150"/>
      <c r="CA29" s="150"/>
      <c r="CB29" s="118"/>
      <c r="CC29" s="150"/>
      <c r="CD29" s="151"/>
      <c r="CE29" s="150"/>
      <c r="CF29" s="154"/>
      <c r="CG29" s="154"/>
      <c r="CH29" s="154"/>
      <c r="CI29" s="154"/>
      <c r="CJ29" s="154"/>
      <c r="CK29" s="154"/>
      <c r="CL29" s="154"/>
      <c r="CM29" s="154"/>
      <c r="CN29" s="154"/>
      <c r="CO29" s="154"/>
      <c r="CP29" s="154"/>
      <c r="CQ29" s="154"/>
      <c r="CR29" s="154"/>
      <c r="CS29" s="154"/>
      <c r="CT29" s="154"/>
      <c r="CU29" s="154"/>
      <c r="CV29" s="154"/>
      <c r="CW29" s="154"/>
      <c r="CX29" s="154"/>
      <c r="CY29" s="154"/>
      <c r="CZ29" s="154"/>
      <c r="DA29" s="154"/>
      <c r="DB29" s="154"/>
      <c r="DC29" s="154"/>
      <c r="DD29" s="154"/>
      <c r="DE29" s="154"/>
    </row>
    <row r="30" spans="1:109" ht="15.75" customHeight="1" x14ac:dyDescent="0.3">
      <c r="A30" s="351"/>
      <c r="B30" s="352"/>
      <c r="C30" s="352"/>
      <c r="D30" s="352"/>
      <c r="E30" s="380"/>
      <c r="F30" s="352"/>
      <c r="G30" s="352"/>
      <c r="H30" s="352"/>
      <c r="I30" s="182"/>
      <c r="J30" s="182"/>
      <c r="K30" s="352"/>
      <c r="L30" s="380"/>
      <c r="M30" s="351"/>
      <c r="N30" s="377"/>
      <c r="O30" s="378"/>
      <c r="P30" s="373"/>
      <c r="Q30" s="378">
        <f t="shared" ref="Q30:Q34" si="12">IF(NOT(ISERROR(MATCH(P30,_xlfn.ANCHORARRAY(E41),0))),O43&amp;"Por favor no seleccionar los criterios de impacto",P30)</f>
        <v>0</v>
      </c>
      <c r="R30" s="377"/>
      <c r="S30" s="378"/>
      <c r="T30" s="379"/>
      <c r="U30" s="181">
        <v>2</v>
      </c>
      <c r="V30" s="186"/>
      <c r="W30" s="172" t="str">
        <f t="shared" si="0"/>
        <v/>
      </c>
      <c r="X30" s="172"/>
      <c r="Y30" s="172"/>
      <c r="Z30" s="172"/>
      <c r="AA30" s="172"/>
      <c r="AB30" s="185"/>
      <c r="AC30" s="185"/>
      <c r="AD30" s="116" t="str">
        <f t="shared" si="4"/>
        <v/>
      </c>
      <c r="AE30" s="185"/>
      <c r="AF30" s="185"/>
      <c r="AG30" s="185"/>
      <c r="AH30" s="166" t="str">
        <f>IFERROR(IF(AND(W29="Probabilidad",W30="Probabilidad"),(AJ29-(+AJ29*AD30)),IF(W30="Probabilidad",(O29-(+O29*AD30)),IF(W30="Impacto",AJ29,""))),"")</f>
        <v/>
      </c>
      <c r="AI30" s="149" t="str">
        <f t="shared" si="5"/>
        <v/>
      </c>
      <c r="AJ30" s="116" t="str">
        <f t="shared" si="6"/>
        <v/>
      </c>
      <c r="AK30" s="149" t="str">
        <f t="shared" si="7"/>
        <v/>
      </c>
      <c r="AL30" s="116" t="str">
        <f>IFERROR(IF(AND(W29="Impacto",W30="Impacto"),(AL23-(+AL23*AD30)),IF(W30="Impacto",($S$29-(+$S$29*AD30)),IF(W30="Probabilidad",AL23,""))),"")</f>
        <v/>
      </c>
      <c r="AM30" s="117" t="str">
        <f t="shared" si="8"/>
        <v/>
      </c>
      <c r="AN30" s="360"/>
      <c r="AO30" s="182"/>
      <c r="AP30" s="181"/>
      <c r="AQ30" s="189"/>
      <c r="AR30" s="189"/>
      <c r="AS30" s="182"/>
      <c r="AT30" s="189"/>
      <c r="AU30" s="182"/>
      <c r="AV30" s="189"/>
      <c r="AW30" s="182"/>
      <c r="AX30" s="118"/>
      <c r="AY30" s="150"/>
      <c r="AZ30" s="151"/>
      <c r="BA30" s="150"/>
      <c r="BB30" s="150"/>
      <c r="BC30" s="151"/>
      <c r="BD30" s="118"/>
      <c r="BE30" s="118"/>
      <c r="BF30" s="182"/>
      <c r="BG30" s="182"/>
      <c r="BH30" s="181"/>
      <c r="BI30" s="189"/>
      <c r="BJ30" s="189"/>
      <c r="BK30" s="182"/>
      <c r="BL30" s="182"/>
      <c r="BM30" s="181"/>
      <c r="BN30" s="189"/>
      <c r="BO30" s="189"/>
      <c r="BP30" s="150"/>
      <c r="BQ30" s="150"/>
      <c r="BR30" s="151"/>
      <c r="BS30" s="118"/>
      <c r="BT30" s="118"/>
      <c r="BU30" s="118"/>
      <c r="BV30" s="150"/>
      <c r="BW30" s="150"/>
      <c r="BX30" s="150"/>
      <c r="BY30" s="118"/>
      <c r="BZ30" s="150"/>
      <c r="CA30" s="150"/>
      <c r="CB30" s="118"/>
      <c r="CC30" s="150"/>
      <c r="CD30" s="151"/>
      <c r="CE30" s="150"/>
      <c r="CF30" s="154"/>
      <c r="CG30" s="154"/>
      <c r="CH30" s="154"/>
      <c r="CI30" s="154"/>
      <c r="CJ30" s="154"/>
      <c r="CK30" s="154"/>
      <c r="CL30" s="154"/>
      <c r="CM30" s="154"/>
      <c r="CN30" s="154"/>
      <c r="CO30" s="154"/>
      <c r="CP30" s="154"/>
      <c r="CQ30" s="154"/>
      <c r="CR30" s="154"/>
      <c r="CS30" s="154"/>
      <c r="CT30" s="154"/>
      <c r="CU30" s="154"/>
      <c r="CV30" s="154"/>
      <c r="CW30" s="154"/>
      <c r="CX30" s="154"/>
      <c r="CY30" s="154"/>
      <c r="CZ30" s="154"/>
      <c r="DA30" s="154"/>
      <c r="DB30" s="154"/>
      <c r="DC30" s="154"/>
      <c r="DD30" s="154"/>
      <c r="DE30" s="154"/>
    </row>
    <row r="31" spans="1:109" ht="15.75" customHeight="1" x14ac:dyDescent="0.3">
      <c r="A31" s="351"/>
      <c r="B31" s="352"/>
      <c r="C31" s="352"/>
      <c r="D31" s="352"/>
      <c r="E31" s="380"/>
      <c r="F31" s="352"/>
      <c r="G31" s="352"/>
      <c r="H31" s="352"/>
      <c r="I31" s="182"/>
      <c r="J31" s="182"/>
      <c r="K31" s="352"/>
      <c r="L31" s="380"/>
      <c r="M31" s="351"/>
      <c r="N31" s="377"/>
      <c r="O31" s="378"/>
      <c r="P31" s="373"/>
      <c r="Q31" s="378">
        <f t="shared" si="12"/>
        <v>0</v>
      </c>
      <c r="R31" s="377"/>
      <c r="S31" s="378"/>
      <c r="T31" s="379"/>
      <c r="U31" s="181">
        <v>3</v>
      </c>
      <c r="V31" s="187"/>
      <c r="W31" s="172" t="str">
        <f t="shared" si="0"/>
        <v/>
      </c>
      <c r="X31" s="172"/>
      <c r="Y31" s="172"/>
      <c r="Z31" s="172"/>
      <c r="AA31" s="172"/>
      <c r="AB31" s="185"/>
      <c r="AC31" s="185"/>
      <c r="AD31" s="116" t="str">
        <f t="shared" si="4"/>
        <v/>
      </c>
      <c r="AE31" s="185"/>
      <c r="AF31" s="185"/>
      <c r="AG31" s="185"/>
      <c r="AH31" s="166" t="str">
        <f>IFERROR(IF(AND(W30="Probabilidad",W31="Probabilidad"),(AJ30-(+AJ30*AD31)),IF(AND(W30="Impacto",W31="Probabilidad"),(AJ29-(+AJ29*AD31)),IF(W31="Impacto",AJ30,""))),"")</f>
        <v/>
      </c>
      <c r="AI31" s="149" t="str">
        <f t="shared" si="5"/>
        <v/>
      </c>
      <c r="AJ31" s="116" t="str">
        <f t="shared" si="6"/>
        <v/>
      </c>
      <c r="AK31" s="149" t="str">
        <f t="shared" si="7"/>
        <v/>
      </c>
      <c r="AL31" s="116" t="str">
        <f>IFERROR(IF(AND(W30="Impacto",W31="Impacto"),(AL30-(+AL30*AD31)),IF(AND(W30="Probabilidad",W31="Impacto"),(AL29-(+AL29*AD31)),IF(W31="Probabilidad",AL30,""))),"")</f>
        <v/>
      </c>
      <c r="AM31" s="117" t="str">
        <f t="shared" si="8"/>
        <v/>
      </c>
      <c r="AN31" s="360"/>
      <c r="AO31" s="182"/>
      <c r="AP31" s="181"/>
      <c r="AQ31" s="189"/>
      <c r="AR31" s="118"/>
      <c r="AS31" s="150"/>
      <c r="AT31" s="189"/>
      <c r="AU31" s="182"/>
      <c r="AV31" s="189"/>
      <c r="AW31" s="182"/>
      <c r="AX31" s="118"/>
      <c r="AY31" s="150"/>
      <c r="AZ31" s="151"/>
      <c r="BA31" s="150"/>
      <c r="BB31" s="150"/>
      <c r="BC31" s="151"/>
      <c r="BD31" s="118"/>
      <c r="BE31" s="118"/>
      <c r="BF31" s="182"/>
      <c r="BG31" s="182"/>
      <c r="BH31" s="181"/>
      <c r="BI31" s="189"/>
      <c r="BJ31" s="189"/>
      <c r="BK31" s="182"/>
      <c r="BL31" s="182"/>
      <c r="BM31" s="181"/>
      <c r="BN31" s="189"/>
      <c r="BO31" s="189"/>
      <c r="BP31" s="150"/>
      <c r="BQ31" s="150"/>
      <c r="BR31" s="151"/>
      <c r="BS31" s="118"/>
      <c r="BT31" s="118"/>
      <c r="BU31" s="118"/>
      <c r="BV31" s="150"/>
      <c r="BW31" s="150"/>
      <c r="BX31" s="150"/>
      <c r="BY31" s="118"/>
      <c r="BZ31" s="150"/>
      <c r="CA31" s="150"/>
      <c r="CB31" s="118"/>
      <c r="CC31" s="150"/>
      <c r="CD31" s="151"/>
      <c r="CE31" s="150"/>
      <c r="CF31" s="154"/>
      <c r="CG31" s="154"/>
      <c r="CH31" s="154"/>
      <c r="CI31" s="154"/>
      <c r="CJ31" s="154"/>
      <c r="CK31" s="154"/>
      <c r="CL31" s="154"/>
      <c r="CM31" s="154"/>
      <c r="CN31" s="154"/>
      <c r="CO31" s="154"/>
      <c r="CP31" s="154"/>
      <c r="CQ31" s="154"/>
      <c r="CR31" s="154"/>
      <c r="CS31" s="154"/>
      <c r="CT31" s="154"/>
      <c r="CU31" s="154"/>
      <c r="CV31" s="154"/>
      <c r="CW31" s="154"/>
      <c r="CX31" s="154"/>
      <c r="CY31" s="154"/>
      <c r="CZ31" s="154"/>
      <c r="DA31" s="154"/>
      <c r="DB31" s="154"/>
      <c r="DC31" s="154"/>
      <c r="DD31" s="154"/>
      <c r="DE31" s="154"/>
    </row>
    <row r="32" spans="1:109" ht="15.75" customHeight="1" x14ac:dyDescent="0.3">
      <c r="A32" s="351"/>
      <c r="B32" s="352"/>
      <c r="C32" s="352"/>
      <c r="D32" s="352"/>
      <c r="E32" s="380"/>
      <c r="F32" s="352"/>
      <c r="G32" s="352"/>
      <c r="H32" s="352"/>
      <c r="I32" s="182"/>
      <c r="J32" s="182"/>
      <c r="K32" s="352"/>
      <c r="L32" s="380"/>
      <c r="M32" s="351"/>
      <c r="N32" s="377"/>
      <c r="O32" s="378"/>
      <c r="P32" s="373"/>
      <c r="Q32" s="378">
        <f t="shared" si="12"/>
        <v>0</v>
      </c>
      <c r="R32" s="377"/>
      <c r="S32" s="378"/>
      <c r="T32" s="379"/>
      <c r="U32" s="181">
        <v>4</v>
      </c>
      <c r="V32" s="186"/>
      <c r="W32" s="172" t="str">
        <f t="shared" si="0"/>
        <v/>
      </c>
      <c r="X32" s="172"/>
      <c r="Y32" s="172"/>
      <c r="Z32" s="172"/>
      <c r="AA32" s="172"/>
      <c r="AB32" s="185"/>
      <c r="AC32" s="185"/>
      <c r="AD32" s="116" t="str">
        <f t="shared" si="4"/>
        <v/>
      </c>
      <c r="AE32" s="185"/>
      <c r="AF32" s="185"/>
      <c r="AG32" s="185"/>
      <c r="AH32" s="166" t="str">
        <f>IFERROR(IF(AND(W31="Probabilidad",W32="Probabilidad"),(AJ31-(+AJ31*AD32)),IF(AND(W31="Impacto",W32="Probabilidad"),(AJ30-(+AJ30*AD32)),IF(W32="Impacto",AJ31,""))),"")</f>
        <v/>
      </c>
      <c r="AI32" s="149" t="str">
        <f t="shared" si="5"/>
        <v/>
      </c>
      <c r="AJ32" s="116" t="str">
        <f t="shared" si="6"/>
        <v/>
      </c>
      <c r="AK32" s="149" t="str">
        <f t="shared" si="7"/>
        <v/>
      </c>
      <c r="AL32" s="116" t="str">
        <f>IFERROR(IF(AND(W31="Impacto",W32="Impacto"),(AL31-(+AL31*AD32)),IF(AND(W31="Probabilidad",W32="Impacto"),(AL30-(+AL30*AD32)),IF(W32="Probabilidad",AL31,""))),"")</f>
        <v/>
      </c>
      <c r="AM32" s="117" t="str">
        <f t="shared" si="8"/>
        <v/>
      </c>
      <c r="AN32" s="360"/>
      <c r="AO32" s="182"/>
      <c r="AP32" s="181"/>
      <c r="AQ32" s="189"/>
      <c r="AR32" s="118"/>
      <c r="AS32" s="150"/>
      <c r="AT32" s="189"/>
      <c r="AU32" s="182"/>
      <c r="AV32" s="189"/>
      <c r="AW32" s="182"/>
      <c r="AX32" s="118"/>
      <c r="AY32" s="150"/>
      <c r="AZ32" s="151"/>
      <c r="BA32" s="150"/>
      <c r="BB32" s="150"/>
      <c r="BC32" s="151"/>
      <c r="BD32" s="118"/>
      <c r="BE32" s="118"/>
      <c r="BF32" s="182"/>
      <c r="BG32" s="182"/>
      <c r="BH32" s="181"/>
      <c r="BI32" s="189"/>
      <c r="BJ32" s="189"/>
      <c r="BK32" s="182"/>
      <c r="BL32" s="182"/>
      <c r="BM32" s="181"/>
      <c r="BN32" s="189"/>
      <c r="BO32" s="189"/>
      <c r="BP32" s="150"/>
      <c r="BQ32" s="150"/>
      <c r="BR32" s="151"/>
      <c r="BS32" s="118"/>
      <c r="BT32" s="118"/>
      <c r="BU32" s="118"/>
      <c r="BV32" s="150"/>
      <c r="BW32" s="150"/>
      <c r="BX32" s="150"/>
      <c r="BY32" s="118"/>
      <c r="BZ32" s="150"/>
      <c r="CA32" s="150"/>
      <c r="CB32" s="118"/>
      <c r="CC32" s="150"/>
      <c r="CD32" s="151"/>
      <c r="CE32" s="150"/>
      <c r="CF32" s="154"/>
      <c r="CG32" s="154"/>
      <c r="CH32" s="154"/>
      <c r="CI32" s="154"/>
      <c r="CJ32" s="154"/>
      <c r="CK32" s="154"/>
      <c r="CL32" s="154"/>
      <c r="CM32" s="154"/>
      <c r="CN32" s="154"/>
      <c r="CO32" s="154"/>
      <c r="CP32" s="154"/>
      <c r="CQ32" s="154"/>
      <c r="CR32" s="154"/>
      <c r="CS32" s="154"/>
      <c r="CT32" s="154"/>
      <c r="CU32" s="154"/>
      <c r="CV32" s="154"/>
      <c r="CW32" s="154"/>
      <c r="CX32" s="154"/>
      <c r="CY32" s="154"/>
      <c r="CZ32" s="154"/>
      <c r="DA32" s="154"/>
      <c r="DB32" s="154"/>
      <c r="DC32" s="154"/>
      <c r="DD32" s="154"/>
      <c r="DE32" s="154"/>
    </row>
    <row r="33" spans="1:109" ht="15.75" customHeight="1" x14ac:dyDescent="0.3">
      <c r="A33" s="351"/>
      <c r="B33" s="352"/>
      <c r="C33" s="352"/>
      <c r="D33" s="352"/>
      <c r="E33" s="380"/>
      <c r="F33" s="352"/>
      <c r="G33" s="352"/>
      <c r="H33" s="352"/>
      <c r="I33" s="182"/>
      <c r="J33" s="182"/>
      <c r="K33" s="352"/>
      <c r="L33" s="380"/>
      <c r="M33" s="351"/>
      <c r="N33" s="377"/>
      <c r="O33" s="378"/>
      <c r="P33" s="373"/>
      <c r="Q33" s="378">
        <f t="shared" si="12"/>
        <v>0</v>
      </c>
      <c r="R33" s="377"/>
      <c r="S33" s="378"/>
      <c r="T33" s="379"/>
      <c r="U33" s="181">
        <v>5</v>
      </c>
      <c r="V33" s="186"/>
      <c r="W33" s="172" t="str">
        <f t="shared" si="0"/>
        <v/>
      </c>
      <c r="X33" s="172"/>
      <c r="Y33" s="172"/>
      <c r="Z33" s="172"/>
      <c r="AA33" s="172"/>
      <c r="AB33" s="185"/>
      <c r="AC33" s="185"/>
      <c r="AD33" s="116" t="str">
        <f t="shared" si="4"/>
        <v/>
      </c>
      <c r="AE33" s="185"/>
      <c r="AF33" s="185"/>
      <c r="AG33" s="185"/>
      <c r="AH33" s="166" t="str">
        <f>IFERROR(IF(AND(W32="Probabilidad",W33="Probabilidad"),(AJ32-(+AJ32*AD33)),IF(AND(W32="Impacto",W33="Probabilidad"),(AJ31-(+AJ31*AD33)),IF(W33="Impacto",AJ32,""))),"")</f>
        <v/>
      </c>
      <c r="AI33" s="149" t="str">
        <f t="shared" si="5"/>
        <v/>
      </c>
      <c r="AJ33" s="116" t="str">
        <f t="shared" si="6"/>
        <v/>
      </c>
      <c r="AK33" s="149" t="str">
        <f t="shared" si="7"/>
        <v/>
      </c>
      <c r="AL33" s="116" t="str">
        <f>IFERROR(IF(AND(W32="Impacto",W33="Impacto"),(AL32-(+AL32*AD33)),IF(AND(W32="Probabilidad",W33="Impacto"),(AL31-(+AL31*AD33)),IF(W33="Probabilidad",AL32,""))),"")</f>
        <v/>
      </c>
      <c r="AM33" s="117" t="str">
        <f t="shared" si="8"/>
        <v/>
      </c>
      <c r="AN33" s="360"/>
      <c r="AO33" s="182"/>
      <c r="AP33" s="181"/>
      <c r="AQ33" s="189"/>
      <c r="AR33" s="118"/>
      <c r="AS33" s="150"/>
      <c r="AT33" s="189"/>
      <c r="AU33" s="182"/>
      <c r="AV33" s="189"/>
      <c r="AW33" s="182"/>
      <c r="AX33" s="118"/>
      <c r="AY33" s="150"/>
      <c r="AZ33" s="151"/>
      <c r="BA33" s="150"/>
      <c r="BB33" s="150"/>
      <c r="BC33" s="151"/>
      <c r="BD33" s="118"/>
      <c r="BE33" s="118"/>
      <c r="BF33" s="182"/>
      <c r="BG33" s="182"/>
      <c r="BH33" s="181"/>
      <c r="BI33" s="189"/>
      <c r="BJ33" s="189"/>
      <c r="BK33" s="182"/>
      <c r="BL33" s="182"/>
      <c r="BM33" s="181"/>
      <c r="BN33" s="189"/>
      <c r="BO33" s="189"/>
      <c r="BP33" s="150"/>
      <c r="BQ33" s="150"/>
      <c r="BR33" s="151"/>
      <c r="BS33" s="118"/>
      <c r="BT33" s="118"/>
      <c r="BU33" s="118"/>
      <c r="BV33" s="150"/>
      <c r="BW33" s="150"/>
      <c r="BX33" s="150"/>
      <c r="BY33" s="118"/>
      <c r="BZ33" s="150"/>
      <c r="CA33" s="150"/>
      <c r="CB33" s="118"/>
      <c r="CC33" s="150"/>
      <c r="CD33" s="151"/>
      <c r="CE33" s="150"/>
      <c r="CF33" s="154"/>
      <c r="CG33" s="154"/>
      <c r="CH33" s="154"/>
      <c r="CI33" s="154"/>
      <c r="CJ33" s="154"/>
      <c r="CK33" s="154"/>
      <c r="CL33" s="154"/>
      <c r="CM33" s="154"/>
      <c r="CN33" s="154"/>
      <c r="CO33" s="154"/>
      <c r="CP33" s="154"/>
      <c r="CQ33" s="154"/>
      <c r="CR33" s="154"/>
      <c r="CS33" s="154"/>
      <c r="CT33" s="154"/>
      <c r="CU33" s="154"/>
      <c r="CV33" s="154"/>
      <c r="CW33" s="154"/>
      <c r="CX33" s="154"/>
      <c r="CY33" s="154"/>
      <c r="CZ33" s="154"/>
      <c r="DA33" s="154"/>
      <c r="DB33" s="154"/>
      <c r="DC33" s="154"/>
      <c r="DD33" s="154"/>
      <c r="DE33" s="154"/>
    </row>
    <row r="34" spans="1:109" ht="15.75" customHeight="1" x14ac:dyDescent="0.3">
      <c r="A34" s="351"/>
      <c r="B34" s="352"/>
      <c r="C34" s="352"/>
      <c r="D34" s="352"/>
      <c r="E34" s="380"/>
      <c r="F34" s="352"/>
      <c r="G34" s="352"/>
      <c r="H34" s="352"/>
      <c r="I34" s="182"/>
      <c r="J34" s="182"/>
      <c r="K34" s="352"/>
      <c r="L34" s="380"/>
      <c r="M34" s="351"/>
      <c r="N34" s="377"/>
      <c r="O34" s="378"/>
      <c r="P34" s="373"/>
      <c r="Q34" s="378">
        <f t="shared" si="12"/>
        <v>0</v>
      </c>
      <c r="R34" s="377"/>
      <c r="S34" s="378"/>
      <c r="T34" s="379"/>
      <c r="U34" s="181">
        <v>6</v>
      </c>
      <c r="V34" s="186"/>
      <c r="W34" s="172" t="str">
        <f t="shared" si="0"/>
        <v/>
      </c>
      <c r="X34" s="172"/>
      <c r="Y34" s="172"/>
      <c r="Z34" s="172"/>
      <c r="AA34" s="172"/>
      <c r="AB34" s="185"/>
      <c r="AC34" s="185"/>
      <c r="AD34" s="116" t="str">
        <f t="shared" si="4"/>
        <v/>
      </c>
      <c r="AE34" s="185"/>
      <c r="AF34" s="185"/>
      <c r="AG34" s="185"/>
      <c r="AH34" s="166" t="str">
        <f>IFERROR(IF(AND(W33="Probabilidad",W34="Probabilidad"),(AJ33-(+AJ33*AD34)),IF(AND(W33="Impacto",W34="Probabilidad"),(AJ32-(+AJ32*AD34)),IF(W34="Impacto",AJ33,""))),"")</f>
        <v/>
      </c>
      <c r="AI34" s="149" t="str">
        <f t="shared" si="5"/>
        <v/>
      </c>
      <c r="AJ34" s="116" t="str">
        <f t="shared" si="6"/>
        <v/>
      </c>
      <c r="AK34" s="149" t="str">
        <f t="shared" si="7"/>
        <v/>
      </c>
      <c r="AL34" s="116" t="str">
        <f>IFERROR(IF(AND(W33="Impacto",W34="Impacto"),(AL33-(+AL33*AD34)),IF(AND(W33="Probabilidad",W34="Impacto"),(AL32-(+AL32*AD34)),IF(W34="Probabilidad",AL33,""))),"")</f>
        <v/>
      </c>
      <c r="AM34" s="117" t="str">
        <f t="shared" si="8"/>
        <v/>
      </c>
      <c r="AN34" s="361"/>
      <c r="AO34" s="182"/>
      <c r="AP34" s="181"/>
      <c r="AQ34" s="189"/>
      <c r="AR34" s="118"/>
      <c r="AS34" s="150"/>
      <c r="AT34" s="189"/>
      <c r="AU34" s="182"/>
      <c r="AV34" s="189"/>
      <c r="AW34" s="182"/>
      <c r="AX34" s="118"/>
      <c r="AY34" s="150"/>
      <c r="AZ34" s="151"/>
      <c r="BA34" s="150"/>
      <c r="BB34" s="150"/>
      <c r="BC34" s="151"/>
      <c r="BD34" s="118"/>
      <c r="BE34" s="118"/>
      <c r="BF34" s="182"/>
      <c r="BG34" s="182"/>
      <c r="BH34" s="181"/>
      <c r="BI34" s="189"/>
      <c r="BJ34" s="189"/>
      <c r="BK34" s="182"/>
      <c r="BL34" s="182"/>
      <c r="BM34" s="181"/>
      <c r="BN34" s="189"/>
      <c r="BO34" s="189"/>
      <c r="BP34" s="150"/>
      <c r="BQ34" s="150"/>
      <c r="BR34" s="151"/>
      <c r="BS34" s="118"/>
      <c r="BT34" s="118"/>
      <c r="BU34" s="118"/>
      <c r="BV34" s="150"/>
      <c r="BW34" s="150"/>
      <c r="BX34" s="150"/>
      <c r="BY34" s="118"/>
      <c r="BZ34" s="150"/>
      <c r="CA34" s="150"/>
      <c r="CB34" s="118"/>
      <c r="CC34" s="150"/>
      <c r="CD34" s="151"/>
      <c r="CE34" s="150"/>
      <c r="CF34" s="154"/>
      <c r="CG34" s="154"/>
      <c r="CH34" s="154"/>
      <c r="CI34" s="154"/>
      <c r="CJ34" s="154"/>
      <c r="CK34" s="154"/>
      <c r="CL34" s="154"/>
      <c r="CM34" s="154"/>
      <c r="CN34" s="154"/>
      <c r="CO34" s="154"/>
      <c r="CP34" s="154"/>
      <c r="CQ34" s="154"/>
      <c r="CR34" s="154"/>
      <c r="CS34" s="154"/>
      <c r="CT34" s="154"/>
      <c r="CU34" s="154"/>
      <c r="CV34" s="154"/>
      <c r="CW34" s="154"/>
      <c r="CX34" s="154"/>
      <c r="CY34" s="154"/>
      <c r="CZ34" s="154"/>
      <c r="DA34" s="154"/>
      <c r="DB34" s="154"/>
      <c r="DC34" s="154"/>
      <c r="DD34" s="154"/>
      <c r="DE34" s="154"/>
    </row>
    <row r="35" spans="1:109" ht="15.75" customHeight="1" x14ac:dyDescent="0.3">
      <c r="A35" s="351">
        <v>6</v>
      </c>
      <c r="B35" s="352"/>
      <c r="C35" s="352"/>
      <c r="D35" s="352"/>
      <c r="E35" s="380"/>
      <c r="F35" s="352"/>
      <c r="G35" s="352"/>
      <c r="H35" s="352"/>
      <c r="I35" s="182"/>
      <c r="J35" s="182"/>
      <c r="K35" s="352"/>
      <c r="L35" s="380"/>
      <c r="M35" s="351"/>
      <c r="N35" s="377" t="str">
        <f>IF(M35&lt;=0,"",IF(M35&lt;=2,"Muy Baja",IF(M35&lt;=24,"Baja",IF(M35&lt;=500,"Media",IF(M35&lt;=5000,"Alta","Muy Alta")))))</f>
        <v/>
      </c>
      <c r="O35" s="378" t="str">
        <f>IF(N35="","",IF(N35="Muy Baja",0.2,IF(N35="Baja",0.4,IF(N35="Media",0.6,IF(N35="Alta",0.8,IF(N35="Muy Alta",1,))))))</f>
        <v/>
      </c>
      <c r="P35" s="373"/>
      <c r="Q35" s="378">
        <f>IF(NOT(ISERROR(MATCH(P35,'Tabla Impacto'!$B$221:$B$223,0))),'Tabla Impacto'!$F$223&amp;"Por favor no seleccionar los criterios de impacto(Afectación Económica o presupuestal y Pérdida Reputacional)",P35)</f>
        <v>0</v>
      </c>
      <c r="R35" s="377" t="str">
        <f>IF(OR(Q35='Tabla Impacto'!$C$11,Q35='Tabla Impacto'!$D$11),"Leve",IF(OR(Q35='Tabla Impacto'!$C$12,Q35='Tabla Impacto'!$D$12),"Menor",IF(OR(Q35='Tabla Impacto'!$C$13,Q35='Tabla Impacto'!$D$13),"Moderado",IF(OR(Q35='Tabla Impacto'!$C$14,Q35='Tabla Impacto'!$D$14),"Mayor",IF(OR(Q35='Tabla Impacto'!$C$15,Q35='Tabla Impacto'!$D$15),"Catastrófico","")))))</f>
        <v/>
      </c>
      <c r="S35" s="378" t="str">
        <f>IF(R35="","",IF(R35="Leve",0.2,IF(R35="Menor",0.4,IF(R35="Moderado",0.6,IF(R35="Mayor",0.8,IF(R35="Catastrófico",1,))))))</f>
        <v/>
      </c>
      <c r="T35" s="379" t="str">
        <f>IF(OR(AND(N35="Muy Baja",R35="Leve"),AND(N35="Muy Baja",R35="Menor"),AND(N35="Baja",R35="Leve")),"Bajo",IF(OR(AND(N35="Muy baja",R35="Moderado"),AND(N35="Baja",R35="Menor"),AND(N35="Baja",R35="Moderado"),AND(N35="Media",R35="Leve"),AND(N35="Media",R35="Menor"),AND(N35="Media",R35="Moderado"),AND(N35="Alta",R35="Leve"),AND(N35="Alta",R35="Menor")),"Moderado",IF(OR(AND(N35="Muy Baja",R35="Mayor"),AND(N35="Baja",R35="Mayor"),AND(N35="Media",R35="Mayor"),AND(N35="Alta",R35="Moderado"),AND(N35="Alta",R35="Mayor"),AND(N35="Muy Alta",R35="Leve"),AND(N35="Muy Alta",R35="Menor"),AND(N35="Muy Alta",R35="Moderado"),AND(N35="Muy Alta",R35="Mayor")),"Alto",IF(OR(AND(N35="Muy Baja",R35="Catastrófico"),AND(N35="Baja",R35="Catastrófico"),AND(N35="Media",R35="Catastrófico"),AND(N35="Alta",R35="Catastrófico"),AND(N35="Muy Alta",R35="Catastrófico")),"Extremo",""))))</f>
        <v/>
      </c>
      <c r="U35" s="181">
        <v>1</v>
      </c>
      <c r="V35" s="186"/>
      <c r="W35" s="172" t="str">
        <f t="shared" si="0"/>
        <v/>
      </c>
      <c r="X35" s="172"/>
      <c r="Y35" s="172"/>
      <c r="Z35" s="172"/>
      <c r="AA35" s="172"/>
      <c r="AB35" s="185"/>
      <c r="AC35" s="185"/>
      <c r="AD35" s="116" t="str">
        <f t="shared" si="4"/>
        <v/>
      </c>
      <c r="AE35" s="185"/>
      <c r="AF35" s="185"/>
      <c r="AG35" s="185"/>
      <c r="AH35" s="166" t="str">
        <f>IFERROR(IF(W35="Probabilidad",(O35-(+O35*AD35)),IF(W35="Impacto",O35,"")),"")</f>
        <v/>
      </c>
      <c r="AI35" s="149" t="str">
        <f>IFERROR(IF(AH35="","",IF(AH35&lt;=0.2,"Muy Baja",IF(AH35&lt;=0.4,"Baja",IF(AH35&lt;=0.6,"Media",IF(AH35&lt;=0.8,"Alta","Muy Alta"))))),"")</f>
        <v/>
      </c>
      <c r="AJ35" s="116" t="str">
        <f t="shared" si="6"/>
        <v/>
      </c>
      <c r="AK35" s="149" t="str">
        <f>IFERROR(IF(AL35="","",IF(AL35&lt;=0.2,"Leve",IF(AL35&lt;=0.4,"Menor",IF(AL35&lt;=0.6,"Moderado",IF(AL35&lt;=0.8,"Mayor","Catastrófico"))))),"")</f>
        <v/>
      </c>
      <c r="AL35" s="116" t="str">
        <f>IFERROR(IF(W35="Impacto",(S35-(+S35*AD35)),IF(W35="Probabilidad",S35,"")),"")</f>
        <v/>
      </c>
      <c r="AM35" s="117" t="str">
        <f t="shared" si="8"/>
        <v/>
      </c>
      <c r="AN35" s="359"/>
      <c r="AO35" s="182"/>
      <c r="AP35" s="181"/>
      <c r="AQ35" s="189"/>
      <c r="AR35" s="118"/>
      <c r="AS35" s="150"/>
      <c r="AT35" s="189"/>
      <c r="AU35" s="182"/>
      <c r="AV35" s="189"/>
      <c r="AW35" s="182"/>
      <c r="AX35" s="118"/>
      <c r="AY35" s="150"/>
      <c r="AZ35" s="151"/>
      <c r="BA35" s="150"/>
      <c r="BB35" s="150"/>
      <c r="BC35" s="151"/>
      <c r="BD35" s="118"/>
      <c r="BE35" s="118"/>
      <c r="BF35" s="182"/>
      <c r="BG35" s="182"/>
      <c r="BH35" s="181"/>
      <c r="BI35" s="189"/>
      <c r="BJ35" s="189"/>
      <c r="BK35" s="182"/>
      <c r="BL35" s="182"/>
      <c r="BM35" s="181"/>
      <c r="BN35" s="189"/>
      <c r="BO35" s="189"/>
      <c r="BP35" s="150"/>
      <c r="BQ35" s="150"/>
      <c r="BR35" s="151"/>
      <c r="BS35" s="118"/>
      <c r="BT35" s="118"/>
      <c r="BU35" s="118"/>
      <c r="BV35" s="150"/>
      <c r="BW35" s="150"/>
      <c r="BX35" s="150"/>
      <c r="BY35" s="118"/>
      <c r="BZ35" s="150"/>
      <c r="CA35" s="150"/>
      <c r="CB35" s="118"/>
      <c r="CC35" s="150"/>
      <c r="CD35" s="151"/>
      <c r="CE35" s="150"/>
      <c r="CF35" s="154"/>
      <c r="CG35" s="154"/>
      <c r="CH35" s="154"/>
      <c r="CI35" s="154"/>
      <c r="CJ35" s="154"/>
      <c r="CK35" s="154"/>
      <c r="CL35" s="154"/>
      <c r="CM35" s="154"/>
      <c r="CN35" s="154"/>
      <c r="CO35" s="154"/>
      <c r="CP35" s="154"/>
      <c r="CQ35" s="154"/>
      <c r="CR35" s="154"/>
      <c r="CS35" s="154"/>
      <c r="CT35" s="154"/>
      <c r="CU35" s="154"/>
      <c r="CV35" s="154"/>
      <c r="CW35" s="154"/>
      <c r="CX35" s="154"/>
      <c r="CY35" s="154"/>
      <c r="CZ35" s="154"/>
      <c r="DA35" s="154"/>
      <c r="DB35" s="154"/>
      <c r="DC35" s="154"/>
      <c r="DD35" s="154"/>
      <c r="DE35" s="154"/>
    </row>
    <row r="36" spans="1:109" ht="15.75" customHeight="1" x14ac:dyDescent="0.3">
      <c r="A36" s="351"/>
      <c r="B36" s="352"/>
      <c r="C36" s="352"/>
      <c r="D36" s="352"/>
      <c r="E36" s="380"/>
      <c r="F36" s="352"/>
      <c r="G36" s="352"/>
      <c r="H36" s="352"/>
      <c r="I36" s="182"/>
      <c r="J36" s="182"/>
      <c r="K36" s="352"/>
      <c r="L36" s="380"/>
      <c r="M36" s="351"/>
      <c r="N36" s="377"/>
      <c r="O36" s="378"/>
      <c r="P36" s="373"/>
      <c r="Q36" s="378">
        <f t="shared" ref="Q36:Q40" si="13">IF(NOT(ISERROR(MATCH(P36,_xlfn.ANCHORARRAY(E47),0))),O49&amp;"Por favor no seleccionar los criterios de impacto",P36)</f>
        <v>0</v>
      </c>
      <c r="R36" s="377"/>
      <c r="S36" s="378"/>
      <c r="T36" s="379"/>
      <c r="U36" s="181">
        <v>2</v>
      </c>
      <c r="V36" s="186"/>
      <c r="W36" s="172" t="str">
        <f t="shared" si="0"/>
        <v/>
      </c>
      <c r="X36" s="172"/>
      <c r="Y36" s="172"/>
      <c r="Z36" s="172"/>
      <c r="AA36" s="172"/>
      <c r="AB36" s="185"/>
      <c r="AC36" s="185"/>
      <c r="AD36" s="116" t="str">
        <f t="shared" si="4"/>
        <v/>
      </c>
      <c r="AE36" s="185"/>
      <c r="AF36" s="185"/>
      <c r="AG36" s="185"/>
      <c r="AH36" s="166" t="str">
        <f>IFERROR(IF(AND(W35="Probabilidad",W36="Probabilidad"),(AJ35-(+AJ35*AD36)),IF(W36="Probabilidad",(O35-(+O35*AD36)),IF(W36="Impacto",AJ35,""))),"")</f>
        <v/>
      </c>
      <c r="AI36" s="149" t="str">
        <f t="shared" si="5"/>
        <v/>
      </c>
      <c r="AJ36" s="116" t="str">
        <f t="shared" si="6"/>
        <v/>
      </c>
      <c r="AK36" s="149" t="str">
        <f t="shared" si="7"/>
        <v/>
      </c>
      <c r="AL36" s="116" t="str">
        <f>IFERROR(IF(AND(W35="Impacto",W36="Impacto"),(AL29-(+AL29*AD36)),IF(W36="Impacto",($S$35-(+$S$35*AD36)),IF(W36="Probabilidad",AL29,""))),"")</f>
        <v/>
      </c>
      <c r="AM36" s="117" t="str">
        <f t="shared" si="8"/>
        <v/>
      </c>
      <c r="AN36" s="360"/>
      <c r="AO36" s="182"/>
      <c r="AP36" s="181"/>
      <c r="AQ36" s="189"/>
      <c r="AR36" s="118"/>
      <c r="AS36" s="150"/>
      <c r="AT36" s="189"/>
      <c r="AU36" s="182"/>
      <c r="AV36" s="189"/>
      <c r="AW36" s="182"/>
      <c r="AX36" s="118"/>
      <c r="AY36" s="150"/>
      <c r="AZ36" s="151"/>
      <c r="BA36" s="150"/>
      <c r="BB36" s="150"/>
      <c r="BC36" s="151"/>
      <c r="BD36" s="118"/>
      <c r="BE36" s="118"/>
      <c r="BF36" s="182"/>
      <c r="BG36" s="182"/>
      <c r="BH36" s="181"/>
      <c r="BI36" s="189"/>
      <c r="BJ36" s="189"/>
      <c r="BK36" s="182"/>
      <c r="BL36" s="182"/>
      <c r="BM36" s="181"/>
      <c r="BN36" s="189"/>
      <c r="BO36" s="189"/>
      <c r="BP36" s="150"/>
      <c r="BQ36" s="150"/>
      <c r="BR36" s="151"/>
      <c r="BS36" s="118"/>
      <c r="BT36" s="118"/>
      <c r="BU36" s="118"/>
      <c r="BV36" s="150"/>
      <c r="BW36" s="150"/>
      <c r="BX36" s="150"/>
      <c r="BY36" s="118"/>
      <c r="BZ36" s="150"/>
      <c r="CA36" s="150"/>
      <c r="CB36" s="118"/>
      <c r="CC36" s="150"/>
      <c r="CD36" s="151"/>
      <c r="CE36" s="150"/>
      <c r="CF36" s="154"/>
      <c r="CG36" s="154"/>
      <c r="CH36" s="154"/>
      <c r="CI36" s="154"/>
      <c r="CJ36" s="154"/>
      <c r="CK36" s="154"/>
      <c r="CL36" s="154"/>
      <c r="CM36" s="154"/>
      <c r="CN36" s="154"/>
      <c r="CO36" s="154"/>
      <c r="CP36" s="154"/>
      <c r="CQ36" s="154"/>
      <c r="CR36" s="154"/>
      <c r="CS36" s="154"/>
      <c r="CT36" s="154"/>
      <c r="CU36" s="154"/>
      <c r="CV36" s="154"/>
      <c r="CW36" s="154"/>
      <c r="CX36" s="154"/>
      <c r="CY36" s="154"/>
      <c r="CZ36" s="154"/>
      <c r="DA36" s="154"/>
      <c r="DB36" s="154"/>
      <c r="DC36" s="154"/>
      <c r="DD36" s="154"/>
      <c r="DE36" s="154"/>
    </row>
    <row r="37" spans="1:109" ht="15.75" customHeight="1" x14ac:dyDescent="0.3">
      <c r="A37" s="351"/>
      <c r="B37" s="352"/>
      <c r="C37" s="352"/>
      <c r="D37" s="352"/>
      <c r="E37" s="380"/>
      <c r="F37" s="352"/>
      <c r="G37" s="352"/>
      <c r="H37" s="352"/>
      <c r="I37" s="182"/>
      <c r="J37" s="182"/>
      <c r="K37" s="352"/>
      <c r="L37" s="380"/>
      <c r="M37" s="351"/>
      <c r="N37" s="377"/>
      <c r="O37" s="378"/>
      <c r="P37" s="373"/>
      <c r="Q37" s="378">
        <f t="shared" si="13"/>
        <v>0</v>
      </c>
      <c r="R37" s="377"/>
      <c r="S37" s="378"/>
      <c r="T37" s="379"/>
      <c r="U37" s="181">
        <v>3</v>
      </c>
      <c r="V37" s="187"/>
      <c r="W37" s="172" t="str">
        <f t="shared" ref="W37:W64" si="14">IF(OR(AB37="Preventivo",AB37="Detectivo"),"Probabilidad",IF(AB37="Correctivo","Impacto",""))</f>
        <v/>
      </c>
      <c r="X37" s="172"/>
      <c r="Y37" s="172"/>
      <c r="Z37" s="172"/>
      <c r="AA37" s="172"/>
      <c r="AB37" s="185"/>
      <c r="AC37" s="185"/>
      <c r="AD37" s="116" t="str">
        <f t="shared" si="4"/>
        <v/>
      </c>
      <c r="AE37" s="185"/>
      <c r="AF37" s="185"/>
      <c r="AG37" s="185"/>
      <c r="AH37" s="166" t="str">
        <f>IFERROR(IF(AND(W36="Probabilidad",W37="Probabilidad"),(AJ36-(+AJ36*AD37)),IF(AND(W36="Impacto",W37="Probabilidad"),(AJ35-(+AJ35*AD37)),IF(W37="Impacto",AJ36,""))),"")</f>
        <v/>
      </c>
      <c r="AI37" s="149" t="str">
        <f t="shared" si="5"/>
        <v/>
      </c>
      <c r="AJ37" s="116" t="str">
        <f t="shared" ref="AJ37:AJ64" si="15">+AH37</f>
        <v/>
      </c>
      <c r="AK37" s="149" t="str">
        <f t="shared" si="7"/>
        <v/>
      </c>
      <c r="AL37" s="116" t="str">
        <f>IFERROR(IF(AND(W36="Impacto",W37="Impacto"),(AL36-(+AL36*AD37)),IF(AND(W36="Probabilidad",W37="Impacto"),(AL35-(+AL35*AD37)),IF(W37="Probabilidad",AL36,""))),"")</f>
        <v/>
      </c>
      <c r="AM37" s="117" t="str">
        <f t="shared" ref="AM37:AM64" si="16">IFERROR(IF(OR(AND(AI37="Muy Baja",AK37="Leve"),AND(AI37="Muy Baja",AK37="Menor"),AND(AI37="Baja",AK37="Leve")),"Bajo",IF(OR(AND(AI37="Muy baja",AK37="Moderado"),AND(AI37="Baja",AK37="Menor"),AND(AI37="Baja",AK37="Moderado"),AND(AI37="Media",AK37="Leve"),AND(AI37="Media",AK37="Menor"),AND(AI37="Media",AK37="Moderado"),AND(AI37="Alta",AK37="Leve"),AND(AI37="Alta",AK37="Menor")),"Moderado",IF(OR(AND(AI37="Muy Baja",AK37="Mayor"),AND(AI37="Baja",AK37="Mayor"),AND(AI37="Media",AK37="Mayor"),AND(AI37="Alta",AK37="Moderado"),AND(AI37="Alta",AK37="Mayor"),AND(AI37="Muy Alta",AK37="Leve"),AND(AI37="Muy Alta",AK37="Menor"),AND(AI37="Muy Alta",AK37="Moderado"),AND(AI37="Muy Alta",AK37="Mayor")),"Alto",IF(OR(AND(AI37="Muy Baja",AK37="Catastrófico"),AND(AI37="Baja",AK37="Catastrófico"),AND(AI37="Media",AK37="Catastrófico"),AND(AI37="Alta",AK37="Catastrófico"),AND(AI37="Muy Alta",AK37="Catastrófico")),"Extremo","")))),"")</f>
        <v/>
      </c>
      <c r="AN37" s="360"/>
      <c r="AO37" s="182"/>
      <c r="AP37" s="181"/>
      <c r="AQ37" s="189"/>
      <c r="AR37" s="118"/>
      <c r="AS37" s="150"/>
      <c r="AT37" s="189"/>
      <c r="AU37" s="182"/>
      <c r="AV37" s="189"/>
      <c r="AW37" s="182"/>
      <c r="AX37" s="118"/>
      <c r="AY37" s="150"/>
      <c r="AZ37" s="151"/>
      <c r="BA37" s="150"/>
      <c r="BB37" s="150"/>
      <c r="BC37" s="151"/>
      <c r="BD37" s="118"/>
      <c r="BE37" s="118"/>
      <c r="BF37" s="182"/>
      <c r="BG37" s="182"/>
      <c r="BH37" s="181"/>
      <c r="BI37" s="189"/>
      <c r="BJ37" s="189"/>
      <c r="BK37" s="182"/>
      <c r="BL37" s="182"/>
      <c r="BM37" s="181"/>
      <c r="BN37" s="189"/>
      <c r="BO37" s="189"/>
      <c r="BP37" s="150"/>
      <c r="BQ37" s="150"/>
      <c r="BR37" s="151"/>
      <c r="BS37" s="118"/>
      <c r="BT37" s="118"/>
      <c r="BU37" s="118"/>
      <c r="BV37" s="150"/>
      <c r="BW37" s="150"/>
      <c r="BX37" s="150"/>
      <c r="BY37" s="118"/>
      <c r="BZ37" s="150"/>
      <c r="CA37" s="150"/>
      <c r="CB37" s="118"/>
      <c r="CC37" s="150"/>
      <c r="CD37" s="151"/>
      <c r="CE37" s="150"/>
      <c r="CF37" s="154"/>
      <c r="CG37" s="154"/>
      <c r="CH37" s="154"/>
      <c r="CI37" s="154"/>
      <c r="CJ37" s="154"/>
      <c r="CK37" s="154"/>
      <c r="CL37" s="154"/>
      <c r="CM37" s="154"/>
      <c r="CN37" s="154"/>
      <c r="CO37" s="154"/>
      <c r="CP37" s="154"/>
      <c r="CQ37" s="154"/>
      <c r="CR37" s="154"/>
      <c r="CS37" s="154"/>
      <c r="CT37" s="154"/>
      <c r="CU37" s="154"/>
      <c r="CV37" s="154"/>
      <c r="CW37" s="154"/>
      <c r="CX37" s="154"/>
      <c r="CY37" s="154"/>
      <c r="CZ37" s="154"/>
      <c r="DA37" s="154"/>
      <c r="DB37" s="154"/>
      <c r="DC37" s="154"/>
      <c r="DD37" s="154"/>
      <c r="DE37" s="154"/>
    </row>
    <row r="38" spans="1:109" ht="15.75" customHeight="1" x14ac:dyDescent="0.3">
      <c r="A38" s="351"/>
      <c r="B38" s="352"/>
      <c r="C38" s="352"/>
      <c r="D38" s="352"/>
      <c r="E38" s="380"/>
      <c r="F38" s="352"/>
      <c r="G38" s="352"/>
      <c r="H38" s="352"/>
      <c r="I38" s="182"/>
      <c r="J38" s="182"/>
      <c r="K38" s="352"/>
      <c r="L38" s="380"/>
      <c r="M38" s="351"/>
      <c r="N38" s="377"/>
      <c r="O38" s="378"/>
      <c r="P38" s="373"/>
      <c r="Q38" s="378">
        <f t="shared" si="13"/>
        <v>0</v>
      </c>
      <c r="R38" s="377"/>
      <c r="S38" s="378"/>
      <c r="T38" s="379"/>
      <c r="U38" s="181">
        <v>4</v>
      </c>
      <c r="V38" s="186"/>
      <c r="W38" s="172" t="str">
        <f t="shared" si="14"/>
        <v/>
      </c>
      <c r="X38" s="172"/>
      <c r="Y38" s="172"/>
      <c r="Z38" s="172"/>
      <c r="AA38" s="172"/>
      <c r="AB38" s="185"/>
      <c r="AC38" s="185"/>
      <c r="AD38" s="116" t="str">
        <f t="shared" si="4"/>
        <v/>
      </c>
      <c r="AE38" s="185"/>
      <c r="AF38" s="185"/>
      <c r="AG38" s="185"/>
      <c r="AH38" s="166" t="str">
        <f>IFERROR(IF(AND(W37="Probabilidad",W38="Probabilidad"),(AJ37-(+AJ37*AD38)),IF(AND(W37="Impacto",W38="Probabilidad"),(AJ36-(+AJ36*AD38)),IF(W38="Impacto",AJ37,""))),"")</f>
        <v/>
      </c>
      <c r="AI38" s="149" t="str">
        <f t="shared" si="5"/>
        <v/>
      </c>
      <c r="AJ38" s="116" t="str">
        <f t="shared" si="15"/>
        <v/>
      </c>
      <c r="AK38" s="149" t="str">
        <f t="shared" si="7"/>
        <v/>
      </c>
      <c r="AL38" s="116" t="str">
        <f>IFERROR(IF(AND(W37="Impacto",W38="Impacto"),(AL37-(+AL37*AD38)),IF(AND(W37="Probabilidad",W38="Impacto"),(AL36-(+AL36*AD38)),IF(W38="Probabilidad",AL37,""))),"")</f>
        <v/>
      </c>
      <c r="AM38" s="117" t="str">
        <f t="shared" si="16"/>
        <v/>
      </c>
      <c r="AN38" s="360"/>
      <c r="AO38" s="182"/>
      <c r="AP38" s="181"/>
      <c r="AQ38" s="189"/>
      <c r="AR38" s="118"/>
      <c r="AS38" s="150"/>
      <c r="AT38" s="189"/>
      <c r="AU38" s="182"/>
      <c r="AV38" s="189"/>
      <c r="AW38" s="182"/>
      <c r="AX38" s="118"/>
      <c r="AY38" s="150"/>
      <c r="AZ38" s="151"/>
      <c r="BA38" s="150"/>
      <c r="BB38" s="150"/>
      <c r="BC38" s="151"/>
      <c r="BD38" s="118"/>
      <c r="BE38" s="118"/>
      <c r="BF38" s="150"/>
      <c r="BG38" s="150"/>
      <c r="BH38" s="151"/>
      <c r="BI38" s="118"/>
      <c r="BJ38" s="118"/>
      <c r="BK38" s="182"/>
      <c r="BL38" s="182"/>
      <c r="BM38" s="181"/>
      <c r="BN38" s="189"/>
      <c r="BO38" s="189"/>
      <c r="BP38" s="150"/>
      <c r="BQ38" s="150"/>
      <c r="BR38" s="151"/>
      <c r="BS38" s="118"/>
      <c r="BT38" s="118"/>
      <c r="BU38" s="118"/>
      <c r="BV38" s="150"/>
      <c r="BW38" s="150"/>
      <c r="BX38" s="150"/>
      <c r="BY38" s="118"/>
      <c r="BZ38" s="150"/>
      <c r="CA38" s="150"/>
      <c r="CB38" s="118"/>
      <c r="CC38" s="150"/>
      <c r="CD38" s="151"/>
      <c r="CE38" s="150"/>
      <c r="CF38" s="154"/>
      <c r="CG38" s="154"/>
      <c r="CH38" s="154"/>
      <c r="CI38" s="154"/>
      <c r="CJ38" s="154"/>
      <c r="CK38" s="154"/>
      <c r="CL38" s="154"/>
      <c r="CM38" s="154"/>
      <c r="CN38" s="154"/>
      <c r="CO38" s="154"/>
      <c r="CP38" s="154"/>
      <c r="CQ38" s="154"/>
      <c r="CR38" s="154"/>
      <c r="CS38" s="154"/>
      <c r="CT38" s="154"/>
      <c r="CU38" s="154"/>
      <c r="CV38" s="154"/>
      <c r="CW38" s="154"/>
      <c r="CX38" s="154"/>
      <c r="CY38" s="154"/>
      <c r="CZ38" s="154"/>
      <c r="DA38" s="154"/>
      <c r="DB38" s="154"/>
      <c r="DC38" s="154"/>
      <c r="DD38" s="154"/>
      <c r="DE38" s="154"/>
    </row>
    <row r="39" spans="1:109" ht="15.75" customHeight="1" x14ac:dyDescent="0.3">
      <c r="A39" s="351"/>
      <c r="B39" s="352"/>
      <c r="C39" s="352"/>
      <c r="D39" s="352"/>
      <c r="E39" s="380"/>
      <c r="F39" s="352"/>
      <c r="G39" s="352"/>
      <c r="H39" s="352"/>
      <c r="I39" s="182"/>
      <c r="J39" s="182"/>
      <c r="K39" s="352"/>
      <c r="L39" s="380"/>
      <c r="M39" s="351"/>
      <c r="N39" s="377"/>
      <c r="O39" s="378"/>
      <c r="P39" s="373"/>
      <c r="Q39" s="378">
        <f t="shared" si="13"/>
        <v>0</v>
      </c>
      <c r="R39" s="377"/>
      <c r="S39" s="378"/>
      <c r="T39" s="379"/>
      <c r="U39" s="181">
        <v>5</v>
      </c>
      <c r="V39" s="186"/>
      <c r="W39" s="172" t="str">
        <f t="shared" si="14"/>
        <v/>
      </c>
      <c r="X39" s="172"/>
      <c r="Y39" s="172"/>
      <c r="Z39" s="172"/>
      <c r="AA39" s="172"/>
      <c r="AB39" s="185"/>
      <c r="AC39" s="185"/>
      <c r="AD39" s="116" t="str">
        <f t="shared" si="4"/>
        <v/>
      </c>
      <c r="AE39" s="185"/>
      <c r="AF39" s="185"/>
      <c r="AG39" s="185"/>
      <c r="AH39" s="166" t="str">
        <f>IFERROR(IF(AND(W38="Probabilidad",W39="Probabilidad"),(AJ38-(+AJ38*AD39)),IF(AND(W38="Impacto",W39="Probabilidad"),(AJ37-(+AJ37*AD39)),IF(W39="Impacto",AJ38,""))),"")</f>
        <v/>
      </c>
      <c r="AI39" s="149" t="str">
        <f t="shared" si="5"/>
        <v/>
      </c>
      <c r="AJ39" s="116" t="str">
        <f t="shared" si="15"/>
        <v/>
      </c>
      <c r="AK39" s="149" t="str">
        <f t="shared" si="7"/>
        <v/>
      </c>
      <c r="AL39" s="116" t="str">
        <f>IFERROR(IF(AND(W38="Impacto",W39="Impacto"),(AL38-(+AL38*AD39)),IF(AND(W38="Probabilidad",W39="Impacto"),(AL37-(+AL37*AD39)),IF(W39="Probabilidad",AL38,""))),"")</f>
        <v/>
      </c>
      <c r="AM39" s="117" t="str">
        <f t="shared" si="16"/>
        <v/>
      </c>
      <c r="AN39" s="360"/>
      <c r="AO39" s="182"/>
      <c r="AP39" s="181"/>
      <c r="AQ39" s="189"/>
      <c r="AR39" s="118"/>
      <c r="AS39" s="150"/>
      <c r="AT39" s="189"/>
      <c r="AU39" s="182"/>
      <c r="AV39" s="189"/>
      <c r="AW39" s="182"/>
      <c r="AX39" s="118"/>
      <c r="AY39" s="150"/>
      <c r="AZ39" s="151"/>
      <c r="BA39" s="150"/>
      <c r="BB39" s="150"/>
      <c r="BC39" s="151"/>
      <c r="BD39" s="118"/>
      <c r="BE39" s="118"/>
      <c r="BF39" s="150"/>
      <c r="BG39" s="150"/>
      <c r="BH39" s="151"/>
      <c r="BI39" s="118"/>
      <c r="BJ39" s="118"/>
      <c r="BK39" s="182"/>
      <c r="BL39" s="182"/>
      <c r="BM39" s="181"/>
      <c r="BN39" s="189"/>
      <c r="BO39" s="189"/>
      <c r="BP39" s="150"/>
      <c r="BQ39" s="150"/>
      <c r="BR39" s="151"/>
      <c r="BS39" s="118"/>
      <c r="BT39" s="118"/>
      <c r="BU39" s="118"/>
      <c r="BV39" s="150"/>
      <c r="BW39" s="150"/>
      <c r="BX39" s="150"/>
      <c r="BY39" s="118"/>
      <c r="BZ39" s="150"/>
      <c r="CA39" s="150"/>
      <c r="CB39" s="118"/>
      <c r="CC39" s="150"/>
      <c r="CD39" s="151"/>
      <c r="CE39" s="150"/>
      <c r="CF39" s="154"/>
      <c r="CG39" s="154"/>
      <c r="CH39" s="154"/>
      <c r="CI39" s="154"/>
      <c r="CJ39" s="154"/>
      <c r="CK39" s="154"/>
      <c r="CL39" s="154"/>
      <c r="CM39" s="154"/>
      <c r="CN39" s="154"/>
      <c r="CO39" s="154"/>
      <c r="CP39" s="154"/>
      <c r="CQ39" s="154"/>
      <c r="CR39" s="154"/>
      <c r="CS39" s="154"/>
      <c r="CT39" s="154"/>
      <c r="CU39" s="154"/>
      <c r="CV39" s="154"/>
      <c r="CW39" s="154"/>
      <c r="CX39" s="154"/>
      <c r="CY39" s="154"/>
      <c r="CZ39" s="154"/>
      <c r="DA39" s="154"/>
      <c r="DB39" s="154"/>
      <c r="DC39" s="154"/>
      <c r="DD39" s="154"/>
      <c r="DE39" s="154"/>
    </row>
    <row r="40" spans="1:109" ht="15.75" customHeight="1" x14ac:dyDescent="0.3">
      <c r="A40" s="351"/>
      <c r="B40" s="352"/>
      <c r="C40" s="352"/>
      <c r="D40" s="352"/>
      <c r="E40" s="380"/>
      <c r="F40" s="352"/>
      <c r="G40" s="352"/>
      <c r="H40" s="352"/>
      <c r="I40" s="182"/>
      <c r="J40" s="182"/>
      <c r="K40" s="352"/>
      <c r="L40" s="380"/>
      <c r="M40" s="351"/>
      <c r="N40" s="377"/>
      <c r="O40" s="378"/>
      <c r="P40" s="373"/>
      <c r="Q40" s="378">
        <f t="shared" si="13"/>
        <v>0</v>
      </c>
      <c r="R40" s="377"/>
      <c r="S40" s="378"/>
      <c r="T40" s="379"/>
      <c r="U40" s="181">
        <v>6</v>
      </c>
      <c r="V40" s="186"/>
      <c r="W40" s="172" t="str">
        <f t="shared" si="14"/>
        <v/>
      </c>
      <c r="X40" s="172"/>
      <c r="Y40" s="172"/>
      <c r="Z40" s="172"/>
      <c r="AA40" s="172"/>
      <c r="AB40" s="185"/>
      <c r="AC40" s="185"/>
      <c r="AD40" s="116" t="str">
        <f t="shared" si="4"/>
        <v/>
      </c>
      <c r="AE40" s="185"/>
      <c r="AF40" s="185"/>
      <c r="AG40" s="185"/>
      <c r="AH40" s="166" t="str">
        <f>IFERROR(IF(AND(W39="Probabilidad",W40="Probabilidad"),(AJ39-(+AJ39*AD40)),IF(AND(W39="Impacto",W40="Probabilidad"),(AJ38-(+AJ38*AD40)),IF(W40="Impacto",AJ39,""))),"")</f>
        <v/>
      </c>
      <c r="AI40" s="149" t="str">
        <f t="shared" si="5"/>
        <v/>
      </c>
      <c r="AJ40" s="116" t="str">
        <f t="shared" si="15"/>
        <v/>
      </c>
      <c r="AK40" s="149" t="str">
        <f>IFERROR(IF(AL40="","",IF(AL40&lt;=0.2,"Leve",IF(AL40&lt;=0.4,"Menor",IF(AL40&lt;=0.6,"Moderado",IF(AL40&lt;=0.8,"Mayor","Catastrófico"))))),"")</f>
        <v/>
      </c>
      <c r="AL40" s="116" t="str">
        <f>IFERROR(IF(AND(W39="Impacto",W40="Impacto"),(AL39-(+AL39*AD40)),IF(AND(W39="Probabilidad",W40="Impacto"),(AL38-(+AL38*AD40)),IF(W40="Probabilidad",AL39,""))),"")</f>
        <v/>
      </c>
      <c r="AM40" s="117" t="str">
        <f t="shared" si="16"/>
        <v/>
      </c>
      <c r="AN40" s="361"/>
      <c r="AO40" s="182"/>
      <c r="AP40" s="181"/>
      <c r="AQ40" s="189"/>
      <c r="AR40" s="118"/>
      <c r="AS40" s="150"/>
      <c r="AT40" s="189"/>
      <c r="AU40" s="182"/>
      <c r="AV40" s="189"/>
      <c r="AW40" s="182"/>
      <c r="AX40" s="118"/>
      <c r="AY40" s="150"/>
      <c r="AZ40" s="151"/>
      <c r="BA40" s="150"/>
      <c r="BB40" s="150"/>
      <c r="BC40" s="151"/>
      <c r="BD40" s="118"/>
      <c r="BE40" s="118"/>
      <c r="BF40" s="150"/>
      <c r="BG40" s="150"/>
      <c r="BH40" s="151"/>
      <c r="BI40" s="118"/>
      <c r="BJ40" s="118"/>
      <c r="BK40" s="182"/>
      <c r="BL40" s="182"/>
      <c r="BM40" s="181"/>
      <c r="BN40" s="189"/>
      <c r="BO40" s="189"/>
      <c r="BP40" s="150"/>
      <c r="BQ40" s="150"/>
      <c r="BR40" s="151"/>
      <c r="BS40" s="118"/>
      <c r="BT40" s="118"/>
      <c r="BU40" s="118"/>
      <c r="BV40" s="150"/>
      <c r="BW40" s="150"/>
      <c r="BX40" s="150"/>
      <c r="BY40" s="118"/>
      <c r="BZ40" s="150"/>
      <c r="CA40" s="150"/>
      <c r="CB40" s="118"/>
      <c r="CC40" s="150"/>
      <c r="CD40" s="151"/>
      <c r="CE40" s="150"/>
      <c r="CF40" s="154"/>
      <c r="CG40" s="154"/>
      <c r="CH40" s="154"/>
      <c r="CI40" s="154"/>
      <c r="CJ40" s="154"/>
      <c r="CK40" s="154"/>
      <c r="CL40" s="154"/>
      <c r="CM40" s="154"/>
      <c r="CN40" s="154"/>
      <c r="CO40" s="154"/>
      <c r="CP40" s="154"/>
      <c r="CQ40" s="154"/>
      <c r="CR40" s="154"/>
      <c r="CS40" s="154"/>
      <c r="CT40" s="154"/>
      <c r="CU40" s="154"/>
      <c r="CV40" s="154"/>
      <c r="CW40" s="154"/>
      <c r="CX40" s="154"/>
      <c r="CY40" s="154"/>
      <c r="CZ40" s="154"/>
      <c r="DA40" s="154"/>
      <c r="DB40" s="154"/>
      <c r="DC40" s="154"/>
      <c r="DD40" s="154"/>
      <c r="DE40" s="154"/>
    </row>
    <row r="41" spans="1:109" ht="15.75" customHeight="1" x14ac:dyDescent="0.3">
      <c r="A41" s="351">
        <v>7</v>
      </c>
      <c r="B41" s="352"/>
      <c r="C41" s="352"/>
      <c r="D41" s="352"/>
      <c r="E41" s="380"/>
      <c r="F41" s="352"/>
      <c r="G41" s="352"/>
      <c r="H41" s="352"/>
      <c r="I41" s="182"/>
      <c r="J41" s="182"/>
      <c r="K41" s="352"/>
      <c r="L41" s="380"/>
      <c r="M41" s="351"/>
      <c r="N41" s="377" t="str">
        <f>IF(M41&lt;=0,"",IF(M41&lt;=2,"Muy Baja",IF(M41&lt;=24,"Baja",IF(M41&lt;=500,"Media",IF(M41&lt;=5000,"Alta","Muy Alta")))))</f>
        <v/>
      </c>
      <c r="O41" s="378" t="str">
        <f>IF(N41="","",IF(N41="Muy Baja",0.2,IF(N41="Baja",0.4,IF(N41="Media",0.6,IF(N41="Alta",0.8,IF(N41="Muy Alta",1,))))))</f>
        <v/>
      </c>
      <c r="P41" s="373"/>
      <c r="Q41" s="378">
        <f>IF(NOT(ISERROR(MATCH(P41,'Tabla Impacto'!$B$221:$B$223,0))),'Tabla Impacto'!$F$223&amp;"Por favor no seleccionar los criterios de impacto(Afectación Económica o presupuestal y Pérdida Reputacional)",P41)</f>
        <v>0</v>
      </c>
      <c r="R41" s="377" t="str">
        <f>IF(OR(Q41='Tabla Impacto'!$C$11,Q41='Tabla Impacto'!$D$11),"Leve",IF(OR(Q41='Tabla Impacto'!$C$12,Q41='Tabla Impacto'!$D$12),"Menor",IF(OR(Q41='Tabla Impacto'!$C$13,Q41='Tabla Impacto'!$D$13),"Moderado",IF(OR(Q41='Tabla Impacto'!$C$14,Q41='Tabla Impacto'!$D$14),"Mayor",IF(OR(Q41='Tabla Impacto'!$C$15,Q41='Tabla Impacto'!$D$15),"Catastrófico","")))))</f>
        <v/>
      </c>
      <c r="S41" s="378" t="str">
        <f>IF(R41="","",IF(R41="Leve",0.2,IF(R41="Menor",0.4,IF(R41="Moderado",0.6,IF(R41="Mayor",0.8,IF(R41="Catastrófico",1,))))))</f>
        <v/>
      </c>
      <c r="T41" s="379" t="str">
        <f>IF(OR(AND(N41="Muy Baja",R41="Leve"),AND(N41="Muy Baja",R41="Menor"),AND(N41="Baja",R41="Leve")),"Bajo",IF(OR(AND(N41="Muy baja",R41="Moderado"),AND(N41="Baja",R41="Menor"),AND(N41="Baja",R41="Moderado"),AND(N41="Media",R41="Leve"),AND(N41="Media",R41="Menor"),AND(N41="Media",R41="Moderado"),AND(N41="Alta",R41="Leve"),AND(N41="Alta",R41="Menor")),"Moderado",IF(OR(AND(N41="Muy Baja",R41="Mayor"),AND(N41="Baja",R41="Mayor"),AND(N41="Media",R41="Mayor"),AND(N41="Alta",R41="Moderado"),AND(N41="Alta",R41="Mayor"),AND(N41="Muy Alta",R41="Leve"),AND(N41="Muy Alta",R41="Menor"),AND(N41="Muy Alta",R41="Moderado"),AND(N41="Muy Alta",R41="Mayor")),"Alto",IF(OR(AND(N41="Muy Baja",R41="Catastrófico"),AND(N41="Baja",R41="Catastrófico"),AND(N41="Media",R41="Catastrófico"),AND(N41="Alta",R41="Catastrófico"),AND(N41="Muy Alta",R41="Catastrófico")),"Extremo",""))))</f>
        <v/>
      </c>
      <c r="U41" s="181">
        <v>1</v>
      </c>
      <c r="V41" s="186"/>
      <c r="W41" s="172" t="str">
        <f t="shared" si="14"/>
        <v/>
      </c>
      <c r="X41" s="172"/>
      <c r="Y41" s="172"/>
      <c r="Z41" s="172"/>
      <c r="AA41" s="172"/>
      <c r="AB41" s="185"/>
      <c r="AC41" s="185"/>
      <c r="AD41" s="116" t="str">
        <f t="shared" si="4"/>
        <v/>
      </c>
      <c r="AE41" s="185"/>
      <c r="AF41" s="185"/>
      <c r="AG41" s="185"/>
      <c r="AH41" s="166" t="str">
        <f>IFERROR(IF(W41="Probabilidad",(O41-(+O41*AD41)),IF(W41="Impacto",O41,"")),"")</f>
        <v/>
      </c>
      <c r="AI41" s="149" t="str">
        <f>IFERROR(IF(AH41="","",IF(AH41&lt;=0.2,"Muy Baja",IF(AH41&lt;=0.4,"Baja",IF(AH41&lt;=0.6,"Media",IF(AH41&lt;=0.8,"Alta","Muy Alta"))))),"")</f>
        <v/>
      </c>
      <c r="AJ41" s="116" t="str">
        <f t="shared" si="15"/>
        <v/>
      </c>
      <c r="AK41" s="149" t="str">
        <f>IFERROR(IF(AL41="","",IF(AL41&lt;=0.2,"Leve",IF(AL41&lt;=0.4,"Menor",IF(AL41&lt;=0.6,"Moderado",IF(AL41&lt;=0.8,"Mayor","Catastrófico"))))),"")</f>
        <v/>
      </c>
      <c r="AL41" s="116" t="str">
        <f>IFERROR(IF(W41="Impacto",(S41-(+S41*AD41)),IF(W41="Probabilidad",S41,"")),"")</f>
        <v/>
      </c>
      <c r="AM41" s="117" t="str">
        <f t="shared" si="16"/>
        <v/>
      </c>
      <c r="AN41" s="359"/>
      <c r="AO41" s="182"/>
      <c r="AP41" s="181"/>
      <c r="AQ41" s="189"/>
      <c r="AR41" s="118"/>
      <c r="AS41" s="150"/>
      <c r="AT41" s="189"/>
      <c r="AU41" s="182"/>
      <c r="AV41" s="189"/>
      <c r="AW41" s="182"/>
      <c r="AX41" s="118"/>
      <c r="AY41" s="150"/>
      <c r="AZ41" s="151"/>
      <c r="BA41" s="150"/>
      <c r="BB41" s="150"/>
      <c r="BC41" s="151"/>
      <c r="BD41" s="118"/>
      <c r="BE41" s="118"/>
      <c r="BF41" s="150"/>
      <c r="BG41" s="150"/>
      <c r="BH41" s="151"/>
      <c r="BI41" s="118"/>
      <c r="BJ41" s="118"/>
      <c r="BK41" s="182"/>
      <c r="BL41" s="182"/>
      <c r="BM41" s="181"/>
      <c r="BN41" s="189"/>
      <c r="BO41" s="189"/>
      <c r="BP41" s="150"/>
      <c r="BQ41" s="150"/>
      <c r="BR41" s="151"/>
      <c r="BS41" s="118"/>
      <c r="BT41" s="118"/>
      <c r="BU41" s="118"/>
      <c r="BV41" s="150"/>
      <c r="BW41" s="150"/>
      <c r="BX41" s="150"/>
      <c r="BY41" s="118"/>
      <c r="BZ41" s="150"/>
      <c r="CA41" s="150"/>
      <c r="CB41" s="118"/>
      <c r="CC41" s="150"/>
      <c r="CD41" s="151"/>
      <c r="CE41" s="150"/>
      <c r="CF41" s="154"/>
      <c r="CG41" s="154"/>
      <c r="CH41" s="154"/>
      <c r="CI41" s="154"/>
      <c r="CJ41" s="154"/>
      <c r="CK41" s="154"/>
      <c r="CL41" s="154"/>
      <c r="CM41" s="154"/>
      <c r="CN41" s="154"/>
      <c r="CO41" s="154"/>
      <c r="CP41" s="154"/>
      <c r="CQ41" s="154"/>
      <c r="CR41" s="154"/>
      <c r="CS41" s="154"/>
      <c r="CT41" s="154"/>
      <c r="CU41" s="154"/>
      <c r="CV41" s="154"/>
      <c r="CW41" s="154"/>
      <c r="CX41" s="154"/>
      <c r="CY41" s="154"/>
      <c r="CZ41" s="154"/>
      <c r="DA41" s="154"/>
      <c r="DB41" s="154"/>
      <c r="DC41" s="154"/>
      <c r="DD41" s="154"/>
      <c r="DE41" s="154"/>
    </row>
    <row r="42" spans="1:109" ht="15.75" customHeight="1" x14ac:dyDescent="0.3">
      <c r="A42" s="351"/>
      <c r="B42" s="352"/>
      <c r="C42" s="352"/>
      <c r="D42" s="352"/>
      <c r="E42" s="380"/>
      <c r="F42" s="352"/>
      <c r="G42" s="352"/>
      <c r="H42" s="352"/>
      <c r="I42" s="182"/>
      <c r="J42" s="182"/>
      <c r="K42" s="352"/>
      <c r="L42" s="380"/>
      <c r="M42" s="351"/>
      <c r="N42" s="377"/>
      <c r="O42" s="378"/>
      <c r="P42" s="373"/>
      <c r="Q42" s="378">
        <f t="shared" ref="Q42:Q46" si="17">IF(NOT(ISERROR(MATCH(P42,_xlfn.ANCHORARRAY(E53),0))),O55&amp;"Por favor no seleccionar los criterios de impacto",P42)</f>
        <v>0</v>
      </c>
      <c r="R42" s="377"/>
      <c r="S42" s="378"/>
      <c r="T42" s="379"/>
      <c r="U42" s="181">
        <v>2</v>
      </c>
      <c r="V42" s="186"/>
      <c r="W42" s="172" t="str">
        <f t="shared" si="14"/>
        <v/>
      </c>
      <c r="X42" s="172"/>
      <c r="Y42" s="172"/>
      <c r="Z42" s="172"/>
      <c r="AA42" s="172"/>
      <c r="AB42" s="185"/>
      <c r="AC42" s="185"/>
      <c r="AD42" s="116" t="str">
        <f t="shared" si="4"/>
        <v/>
      </c>
      <c r="AE42" s="185"/>
      <c r="AF42" s="185"/>
      <c r="AG42" s="185"/>
      <c r="AH42" s="166" t="str">
        <f>IFERROR(IF(AND(W41="Probabilidad",W42="Probabilidad"),(AJ41-(+AJ41*AD42)),IF(W42="Probabilidad",(O41-(+O41*AD42)),IF(W42="Impacto",AJ41,""))),"")</f>
        <v/>
      </c>
      <c r="AI42" s="149" t="str">
        <f t="shared" si="5"/>
        <v/>
      </c>
      <c r="AJ42" s="116" t="str">
        <f t="shared" si="15"/>
        <v/>
      </c>
      <c r="AK42" s="149" t="str">
        <f t="shared" si="7"/>
        <v/>
      </c>
      <c r="AL42" s="116" t="str">
        <f>IFERROR(IF(AND(W41="Impacto",W42="Impacto"),(AL35-(+AL35*AD42)),IF(W42="Impacto",($S$41-(+$S$41*AD42)),IF(W42="Probabilidad",AL35,""))),"")</f>
        <v/>
      </c>
      <c r="AM42" s="117" t="str">
        <f t="shared" si="16"/>
        <v/>
      </c>
      <c r="AN42" s="360"/>
      <c r="AO42" s="182"/>
      <c r="AP42" s="181"/>
      <c r="AQ42" s="189"/>
      <c r="AR42" s="118"/>
      <c r="AS42" s="150"/>
      <c r="AT42" s="189"/>
      <c r="AU42" s="182"/>
      <c r="AV42" s="189"/>
      <c r="AW42" s="182"/>
      <c r="AX42" s="118"/>
      <c r="AY42" s="150"/>
      <c r="AZ42" s="151"/>
      <c r="BA42" s="150"/>
      <c r="BB42" s="150"/>
      <c r="BC42" s="151"/>
      <c r="BD42" s="118"/>
      <c r="BE42" s="118"/>
      <c r="BF42" s="150"/>
      <c r="BG42" s="150"/>
      <c r="BH42" s="151"/>
      <c r="BI42" s="118"/>
      <c r="BJ42" s="118"/>
      <c r="BK42" s="182"/>
      <c r="BL42" s="182"/>
      <c r="BM42" s="181"/>
      <c r="BN42" s="189"/>
      <c r="BO42" s="189"/>
      <c r="BP42" s="150"/>
      <c r="BQ42" s="150"/>
      <c r="BR42" s="151"/>
      <c r="BS42" s="118"/>
      <c r="BT42" s="118"/>
      <c r="BU42" s="118"/>
      <c r="BV42" s="150"/>
      <c r="BW42" s="150"/>
      <c r="BX42" s="150"/>
      <c r="BY42" s="118"/>
      <c r="BZ42" s="150"/>
      <c r="CA42" s="150"/>
      <c r="CB42" s="118"/>
      <c r="CC42" s="150"/>
      <c r="CD42" s="151"/>
      <c r="CE42" s="150"/>
      <c r="CF42" s="154"/>
      <c r="CG42" s="154"/>
      <c r="CH42" s="154"/>
      <c r="CI42" s="154"/>
      <c r="CJ42" s="154"/>
      <c r="CK42" s="154"/>
      <c r="CL42" s="154"/>
      <c r="CM42" s="154"/>
      <c r="CN42" s="154"/>
      <c r="CO42" s="154"/>
      <c r="CP42" s="154"/>
      <c r="CQ42" s="154"/>
      <c r="CR42" s="154"/>
      <c r="CS42" s="154"/>
      <c r="CT42" s="154"/>
      <c r="CU42" s="154"/>
      <c r="CV42" s="154"/>
      <c r="CW42" s="154"/>
      <c r="CX42" s="154"/>
      <c r="CY42" s="154"/>
      <c r="CZ42" s="154"/>
      <c r="DA42" s="154"/>
      <c r="DB42" s="154"/>
      <c r="DC42" s="154"/>
      <c r="DD42" s="154"/>
      <c r="DE42" s="154"/>
    </row>
    <row r="43" spans="1:109" ht="15.75" customHeight="1" x14ac:dyDescent="0.3">
      <c r="A43" s="351"/>
      <c r="B43" s="352"/>
      <c r="C43" s="352"/>
      <c r="D43" s="352"/>
      <c r="E43" s="380"/>
      <c r="F43" s="352"/>
      <c r="G43" s="352"/>
      <c r="H43" s="352"/>
      <c r="I43" s="182"/>
      <c r="J43" s="182"/>
      <c r="K43" s="352"/>
      <c r="L43" s="380"/>
      <c r="M43" s="351"/>
      <c r="N43" s="377"/>
      <c r="O43" s="378"/>
      <c r="P43" s="373"/>
      <c r="Q43" s="378">
        <f t="shared" si="17"/>
        <v>0</v>
      </c>
      <c r="R43" s="377"/>
      <c r="S43" s="378"/>
      <c r="T43" s="379"/>
      <c r="U43" s="181">
        <v>3</v>
      </c>
      <c r="V43" s="187"/>
      <c r="W43" s="172" t="str">
        <f t="shared" si="14"/>
        <v/>
      </c>
      <c r="X43" s="172"/>
      <c r="Y43" s="172"/>
      <c r="Z43" s="172"/>
      <c r="AA43" s="172"/>
      <c r="AB43" s="185"/>
      <c r="AC43" s="185"/>
      <c r="AD43" s="116" t="str">
        <f t="shared" si="4"/>
        <v/>
      </c>
      <c r="AE43" s="185"/>
      <c r="AF43" s="185"/>
      <c r="AG43" s="185"/>
      <c r="AH43" s="166" t="str">
        <f>IFERROR(IF(AND(W42="Probabilidad",W43="Probabilidad"),(AJ42-(+AJ42*AD43)),IF(AND(W42="Impacto",W43="Probabilidad"),(AJ41-(+AJ41*AD43)),IF(W43="Impacto",AJ42,""))),"")</f>
        <v/>
      </c>
      <c r="AI43" s="149" t="str">
        <f t="shared" si="5"/>
        <v/>
      </c>
      <c r="AJ43" s="116" t="str">
        <f t="shared" si="15"/>
        <v/>
      </c>
      <c r="AK43" s="149" t="str">
        <f t="shared" si="7"/>
        <v/>
      </c>
      <c r="AL43" s="116" t="str">
        <f>IFERROR(IF(AND(W42="Impacto",W43="Impacto"),(AL42-(+AL42*AD43)),IF(AND(W42="Probabilidad",W43="Impacto"),(AL41-(+AL41*AD43)),IF(W43="Probabilidad",AL42,""))),"")</f>
        <v/>
      </c>
      <c r="AM43" s="117" t="str">
        <f t="shared" si="16"/>
        <v/>
      </c>
      <c r="AN43" s="360"/>
      <c r="AO43" s="182"/>
      <c r="AP43" s="181"/>
      <c r="AQ43" s="189"/>
      <c r="AR43" s="118"/>
      <c r="AS43" s="150"/>
      <c r="AT43" s="189"/>
      <c r="AU43" s="182"/>
      <c r="AV43" s="189"/>
      <c r="AW43" s="182"/>
      <c r="AX43" s="118"/>
      <c r="AY43" s="150"/>
      <c r="AZ43" s="151"/>
      <c r="BA43" s="150"/>
      <c r="BB43" s="150"/>
      <c r="BC43" s="151"/>
      <c r="BD43" s="118"/>
      <c r="BE43" s="118"/>
      <c r="BF43" s="150"/>
      <c r="BG43" s="150"/>
      <c r="BH43" s="151"/>
      <c r="BI43" s="118"/>
      <c r="BJ43" s="118"/>
      <c r="BK43" s="182"/>
      <c r="BL43" s="182"/>
      <c r="BM43" s="181"/>
      <c r="BN43" s="189"/>
      <c r="BO43" s="189"/>
      <c r="BP43" s="150"/>
      <c r="BQ43" s="150"/>
      <c r="BR43" s="151"/>
      <c r="BS43" s="118"/>
      <c r="BT43" s="118"/>
      <c r="BU43" s="118"/>
      <c r="BV43" s="150"/>
      <c r="BW43" s="150"/>
      <c r="BX43" s="150"/>
      <c r="BY43" s="118"/>
      <c r="BZ43" s="150"/>
      <c r="CA43" s="150"/>
      <c r="CB43" s="118"/>
      <c r="CC43" s="150"/>
      <c r="CD43" s="151"/>
      <c r="CE43" s="150"/>
      <c r="CF43" s="154"/>
      <c r="CG43" s="154"/>
      <c r="CH43" s="154"/>
      <c r="CI43" s="154"/>
      <c r="CJ43" s="154"/>
      <c r="CK43" s="154"/>
      <c r="CL43" s="154"/>
      <c r="CM43" s="154"/>
      <c r="CN43" s="154"/>
      <c r="CO43" s="154"/>
      <c r="CP43" s="154"/>
      <c r="CQ43" s="154"/>
      <c r="CR43" s="154"/>
      <c r="CS43" s="154"/>
      <c r="CT43" s="154"/>
      <c r="CU43" s="154"/>
      <c r="CV43" s="154"/>
      <c r="CW43" s="154"/>
      <c r="CX43" s="154"/>
      <c r="CY43" s="154"/>
      <c r="CZ43" s="154"/>
      <c r="DA43" s="154"/>
      <c r="DB43" s="154"/>
      <c r="DC43" s="154"/>
      <c r="DD43" s="154"/>
      <c r="DE43" s="154"/>
    </row>
    <row r="44" spans="1:109" ht="15.75" customHeight="1" x14ac:dyDescent="0.3">
      <c r="A44" s="351"/>
      <c r="B44" s="352"/>
      <c r="C44" s="352"/>
      <c r="D44" s="352"/>
      <c r="E44" s="380"/>
      <c r="F44" s="352"/>
      <c r="G44" s="352"/>
      <c r="H44" s="352"/>
      <c r="I44" s="182"/>
      <c r="J44" s="182"/>
      <c r="K44" s="352"/>
      <c r="L44" s="380"/>
      <c r="M44" s="351"/>
      <c r="N44" s="377"/>
      <c r="O44" s="378"/>
      <c r="P44" s="373"/>
      <c r="Q44" s="378">
        <f t="shared" si="17"/>
        <v>0</v>
      </c>
      <c r="R44" s="377"/>
      <c r="S44" s="378"/>
      <c r="T44" s="379"/>
      <c r="U44" s="181">
        <v>4</v>
      </c>
      <c r="V44" s="186"/>
      <c r="W44" s="172" t="str">
        <f t="shared" si="14"/>
        <v/>
      </c>
      <c r="X44" s="172"/>
      <c r="Y44" s="172"/>
      <c r="Z44" s="172"/>
      <c r="AA44" s="172"/>
      <c r="AB44" s="185"/>
      <c r="AC44" s="185"/>
      <c r="AD44" s="116" t="str">
        <f t="shared" si="4"/>
        <v/>
      </c>
      <c r="AE44" s="185"/>
      <c r="AF44" s="185"/>
      <c r="AG44" s="185"/>
      <c r="AH44" s="166" t="str">
        <f>IFERROR(IF(AND(W43="Probabilidad",W44="Probabilidad"),(AJ43-(+AJ43*AD44)),IF(AND(W43="Impacto",W44="Probabilidad"),(AJ42-(+AJ42*AD44)),IF(W44="Impacto",AJ43,""))),"")</f>
        <v/>
      </c>
      <c r="AI44" s="149" t="str">
        <f t="shared" si="5"/>
        <v/>
      </c>
      <c r="AJ44" s="116" t="str">
        <f t="shared" si="15"/>
        <v/>
      </c>
      <c r="AK44" s="149" t="str">
        <f t="shared" si="7"/>
        <v/>
      </c>
      <c r="AL44" s="116" t="str">
        <f>IFERROR(IF(AND(W43="Impacto",W44="Impacto"),(AL43-(+AL43*AD44)),IF(AND(W43="Probabilidad",W44="Impacto"),(AL42-(+AL42*AD44)),IF(W44="Probabilidad",AL43,""))),"")</f>
        <v/>
      </c>
      <c r="AM44" s="117" t="str">
        <f t="shared" si="16"/>
        <v/>
      </c>
      <c r="AN44" s="360"/>
      <c r="AO44" s="182"/>
      <c r="AP44" s="181"/>
      <c r="AQ44" s="189"/>
      <c r="AR44" s="118"/>
      <c r="AS44" s="150"/>
      <c r="AT44" s="189"/>
      <c r="AU44" s="182"/>
      <c r="AV44" s="189"/>
      <c r="AW44" s="182"/>
      <c r="AX44" s="118"/>
      <c r="AY44" s="150"/>
      <c r="AZ44" s="151"/>
      <c r="BA44" s="150"/>
      <c r="BB44" s="150"/>
      <c r="BC44" s="151"/>
      <c r="BD44" s="118"/>
      <c r="BE44" s="118"/>
      <c r="BF44" s="150"/>
      <c r="BG44" s="150"/>
      <c r="BH44" s="151"/>
      <c r="BI44" s="118"/>
      <c r="BJ44" s="118"/>
      <c r="BK44" s="182"/>
      <c r="BL44" s="182"/>
      <c r="BM44" s="181"/>
      <c r="BN44" s="189"/>
      <c r="BO44" s="189"/>
      <c r="BP44" s="150"/>
      <c r="BQ44" s="150"/>
      <c r="BR44" s="151"/>
      <c r="BS44" s="118"/>
      <c r="BT44" s="118"/>
      <c r="BU44" s="118"/>
      <c r="BV44" s="150"/>
      <c r="BW44" s="150"/>
      <c r="BX44" s="150"/>
      <c r="BY44" s="118"/>
      <c r="BZ44" s="150"/>
      <c r="CA44" s="150"/>
      <c r="CB44" s="118"/>
      <c r="CC44" s="150"/>
      <c r="CD44" s="151"/>
      <c r="CE44" s="150"/>
      <c r="CF44" s="154"/>
      <c r="CG44" s="154"/>
      <c r="CH44" s="154"/>
      <c r="CI44" s="154"/>
      <c r="CJ44" s="154"/>
      <c r="CK44" s="154"/>
      <c r="CL44" s="154"/>
      <c r="CM44" s="154"/>
      <c r="CN44" s="154"/>
      <c r="CO44" s="154"/>
      <c r="CP44" s="154"/>
      <c r="CQ44" s="154"/>
      <c r="CR44" s="154"/>
      <c r="CS44" s="154"/>
      <c r="CT44" s="154"/>
      <c r="CU44" s="154"/>
      <c r="CV44" s="154"/>
      <c r="CW44" s="154"/>
      <c r="CX44" s="154"/>
      <c r="CY44" s="154"/>
      <c r="CZ44" s="154"/>
      <c r="DA44" s="154"/>
      <c r="DB44" s="154"/>
      <c r="DC44" s="154"/>
      <c r="DD44" s="154"/>
      <c r="DE44" s="154"/>
    </row>
    <row r="45" spans="1:109" ht="15.75" customHeight="1" x14ac:dyDescent="0.3">
      <c r="A45" s="351"/>
      <c r="B45" s="352"/>
      <c r="C45" s="352"/>
      <c r="D45" s="352"/>
      <c r="E45" s="380"/>
      <c r="F45" s="352"/>
      <c r="G45" s="352"/>
      <c r="H45" s="352"/>
      <c r="I45" s="182"/>
      <c r="J45" s="182"/>
      <c r="K45" s="352"/>
      <c r="L45" s="380"/>
      <c r="M45" s="351"/>
      <c r="N45" s="377"/>
      <c r="O45" s="378"/>
      <c r="P45" s="373"/>
      <c r="Q45" s="378">
        <f t="shared" si="17"/>
        <v>0</v>
      </c>
      <c r="R45" s="377"/>
      <c r="S45" s="378"/>
      <c r="T45" s="379"/>
      <c r="U45" s="181">
        <v>5</v>
      </c>
      <c r="V45" s="186"/>
      <c r="W45" s="172" t="str">
        <f t="shared" si="14"/>
        <v/>
      </c>
      <c r="X45" s="172"/>
      <c r="Y45" s="172"/>
      <c r="Z45" s="172"/>
      <c r="AA45" s="172"/>
      <c r="AB45" s="185"/>
      <c r="AC45" s="185"/>
      <c r="AD45" s="116" t="str">
        <f t="shared" si="4"/>
        <v/>
      </c>
      <c r="AE45" s="185"/>
      <c r="AF45" s="185"/>
      <c r="AG45" s="185"/>
      <c r="AH45" s="166" t="str">
        <f>IFERROR(IF(AND(W44="Probabilidad",W45="Probabilidad"),(AJ44-(+AJ44*AD45)),IF(AND(W44="Impacto",W45="Probabilidad"),(AJ43-(+AJ43*AD45)),IF(W45="Impacto",AJ44,""))),"")</f>
        <v/>
      </c>
      <c r="AI45" s="149" t="str">
        <f t="shared" si="5"/>
        <v/>
      </c>
      <c r="AJ45" s="116" t="str">
        <f t="shared" si="15"/>
        <v/>
      </c>
      <c r="AK45" s="149" t="str">
        <f t="shared" si="7"/>
        <v/>
      </c>
      <c r="AL45" s="116" t="str">
        <f>IFERROR(IF(AND(W44="Impacto",W45="Impacto"),(AL44-(+AL44*AD45)),IF(AND(W44="Probabilidad",W45="Impacto"),(AL43-(+AL43*AD45)),IF(W45="Probabilidad",AL44,""))),"")</f>
        <v/>
      </c>
      <c r="AM45" s="117" t="str">
        <f t="shared" si="16"/>
        <v/>
      </c>
      <c r="AN45" s="360"/>
      <c r="AO45" s="182"/>
      <c r="AP45" s="181"/>
      <c r="AQ45" s="189"/>
      <c r="AR45" s="118"/>
      <c r="AS45" s="150"/>
      <c r="AT45" s="118"/>
      <c r="AU45" s="150"/>
      <c r="AV45" s="189"/>
      <c r="AW45" s="182"/>
      <c r="AX45" s="118"/>
      <c r="AY45" s="150"/>
      <c r="AZ45" s="151"/>
      <c r="BA45" s="150"/>
      <c r="BB45" s="150"/>
      <c r="BC45" s="151"/>
      <c r="BD45" s="118"/>
      <c r="BE45" s="118"/>
      <c r="BF45" s="150"/>
      <c r="BG45" s="150"/>
      <c r="BH45" s="151"/>
      <c r="BI45" s="118"/>
      <c r="BJ45" s="118"/>
      <c r="BK45" s="182"/>
      <c r="BL45" s="182"/>
      <c r="BM45" s="181"/>
      <c r="BN45" s="189"/>
      <c r="BO45" s="189"/>
      <c r="BP45" s="150"/>
      <c r="BQ45" s="150"/>
      <c r="BR45" s="151"/>
      <c r="BS45" s="118"/>
      <c r="BT45" s="118"/>
      <c r="BU45" s="118"/>
      <c r="BV45" s="150"/>
      <c r="BW45" s="150"/>
      <c r="BX45" s="150"/>
      <c r="BY45" s="118"/>
      <c r="BZ45" s="150"/>
      <c r="CA45" s="150"/>
      <c r="CB45" s="118"/>
      <c r="CC45" s="150"/>
      <c r="CD45" s="151"/>
      <c r="CE45" s="150"/>
      <c r="CF45" s="154"/>
      <c r="CG45" s="154"/>
      <c r="CH45" s="154"/>
      <c r="CI45" s="154"/>
      <c r="CJ45" s="154"/>
      <c r="CK45" s="154"/>
      <c r="CL45" s="154"/>
      <c r="CM45" s="154"/>
      <c r="CN45" s="154"/>
      <c r="CO45" s="154"/>
      <c r="CP45" s="154"/>
      <c r="CQ45" s="154"/>
      <c r="CR45" s="154"/>
      <c r="CS45" s="154"/>
      <c r="CT45" s="154"/>
      <c r="CU45" s="154"/>
      <c r="CV45" s="154"/>
      <c r="CW45" s="154"/>
      <c r="CX45" s="154"/>
      <c r="CY45" s="154"/>
      <c r="CZ45" s="154"/>
      <c r="DA45" s="154"/>
      <c r="DB45" s="154"/>
      <c r="DC45" s="154"/>
      <c r="DD45" s="154"/>
      <c r="DE45" s="154"/>
    </row>
    <row r="46" spans="1:109" ht="15.75" customHeight="1" x14ac:dyDescent="0.3">
      <c r="A46" s="351"/>
      <c r="B46" s="352"/>
      <c r="C46" s="352"/>
      <c r="D46" s="352"/>
      <c r="E46" s="380"/>
      <c r="F46" s="352"/>
      <c r="G46" s="352"/>
      <c r="H46" s="352"/>
      <c r="I46" s="182"/>
      <c r="J46" s="182"/>
      <c r="K46" s="352"/>
      <c r="L46" s="380"/>
      <c r="M46" s="351"/>
      <c r="N46" s="377"/>
      <c r="O46" s="378"/>
      <c r="P46" s="373"/>
      <c r="Q46" s="378">
        <f t="shared" si="17"/>
        <v>0</v>
      </c>
      <c r="R46" s="377"/>
      <c r="S46" s="378"/>
      <c r="T46" s="379"/>
      <c r="U46" s="181">
        <v>6</v>
      </c>
      <c r="V46" s="186"/>
      <c r="W46" s="172" t="str">
        <f t="shared" si="14"/>
        <v/>
      </c>
      <c r="X46" s="172"/>
      <c r="Y46" s="172"/>
      <c r="Z46" s="172"/>
      <c r="AA46" s="172"/>
      <c r="AB46" s="185"/>
      <c r="AC46" s="185"/>
      <c r="AD46" s="116" t="str">
        <f t="shared" si="4"/>
        <v/>
      </c>
      <c r="AE46" s="185"/>
      <c r="AF46" s="185"/>
      <c r="AG46" s="185"/>
      <c r="AH46" s="166" t="str">
        <f>IFERROR(IF(AND(W45="Probabilidad",W46="Probabilidad"),(AJ45-(+AJ45*AD46)),IF(AND(W45="Impacto",W46="Probabilidad"),(AJ44-(+AJ44*AD46)),IF(W46="Impacto",AJ45,""))),"")</f>
        <v/>
      </c>
      <c r="AI46" s="149" t="str">
        <f t="shared" si="5"/>
        <v/>
      </c>
      <c r="AJ46" s="116" t="str">
        <f t="shared" si="15"/>
        <v/>
      </c>
      <c r="AK46" s="149" t="str">
        <f t="shared" si="7"/>
        <v/>
      </c>
      <c r="AL46" s="116" t="str">
        <f>IFERROR(IF(AND(W45="Impacto",W46="Impacto"),(AL45-(+AL45*AD46)),IF(AND(W45="Probabilidad",W46="Impacto"),(AL44-(+AL44*AD46)),IF(W46="Probabilidad",AL45,""))),"")</f>
        <v/>
      </c>
      <c r="AM46" s="117" t="str">
        <f t="shared" si="16"/>
        <v/>
      </c>
      <c r="AN46" s="361"/>
      <c r="AO46" s="182"/>
      <c r="AP46" s="181"/>
      <c r="AQ46" s="189"/>
      <c r="AR46" s="118"/>
      <c r="AS46" s="150"/>
      <c r="AT46" s="118"/>
      <c r="AU46" s="150"/>
      <c r="AV46" s="189"/>
      <c r="AW46" s="182"/>
      <c r="AX46" s="118"/>
      <c r="AY46" s="150"/>
      <c r="AZ46" s="151"/>
      <c r="BA46" s="150"/>
      <c r="BB46" s="150"/>
      <c r="BC46" s="151"/>
      <c r="BD46" s="118"/>
      <c r="BE46" s="118"/>
      <c r="BF46" s="150"/>
      <c r="BG46" s="150"/>
      <c r="BH46" s="151"/>
      <c r="BI46" s="118"/>
      <c r="BJ46" s="118"/>
      <c r="BK46" s="182"/>
      <c r="BL46" s="182"/>
      <c r="BM46" s="181"/>
      <c r="BN46" s="189"/>
      <c r="BO46" s="189"/>
      <c r="BP46" s="150"/>
      <c r="BQ46" s="150"/>
      <c r="BR46" s="151"/>
      <c r="BS46" s="118"/>
      <c r="BT46" s="118"/>
      <c r="BU46" s="118"/>
      <c r="BV46" s="150"/>
      <c r="BW46" s="150"/>
      <c r="BX46" s="150"/>
      <c r="BY46" s="118"/>
      <c r="BZ46" s="150"/>
      <c r="CA46" s="150"/>
      <c r="CB46" s="118"/>
      <c r="CC46" s="150"/>
      <c r="CD46" s="151"/>
      <c r="CE46" s="150"/>
      <c r="CF46" s="154"/>
      <c r="CG46" s="154"/>
      <c r="CH46" s="154"/>
      <c r="CI46" s="154"/>
      <c r="CJ46" s="154"/>
      <c r="CK46" s="154"/>
      <c r="CL46" s="154"/>
      <c r="CM46" s="154"/>
      <c r="CN46" s="154"/>
      <c r="CO46" s="154"/>
      <c r="CP46" s="154"/>
      <c r="CQ46" s="154"/>
      <c r="CR46" s="154"/>
      <c r="CS46" s="154"/>
      <c r="CT46" s="154"/>
      <c r="CU46" s="154"/>
      <c r="CV46" s="154"/>
      <c r="CW46" s="154"/>
      <c r="CX46" s="154"/>
      <c r="CY46" s="154"/>
      <c r="CZ46" s="154"/>
      <c r="DA46" s="154"/>
      <c r="DB46" s="154"/>
      <c r="DC46" s="154"/>
      <c r="DD46" s="154"/>
      <c r="DE46" s="154"/>
    </row>
    <row r="47" spans="1:109" ht="15.75" customHeight="1" x14ac:dyDescent="0.3">
      <c r="A47" s="351">
        <v>8</v>
      </c>
      <c r="B47" s="352"/>
      <c r="C47" s="352"/>
      <c r="D47" s="352"/>
      <c r="E47" s="380"/>
      <c r="F47" s="352"/>
      <c r="G47" s="352"/>
      <c r="H47" s="352"/>
      <c r="I47" s="182"/>
      <c r="J47" s="182"/>
      <c r="K47" s="352"/>
      <c r="L47" s="380"/>
      <c r="M47" s="351"/>
      <c r="N47" s="377" t="str">
        <f>IF(M47&lt;=0,"",IF(M47&lt;=2,"Muy Baja",IF(M47&lt;=24,"Baja",IF(M47&lt;=500,"Media",IF(M47&lt;=5000,"Alta","Muy Alta")))))</f>
        <v/>
      </c>
      <c r="O47" s="378" t="str">
        <f>IF(N47="","",IF(N47="Muy Baja",0.2,IF(N47="Baja",0.4,IF(N47="Media",0.6,IF(N47="Alta",0.8,IF(N47="Muy Alta",1,))))))</f>
        <v/>
      </c>
      <c r="P47" s="373"/>
      <c r="Q47" s="378">
        <f>IF(NOT(ISERROR(MATCH(P47,'Tabla Impacto'!$B$221:$B$223,0))),'Tabla Impacto'!$F$223&amp;"Por favor no seleccionar los criterios de impacto(Afectación Económica o presupuestal y Pérdida Reputacional)",P47)</f>
        <v>0</v>
      </c>
      <c r="R47" s="377" t="str">
        <f>IF(OR(Q47='Tabla Impacto'!$C$11,Q47='Tabla Impacto'!$D$11),"Leve",IF(OR(Q47='Tabla Impacto'!$C$12,Q47='Tabla Impacto'!$D$12),"Menor",IF(OR(Q47='Tabla Impacto'!$C$13,Q47='Tabla Impacto'!$D$13),"Moderado",IF(OR(Q47='Tabla Impacto'!$C$14,Q47='Tabla Impacto'!$D$14),"Mayor",IF(OR(Q47='Tabla Impacto'!$C$15,Q47='Tabla Impacto'!$D$15),"Catastrófico","")))))</f>
        <v/>
      </c>
      <c r="S47" s="378" t="str">
        <f>IF(R47="","",IF(R47="Leve",0.2,IF(R47="Menor",0.4,IF(R47="Moderado",0.6,IF(R47="Mayor",0.8,IF(R47="Catastrófico",1,))))))</f>
        <v/>
      </c>
      <c r="T47" s="379" t="str">
        <f>IF(OR(AND(N47="Muy Baja",R47="Leve"),AND(N47="Muy Baja",R47="Menor"),AND(N47="Baja",R47="Leve")),"Bajo",IF(OR(AND(N47="Muy baja",R47="Moderado"),AND(N47="Baja",R47="Menor"),AND(N47="Baja",R47="Moderado"),AND(N47="Media",R47="Leve"),AND(N47="Media",R47="Menor"),AND(N47="Media",R47="Moderado"),AND(N47="Alta",R47="Leve"),AND(N47="Alta",R47="Menor")),"Moderado",IF(OR(AND(N47="Muy Baja",R47="Mayor"),AND(N47="Baja",R47="Mayor"),AND(N47="Media",R47="Mayor"),AND(N47="Alta",R47="Moderado"),AND(N47="Alta",R47="Mayor"),AND(N47="Muy Alta",R47="Leve"),AND(N47="Muy Alta",R47="Menor"),AND(N47="Muy Alta",R47="Moderado"),AND(N47="Muy Alta",R47="Mayor")),"Alto",IF(OR(AND(N47="Muy Baja",R47="Catastrófico"),AND(N47="Baja",R47="Catastrófico"),AND(N47="Media",R47="Catastrófico"),AND(N47="Alta",R47="Catastrófico"),AND(N47="Muy Alta",R47="Catastrófico")),"Extremo",""))))</f>
        <v/>
      </c>
      <c r="U47" s="181">
        <v>1</v>
      </c>
      <c r="V47" s="186"/>
      <c r="W47" s="172" t="str">
        <f t="shared" si="14"/>
        <v/>
      </c>
      <c r="X47" s="172"/>
      <c r="Y47" s="172"/>
      <c r="Z47" s="172"/>
      <c r="AA47" s="172"/>
      <c r="AB47" s="185"/>
      <c r="AC47" s="185"/>
      <c r="AD47" s="116" t="str">
        <f t="shared" si="4"/>
        <v/>
      </c>
      <c r="AE47" s="185"/>
      <c r="AF47" s="185"/>
      <c r="AG47" s="185"/>
      <c r="AH47" s="166" t="str">
        <f>IFERROR(IF(W47="Probabilidad",(O47-(+O47*AD47)),IF(W47="Impacto",O47,"")),"")</f>
        <v/>
      </c>
      <c r="AI47" s="149" t="str">
        <f>IFERROR(IF(AH47="","",IF(AH47&lt;=0.2,"Muy Baja",IF(AH47&lt;=0.4,"Baja",IF(AH47&lt;=0.6,"Media",IF(AH47&lt;=0.8,"Alta","Muy Alta"))))),"")</f>
        <v/>
      </c>
      <c r="AJ47" s="116" t="str">
        <f t="shared" si="15"/>
        <v/>
      </c>
      <c r="AK47" s="149" t="str">
        <f>IFERROR(IF(AL47="","",IF(AL47&lt;=0.2,"Leve",IF(AL47&lt;=0.4,"Menor",IF(AL47&lt;=0.6,"Moderado",IF(AL47&lt;=0.8,"Mayor","Catastrófico"))))),"")</f>
        <v/>
      </c>
      <c r="AL47" s="116" t="str">
        <f>IFERROR(IF(W47="Impacto",(S47-(+S47*AD47)),IF(W47="Probabilidad",S47,"")),"")</f>
        <v/>
      </c>
      <c r="AM47" s="117" t="str">
        <f t="shared" si="16"/>
        <v/>
      </c>
      <c r="AN47" s="359"/>
      <c r="AO47" s="182"/>
      <c r="AP47" s="181"/>
      <c r="AQ47" s="189"/>
      <c r="AR47" s="118"/>
      <c r="AS47" s="150"/>
      <c r="AT47" s="118"/>
      <c r="AU47" s="150"/>
      <c r="AV47" s="189"/>
      <c r="AW47" s="182"/>
      <c r="AX47" s="118"/>
      <c r="AY47" s="150"/>
      <c r="AZ47" s="151"/>
      <c r="BA47" s="150"/>
      <c r="BB47" s="150"/>
      <c r="BC47" s="151"/>
      <c r="BD47" s="118"/>
      <c r="BE47" s="118"/>
      <c r="BF47" s="150"/>
      <c r="BG47" s="150"/>
      <c r="BH47" s="151"/>
      <c r="BI47" s="118"/>
      <c r="BJ47" s="118"/>
      <c r="BK47" s="182"/>
      <c r="BL47" s="182"/>
      <c r="BM47" s="181"/>
      <c r="BN47" s="189"/>
      <c r="BO47" s="189"/>
      <c r="BP47" s="150"/>
      <c r="BQ47" s="150"/>
      <c r="BR47" s="151"/>
      <c r="BS47" s="118"/>
      <c r="BT47" s="118"/>
      <c r="BU47" s="118"/>
      <c r="BV47" s="150"/>
      <c r="BW47" s="150"/>
      <c r="BX47" s="150"/>
      <c r="BY47" s="118"/>
      <c r="BZ47" s="150"/>
      <c r="CA47" s="150"/>
      <c r="CB47" s="118"/>
      <c r="CC47" s="150"/>
      <c r="CD47" s="151"/>
      <c r="CE47" s="150"/>
      <c r="CF47" s="154"/>
      <c r="CG47" s="154"/>
      <c r="CH47" s="154"/>
      <c r="CI47" s="154"/>
      <c r="CJ47" s="154"/>
      <c r="CK47" s="154"/>
      <c r="CL47" s="154"/>
      <c r="CM47" s="154"/>
      <c r="CN47" s="154"/>
      <c r="CO47" s="154"/>
      <c r="CP47" s="154"/>
      <c r="CQ47" s="154"/>
      <c r="CR47" s="154"/>
      <c r="CS47" s="154"/>
      <c r="CT47" s="154"/>
      <c r="CU47" s="154"/>
      <c r="CV47" s="154"/>
      <c r="CW47" s="154"/>
      <c r="CX47" s="154"/>
      <c r="CY47" s="154"/>
      <c r="CZ47" s="154"/>
      <c r="DA47" s="154"/>
      <c r="DB47" s="154"/>
      <c r="DC47" s="154"/>
      <c r="DD47" s="154"/>
      <c r="DE47" s="154"/>
    </row>
    <row r="48" spans="1:109" ht="15.75" customHeight="1" x14ac:dyDescent="0.3">
      <c r="A48" s="351"/>
      <c r="B48" s="352"/>
      <c r="C48" s="352"/>
      <c r="D48" s="352"/>
      <c r="E48" s="380"/>
      <c r="F48" s="352"/>
      <c r="G48" s="352"/>
      <c r="H48" s="352"/>
      <c r="I48" s="182"/>
      <c r="J48" s="182"/>
      <c r="K48" s="352"/>
      <c r="L48" s="380"/>
      <c r="M48" s="351"/>
      <c r="N48" s="377"/>
      <c r="O48" s="378"/>
      <c r="P48" s="373"/>
      <c r="Q48" s="378">
        <f t="shared" ref="Q48:Q52" si="18">IF(NOT(ISERROR(MATCH(P48,_xlfn.ANCHORARRAY(E59),0))),O61&amp;"Por favor no seleccionar los criterios de impacto",P48)</f>
        <v>0</v>
      </c>
      <c r="R48" s="377"/>
      <c r="S48" s="378"/>
      <c r="T48" s="379"/>
      <c r="U48" s="181">
        <v>2</v>
      </c>
      <c r="V48" s="186"/>
      <c r="W48" s="172" t="str">
        <f t="shared" si="14"/>
        <v/>
      </c>
      <c r="X48" s="172"/>
      <c r="Y48" s="172"/>
      <c r="Z48" s="172"/>
      <c r="AA48" s="172"/>
      <c r="AB48" s="185"/>
      <c r="AC48" s="185"/>
      <c r="AD48" s="116" t="str">
        <f t="shared" si="4"/>
        <v/>
      </c>
      <c r="AE48" s="185"/>
      <c r="AF48" s="185"/>
      <c r="AG48" s="185"/>
      <c r="AH48" s="166" t="str">
        <f>IFERROR(IF(AND(W47="Probabilidad",W48="Probabilidad"),(AJ47-(+AJ47*AD48)),IF(W48="Probabilidad",(O47-(+O47*AD48)),IF(W48="Impacto",AJ47,""))),"")</f>
        <v/>
      </c>
      <c r="AI48" s="149" t="str">
        <f t="shared" si="5"/>
        <v/>
      </c>
      <c r="AJ48" s="116" t="str">
        <f t="shared" si="15"/>
        <v/>
      </c>
      <c r="AK48" s="149" t="str">
        <f t="shared" si="7"/>
        <v/>
      </c>
      <c r="AL48" s="116" t="str">
        <f>IFERROR(IF(AND(W47="Impacto",W48="Impacto"),(AL41-(+AL41*AD48)),IF(W48="Impacto",($S$47-(+$S$47*AD48)),IF(W48="Probabilidad",AL41,""))),"")</f>
        <v/>
      </c>
      <c r="AM48" s="117" t="str">
        <f t="shared" si="16"/>
        <v/>
      </c>
      <c r="AN48" s="360"/>
      <c r="AO48" s="182"/>
      <c r="AP48" s="181"/>
      <c r="AQ48" s="189"/>
      <c r="AR48" s="118"/>
      <c r="AS48" s="150"/>
      <c r="AT48" s="118"/>
      <c r="AU48" s="150"/>
      <c r="AV48" s="189"/>
      <c r="AW48" s="182"/>
      <c r="AX48" s="118"/>
      <c r="AY48" s="150"/>
      <c r="AZ48" s="151"/>
      <c r="BA48" s="150"/>
      <c r="BB48" s="150"/>
      <c r="BC48" s="151"/>
      <c r="BD48" s="118"/>
      <c r="BE48" s="118"/>
      <c r="BF48" s="150"/>
      <c r="BG48" s="150"/>
      <c r="BH48" s="151"/>
      <c r="BI48" s="118"/>
      <c r="BJ48" s="118"/>
      <c r="BK48" s="182"/>
      <c r="BL48" s="182"/>
      <c r="BM48" s="181"/>
      <c r="BN48" s="189"/>
      <c r="BO48" s="189"/>
      <c r="BP48" s="150"/>
      <c r="BQ48" s="150"/>
      <c r="BR48" s="151"/>
      <c r="BS48" s="118"/>
      <c r="BT48" s="118"/>
      <c r="BU48" s="118"/>
      <c r="BV48" s="150"/>
      <c r="BW48" s="150"/>
      <c r="BX48" s="150"/>
      <c r="BY48" s="118"/>
      <c r="BZ48" s="150"/>
      <c r="CA48" s="150"/>
      <c r="CB48" s="118"/>
      <c r="CC48" s="150"/>
      <c r="CD48" s="151"/>
      <c r="CE48" s="150"/>
      <c r="CF48" s="154"/>
      <c r="CG48" s="154"/>
      <c r="CH48" s="154"/>
      <c r="CI48" s="154"/>
      <c r="CJ48" s="154"/>
      <c r="CK48" s="154"/>
      <c r="CL48" s="154"/>
      <c r="CM48" s="154"/>
      <c r="CN48" s="154"/>
      <c r="CO48" s="154"/>
      <c r="CP48" s="154"/>
      <c r="CQ48" s="154"/>
      <c r="CR48" s="154"/>
      <c r="CS48" s="154"/>
      <c r="CT48" s="154"/>
      <c r="CU48" s="154"/>
      <c r="CV48" s="154"/>
      <c r="CW48" s="154"/>
      <c r="CX48" s="154"/>
      <c r="CY48" s="154"/>
      <c r="CZ48" s="154"/>
      <c r="DA48" s="154"/>
      <c r="DB48" s="154"/>
      <c r="DC48" s="154"/>
      <c r="DD48" s="154"/>
      <c r="DE48" s="154"/>
    </row>
    <row r="49" spans="1:109" ht="15.75" customHeight="1" x14ac:dyDescent="0.3">
      <c r="A49" s="351"/>
      <c r="B49" s="352"/>
      <c r="C49" s="352"/>
      <c r="D49" s="352"/>
      <c r="E49" s="380"/>
      <c r="F49" s="352"/>
      <c r="G49" s="352"/>
      <c r="H49" s="352"/>
      <c r="I49" s="182"/>
      <c r="J49" s="182"/>
      <c r="K49" s="352"/>
      <c r="L49" s="380"/>
      <c r="M49" s="351"/>
      <c r="N49" s="377"/>
      <c r="O49" s="378"/>
      <c r="P49" s="373"/>
      <c r="Q49" s="378">
        <f t="shared" si="18"/>
        <v>0</v>
      </c>
      <c r="R49" s="377"/>
      <c r="S49" s="378"/>
      <c r="T49" s="379"/>
      <c r="U49" s="181">
        <v>3</v>
      </c>
      <c r="V49" s="187"/>
      <c r="W49" s="172" t="str">
        <f t="shared" si="14"/>
        <v/>
      </c>
      <c r="X49" s="172"/>
      <c r="Y49" s="172"/>
      <c r="Z49" s="172"/>
      <c r="AA49" s="172"/>
      <c r="AB49" s="185"/>
      <c r="AC49" s="185"/>
      <c r="AD49" s="116" t="str">
        <f t="shared" si="4"/>
        <v/>
      </c>
      <c r="AE49" s="185"/>
      <c r="AF49" s="185"/>
      <c r="AG49" s="185"/>
      <c r="AH49" s="166" t="str">
        <f>IFERROR(IF(AND(W48="Probabilidad",W49="Probabilidad"),(AJ48-(+AJ48*AD49)),IF(AND(W48="Impacto",W49="Probabilidad"),(AJ47-(+AJ47*AD49)),IF(W49="Impacto",AJ48,""))),"")</f>
        <v/>
      </c>
      <c r="AI49" s="149" t="str">
        <f t="shared" si="5"/>
        <v/>
      </c>
      <c r="AJ49" s="116" t="str">
        <f t="shared" si="15"/>
        <v/>
      </c>
      <c r="AK49" s="149" t="str">
        <f t="shared" si="7"/>
        <v/>
      </c>
      <c r="AL49" s="116" t="str">
        <f>IFERROR(IF(AND(W48="Impacto",W49="Impacto"),(AL48-(+AL48*AD49)),IF(AND(W48="Probabilidad",W49="Impacto"),(AL47-(+AL47*AD49)),IF(W49="Probabilidad",AL48,""))),"")</f>
        <v/>
      </c>
      <c r="AM49" s="117" t="str">
        <f t="shared" si="16"/>
        <v/>
      </c>
      <c r="AN49" s="360"/>
      <c r="AO49" s="182"/>
      <c r="AP49" s="181"/>
      <c r="AQ49" s="189"/>
      <c r="AR49" s="118"/>
      <c r="AS49" s="150"/>
      <c r="AT49" s="118"/>
      <c r="AU49" s="150"/>
      <c r="AV49" s="189"/>
      <c r="AW49" s="182"/>
      <c r="AX49" s="118"/>
      <c r="AY49" s="150"/>
      <c r="AZ49" s="151"/>
      <c r="BA49" s="150"/>
      <c r="BB49" s="150"/>
      <c r="BC49" s="151"/>
      <c r="BD49" s="118"/>
      <c r="BE49" s="118"/>
      <c r="BF49" s="150"/>
      <c r="BG49" s="150"/>
      <c r="BH49" s="151"/>
      <c r="BI49" s="118"/>
      <c r="BJ49" s="118"/>
      <c r="BK49" s="182"/>
      <c r="BL49" s="182"/>
      <c r="BM49" s="181"/>
      <c r="BN49" s="189"/>
      <c r="BO49" s="189"/>
      <c r="BP49" s="150"/>
      <c r="BQ49" s="150"/>
      <c r="BR49" s="151"/>
      <c r="BS49" s="118"/>
      <c r="BT49" s="118"/>
      <c r="BU49" s="118"/>
      <c r="BV49" s="150"/>
      <c r="BW49" s="150"/>
      <c r="BX49" s="150"/>
      <c r="BY49" s="118"/>
      <c r="BZ49" s="150"/>
      <c r="CA49" s="150"/>
      <c r="CB49" s="118"/>
      <c r="CC49" s="150"/>
      <c r="CD49" s="151"/>
      <c r="CE49" s="150"/>
      <c r="CF49" s="154"/>
      <c r="CG49" s="154"/>
      <c r="CH49" s="154"/>
      <c r="CI49" s="154"/>
      <c r="CJ49" s="154"/>
      <c r="CK49" s="154"/>
      <c r="CL49" s="154"/>
      <c r="CM49" s="154"/>
      <c r="CN49" s="154"/>
      <c r="CO49" s="154"/>
      <c r="CP49" s="154"/>
      <c r="CQ49" s="154"/>
      <c r="CR49" s="154"/>
      <c r="CS49" s="154"/>
      <c r="CT49" s="154"/>
      <c r="CU49" s="154"/>
      <c r="CV49" s="154"/>
      <c r="CW49" s="154"/>
      <c r="CX49" s="154"/>
      <c r="CY49" s="154"/>
      <c r="CZ49" s="154"/>
      <c r="DA49" s="154"/>
      <c r="DB49" s="154"/>
      <c r="DC49" s="154"/>
      <c r="DD49" s="154"/>
      <c r="DE49" s="154"/>
    </row>
    <row r="50" spans="1:109" ht="15.75" customHeight="1" x14ac:dyDescent="0.3">
      <c r="A50" s="351"/>
      <c r="B50" s="352"/>
      <c r="C50" s="352"/>
      <c r="D50" s="352"/>
      <c r="E50" s="380"/>
      <c r="F50" s="352"/>
      <c r="G50" s="352"/>
      <c r="H50" s="352"/>
      <c r="I50" s="182"/>
      <c r="J50" s="182"/>
      <c r="K50" s="352"/>
      <c r="L50" s="380"/>
      <c r="M50" s="351"/>
      <c r="N50" s="377"/>
      <c r="O50" s="378"/>
      <c r="P50" s="373"/>
      <c r="Q50" s="378">
        <f t="shared" si="18"/>
        <v>0</v>
      </c>
      <c r="R50" s="377"/>
      <c r="S50" s="378"/>
      <c r="T50" s="379"/>
      <c r="U50" s="181">
        <v>4</v>
      </c>
      <c r="V50" s="186"/>
      <c r="W50" s="172" t="str">
        <f t="shared" si="14"/>
        <v/>
      </c>
      <c r="X50" s="172"/>
      <c r="Y50" s="172"/>
      <c r="Z50" s="172"/>
      <c r="AA50" s="172"/>
      <c r="AB50" s="185"/>
      <c r="AC50" s="185"/>
      <c r="AD50" s="116" t="str">
        <f t="shared" si="4"/>
        <v/>
      </c>
      <c r="AE50" s="185"/>
      <c r="AF50" s="185"/>
      <c r="AG50" s="185"/>
      <c r="AH50" s="166" t="str">
        <f>IFERROR(IF(AND(W49="Probabilidad",W50="Probabilidad"),(AJ49-(+AJ49*AD50)),IF(AND(W49="Impacto",W50="Probabilidad"),(AJ48-(+AJ48*AD50)),IF(W50="Impacto",AJ49,""))),"")</f>
        <v/>
      </c>
      <c r="AI50" s="149" t="str">
        <f t="shared" si="5"/>
        <v/>
      </c>
      <c r="AJ50" s="116" t="str">
        <f t="shared" si="15"/>
        <v/>
      </c>
      <c r="AK50" s="149" t="str">
        <f t="shared" si="7"/>
        <v/>
      </c>
      <c r="AL50" s="116" t="str">
        <f>IFERROR(IF(AND(W49="Impacto",W50="Impacto"),(AL49-(+AL49*AD50)),IF(AND(W49="Probabilidad",W50="Impacto"),(AL48-(+AL48*AD50)),IF(W50="Probabilidad",AL49,""))),"")</f>
        <v/>
      </c>
      <c r="AM50" s="117" t="str">
        <f t="shared" si="16"/>
        <v/>
      </c>
      <c r="AN50" s="360"/>
      <c r="AO50" s="182"/>
      <c r="AP50" s="181"/>
      <c r="AQ50" s="189"/>
      <c r="AR50" s="118"/>
      <c r="AS50" s="150"/>
      <c r="AT50" s="118"/>
      <c r="AU50" s="150"/>
      <c r="AV50" s="189"/>
      <c r="AW50" s="182"/>
      <c r="AX50" s="118"/>
      <c r="AY50" s="150"/>
      <c r="AZ50" s="151"/>
      <c r="BA50" s="150"/>
      <c r="BB50" s="150"/>
      <c r="BC50" s="151"/>
      <c r="BD50" s="118"/>
      <c r="BE50" s="118"/>
      <c r="BF50" s="150"/>
      <c r="BG50" s="150"/>
      <c r="BH50" s="151"/>
      <c r="BI50" s="118"/>
      <c r="BJ50" s="118"/>
      <c r="BK50" s="182"/>
      <c r="BL50" s="182"/>
      <c r="BM50" s="181"/>
      <c r="BN50" s="189"/>
      <c r="BO50" s="189"/>
      <c r="BP50" s="150"/>
      <c r="BQ50" s="150"/>
      <c r="BR50" s="151"/>
      <c r="BS50" s="118"/>
      <c r="BT50" s="118"/>
      <c r="BU50" s="118"/>
      <c r="BV50" s="150"/>
      <c r="BW50" s="150"/>
      <c r="BX50" s="150"/>
      <c r="BY50" s="118"/>
      <c r="BZ50" s="150"/>
      <c r="CA50" s="150"/>
      <c r="CB50" s="118"/>
      <c r="CC50" s="150"/>
      <c r="CD50" s="151"/>
      <c r="CE50" s="150"/>
      <c r="CF50" s="154"/>
      <c r="CG50" s="154"/>
      <c r="CH50" s="154"/>
      <c r="CI50" s="154"/>
      <c r="CJ50" s="154"/>
      <c r="CK50" s="154"/>
      <c r="CL50" s="154"/>
      <c r="CM50" s="154"/>
      <c r="CN50" s="154"/>
      <c r="CO50" s="154"/>
      <c r="CP50" s="154"/>
      <c r="CQ50" s="154"/>
      <c r="CR50" s="154"/>
      <c r="CS50" s="154"/>
      <c r="CT50" s="154"/>
      <c r="CU50" s="154"/>
      <c r="CV50" s="154"/>
      <c r="CW50" s="154"/>
      <c r="CX50" s="154"/>
      <c r="CY50" s="154"/>
      <c r="CZ50" s="154"/>
      <c r="DA50" s="154"/>
      <c r="DB50" s="154"/>
      <c r="DC50" s="154"/>
      <c r="DD50" s="154"/>
      <c r="DE50" s="154"/>
    </row>
    <row r="51" spans="1:109" ht="15.75" customHeight="1" x14ac:dyDescent="0.3">
      <c r="A51" s="351"/>
      <c r="B51" s="352"/>
      <c r="C51" s="352"/>
      <c r="D51" s="352"/>
      <c r="E51" s="380"/>
      <c r="F51" s="352"/>
      <c r="G51" s="352"/>
      <c r="H51" s="352"/>
      <c r="I51" s="182"/>
      <c r="J51" s="182"/>
      <c r="K51" s="352"/>
      <c r="L51" s="380"/>
      <c r="M51" s="351"/>
      <c r="N51" s="377"/>
      <c r="O51" s="378"/>
      <c r="P51" s="373"/>
      <c r="Q51" s="378">
        <f t="shared" si="18"/>
        <v>0</v>
      </c>
      <c r="R51" s="377"/>
      <c r="S51" s="378"/>
      <c r="T51" s="379"/>
      <c r="U51" s="181">
        <v>5</v>
      </c>
      <c r="V51" s="186"/>
      <c r="W51" s="172" t="str">
        <f t="shared" si="14"/>
        <v/>
      </c>
      <c r="X51" s="172"/>
      <c r="Y51" s="172"/>
      <c r="Z51" s="172"/>
      <c r="AA51" s="172"/>
      <c r="AB51" s="185"/>
      <c r="AC51" s="185"/>
      <c r="AD51" s="116" t="str">
        <f t="shared" si="4"/>
        <v/>
      </c>
      <c r="AE51" s="185"/>
      <c r="AF51" s="185"/>
      <c r="AG51" s="185"/>
      <c r="AH51" s="166" t="str">
        <f>IFERROR(IF(AND(W50="Probabilidad",W51="Probabilidad"),(AJ50-(+AJ50*AD51)),IF(AND(W50="Impacto",W51="Probabilidad"),(AJ49-(+AJ49*AD51)),IF(W51="Impacto",AJ50,""))),"")</f>
        <v/>
      </c>
      <c r="AI51" s="149" t="str">
        <f t="shared" si="5"/>
        <v/>
      </c>
      <c r="AJ51" s="116" t="str">
        <f t="shared" si="15"/>
        <v/>
      </c>
      <c r="AK51" s="149" t="str">
        <f t="shared" si="7"/>
        <v/>
      </c>
      <c r="AL51" s="116" t="str">
        <f>IFERROR(IF(AND(W50="Impacto",W51="Impacto"),(AL50-(+AL50*AD51)),IF(AND(W50="Probabilidad",W51="Impacto"),(AL49-(+AL49*AD51)),IF(W51="Probabilidad",AL50,""))),"")</f>
        <v/>
      </c>
      <c r="AM51" s="117" t="str">
        <f t="shared" si="16"/>
        <v/>
      </c>
      <c r="AN51" s="360"/>
      <c r="AO51" s="182"/>
      <c r="AP51" s="181"/>
      <c r="AQ51" s="189"/>
      <c r="AR51" s="118"/>
      <c r="AS51" s="150"/>
      <c r="AT51" s="118"/>
      <c r="AU51" s="150"/>
      <c r="AV51" s="189"/>
      <c r="AW51" s="182"/>
      <c r="AX51" s="118"/>
      <c r="AY51" s="150"/>
      <c r="AZ51" s="151"/>
      <c r="BA51" s="150"/>
      <c r="BB51" s="150"/>
      <c r="BC51" s="151"/>
      <c r="BD51" s="118"/>
      <c r="BE51" s="118"/>
      <c r="BF51" s="150"/>
      <c r="BG51" s="150"/>
      <c r="BH51" s="151"/>
      <c r="BI51" s="118"/>
      <c r="BJ51" s="118"/>
      <c r="BK51" s="182"/>
      <c r="BL51" s="182"/>
      <c r="BM51" s="181"/>
      <c r="BN51" s="189"/>
      <c r="BO51" s="189"/>
      <c r="BP51" s="150"/>
      <c r="BQ51" s="150"/>
      <c r="BR51" s="151"/>
      <c r="BS51" s="118"/>
      <c r="BT51" s="118"/>
      <c r="BU51" s="118"/>
      <c r="BV51" s="150"/>
      <c r="BW51" s="150"/>
      <c r="BX51" s="150"/>
      <c r="BY51" s="118"/>
      <c r="BZ51" s="150"/>
      <c r="CA51" s="150"/>
      <c r="CB51" s="118"/>
      <c r="CC51" s="150"/>
      <c r="CD51" s="151"/>
      <c r="CE51" s="150"/>
      <c r="CF51" s="154"/>
      <c r="CG51" s="154"/>
      <c r="CH51" s="154"/>
      <c r="CI51" s="154"/>
      <c r="CJ51" s="154"/>
      <c r="CK51" s="154"/>
      <c r="CL51" s="154"/>
      <c r="CM51" s="154"/>
      <c r="CN51" s="154"/>
      <c r="CO51" s="154"/>
      <c r="CP51" s="154"/>
      <c r="CQ51" s="154"/>
      <c r="CR51" s="154"/>
      <c r="CS51" s="154"/>
      <c r="CT51" s="154"/>
      <c r="CU51" s="154"/>
      <c r="CV51" s="154"/>
      <c r="CW51" s="154"/>
      <c r="CX51" s="154"/>
      <c r="CY51" s="154"/>
      <c r="CZ51" s="154"/>
      <c r="DA51" s="154"/>
      <c r="DB51" s="154"/>
      <c r="DC51" s="154"/>
      <c r="DD51" s="154"/>
      <c r="DE51" s="154"/>
    </row>
    <row r="52" spans="1:109" ht="15.75" customHeight="1" x14ac:dyDescent="0.3">
      <c r="A52" s="351"/>
      <c r="B52" s="352"/>
      <c r="C52" s="352"/>
      <c r="D52" s="352"/>
      <c r="E52" s="380"/>
      <c r="F52" s="352"/>
      <c r="G52" s="352"/>
      <c r="H52" s="352"/>
      <c r="I52" s="182"/>
      <c r="J52" s="182"/>
      <c r="K52" s="352"/>
      <c r="L52" s="380"/>
      <c r="M52" s="351"/>
      <c r="N52" s="377"/>
      <c r="O52" s="378"/>
      <c r="P52" s="373"/>
      <c r="Q52" s="378">
        <f t="shared" si="18"/>
        <v>0</v>
      </c>
      <c r="R52" s="377"/>
      <c r="S52" s="378"/>
      <c r="T52" s="379"/>
      <c r="U52" s="181">
        <v>6</v>
      </c>
      <c r="V52" s="186"/>
      <c r="W52" s="172" t="str">
        <f t="shared" si="14"/>
        <v/>
      </c>
      <c r="X52" s="172"/>
      <c r="Y52" s="172"/>
      <c r="Z52" s="172"/>
      <c r="AA52" s="172"/>
      <c r="AB52" s="185"/>
      <c r="AC52" s="185"/>
      <c r="AD52" s="116" t="str">
        <f t="shared" si="4"/>
        <v/>
      </c>
      <c r="AE52" s="185"/>
      <c r="AF52" s="185"/>
      <c r="AG52" s="185"/>
      <c r="AH52" s="166" t="str">
        <f>IFERROR(IF(AND(W51="Probabilidad",W52="Probabilidad"),(AJ51-(+AJ51*AD52)),IF(AND(W51="Impacto",W52="Probabilidad"),(AJ50-(+AJ50*AD52)),IF(W52="Impacto",AJ51,""))),"")</f>
        <v/>
      </c>
      <c r="AI52" s="149" t="str">
        <f t="shared" si="5"/>
        <v/>
      </c>
      <c r="AJ52" s="116" t="str">
        <f t="shared" si="15"/>
        <v/>
      </c>
      <c r="AK52" s="149" t="str">
        <f t="shared" si="7"/>
        <v/>
      </c>
      <c r="AL52" s="116" t="str">
        <f>IFERROR(IF(AND(W51="Impacto",W52="Impacto"),(AL51-(+AL51*AD52)),IF(AND(W51="Probabilidad",W52="Impacto"),(AL50-(+AL50*AD52)),IF(W52="Probabilidad",AL51,""))),"")</f>
        <v/>
      </c>
      <c r="AM52" s="117" t="str">
        <f t="shared" si="16"/>
        <v/>
      </c>
      <c r="AN52" s="361"/>
      <c r="AO52" s="182"/>
      <c r="AP52" s="181"/>
      <c r="AQ52" s="189"/>
      <c r="AR52" s="118"/>
      <c r="AS52" s="150"/>
      <c r="AT52" s="118"/>
      <c r="AU52" s="150"/>
      <c r="AV52" s="189"/>
      <c r="AW52" s="182"/>
      <c r="AX52" s="118"/>
      <c r="AY52" s="150"/>
      <c r="AZ52" s="151"/>
      <c r="BA52" s="150"/>
      <c r="BB52" s="150"/>
      <c r="BC52" s="151"/>
      <c r="BD52" s="118"/>
      <c r="BE52" s="118"/>
      <c r="BF52" s="150"/>
      <c r="BG52" s="150"/>
      <c r="BH52" s="151"/>
      <c r="BI52" s="118"/>
      <c r="BJ52" s="118"/>
      <c r="BK52" s="182"/>
      <c r="BL52" s="182"/>
      <c r="BM52" s="181"/>
      <c r="BN52" s="189"/>
      <c r="BO52" s="189"/>
      <c r="BP52" s="150"/>
      <c r="BQ52" s="150"/>
      <c r="BR52" s="151"/>
      <c r="BS52" s="118"/>
      <c r="BT52" s="118"/>
      <c r="BU52" s="118"/>
      <c r="BV52" s="150"/>
      <c r="BW52" s="150"/>
      <c r="BX52" s="150"/>
      <c r="BY52" s="118"/>
      <c r="BZ52" s="150"/>
      <c r="CA52" s="150"/>
      <c r="CB52" s="118"/>
      <c r="CC52" s="150"/>
      <c r="CD52" s="151"/>
      <c r="CE52" s="150"/>
      <c r="CF52" s="154"/>
      <c r="CG52" s="154"/>
      <c r="CH52" s="154"/>
      <c r="CI52" s="154"/>
      <c r="CJ52" s="154"/>
      <c r="CK52" s="154"/>
      <c r="CL52" s="154"/>
      <c r="CM52" s="154"/>
      <c r="CN52" s="154"/>
      <c r="CO52" s="154"/>
      <c r="CP52" s="154"/>
      <c r="CQ52" s="154"/>
      <c r="CR52" s="154"/>
      <c r="CS52" s="154"/>
      <c r="CT52" s="154"/>
      <c r="CU52" s="154"/>
      <c r="CV52" s="154"/>
      <c r="CW52" s="154"/>
      <c r="CX52" s="154"/>
      <c r="CY52" s="154"/>
      <c r="CZ52" s="154"/>
      <c r="DA52" s="154"/>
      <c r="DB52" s="154"/>
      <c r="DC52" s="154"/>
      <c r="DD52" s="154"/>
      <c r="DE52" s="154"/>
    </row>
    <row r="53" spans="1:109" ht="15.75" customHeight="1" x14ac:dyDescent="0.3">
      <c r="A53" s="351">
        <v>9</v>
      </c>
      <c r="B53" s="352"/>
      <c r="C53" s="352"/>
      <c r="D53" s="352"/>
      <c r="E53" s="380"/>
      <c r="F53" s="352"/>
      <c r="G53" s="352"/>
      <c r="H53" s="352"/>
      <c r="I53" s="182"/>
      <c r="J53" s="182"/>
      <c r="K53" s="352"/>
      <c r="L53" s="380"/>
      <c r="M53" s="351"/>
      <c r="N53" s="377" t="str">
        <f>IF(M53&lt;=0,"",IF(M53&lt;=2,"Muy Baja",IF(M53&lt;=24,"Baja",IF(M53&lt;=500,"Media",IF(M53&lt;=5000,"Alta","Muy Alta")))))</f>
        <v/>
      </c>
      <c r="O53" s="378" t="str">
        <f>IF(N53="","",IF(N53="Muy Baja",0.2,IF(N53="Baja",0.4,IF(N53="Media",0.6,IF(N53="Alta",0.8,IF(N53="Muy Alta",1,))))))</f>
        <v/>
      </c>
      <c r="P53" s="373"/>
      <c r="Q53" s="378">
        <f>IF(NOT(ISERROR(MATCH(P53,'Tabla Impacto'!$B$221:$B$223,0))),'Tabla Impacto'!$F$223&amp;"Por favor no seleccionar los criterios de impacto(Afectación Económica o presupuestal y Pérdida Reputacional)",P53)</f>
        <v>0</v>
      </c>
      <c r="R53" s="377" t="str">
        <f>IF(OR(Q53='Tabla Impacto'!$C$11,Q53='Tabla Impacto'!$D$11),"Leve",IF(OR(Q53='Tabla Impacto'!$C$12,Q53='Tabla Impacto'!$D$12),"Menor",IF(OR(Q53='Tabla Impacto'!$C$13,Q53='Tabla Impacto'!$D$13),"Moderado",IF(OR(Q53='Tabla Impacto'!$C$14,Q53='Tabla Impacto'!$D$14),"Mayor",IF(OR(Q53='Tabla Impacto'!$C$15,Q53='Tabla Impacto'!$D$15),"Catastrófico","")))))</f>
        <v/>
      </c>
      <c r="S53" s="378" t="str">
        <f>IF(R53="","",IF(R53="Leve",0.2,IF(R53="Menor",0.4,IF(R53="Moderado",0.6,IF(R53="Mayor",0.8,IF(R53="Catastrófico",1,))))))</f>
        <v/>
      </c>
      <c r="T53" s="379" t="str">
        <f>IF(OR(AND(N53="Muy Baja",R53="Leve"),AND(N53="Muy Baja",R53="Menor"),AND(N53="Baja",R53="Leve")),"Bajo",IF(OR(AND(N53="Muy baja",R53="Moderado"),AND(N53="Baja",R53="Menor"),AND(N53="Baja",R53="Moderado"),AND(N53="Media",R53="Leve"),AND(N53="Media",R53="Menor"),AND(N53="Media",R53="Moderado"),AND(N53="Alta",R53="Leve"),AND(N53="Alta",R53="Menor")),"Moderado",IF(OR(AND(N53="Muy Baja",R53="Mayor"),AND(N53="Baja",R53="Mayor"),AND(N53="Media",R53="Mayor"),AND(N53="Alta",R53="Moderado"),AND(N53="Alta",R53="Mayor"),AND(N53="Muy Alta",R53="Leve"),AND(N53="Muy Alta",R53="Menor"),AND(N53="Muy Alta",R53="Moderado"),AND(N53="Muy Alta",R53="Mayor")),"Alto",IF(OR(AND(N53="Muy Baja",R53="Catastrófico"),AND(N53="Baja",R53="Catastrófico"),AND(N53="Media",R53="Catastrófico"),AND(N53="Alta",R53="Catastrófico"),AND(N53="Muy Alta",R53="Catastrófico")),"Extremo",""))))</f>
        <v/>
      </c>
      <c r="U53" s="181">
        <v>1</v>
      </c>
      <c r="V53" s="186"/>
      <c r="W53" s="172" t="str">
        <f t="shared" si="14"/>
        <v/>
      </c>
      <c r="X53" s="172"/>
      <c r="Y53" s="172"/>
      <c r="Z53" s="172"/>
      <c r="AA53" s="172"/>
      <c r="AB53" s="185"/>
      <c r="AC53" s="185"/>
      <c r="AD53" s="116" t="str">
        <f t="shared" si="4"/>
        <v/>
      </c>
      <c r="AE53" s="185"/>
      <c r="AF53" s="185"/>
      <c r="AG53" s="185"/>
      <c r="AH53" s="166" t="str">
        <f>IFERROR(IF(W53="Probabilidad",(O53-(+O53*AD53)),IF(W53="Impacto",O53,"")),"")</f>
        <v/>
      </c>
      <c r="AI53" s="149" t="str">
        <f>IFERROR(IF(AH53="","",IF(AH53&lt;=0.2,"Muy Baja",IF(AH53&lt;=0.4,"Baja",IF(AH53&lt;=0.6,"Media",IF(AH53&lt;=0.8,"Alta","Muy Alta"))))),"")</f>
        <v/>
      </c>
      <c r="AJ53" s="116" t="str">
        <f t="shared" si="15"/>
        <v/>
      </c>
      <c r="AK53" s="149" t="str">
        <f>IFERROR(IF(AL53="","",IF(AL53&lt;=0.2,"Leve",IF(AL53&lt;=0.4,"Menor",IF(AL53&lt;=0.6,"Moderado",IF(AL53&lt;=0.8,"Mayor","Catastrófico"))))),"")</f>
        <v/>
      </c>
      <c r="AL53" s="116" t="str">
        <f>IFERROR(IF(W53="Impacto",(S53-(+S53*AD53)),IF(W53="Probabilidad",S53,"")),"")</f>
        <v/>
      </c>
      <c r="AM53" s="117" t="str">
        <f t="shared" si="16"/>
        <v/>
      </c>
      <c r="AN53" s="359"/>
      <c r="AO53" s="182"/>
      <c r="AP53" s="181"/>
      <c r="AQ53" s="189"/>
      <c r="AR53" s="118"/>
      <c r="AS53" s="150"/>
      <c r="AT53" s="118"/>
      <c r="AU53" s="150"/>
      <c r="AV53" s="189"/>
      <c r="AW53" s="182"/>
      <c r="AX53" s="118"/>
      <c r="AY53" s="150"/>
      <c r="AZ53" s="151"/>
      <c r="BA53" s="150"/>
      <c r="BB53" s="150"/>
      <c r="BC53" s="151"/>
      <c r="BD53" s="118"/>
      <c r="BE53" s="118"/>
      <c r="BF53" s="150"/>
      <c r="BG53" s="150"/>
      <c r="BH53" s="151"/>
      <c r="BI53" s="118"/>
      <c r="BJ53" s="118"/>
      <c r="BK53" s="182"/>
      <c r="BL53" s="182"/>
      <c r="BM53" s="181"/>
      <c r="BN53" s="189"/>
      <c r="BO53" s="189"/>
      <c r="BP53" s="150"/>
      <c r="BQ53" s="150"/>
      <c r="BR53" s="151"/>
      <c r="BS53" s="118"/>
      <c r="BT53" s="118"/>
      <c r="BU53" s="118"/>
      <c r="BV53" s="150"/>
      <c r="BW53" s="150"/>
      <c r="BX53" s="150"/>
      <c r="BY53" s="118"/>
      <c r="BZ53" s="150"/>
      <c r="CA53" s="150"/>
      <c r="CB53" s="118"/>
      <c r="CC53" s="150"/>
      <c r="CD53" s="151"/>
      <c r="CE53" s="150"/>
      <c r="CF53" s="154"/>
      <c r="CG53" s="154"/>
      <c r="CH53" s="154"/>
      <c r="CI53" s="154"/>
      <c r="CJ53" s="154"/>
      <c r="CK53" s="154"/>
      <c r="CL53" s="154"/>
      <c r="CM53" s="154"/>
      <c r="CN53" s="154"/>
      <c r="CO53" s="154"/>
      <c r="CP53" s="154"/>
      <c r="CQ53" s="154"/>
      <c r="CR53" s="154"/>
      <c r="CS53" s="154"/>
      <c r="CT53" s="154"/>
      <c r="CU53" s="154"/>
      <c r="CV53" s="154"/>
      <c r="CW53" s="154"/>
      <c r="CX53" s="154"/>
      <c r="CY53" s="154"/>
      <c r="CZ53" s="154"/>
      <c r="DA53" s="154"/>
      <c r="DB53" s="154"/>
      <c r="DC53" s="154"/>
      <c r="DD53" s="154"/>
      <c r="DE53" s="154"/>
    </row>
    <row r="54" spans="1:109" ht="15.75" customHeight="1" x14ac:dyDescent="0.3">
      <c r="A54" s="351"/>
      <c r="B54" s="352"/>
      <c r="C54" s="352"/>
      <c r="D54" s="352"/>
      <c r="E54" s="380"/>
      <c r="F54" s="352"/>
      <c r="G54" s="352"/>
      <c r="H54" s="352"/>
      <c r="I54" s="182"/>
      <c r="J54" s="182"/>
      <c r="K54" s="352"/>
      <c r="L54" s="380"/>
      <c r="M54" s="351"/>
      <c r="N54" s="377"/>
      <c r="O54" s="378"/>
      <c r="P54" s="373"/>
      <c r="Q54" s="378">
        <f t="shared" ref="Q54:Q58" si="19">IF(NOT(ISERROR(MATCH(P54,_xlfn.ANCHORARRAY(E65),0))),O67&amp;"Por favor no seleccionar los criterios de impacto",P54)</f>
        <v>0</v>
      </c>
      <c r="R54" s="377"/>
      <c r="S54" s="378"/>
      <c r="T54" s="379"/>
      <c r="U54" s="181">
        <v>2</v>
      </c>
      <c r="V54" s="186"/>
      <c r="W54" s="172" t="str">
        <f t="shared" si="14"/>
        <v/>
      </c>
      <c r="X54" s="172"/>
      <c r="Y54" s="172"/>
      <c r="Z54" s="172"/>
      <c r="AA54" s="172"/>
      <c r="AB54" s="185"/>
      <c r="AC54" s="185"/>
      <c r="AD54" s="116" t="str">
        <f t="shared" si="4"/>
        <v/>
      </c>
      <c r="AE54" s="185"/>
      <c r="AF54" s="185"/>
      <c r="AG54" s="185"/>
      <c r="AH54" s="166" t="str">
        <f>IFERROR(IF(AND(W53="Probabilidad",W54="Probabilidad"),(AJ53-(+AJ53*AD54)),IF(W54="Probabilidad",(O53-(+O53*AD54)),IF(W54="Impacto",AJ53,""))),"")</f>
        <v/>
      </c>
      <c r="AI54" s="149" t="str">
        <f t="shared" si="5"/>
        <v/>
      </c>
      <c r="AJ54" s="116" t="str">
        <f t="shared" si="15"/>
        <v/>
      </c>
      <c r="AK54" s="149" t="str">
        <f t="shared" si="7"/>
        <v/>
      </c>
      <c r="AL54" s="116" t="str">
        <f>IFERROR(IF(AND(W53="Impacto",W54="Impacto"),(AL47-(+AL47*AD54)),IF(W54="Impacto",($S$53-(+$S$53*AD54)),IF(W54="Probabilidad",AL47,""))),"")</f>
        <v/>
      </c>
      <c r="AM54" s="117" t="str">
        <f t="shared" si="16"/>
        <v/>
      </c>
      <c r="AN54" s="360"/>
      <c r="AO54" s="182"/>
      <c r="AP54" s="181"/>
      <c r="AQ54" s="189"/>
      <c r="AR54" s="118"/>
      <c r="AS54" s="150"/>
      <c r="AT54" s="118"/>
      <c r="AU54" s="150"/>
      <c r="AV54" s="189"/>
      <c r="AW54" s="182"/>
      <c r="AX54" s="118"/>
      <c r="AY54" s="150"/>
      <c r="AZ54" s="151"/>
      <c r="BA54" s="150"/>
      <c r="BB54" s="150"/>
      <c r="BC54" s="151"/>
      <c r="BD54" s="118"/>
      <c r="BE54" s="118"/>
      <c r="BF54" s="150"/>
      <c r="BG54" s="150"/>
      <c r="BH54" s="151"/>
      <c r="BI54" s="118"/>
      <c r="BJ54" s="118"/>
      <c r="BK54" s="182"/>
      <c r="BL54" s="182"/>
      <c r="BM54" s="181"/>
      <c r="BN54" s="189"/>
      <c r="BO54" s="189"/>
      <c r="BP54" s="150"/>
      <c r="BQ54" s="150"/>
      <c r="BR54" s="151"/>
      <c r="BS54" s="118"/>
      <c r="BT54" s="118"/>
      <c r="BU54" s="118"/>
      <c r="BV54" s="150"/>
      <c r="BW54" s="150"/>
      <c r="BX54" s="150"/>
      <c r="BY54" s="118"/>
      <c r="BZ54" s="150"/>
      <c r="CA54" s="150"/>
      <c r="CB54" s="118"/>
      <c r="CC54" s="150"/>
      <c r="CD54" s="151"/>
      <c r="CE54" s="150"/>
      <c r="CF54" s="154"/>
      <c r="CG54" s="154"/>
      <c r="CH54" s="154"/>
      <c r="CI54" s="154"/>
      <c r="CJ54" s="154"/>
      <c r="CK54" s="154"/>
      <c r="CL54" s="154"/>
      <c r="CM54" s="154"/>
      <c r="CN54" s="154"/>
      <c r="CO54" s="154"/>
      <c r="CP54" s="154"/>
      <c r="CQ54" s="154"/>
      <c r="CR54" s="154"/>
      <c r="CS54" s="154"/>
      <c r="CT54" s="154"/>
      <c r="CU54" s="154"/>
      <c r="CV54" s="154"/>
      <c r="CW54" s="154"/>
      <c r="CX54" s="154"/>
      <c r="CY54" s="154"/>
      <c r="CZ54" s="154"/>
      <c r="DA54" s="154"/>
      <c r="DB54" s="154"/>
      <c r="DC54" s="154"/>
      <c r="DD54" s="154"/>
      <c r="DE54" s="154"/>
    </row>
    <row r="55" spans="1:109" ht="15.75" customHeight="1" x14ac:dyDescent="0.3">
      <c r="A55" s="351"/>
      <c r="B55" s="352"/>
      <c r="C55" s="352"/>
      <c r="D55" s="352"/>
      <c r="E55" s="380"/>
      <c r="F55" s="352"/>
      <c r="G55" s="352"/>
      <c r="H55" s="352"/>
      <c r="I55" s="182"/>
      <c r="J55" s="182"/>
      <c r="K55" s="352"/>
      <c r="L55" s="380"/>
      <c r="M55" s="351"/>
      <c r="N55" s="377"/>
      <c r="O55" s="378"/>
      <c r="P55" s="373"/>
      <c r="Q55" s="378">
        <f t="shared" si="19"/>
        <v>0</v>
      </c>
      <c r="R55" s="377"/>
      <c r="S55" s="378"/>
      <c r="T55" s="379"/>
      <c r="U55" s="181">
        <v>3</v>
      </c>
      <c r="V55" s="187"/>
      <c r="W55" s="172" t="str">
        <f t="shared" si="14"/>
        <v/>
      </c>
      <c r="X55" s="172"/>
      <c r="Y55" s="172"/>
      <c r="Z55" s="172"/>
      <c r="AA55" s="172"/>
      <c r="AB55" s="185"/>
      <c r="AC55" s="185"/>
      <c r="AD55" s="116" t="str">
        <f t="shared" si="4"/>
        <v/>
      </c>
      <c r="AE55" s="185"/>
      <c r="AF55" s="185"/>
      <c r="AG55" s="185"/>
      <c r="AH55" s="166" t="str">
        <f>IFERROR(IF(AND(W54="Probabilidad",W55="Probabilidad"),(AJ54-(+AJ54*AD55)),IF(AND(W54="Impacto",W55="Probabilidad"),(AJ53-(+AJ53*AD55)),IF(W55="Impacto",AJ54,""))),"")</f>
        <v/>
      </c>
      <c r="AI55" s="149" t="str">
        <f t="shared" si="5"/>
        <v/>
      </c>
      <c r="AJ55" s="116" t="str">
        <f t="shared" si="15"/>
        <v/>
      </c>
      <c r="AK55" s="149" t="str">
        <f t="shared" si="7"/>
        <v/>
      </c>
      <c r="AL55" s="116" t="str">
        <f>IFERROR(IF(AND(W54="Impacto",W55="Impacto"),(AL54-(+AL54*AD55)),IF(AND(W54="Probabilidad",W55="Impacto"),(AL53-(+AL53*AD55)),IF(W55="Probabilidad",AL54,""))),"")</f>
        <v/>
      </c>
      <c r="AM55" s="117" t="str">
        <f t="shared" si="16"/>
        <v/>
      </c>
      <c r="AN55" s="360"/>
      <c r="AO55" s="182"/>
      <c r="AP55" s="181"/>
      <c r="AQ55" s="189"/>
      <c r="AR55" s="118"/>
      <c r="AS55" s="150"/>
      <c r="AT55" s="118"/>
      <c r="AU55" s="150"/>
      <c r="AV55" s="189"/>
      <c r="AW55" s="182"/>
      <c r="AX55" s="118"/>
      <c r="AY55" s="150"/>
      <c r="AZ55" s="151"/>
      <c r="BA55" s="150"/>
      <c r="BB55" s="150"/>
      <c r="BC55" s="151"/>
      <c r="BD55" s="118"/>
      <c r="BE55" s="118"/>
      <c r="BF55" s="150"/>
      <c r="BG55" s="150"/>
      <c r="BH55" s="151"/>
      <c r="BI55" s="118"/>
      <c r="BJ55" s="118"/>
      <c r="BK55" s="182"/>
      <c r="BL55" s="182"/>
      <c r="BM55" s="181"/>
      <c r="BN55" s="189"/>
      <c r="BO55" s="189"/>
      <c r="BP55" s="150"/>
      <c r="BQ55" s="150"/>
      <c r="BR55" s="151"/>
      <c r="BS55" s="118"/>
      <c r="BT55" s="118"/>
      <c r="BU55" s="118"/>
      <c r="BV55" s="150"/>
      <c r="BW55" s="150"/>
      <c r="BX55" s="150"/>
      <c r="BY55" s="118"/>
      <c r="BZ55" s="150"/>
      <c r="CA55" s="150"/>
      <c r="CB55" s="118"/>
      <c r="CC55" s="150"/>
      <c r="CD55" s="151"/>
      <c r="CE55" s="150"/>
      <c r="CF55" s="154"/>
      <c r="CG55" s="154"/>
      <c r="CH55" s="154"/>
      <c r="CI55" s="154"/>
      <c r="CJ55" s="154"/>
      <c r="CK55" s="154"/>
      <c r="CL55" s="154"/>
      <c r="CM55" s="154"/>
      <c r="CN55" s="154"/>
      <c r="CO55" s="154"/>
      <c r="CP55" s="154"/>
      <c r="CQ55" s="154"/>
      <c r="CR55" s="154"/>
      <c r="CS55" s="154"/>
      <c r="CT55" s="154"/>
      <c r="CU55" s="154"/>
      <c r="CV55" s="154"/>
      <c r="CW55" s="154"/>
      <c r="CX55" s="154"/>
      <c r="CY55" s="154"/>
      <c r="CZ55" s="154"/>
      <c r="DA55" s="154"/>
      <c r="DB55" s="154"/>
      <c r="DC55" s="154"/>
      <c r="DD55" s="154"/>
      <c r="DE55" s="154"/>
    </row>
    <row r="56" spans="1:109" ht="15.75" customHeight="1" x14ac:dyDescent="0.3">
      <c r="A56" s="351"/>
      <c r="B56" s="352"/>
      <c r="C56" s="352"/>
      <c r="D56" s="352"/>
      <c r="E56" s="380"/>
      <c r="F56" s="352"/>
      <c r="G56" s="352"/>
      <c r="H56" s="352"/>
      <c r="I56" s="182"/>
      <c r="J56" s="182"/>
      <c r="K56" s="352"/>
      <c r="L56" s="380"/>
      <c r="M56" s="351"/>
      <c r="N56" s="377"/>
      <c r="O56" s="378"/>
      <c r="P56" s="373"/>
      <c r="Q56" s="378">
        <f t="shared" si="19"/>
        <v>0</v>
      </c>
      <c r="R56" s="377"/>
      <c r="S56" s="378"/>
      <c r="T56" s="379"/>
      <c r="U56" s="181">
        <v>4</v>
      </c>
      <c r="V56" s="186"/>
      <c r="W56" s="172" t="str">
        <f t="shared" si="14"/>
        <v/>
      </c>
      <c r="X56" s="172"/>
      <c r="Y56" s="172"/>
      <c r="Z56" s="172"/>
      <c r="AA56" s="172"/>
      <c r="AB56" s="185"/>
      <c r="AC56" s="185"/>
      <c r="AD56" s="116" t="str">
        <f t="shared" si="4"/>
        <v/>
      </c>
      <c r="AE56" s="185"/>
      <c r="AF56" s="185"/>
      <c r="AG56" s="185"/>
      <c r="AH56" s="166" t="str">
        <f>IFERROR(IF(AND(W55="Probabilidad",W56="Probabilidad"),(AJ55-(+AJ55*AD56)),IF(AND(W55="Impacto",W56="Probabilidad"),(AJ54-(+AJ54*AD56)),IF(W56="Impacto",AJ55,""))),"")</f>
        <v/>
      </c>
      <c r="AI56" s="149" t="str">
        <f t="shared" si="5"/>
        <v/>
      </c>
      <c r="AJ56" s="116" t="str">
        <f t="shared" si="15"/>
        <v/>
      </c>
      <c r="AK56" s="149" t="str">
        <f t="shared" si="7"/>
        <v/>
      </c>
      <c r="AL56" s="116" t="str">
        <f>IFERROR(IF(AND(W55="Impacto",W56="Impacto"),(AL55-(+AL55*AD56)),IF(AND(W55="Probabilidad",W56="Impacto"),(AL54-(+AL54*AD56)),IF(W56="Probabilidad",AL55,""))),"")</f>
        <v/>
      </c>
      <c r="AM56" s="117" t="str">
        <f t="shared" si="16"/>
        <v/>
      </c>
      <c r="AN56" s="360"/>
      <c r="AO56" s="182"/>
      <c r="AP56" s="181"/>
      <c r="AQ56" s="189"/>
      <c r="AR56" s="118"/>
      <c r="AS56" s="150"/>
      <c r="AT56" s="118"/>
      <c r="AU56" s="150"/>
      <c r="AV56" s="189"/>
      <c r="AW56" s="182"/>
      <c r="AX56" s="118"/>
      <c r="AY56" s="150"/>
      <c r="AZ56" s="151"/>
      <c r="BA56" s="150"/>
      <c r="BB56" s="150"/>
      <c r="BC56" s="151"/>
      <c r="BD56" s="118"/>
      <c r="BE56" s="118"/>
      <c r="BF56" s="150"/>
      <c r="BG56" s="150"/>
      <c r="BH56" s="151"/>
      <c r="BI56" s="118"/>
      <c r="BJ56" s="118"/>
      <c r="BK56" s="182"/>
      <c r="BL56" s="182"/>
      <c r="BM56" s="181"/>
      <c r="BN56" s="189"/>
      <c r="BO56" s="189"/>
      <c r="BP56" s="150"/>
      <c r="BQ56" s="150"/>
      <c r="BR56" s="151"/>
      <c r="BS56" s="118"/>
      <c r="BT56" s="118"/>
      <c r="BU56" s="118"/>
      <c r="BV56" s="150"/>
      <c r="BW56" s="150"/>
      <c r="BX56" s="150"/>
      <c r="BY56" s="118"/>
      <c r="BZ56" s="150"/>
      <c r="CA56" s="150"/>
      <c r="CB56" s="118"/>
      <c r="CC56" s="150"/>
      <c r="CD56" s="151"/>
      <c r="CE56" s="150"/>
      <c r="CF56" s="154"/>
      <c r="CG56" s="154"/>
      <c r="CH56" s="154"/>
      <c r="CI56" s="154"/>
      <c r="CJ56" s="154"/>
      <c r="CK56" s="154"/>
      <c r="CL56" s="154"/>
      <c r="CM56" s="154"/>
      <c r="CN56" s="154"/>
      <c r="CO56" s="154"/>
      <c r="CP56" s="154"/>
      <c r="CQ56" s="154"/>
      <c r="CR56" s="154"/>
      <c r="CS56" s="154"/>
      <c r="CT56" s="154"/>
      <c r="CU56" s="154"/>
      <c r="CV56" s="154"/>
      <c r="CW56" s="154"/>
      <c r="CX56" s="154"/>
      <c r="CY56" s="154"/>
      <c r="CZ56" s="154"/>
      <c r="DA56" s="154"/>
      <c r="DB56" s="154"/>
      <c r="DC56" s="154"/>
      <c r="DD56" s="154"/>
      <c r="DE56" s="154"/>
    </row>
    <row r="57" spans="1:109" ht="15.75" customHeight="1" x14ac:dyDescent="0.3">
      <c r="A57" s="351"/>
      <c r="B57" s="352"/>
      <c r="C57" s="352"/>
      <c r="D57" s="352"/>
      <c r="E57" s="380"/>
      <c r="F57" s="352"/>
      <c r="G57" s="352"/>
      <c r="H57" s="352"/>
      <c r="I57" s="182"/>
      <c r="J57" s="182"/>
      <c r="K57" s="352"/>
      <c r="L57" s="380"/>
      <c r="M57" s="351"/>
      <c r="N57" s="377"/>
      <c r="O57" s="378"/>
      <c r="P57" s="373"/>
      <c r="Q57" s="378">
        <f t="shared" si="19"/>
        <v>0</v>
      </c>
      <c r="R57" s="377"/>
      <c r="S57" s="378"/>
      <c r="T57" s="379"/>
      <c r="U57" s="181">
        <v>5</v>
      </c>
      <c r="V57" s="186"/>
      <c r="W57" s="172" t="str">
        <f t="shared" si="14"/>
        <v/>
      </c>
      <c r="X57" s="172"/>
      <c r="Y57" s="172"/>
      <c r="Z57" s="172"/>
      <c r="AA57" s="172"/>
      <c r="AB57" s="185"/>
      <c r="AC57" s="185"/>
      <c r="AD57" s="116" t="str">
        <f t="shared" si="4"/>
        <v/>
      </c>
      <c r="AE57" s="185"/>
      <c r="AF57" s="185"/>
      <c r="AG57" s="185"/>
      <c r="AH57" s="166" t="str">
        <f>IFERROR(IF(AND(W56="Probabilidad",W57="Probabilidad"),(AJ56-(+AJ56*AD57)),IF(AND(W56="Impacto",W57="Probabilidad"),(AJ55-(+AJ55*AD57)),IF(W57="Impacto",AJ56,""))),"")</f>
        <v/>
      </c>
      <c r="AI57" s="149" t="str">
        <f t="shared" si="5"/>
        <v/>
      </c>
      <c r="AJ57" s="116" t="str">
        <f t="shared" si="15"/>
        <v/>
      </c>
      <c r="AK57" s="149" t="str">
        <f t="shared" si="7"/>
        <v/>
      </c>
      <c r="AL57" s="116" t="str">
        <f>IFERROR(IF(AND(W56="Impacto",W57="Impacto"),(AL56-(+AL56*AD57)),IF(AND(W56="Probabilidad",W57="Impacto"),(AL55-(+AL55*AD57)),IF(W57="Probabilidad",AL56,""))),"")</f>
        <v/>
      </c>
      <c r="AM57" s="117" t="str">
        <f t="shared" si="16"/>
        <v/>
      </c>
      <c r="AN57" s="360"/>
      <c r="AO57" s="182"/>
      <c r="AP57" s="181"/>
      <c r="AQ57" s="189"/>
      <c r="AR57" s="118"/>
      <c r="AS57" s="150"/>
      <c r="AT57" s="118"/>
      <c r="AU57" s="150"/>
      <c r="AV57" s="189"/>
      <c r="AW57" s="182"/>
      <c r="AX57" s="118"/>
      <c r="AY57" s="150"/>
      <c r="AZ57" s="151"/>
      <c r="BA57" s="150"/>
      <c r="BB57" s="150"/>
      <c r="BC57" s="151"/>
      <c r="BD57" s="118"/>
      <c r="BE57" s="118"/>
      <c r="BF57" s="150"/>
      <c r="BG57" s="150"/>
      <c r="BH57" s="151"/>
      <c r="BI57" s="118"/>
      <c r="BJ57" s="118"/>
      <c r="BK57" s="182"/>
      <c r="BL57" s="182"/>
      <c r="BM57" s="181"/>
      <c r="BN57" s="189"/>
      <c r="BO57" s="189"/>
      <c r="BP57" s="150"/>
      <c r="BQ57" s="150"/>
      <c r="BR57" s="151"/>
      <c r="BS57" s="118"/>
      <c r="BT57" s="118"/>
      <c r="BU57" s="118"/>
      <c r="BV57" s="150"/>
      <c r="BW57" s="150"/>
      <c r="BX57" s="150"/>
      <c r="BY57" s="118"/>
      <c r="BZ57" s="150"/>
      <c r="CA57" s="150"/>
      <c r="CB57" s="118"/>
      <c r="CC57" s="150"/>
      <c r="CD57" s="151"/>
      <c r="CE57" s="150"/>
      <c r="CF57" s="154"/>
      <c r="CG57" s="154"/>
      <c r="CH57" s="154"/>
      <c r="CI57" s="154"/>
      <c r="CJ57" s="154"/>
      <c r="CK57" s="154"/>
      <c r="CL57" s="154"/>
      <c r="CM57" s="154"/>
      <c r="CN57" s="154"/>
      <c r="CO57" s="154"/>
      <c r="CP57" s="154"/>
      <c r="CQ57" s="154"/>
      <c r="CR57" s="154"/>
      <c r="CS57" s="154"/>
      <c r="CT57" s="154"/>
      <c r="CU57" s="154"/>
      <c r="CV57" s="154"/>
      <c r="CW57" s="154"/>
      <c r="CX57" s="154"/>
      <c r="CY57" s="154"/>
      <c r="CZ57" s="154"/>
      <c r="DA57" s="154"/>
      <c r="DB57" s="154"/>
      <c r="DC57" s="154"/>
      <c r="DD57" s="154"/>
      <c r="DE57" s="154"/>
    </row>
    <row r="58" spans="1:109" ht="15.75" customHeight="1" x14ac:dyDescent="0.3">
      <c r="A58" s="351"/>
      <c r="B58" s="352"/>
      <c r="C58" s="352"/>
      <c r="D58" s="352"/>
      <c r="E58" s="380"/>
      <c r="F58" s="352"/>
      <c r="G58" s="352"/>
      <c r="H58" s="352"/>
      <c r="I58" s="182"/>
      <c r="J58" s="182"/>
      <c r="K58" s="352"/>
      <c r="L58" s="380"/>
      <c r="M58" s="351"/>
      <c r="N58" s="377"/>
      <c r="O58" s="378"/>
      <c r="P58" s="373"/>
      <c r="Q58" s="378">
        <f t="shared" si="19"/>
        <v>0</v>
      </c>
      <c r="R58" s="377"/>
      <c r="S58" s="378"/>
      <c r="T58" s="379"/>
      <c r="U58" s="181">
        <v>6</v>
      </c>
      <c r="V58" s="186"/>
      <c r="W58" s="172" t="str">
        <f t="shared" si="14"/>
        <v/>
      </c>
      <c r="X58" s="172"/>
      <c r="Y58" s="172"/>
      <c r="Z58" s="172"/>
      <c r="AA58" s="172"/>
      <c r="AB58" s="185"/>
      <c r="AC58" s="185"/>
      <c r="AD58" s="116" t="str">
        <f t="shared" si="4"/>
        <v/>
      </c>
      <c r="AE58" s="185"/>
      <c r="AF58" s="185"/>
      <c r="AG58" s="185"/>
      <c r="AH58" s="166" t="str">
        <f>IFERROR(IF(AND(W57="Probabilidad",W58="Probabilidad"),(AJ57-(+AJ57*AD58)),IF(AND(W57="Impacto",W58="Probabilidad"),(AJ56-(+AJ56*AD58)),IF(W58="Impacto",AJ57,""))),"")</f>
        <v/>
      </c>
      <c r="AI58" s="149" t="str">
        <f t="shared" si="5"/>
        <v/>
      </c>
      <c r="AJ58" s="116" t="str">
        <f t="shared" si="15"/>
        <v/>
      </c>
      <c r="AK58" s="149" t="str">
        <f t="shared" si="7"/>
        <v/>
      </c>
      <c r="AL58" s="116" t="str">
        <f>IFERROR(IF(AND(W57="Impacto",W58="Impacto"),(AL57-(+AL57*AD58)),IF(AND(W57="Probabilidad",W58="Impacto"),(AL56-(+AL56*AD58)),IF(W58="Probabilidad",AL57,""))),"")</f>
        <v/>
      </c>
      <c r="AM58" s="117" t="str">
        <f t="shared" si="16"/>
        <v/>
      </c>
      <c r="AN58" s="361"/>
      <c r="AO58" s="182"/>
      <c r="AP58" s="181"/>
      <c r="AQ58" s="189"/>
      <c r="AR58" s="118"/>
      <c r="AS58" s="150"/>
      <c r="AT58" s="118"/>
      <c r="AU58" s="150"/>
      <c r="AV58" s="189"/>
      <c r="AW58" s="182"/>
      <c r="AX58" s="118"/>
      <c r="AY58" s="150"/>
      <c r="AZ58" s="151"/>
      <c r="BA58" s="150"/>
      <c r="BB58" s="150"/>
      <c r="BC58" s="151"/>
      <c r="BD58" s="118"/>
      <c r="BE58" s="118"/>
      <c r="BF58" s="150"/>
      <c r="BG58" s="150"/>
      <c r="BH58" s="151"/>
      <c r="BI58" s="118"/>
      <c r="BJ58" s="118"/>
      <c r="BK58" s="182"/>
      <c r="BL58" s="182"/>
      <c r="BM58" s="181"/>
      <c r="BN58" s="189"/>
      <c r="BO58" s="189"/>
      <c r="BP58" s="150"/>
      <c r="BQ58" s="150"/>
      <c r="BR58" s="151"/>
      <c r="BS58" s="118"/>
      <c r="BT58" s="118"/>
      <c r="BU58" s="118"/>
      <c r="BV58" s="150"/>
      <c r="BW58" s="150"/>
      <c r="BX58" s="150"/>
      <c r="BY58" s="118"/>
      <c r="BZ58" s="150"/>
      <c r="CA58" s="150"/>
      <c r="CB58" s="118"/>
      <c r="CC58" s="150"/>
      <c r="CD58" s="151"/>
      <c r="CE58" s="150"/>
      <c r="CF58" s="154"/>
      <c r="CG58" s="154"/>
      <c r="CH58" s="154"/>
      <c r="CI58" s="154"/>
      <c r="CJ58" s="154"/>
      <c r="CK58" s="154"/>
      <c r="CL58" s="154"/>
      <c r="CM58" s="154"/>
      <c r="CN58" s="154"/>
      <c r="CO58" s="154"/>
      <c r="CP58" s="154"/>
      <c r="CQ58" s="154"/>
      <c r="CR58" s="154"/>
      <c r="CS58" s="154"/>
      <c r="CT58" s="154"/>
      <c r="CU58" s="154"/>
      <c r="CV58" s="154"/>
      <c r="CW58" s="154"/>
      <c r="CX58" s="154"/>
      <c r="CY58" s="154"/>
      <c r="CZ58" s="154"/>
      <c r="DA58" s="154"/>
      <c r="DB58" s="154"/>
      <c r="DC58" s="154"/>
      <c r="DD58" s="154"/>
      <c r="DE58" s="154"/>
    </row>
    <row r="59" spans="1:109" ht="15.75" customHeight="1" x14ac:dyDescent="0.3">
      <c r="A59" s="351">
        <v>10</v>
      </c>
      <c r="B59" s="352"/>
      <c r="C59" s="352"/>
      <c r="D59" s="352"/>
      <c r="E59" s="380"/>
      <c r="F59" s="352"/>
      <c r="G59" s="352"/>
      <c r="H59" s="352"/>
      <c r="I59" s="182"/>
      <c r="J59" s="182"/>
      <c r="K59" s="352"/>
      <c r="L59" s="380"/>
      <c r="M59" s="351"/>
      <c r="N59" s="377" t="str">
        <f>IF(M59&lt;=0,"",IF(M59&lt;=2,"Muy Baja",IF(M59&lt;=24,"Baja",IF(M59&lt;=500,"Media",IF(M59&lt;=5000,"Alta","Muy Alta")))))</f>
        <v/>
      </c>
      <c r="O59" s="378" t="str">
        <f>IF(N59="","",IF(N59="Muy Baja",0.2,IF(N59="Baja",0.4,IF(N59="Media",0.6,IF(N59="Alta",0.8,IF(N59="Muy Alta",1,))))))</f>
        <v/>
      </c>
      <c r="P59" s="373"/>
      <c r="Q59" s="378">
        <f>IF(NOT(ISERROR(MATCH(P59,'Tabla Impacto'!$B$221:$B$223,0))),'Tabla Impacto'!$F$223&amp;"Por favor no seleccionar los criterios de impacto(Afectación Económica o presupuestal y Pérdida Reputacional)",P59)</f>
        <v>0</v>
      </c>
      <c r="R59" s="377" t="str">
        <f>IF(OR(Q59='Tabla Impacto'!$C$11,Q59='Tabla Impacto'!$D$11),"Leve",IF(OR(Q59='Tabla Impacto'!$C$12,Q59='Tabla Impacto'!$D$12),"Menor",IF(OR(Q59='Tabla Impacto'!$C$13,Q59='Tabla Impacto'!$D$13),"Moderado",IF(OR(Q59='Tabla Impacto'!$C$14,Q59='Tabla Impacto'!$D$14),"Mayor",IF(OR(Q59='Tabla Impacto'!$C$15,Q59='Tabla Impacto'!$D$15),"Catastrófico","")))))</f>
        <v/>
      </c>
      <c r="S59" s="378" t="str">
        <f>IF(R59="","",IF(R59="Leve",0.2,IF(R59="Menor",0.4,IF(R59="Moderado",0.6,IF(R59="Mayor",0.8,IF(R59="Catastrófico",1,))))))</f>
        <v/>
      </c>
      <c r="T59" s="379" t="str">
        <f>IF(OR(AND(N59="Muy Baja",R59="Leve"),AND(N59="Muy Baja",R59="Menor"),AND(N59="Baja",R59="Leve")),"Bajo",IF(OR(AND(N59="Muy baja",R59="Moderado"),AND(N59="Baja",R59="Menor"),AND(N59="Baja",R59="Moderado"),AND(N59="Media",R59="Leve"),AND(N59="Media",R59="Menor"),AND(N59="Media",R59="Moderado"),AND(N59="Alta",R59="Leve"),AND(N59="Alta",R59="Menor")),"Moderado",IF(OR(AND(N59="Muy Baja",R59="Mayor"),AND(N59="Baja",R59="Mayor"),AND(N59="Media",R59="Mayor"),AND(N59="Alta",R59="Moderado"),AND(N59="Alta",R59="Mayor"),AND(N59="Muy Alta",R59="Leve"),AND(N59="Muy Alta",R59="Menor"),AND(N59="Muy Alta",R59="Moderado"),AND(N59="Muy Alta",R59="Mayor")),"Alto",IF(OR(AND(N59="Muy Baja",R59="Catastrófico"),AND(N59="Baja",R59="Catastrófico"),AND(N59="Media",R59="Catastrófico"),AND(N59="Alta",R59="Catastrófico"),AND(N59="Muy Alta",R59="Catastrófico")),"Extremo",""))))</f>
        <v/>
      </c>
      <c r="U59" s="181">
        <v>1</v>
      </c>
      <c r="V59" s="186"/>
      <c r="W59" s="172" t="str">
        <f t="shared" si="14"/>
        <v/>
      </c>
      <c r="X59" s="172"/>
      <c r="Y59" s="172"/>
      <c r="Z59" s="172"/>
      <c r="AA59" s="172"/>
      <c r="AB59" s="185"/>
      <c r="AC59" s="185"/>
      <c r="AD59" s="116" t="str">
        <f t="shared" si="4"/>
        <v/>
      </c>
      <c r="AE59" s="185"/>
      <c r="AF59" s="185"/>
      <c r="AG59" s="185"/>
      <c r="AH59" s="166" t="str">
        <f>IFERROR(IF(W59="Probabilidad",(O59-(+O59*AD59)),IF(W59="Impacto",O59,"")),"")</f>
        <v/>
      </c>
      <c r="AI59" s="149" t="str">
        <f>IFERROR(IF(AH59="","",IF(AH59&lt;=0.2,"Muy Baja",IF(AH59&lt;=0.4,"Baja",IF(AH59&lt;=0.6,"Media",IF(AH59&lt;=0.8,"Alta","Muy Alta"))))),"")</f>
        <v/>
      </c>
      <c r="AJ59" s="116" t="str">
        <f t="shared" si="15"/>
        <v/>
      </c>
      <c r="AK59" s="149" t="str">
        <f>IFERROR(IF(AL59="","",IF(AL59&lt;=0.2,"Leve",IF(AL59&lt;=0.4,"Menor",IF(AL59&lt;=0.6,"Moderado",IF(AL59&lt;=0.8,"Mayor","Catastrófico"))))),"")</f>
        <v/>
      </c>
      <c r="AL59" s="116" t="str">
        <f>IFERROR(IF(W59="Impacto",(S59-(+S59*AD59)),IF(W59="Probabilidad",S59,"")),"")</f>
        <v/>
      </c>
      <c r="AM59" s="117" t="str">
        <f t="shared" si="16"/>
        <v/>
      </c>
      <c r="AN59" s="359"/>
      <c r="AO59" s="182"/>
      <c r="AP59" s="181"/>
      <c r="AQ59" s="189"/>
      <c r="AR59" s="118"/>
      <c r="AS59" s="150"/>
      <c r="AT59" s="118"/>
      <c r="AU59" s="150"/>
      <c r="AV59" s="189"/>
      <c r="AW59" s="182"/>
      <c r="AX59" s="118"/>
      <c r="AY59" s="150"/>
      <c r="AZ59" s="151"/>
      <c r="BA59" s="150"/>
      <c r="BB59" s="150"/>
      <c r="BC59" s="151"/>
      <c r="BD59" s="118"/>
      <c r="BE59" s="118"/>
      <c r="BF59" s="150"/>
      <c r="BG59" s="150"/>
      <c r="BH59" s="151"/>
      <c r="BI59" s="118"/>
      <c r="BJ59" s="118"/>
      <c r="BK59" s="182"/>
      <c r="BL59" s="182"/>
      <c r="BM59" s="181"/>
      <c r="BN59" s="189"/>
      <c r="BO59" s="189"/>
      <c r="BP59" s="150"/>
      <c r="BQ59" s="150"/>
      <c r="BR59" s="151"/>
      <c r="BS59" s="118"/>
      <c r="BT59" s="118"/>
      <c r="BU59" s="118"/>
      <c r="BV59" s="150"/>
      <c r="BW59" s="150"/>
      <c r="BX59" s="150"/>
      <c r="BY59" s="118"/>
      <c r="BZ59" s="150"/>
      <c r="CA59" s="150"/>
      <c r="CB59" s="118"/>
      <c r="CC59" s="150"/>
      <c r="CD59" s="151"/>
      <c r="CE59" s="150"/>
      <c r="CF59" s="154"/>
      <c r="CG59" s="154"/>
      <c r="CH59" s="154"/>
      <c r="CI59" s="154"/>
      <c r="CJ59" s="154"/>
      <c r="CK59" s="154"/>
      <c r="CL59" s="154"/>
      <c r="CM59" s="154"/>
      <c r="CN59" s="154"/>
      <c r="CO59" s="154"/>
      <c r="CP59" s="154"/>
      <c r="CQ59" s="154"/>
      <c r="CR59" s="154"/>
      <c r="CS59" s="154"/>
      <c r="CT59" s="154"/>
      <c r="CU59" s="154"/>
      <c r="CV59" s="154"/>
      <c r="CW59" s="154"/>
      <c r="CX59" s="154"/>
      <c r="CY59" s="154"/>
      <c r="CZ59" s="154"/>
      <c r="DA59" s="154"/>
      <c r="DB59" s="154"/>
      <c r="DC59" s="154"/>
      <c r="DD59" s="154"/>
      <c r="DE59" s="154"/>
    </row>
    <row r="60" spans="1:109" ht="15.75" customHeight="1" x14ac:dyDescent="0.3">
      <c r="A60" s="351"/>
      <c r="B60" s="352"/>
      <c r="C60" s="352"/>
      <c r="D60" s="352"/>
      <c r="E60" s="380"/>
      <c r="F60" s="352"/>
      <c r="G60" s="352"/>
      <c r="H60" s="352"/>
      <c r="I60" s="182"/>
      <c r="J60" s="182"/>
      <c r="K60" s="352"/>
      <c r="L60" s="380"/>
      <c r="M60" s="351"/>
      <c r="N60" s="377"/>
      <c r="O60" s="378"/>
      <c r="P60" s="373"/>
      <c r="Q60" s="378">
        <f>IF(NOT(ISERROR(MATCH(P60,_xlfn.ANCHORARRAY(E71),0))),O73&amp;"Por favor no seleccionar los criterios de impacto",P60)</f>
        <v>0</v>
      </c>
      <c r="R60" s="377"/>
      <c r="S60" s="378"/>
      <c r="T60" s="379"/>
      <c r="U60" s="181">
        <v>2</v>
      </c>
      <c r="V60" s="186"/>
      <c r="W60" s="172" t="str">
        <f t="shared" si="14"/>
        <v/>
      </c>
      <c r="X60" s="172"/>
      <c r="Y60" s="172"/>
      <c r="Z60" s="172"/>
      <c r="AA60" s="172"/>
      <c r="AB60" s="185"/>
      <c r="AC60" s="185"/>
      <c r="AD60" s="116" t="str">
        <f t="shared" si="4"/>
        <v/>
      </c>
      <c r="AE60" s="185"/>
      <c r="AF60" s="185"/>
      <c r="AG60" s="185"/>
      <c r="AH60" s="166" t="str">
        <f>IFERROR(IF(AND(W59="Probabilidad",W60="Probabilidad"),(AJ59-(+AJ59*AD60)),IF(W60="Probabilidad",(O59-(+O59*AD60)),IF(W60="Impacto",AJ59,""))),"")</f>
        <v/>
      </c>
      <c r="AI60" s="149" t="str">
        <f t="shared" si="5"/>
        <v/>
      </c>
      <c r="AJ60" s="116" t="str">
        <f t="shared" si="15"/>
        <v/>
      </c>
      <c r="AK60" s="149" t="str">
        <f t="shared" si="7"/>
        <v/>
      </c>
      <c r="AL60" s="116" t="str">
        <f>IFERROR(IF(AND(W59="Impacto",W60="Impacto"),(AL53-(+AL53*AD60)),IF(W60="Impacto",($S$59-(+$S$59*AD60)),IF(W60="Probabilidad",AL53,""))),"")</f>
        <v/>
      </c>
      <c r="AM60" s="117" t="str">
        <f t="shared" si="16"/>
        <v/>
      </c>
      <c r="AN60" s="360"/>
      <c r="AO60" s="182"/>
      <c r="AP60" s="181"/>
      <c r="AQ60" s="189"/>
      <c r="AR60" s="118"/>
      <c r="AS60" s="150"/>
      <c r="AT60" s="118"/>
      <c r="AU60" s="150"/>
      <c r="AV60" s="189"/>
      <c r="AW60" s="182"/>
      <c r="AX60" s="118"/>
      <c r="AY60" s="150"/>
      <c r="AZ60" s="151"/>
      <c r="BA60" s="150"/>
      <c r="BB60" s="150"/>
      <c r="BC60" s="151"/>
      <c r="BD60" s="118"/>
      <c r="BE60" s="118"/>
      <c r="BF60" s="150"/>
      <c r="BG60" s="150"/>
      <c r="BH60" s="151"/>
      <c r="BI60" s="118"/>
      <c r="BJ60" s="118"/>
      <c r="BK60" s="182"/>
      <c r="BL60" s="182"/>
      <c r="BM60" s="181"/>
      <c r="BN60" s="189"/>
      <c r="BO60" s="189"/>
      <c r="BP60" s="150"/>
      <c r="BQ60" s="150"/>
      <c r="BR60" s="151"/>
      <c r="BS60" s="118"/>
      <c r="BT60" s="118"/>
      <c r="BU60" s="118"/>
      <c r="BV60" s="150"/>
      <c r="BW60" s="150"/>
      <c r="BX60" s="150"/>
      <c r="BY60" s="118"/>
      <c r="BZ60" s="150"/>
      <c r="CA60" s="150"/>
      <c r="CB60" s="118"/>
      <c r="CC60" s="150"/>
      <c r="CD60" s="151"/>
      <c r="CE60" s="150"/>
    </row>
    <row r="61" spans="1:109" ht="15.75" customHeight="1" x14ac:dyDescent="0.3">
      <c r="A61" s="351"/>
      <c r="B61" s="352"/>
      <c r="C61" s="352"/>
      <c r="D61" s="352"/>
      <c r="E61" s="380"/>
      <c r="F61" s="352"/>
      <c r="G61" s="352"/>
      <c r="H61" s="352"/>
      <c r="I61" s="182"/>
      <c r="J61" s="182"/>
      <c r="K61" s="352"/>
      <c r="L61" s="380"/>
      <c r="M61" s="351"/>
      <c r="N61" s="377"/>
      <c r="O61" s="378"/>
      <c r="P61" s="373"/>
      <c r="Q61" s="378">
        <f>IF(NOT(ISERROR(MATCH(P61,_xlfn.ANCHORARRAY(E72),0))),O74&amp;"Por favor no seleccionar los criterios de impacto",P61)</f>
        <v>0</v>
      </c>
      <c r="R61" s="377"/>
      <c r="S61" s="378"/>
      <c r="T61" s="379"/>
      <c r="U61" s="181">
        <v>3</v>
      </c>
      <c r="V61" s="187"/>
      <c r="W61" s="172" t="str">
        <f t="shared" si="14"/>
        <v/>
      </c>
      <c r="X61" s="172"/>
      <c r="Y61" s="172"/>
      <c r="Z61" s="172"/>
      <c r="AA61" s="172"/>
      <c r="AB61" s="185"/>
      <c r="AC61" s="185"/>
      <c r="AD61" s="116" t="str">
        <f t="shared" si="4"/>
        <v/>
      </c>
      <c r="AE61" s="185"/>
      <c r="AF61" s="185"/>
      <c r="AG61" s="185"/>
      <c r="AH61" s="166" t="str">
        <f>IFERROR(IF(AND(W60="Probabilidad",W61="Probabilidad"),(AJ60-(+AJ60*AD61)),IF(AND(W60="Impacto",W61="Probabilidad"),(AJ59-(+AJ59*AD61)),IF(W61="Impacto",AJ60,""))),"")</f>
        <v/>
      </c>
      <c r="AI61" s="149" t="str">
        <f t="shared" si="5"/>
        <v/>
      </c>
      <c r="AJ61" s="116" t="str">
        <f t="shared" si="15"/>
        <v/>
      </c>
      <c r="AK61" s="149" t="str">
        <f t="shared" si="7"/>
        <v/>
      </c>
      <c r="AL61" s="116" t="str">
        <f>IFERROR(IF(AND(W60="Impacto",W61="Impacto"),(AL60-(+AL60*AD61)),IF(AND(W60="Probabilidad",W61="Impacto"),(AL59-(+AL59*AD61)),IF(W61="Probabilidad",AL60,""))),"")</f>
        <v/>
      </c>
      <c r="AM61" s="117" t="str">
        <f t="shared" si="16"/>
        <v/>
      </c>
      <c r="AN61" s="360"/>
      <c r="AO61" s="182"/>
      <c r="AP61" s="181"/>
      <c r="AQ61" s="189"/>
      <c r="AR61" s="118"/>
      <c r="AS61" s="150"/>
      <c r="AT61" s="118"/>
      <c r="AU61" s="150"/>
      <c r="AV61" s="189"/>
      <c r="AW61" s="182"/>
      <c r="AX61" s="118"/>
      <c r="AY61" s="150"/>
      <c r="AZ61" s="151"/>
      <c r="BA61" s="150"/>
      <c r="BB61" s="150"/>
      <c r="BC61" s="151"/>
      <c r="BD61" s="118"/>
      <c r="BE61" s="118"/>
      <c r="BF61" s="150"/>
      <c r="BG61" s="150"/>
      <c r="BH61" s="151"/>
      <c r="BI61" s="118"/>
      <c r="BJ61" s="118"/>
      <c r="BK61" s="182"/>
      <c r="BL61" s="182"/>
      <c r="BM61" s="181"/>
      <c r="BN61" s="189"/>
      <c r="BO61" s="189"/>
      <c r="BP61" s="150"/>
      <c r="BQ61" s="150"/>
      <c r="BR61" s="151"/>
      <c r="BS61" s="118"/>
      <c r="BT61" s="118"/>
      <c r="BU61" s="118"/>
      <c r="BV61" s="150"/>
      <c r="BW61" s="150"/>
      <c r="BX61" s="150"/>
      <c r="BY61" s="118"/>
      <c r="BZ61" s="150"/>
      <c r="CA61" s="150"/>
      <c r="CB61" s="118"/>
      <c r="CC61" s="150"/>
      <c r="CD61" s="151"/>
      <c r="CE61" s="150"/>
    </row>
    <row r="62" spans="1:109" ht="15.75" customHeight="1" x14ac:dyDescent="0.3">
      <c r="A62" s="351"/>
      <c r="B62" s="352"/>
      <c r="C62" s="352"/>
      <c r="D62" s="352"/>
      <c r="E62" s="380"/>
      <c r="F62" s="352"/>
      <c r="G62" s="352"/>
      <c r="H62" s="352"/>
      <c r="I62" s="182"/>
      <c r="J62" s="182"/>
      <c r="K62" s="352"/>
      <c r="L62" s="380"/>
      <c r="M62" s="351"/>
      <c r="N62" s="377"/>
      <c r="O62" s="378"/>
      <c r="P62" s="373"/>
      <c r="Q62" s="378">
        <f>IF(NOT(ISERROR(MATCH(P62,_xlfn.ANCHORARRAY(E73),0))),O75&amp;"Por favor no seleccionar los criterios de impacto",P62)</f>
        <v>0</v>
      </c>
      <c r="R62" s="377"/>
      <c r="S62" s="378"/>
      <c r="T62" s="379"/>
      <c r="U62" s="181">
        <v>4</v>
      </c>
      <c r="V62" s="186"/>
      <c r="W62" s="172" t="str">
        <f t="shared" si="14"/>
        <v/>
      </c>
      <c r="X62" s="172"/>
      <c r="Y62" s="172"/>
      <c r="Z62" s="172"/>
      <c r="AA62" s="172"/>
      <c r="AB62" s="185"/>
      <c r="AC62" s="185"/>
      <c r="AD62" s="116" t="str">
        <f t="shared" si="4"/>
        <v/>
      </c>
      <c r="AE62" s="185"/>
      <c r="AF62" s="185"/>
      <c r="AG62" s="185"/>
      <c r="AH62" s="166" t="str">
        <f>IFERROR(IF(AND(W61="Probabilidad",W62="Probabilidad"),(AJ61-(+AJ61*AD62)),IF(AND(W61="Impacto",W62="Probabilidad"),(AJ60-(+AJ60*AD62)),IF(W62="Impacto",AJ61,""))),"")</f>
        <v/>
      </c>
      <c r="AI62" s="149" t="str">
        <f t="shared" si="5"/>
        <v/>
      </c>
      <c r="AJ62" s="116" t="str">
        <f t="shared" si="15"/>
        <v/>
      </c>
      <c r="AK62" s="149" t="str">
        <f t="shared" si="7"/>
        <v/>
      </c>
      <c r="AL62" s="116" t="str">
        <f>IFERROR(IF(AND(W61="Impacto",W62="Impacto"),(AL61-(+AL61*AD62)),IF(AND(W61="Probabilidad",W62="Impacto"),(AL60-(+AL60*AD62)),IF(W62="Probabilidad",AL61,""))),"")</f>
        <v/>
      </c>
      <c r="AM62" s="117" t="str">
        <f t="shared" si="16"/>
        <v/>
      </c>
      <c r="AN62" s="360"/>
      <c r="AO62" s="182"/>
      <c r="AP62" s="181"/>
      <c r="AQ62" s="189"/>
      <c r="AR62" s="118"/>
      <c r="AS62" s="150"/>
      <c r="AT62" s="118"/>
      <c r="AU62" s="150"/>
      <c r="AV62" s="189"/>
      <c r="AW62" s="182"/>
      <c r="AX62" s="118"/>
      <c r="AY62" s="150"/>
      <c r="AZ62" s="151"/>
      <c r="BA62" s="150"/>
      <c r="BB62" s="150"/>
      <c r="BC62" s="151"/>
      <c r="BD62" s="118"/>
      <c r="BE62" s="118"/>
      <c r="BF62" s="150"/>
      <c r="BG62" s="150"/>
      <c r="BH62" s="151"/>
      <c r="BI62" s="118"/>
      <c r="BJ62" s="118"/>
      <c r="BK62" s="182"/>
      <c r="BL62" s="182"/>
      <c r="BM62" s="181"/>
      <c r="BN62" s="189"/>
      <c r="BO62" s="189"/>
      <c r="BP62" s="150"/>
      <c r="BQ62" s="150"/>
      <c r="BR62" s="151"/>
      <c r="BS62" s="118"/>
      <c r="BT62" s="118"/>
      <c r="BU62" s="118"/>
      <c r="BV62" s="150"/>
      <c r="BW62" s="150"/>
      <c r="BX62" s="150"/>
      <c r="BY62" s="118"/>
      <c r="BZ62" s="150"/>
      <c r="CA62" s="150"/>
      <c r="CB62" s="118"/>
      <c r="CC62" s="150"/>
      <c r="CD62" s="151"/>
      <c r="CE62" s="150"/>
    </row>
    <row r="63" spans="1:109" ht="15.75" customHeight="1" x14ac:dyDescent="0.3">
      <c r="A63" s="351"/>
      <c r="B63" s="352"/>
      <c r="C63" s="352"/>
      <c r="D63" s="352"/>
      <c r="E63" s="380"/>
      <c r="F63" s="352"/>
      <c r="G63" s="352"/>
      <c r="H63" s="352"/>
      <c r="I63" s="182"/>
      <c r="J63" s="182"/>
      <c r="K63" s="352"/>
      <c r="L63" s="380"/>
      <c r="M63" s="351"/>
      <c r="N63" s="377"/>
      <c r="O63" s="378"/>
      <c r="P63" s="373"/>
      <c r="Q63" s="378">
        <f>IF(NOT(ISERROR(MATCH(P63,_xlfn.ANCHORARRAY(E74),0))),O76&amp;"Por favor no seleccionar los criterios de impacto",P63)</f>
        <v>0</v>
      </c>
      <c r="R63" s="377"/>
      <c r="S63" s="378"/>
      <c r="T63" s="379"/>
      <c r="U63" s="181">
        <v>5</v>
      </c>
      <c r="V63" s="186"/>
      <c r="W63" s="172" t="str">
        <f t="shared" si="14"/>
        <v/>
      </c>
      <c r="X63" s="172"/>
      <c r="Y63" s="172"/>
      <c r="Z63" s="172"/>
      <c r="AA63" s="172"/>
      <c r="AB63" s="185"/>
      <c r="AC63" s="185"/>
      <c r="AD63" s="116" t="str">
        <f t="shared" si="4"/>
        <v/>
      </c>
      <c r="AE63" s="185"/>
      <c r="AF63" s="185"/>
      <c r="AG63" s="185"/>
      <c r="AH63" s="166" t="str">
        <f>IFERROR(IF(AND(W62="Probabilidad",W63="Probabilidad"),(AJ62-(+AJ62*AD63)),IF(AND(W62="Impacto",W63="Probabilidad"),(AJ61-(+AJ61*AD63)),IF(W63="Impacto",AJ62,""))),"")</f>
        <v/>
      </c>
      <c r="AI63" s="149" t="str">
        <f t="shared" si="5"/>
        <v/>
      </c>
      <c r="AJ63" s="116" t="str">
        <f t="shared" si="15"/>
        <v/>
      </c>
      <c r="AK63" s="149" t="str">
        <f t="shared" si="7"/>
        <v/>
      </c>
      <c r="AL63" s="116" t="str">
        <f>IFERROR(IF(AND(W62="Impacto",W63="Impacto"),(AL62-(+AL62*AD63)),IF(AND(W62="Probabilidad",W63="Impacto"),(AL61-(+AL61*AD63)),IF(W63="Probabilidad",AL62,""))),"")</f>
        <v/>
      </c>
      <c r="AM63" s="117" t="str">
        <f t="shared" si="16"/>
        <v/>
      </c>
      <c r="AN63" s="360"/>
      <c r="AO63" s="182"/>
      <c r="AP63" s="181"/>
      <c r="AQ63" s="189"/>
      <c r="AR63" s="118"/>
      <c r="AS63" s="150"/>
      <c r="AT63" s="118"/>
      <c r="AU63" s="150"/>
      <c r="AV63" s="189"/>
      <c r="AW63" s="182"/>
      <c r="AX63" s="118"/>
      <c r="AY63" s="150"/>
      <c r="AZ63" s="151"/>
      <c r="BA63" s="150"/>
      <c r="BB63" s="150"/>
      <c r="BC63" s="151"/>
      <c r="BD63" s="118"/>
      <c r="BE63" s="118"/>
      <c r="BF63" s="150"/>
      <c r="BG63" s="150"/>
      <c r="BH63" s="151"/>
      <c r="BI63" s="118"/>
      <c r="BJ63" s="118"/>
      <c r="BK63" s="182"/>
      <c r="BL63" s="182"/>
      <c r="BM63" s="181"/>
      <c r="BN63" s="189"/>
      <c r="BO63" s="189"/>
      <c r="BP63" s="150"/>
      <c r="BQ63" s="150"/>
      <c r="BR63" s="151"/>
      <c r="BS63" s="118"/>
      <c r="BT63" s="118"/>
      <c r="BU63" s="118"/>
      <c r="BV63" s="150"/>
      <c r="BW63" s="150"/>
      <c r="BX63" s="150"/>
      <c r="BY63" s="118"/>
      <c r="BZ63" s="150"/>
      <c r="CA63" s="150"/>
      <c r="CB63" s="118"/>
      <c r="CC63" s="150"/>
      <c r="CD63" s="151"/>
      <c r="CE63" s="150"/>
    </row>
    <row r="64" spans="1:109" ht="15.75" customHeight="1" x14ac:dyDescent="0.3">
      <c r="A64" s="351"/>
      <c r="B64" s="352"/>
      <c r="C64" s="352"/>
      <c r="D64" s="352"/>
      <c r="E64" s="380"/>
      <c r="F64" s="352"/>
      <c r="G64" s="352"/>
      <c r="H64" s="352"/>
      <c r="I64" s="182"/>
      <c r="J64" s="182"/>
      <c r="K64" s="352"/>
      <c r="L64" s="380"/>
      <c r="M64" s="351"/>
      <c r="N64" s="377"/>
      <c r="O64" s="378"/>
      <c r="P64" s="373"/>
      <c r="Q64" s="378">
        <f>IF(NOT(ISERROR(MATCH(P64,_xlfn.ANCHORARRAY(E75),0))),O77&amp;"Por favor no seleccionar los criterios de impacto",P64)</f>
        <v>0</v>
      </c>
      <c r="R64" s="377"/>
      <c r="S64" s="378"/>
      <c r="T64" s="379"/>
      <c r="U64" s="181">
        <v>6</v>
      </c>
      <c r="V64" s="186"/>
      <c r="W64" s="172" t="str">
        <f t="shared" si="14"/>
        <v/>
      </c>
      <c r="X64" s="172"/>
      <c r="Y64" s="172"/>
      <c r="Z64" s="172"/>
      <c r="AA64" s="172"/>
      <c r="AB64" s="185"/>
      <c r="AC64" s="185"/>
      <c r="AD64" s="116" t="str">
        <f t="shared" si="4"/>
        <v/>
      </c>
      <c r="AE64" s="185"/>
      <c r="AF64" s="185"/>
      <c r="AG64" s="185"/>
      <c r="AH64" s="166" t="str">
        <f>IFERROR(IF(AND(W63="Probabilidad",W64="Probabilidad"),(AJ63-(+AJ63*AD64)),IF(AND(W63="Impacto",W64="Probabilidad"),(AJ62-(+AJ62*AD64)),IF(W64="Impacto",AJ63,""))),"")</f>
        <v/>
      </c>
      <c r="AI64" s="149" t="str">
        <f t="shared" si="5"/>
        <v/>
      </c>
      <c r="AJ64" s="116" t="str">
        <f t="shared" si="15"/>
        <v/>
      </c>
      <c r="AK64" s="149" t="str">
        <f t="shared" si="7"/>
        <v/>
      </c>
      <c r="AL64" s="116" t="str">
        <f>IFERROR(IF(AND(W63="Impacto",W64="Impacto"),(AL63-(+AL63*AD64)),IF(AND(W63="Probabilidad",W64="Impacto"),(AL62-(+AL62*AD64)),IF(W64="Probabilidad",AL63,""))),"")</f>
        <v/>
      </c>
      <c r="AM64" s="117" t="str">
        <f t="shared" si="16"/>
        <v/>
      </c>
      <c r="AN64" s="361"/>
      <c r="AO64" s="182"/>
      <c r="AP64" s="181"/>
      <c r="AQ64" s="189"/>
      <c r="AR64" s="118"/>
      <c r="AS64" s="150"/>
      <c r="AT64" s="118"/>
      <c r="AU64" s="150"/>
      <c r="AV64" s="189"/>
      <c r="AW64" s="182"/>
      <c r="AX64" s="118"/>
      <c r="AY64" s="150"/>
      <c r="AZ64" s="151"/>
      <c r="BA64" s="150"/>
      <c r="BB64" s="150"/>
      <c r="BC64" s="151"/>
      <c r="BD64" s="118"/>
      <c r="BE64" s="118"/>
      <c r="BF64" s="150"/>
      <c r="BG64" s="150"/>
      <c r="BH64" s="151"/>
      <c r="BI64" s="118"/>
      <c r="BJ64" s="118"/>
      <c r="BK64" s="182"/>
      <c r="BL64" s="182"/>
      <c r="BM64" s="181"/>
      <c r="BN64" s="189"/>
      <c r="BO64" s="189"/>
      <c r="BP64" s="150"/>
      <c r="BQ64" s="150"/>
      <c r="BR64" s="151"/>
      <c r="BS64" s="118"/>
      <c r="BT64" s="118"/>
      <c r="BU64" s="118"/>
      <c r="BV64" s="150"/>
      <c r="BW64" s="150"/>
      <c r="BX64" s="150"/>
      <c r="BY64" s="118"/>
      <c r="BZ64" s="150"/>
      <c r="CA64" s="150"/>
      <c r="CB64" s="118"/>
      <c r="CC64" s="150"/>
      <c r="CD64" s="151"/>
      <c r="CE64" s="150"/>
    </row>
  </sheetData>
  <sheetProtection algorithmName="SHA-512" hashValue="v/yJhcOqQW/huFovVlmq17x5Ytt4Y7rZudZXuoDKqHM3MqJxyvmp2K4vqGiZ1VJRjI43GmCH6OhzmW+tLjVB8Q==" saltValue="563uJehme7NinLVm+q/3EQ==" spinCount="100000" sheet="1" objects="1" scenarios="1" formatCells="0" formatColumns="0" formatRows="0"/>
  <dataConsolidate link="1"/>
  <mergeCells count="277">
    <mergeCell ref="F35:F40"/>
    <mergeCell ref="F41:F46"/>
    <mergeCell ref="F47:F52"/>
    <mergeCell ref="G35:G40"/>
    <mergeCell ref="G41:G46"/>
    <mergeCell ref="G47:G52"/>
    <mergeCell ref="Q59:Q64"/>
    <mergeCell ref="R59:R64"/>
    <mergeCell ref="P41:P46"/>
    <mergeCell ref="Q47:Q52"/>
    <mergeCell ref="R47:R52"/>
    <mergeCell ref="M35:M40"/>
    <mergeCell ref="N35:N40"/>
    <mergeCell ref="O35:O40"/>
    <mergeCell ref="P35:P40"/>
    <mergeCell ref="L35:L40"/>
    <mergeCell ref="S59:S64"/>
    <mergeCell ref="T59:T64"/>
    <mergeCell ref="AN59:AN64"/>
    <mergeCell ref="G3:G4"/>
    <mergeCell ref="G5:G10"/>
    <mergeCell ref="G11:G16"/>
    <mergeCell ref="G17:G22"/>
    <mergeCell ref="G23:G28"/>
    <mergeCell ref="K59:K64"/>
    <mergeCell ref="M59:M64"/>
    <mergeCell ref="N59:N64"/>
    <mergeCell ref="O59:O64"/>
    <mergeCell ref="P59:P64"/>
    <mergeCell ref="S53:S58"/>
    <mergeCell ref="T53:T58"/>
    <mergeCell ref="AN53:AN58"/>
    <mergeCell ref="Q53:Q58"/>
    <mergeCell ref="R53:R58"/>
    <mergeCell ref="AN47:AN52"/>
    <mergeCell ref="O47:O52"/>
    <mergeCell ref="P47:P52"/>
    <mergeCell ref="J3:J4"/>
    <mergeCell ref="AN41:AN46"/>
    <mergeCell ref="O41:O46"/>
    <mergeCell ref="A59:A64"/>
    <mergeCell ref="B59:B64"/>
    <mergeCell ref="C59:C64"/>
    <mergeCell ref="D59:D64"/>
    <mergeCell ref="H59:H64"/>
    <mergeCell ref="M53:M58"/>
    <mergeCell ref="N53:N58"/>
    <mergeCell ref="O53:O58"/>
    <mergeCell ref="P53:P58"/>
    <mergeCell ref="A53:A58"/>
    <mergeCell ref="B53:B58"/>
    <mergeCell ref="C53:C58"/>
    <mergeCell ref="D53:D58"/>
    <mergeCell ref="H53:H58"/>
    <mergeCell ref="E53:E58"/>
    <mergeCell ref="K53:K58"/>
    <mergeCell ref="L53:L58"/>
    <mergeCell ref="L59:L64"/>
    <mergeCell ref="E59:E64"/>
    <mergeCell ref="F53:F58"/>
    <mergeCell ref="F59:F64"/>
    <mergeCell ref="G53:G58"/>
    <mergeCell ref="G59:G64"/>
    <mergeCell ref="A47:A52"/>
    <mergeCell ref="B47:B52"/>
    <mergeCell ref="C47:C52"/>
    <mergeCell ref="D47:D52"/>
    <mergeCell ref="H47:H52"/>
    <mergeCell ref="E41:E46"/>
    <mergeCell ref="K41:K46"/>
    <mergeCell ref="M41:M46"/>
    <mergeCell ref="N41:N46"/>
    <mergeCell ref="A41:A46"/>
    <mergeCell ref="B41:B46"/>
    <mergeCell ref="C41:C46"/>
    <mergeCell ref="D41:D46"/>
    <mergeCell ref="L47:L52"/>
    <mergeCell ref="S47:S52"/>
    <mergeCell ref="T47:T52"/>
    <mergeCell ref="E47:E52"/>
    <mergeCell ref="K47:K52"/>
    <mergeCell ref="M47:M52"/>
    <mergeCell ref="N47:N52"/>
    <mergeCell ref="Q41:Q46"/>
    <mergeCell ref="R41:R46"/>
    <mergeCell ref="S41:S46"/>
    <mergeCell ref="T41:T46"/>
    <mergeCell ref="H41:H46"/>
    <mergeCell ref="L41:L46"/>
    <mergeCell ref="AN29:AN34"/>
    <mergeCell ref="A35:A40"/>
    <mergeCell ref="B35:B40"/>
    <mergeCell ref="C35:C40"/>
    <mergeCell ref="D35:D40"/>
    <mergeCell ref="H35:H40"/>
    <mergeCell ref="E35:E40"/>
    <mergeCell ref="K35:K40"/>
    <mergeCell ref="O29:O34"/>
    <mergeCell ref="P29:P34"/>
    <mergeCell ref="Q29:Q34"/>
    <mergeCell ref="R29:R34"/>
    <mergeCell ref="S29:S34"/>
    <mergeCell ref="T29:T34"/>
    <mergeCell ref="E29:E34"/>
    <mergeCell ref="K29:K34"/>
    <mergeCell ref="M29:M34"/>
    <mergeCell ref="N29:N34"/>
    <mergeCell ref="S35:S40"/>
    <mergeCell ref="T35:T40"/>
    <mergeCell ref="AN35:AN40"/>
    <mergeCell ref="Q35:Q40"/>
    <mergeCell ref="R35:R40"/>
    <mergeCell ref="L29:L34"/>
    <mergeCell ref="A29:A34"/>
    <mergeCell ref="B29:B34"/>
    <mergeCell ref="C29:C34"/>
    <mergeCell ref="D29:D34"/>
    <mergeCell ref="H29:H34"/>
    <mergeCell ref="E23:E28"/>
    <mergeCell ref="K23:K28"/>
    <mergeCell ref="M23:M28"/>
    <mergeCell ref="N23:N28"/>
    <mergeCell ref="L23:L28"/>
    <mergeCell ref="F23:F28"/>
    <mergeCell ref="F29:F34"/>
    <mergeCell ref="G29:G34"/>
    <mergeCell ref="A23:A28"/>
    <mergeCell ref="B23:B28"/>
    <mergeCell ref="C23:C28"/>
    <mergeCell ref="D23:D28"/>
    <mergeCell ref="H23:H28"/>
    <mergeCell ref="R17:R22"/>
    <mergeCell ref="Q23:Q28"/>
    <mergeCell ref="R23:R28"/>
    <mergeCell ref="S23:S28"/>
    <mergeCell ref="T23:T28"/>
    <mergeCell ref="AN23:AN28"/>
    <mergeCell ref="O23:O28"/>
    <mergeCell ref="P23:P28"/>
    <mergeCell ref="L17:L22"/>
    <mergeCell ref="M17:M22"/>
    <mergeCell ref="N17:N22"/>
    <mergeCell ref="O17:O22"/>
    <mergeCell ref="P17:P22"/>
    <mergeCell ref="AN17:AN22"/>
    <mergeCell ref="Q17:Q22"/>
    <mergeCell ref="A17:A22"/>
    <mergeCell ref="B17:B22"/>
    <mergeCell ref="AN11:AN16"/>
    <mergeCell ref="Q11:Q16"/>
    <mergeCell ref="R11:R16"/>
    <mergeCell ref="S11:S16"/>
    <mergeCell ref="T11:T16"/>
    <mergeCell ref="F5:F10"/>
    <mergeCell ref="C17:C22"/>
    <mergeCell ref="D17:D22"/>
    <mergeCell ref="H17:H22"/>
    <mergeCell ref="E17:E22"/>
    <mergeCell ref="K17:K22"/>
    <mergeCell ref="O11:O16"/>
    <mergeCell ref="P11:P16"/>
    <mergeCell ref="E11:E16"/>
    <mergeCell ref="K11:K16"/>
    <mergeCell ref="M11:M16"/>
    <mergeCell ref="N11:N16"/>
    <mergeCell ref="L11:L16"/>
    <mergeCell ref="F11:F16"/>
    <mergeCell ref="F17:F22"/>
    <mergeCell ref="S17:S22"/>
    <mergeCell ref="T17:T22"/>
    <mergeCell ref="A11:A16"/>
    <mergeCell ref="B11:B16"/>
    <mergeCell ref="C11:C16"/>
    <mergeCell ref="D11:D16"/>
    <mergeCell ref="H11:H16"/>
    <mergeCell ref="E5:E10"/>
    <mergeCell ref="K5:K10"/>
    <mergeCell ref="M5:M10"/>
    <mergeCell ref="N5:N10"/>
    <mergeCell ref="L5:L10"/>
    <mergeCell ref="CD3:CD4"/>
    <mergeCell ref="CE3:CE4"/>
    <mergeCell ref="A5:A10"/>
    <mergeCell ref="B5:B10"/>
    <mergeCell ref="C5:C10"/>
    <mergeCell ref="D5:D10"/>
    <mergeCell ref="H5:H10"/>
    <mergeCell ref="BX3:BX4"/>
    <mergeCell ref="BY3:BY4"/>
    <mergeCell ref="BZ3:BZ4"/>
    <mergeCell ref="CA3:CA4"/>
    <mergeCell ref="CB3:CB4"/>
    <mergeCell ref="CC3:CC4"/>
    <mergeCell ref="BU3:BU4"/>
    <mergeCell ref="BV3:BV4"/>
    <mergeCell ref="BW3:BW4"/>
    <mergeCell ref="Q5:Q10"/>
    <mergeCell ref="R5:R10"/>
    <mergeCell ref="S5:S10"/>
    <mergeCell ref="T5:T10"/>
    <mergeCell ref="AN5:AN10"/>
    <mergeCell ref="O5:O10"/>
    <mergeCell ref="P5:P10"/>
    <mergeCell ref="AM3:AM4"/>
    <mergeCell ref="AN3:AN4"/>
    <mergeCell ref="W3:W4"/>
    <mergeCell ref="X3:AA3"/>
    <mergeCell ref="AB3:AG3"/>
    <mergeCell ref="AH3:AH4"/>
    <mergeCell ref="AI3:AI4"/>
    <mergeCell ref="AJ3:AJ4"/>
    <mergeCell ref="BH3:BH4"/>
    <mergeCell ref="BB3:BB4"/>
    <mergeCell ref="BC3:BC4"/>
    <mergeCell ref="BD3:BD4"/>
    <mergeCell ref="BE3:BE4"/>
    <mergeCell ref="BF3:BF4"/>
    <mergeCell ref="BG3:BG4"/>
    <mergeCell ref="E3:E4"/>
    <mergeCell ref="K3:K4"/>
    <mergeCell ref="M3:M4"/>
    <mergeCell ref="N3:N4"/>
    <mergeCell ref="O3:O4"/>
    <mergeCell ref="P3:P4"/>
    <mergeCell ref="L3:L4"/>
    <mergeCell ref="AK3:AK4"/>
    <mergeCell ref="AL3:AL4"/>
    <mergeCell ref="I3:I4"/>
    <mergeCell ref="F3:F4"/>
    <mergeCell ref="CB2:CE2"/>
    <mergeCell ref="A2:L2"/>
    <mergeCell ref="M2:T2"/>
    <mergeCell ref="BU2:BX2"/>
    <mergeCell ref="BY2:CA2"/>
    <mergeCell ref="A3:A4"/>
    <mergeCell ref="B3:B4"/>
    <mergeCell ref="C3:C4"/>
    <mergeCell ref="D3:D4"/>
    <mergeCell ref="H3:H4"/>
    <mergeCell ref="U2:AG2"/>
    <mergeCell ref="AH2:AN2"/>
    <mergeCell ref="Q3:Q4"/>
    <mergeCell ref="R3:R4"/>
    <mergeCell ref="S3:S4"/>
    <mergeCell ref="T3:T4"/>
    <mergeCell ref="U3:U4"/>
    <mergeCell ref="V3:V4"/>
    <mergeCell ref="BO3:BO4"/>
    <mergeCell ref="BP3:BP4"/>
    <mergeCell ref="BQ3:BQ4"/>
    <mergeCell ref="BR3:BR4"/>
    <mergeCell ref="BS3:BS4"/>
    <mergeCell ref="BT3:BT4"/>
    <mergeCell ref="AO2:AZ2"/>
    <mergeCell ref="BA2:BE2"/>
    <mergeCell ref="BF2:BJ2"/>
    <mergeCell ref="BK2:BO2"/>
    <mergeCell ref="BP2:BT2"/>
    <mergeCell ref="AO3:AO4"/>
    <mergeCell ref="AP3:AP4"/>
    <mergeCell ref="AQ3:AQ4"/>
    <mergeCell ref="AR3:AR4"/>
    <mergeCell ref="AS3:AS4"/>
    <mergeCell ref="AT3:AT4"/>
    <mergeCell ref="AU3:AU4"/>
    <mergeCell ref="AV3:AV4"/>
    <mergeCell ref="AW3:AW4"/>
    <mergeCell ref="AX3:AX4"/>
    <mergeCell ref="AY3:AY4"/>
    <mergeCell ref="AZ3:AZ4"/>
    <mergeCell ref="BA3:BA4"/>
    <mergeCell ref="BI3:BI4"/>
    <mergeCell ref="BJ3:BJ4"/>
    <mergeCell ref="BK3:BK4"/>
    <mergeCell ref="BL3:BL4"/>
    <mergeCell ref="BM3:BM4"/>
    <mergeCell ref="BN3:BN4"/>
  </mergeCells>
  <conditionalFormatting sqref="N5 N11">
    <cfRule type="cellIs" dxfId="104" priority="244" operator="equal">
      <formula>"Baja"</formula>
    </cfRule>
    <cfRule type="cellIs" dxfId="103" priority="243" operator="equal">
      <formula>"Media"</formula>
    </cfRule>
    <cfRule type="cellIs" dxfId="102" priority="242" operator="equal">
      <formula>"Alta"</formula>
    </cfRule>
    <cfRule type="cellIs" dxfId="101" priority="241" operator="equal">
      <formula>"Muy Alta"</formula>
    </cfRule>
    <cfRule type="cellIs" dxfId="100" priority="245" operator="equal">
      <formula>"Muy Baja"</formula>
    </cfRule>
  </conditionalFormatting>
  <conditionalFormatting sqref="N17">
    <cfRule type="cellIs" dxfId="99" priority="197" operator="equal">
      <formula>"Media"</formula>
    </cfRule>
    <cfRule type="cellIs" dxfId="98" priority="199" operator="equal">
      <formula>"Muy Baja"</formula>
    </cfRule>
    <cfRule type="cellIs" dxfId="97" priority="198" operator="equal">
      <formula>"Baja"</formula>
    </cfRule>
    <cfRule type="cellIs" dxfId="96" priority="196" operator="equal">
      <formula>"Alta"</formula>
    </cfRule>
    <cfRule type="cellIs" dxfId="95" priority="195" operator="equal">
      <formula>"Muy Alta"</formula>
    </cfRule>
  </conditionalFormatting>
  <conditionalFormatting sqref="N23">
    <cfRule type="cellIs" dxfId="94" priority="176" operator="equal">
      <formula>"Muy Baja"</formula>
    </cfRule>
    <cfRule type="cellIs" dxfId="93" priority="174" operator="equal">
      <formula>"Media"</formula>
    </cfRule>
    <cfRule type="cellIs" dxfId="92" priority="172" operator="equal">
      <formula>"Muy Alta"</formula>
    </cfRule>
    <cfRule type="cellIs" dxfId="91" priority="173" operator="equal">
      <formula>"Alta"</formula>
    </cfRule>
    <cfRule type="cellIs" dxfId="90" priority="175" operator="equal">
      <formula>"Baja"</formula>
    </cfRule>
  </conditionalFormatting>
  <conditionalFormatting sqref="N29">
    <cfRule type="cellIs" dxfId="89" priority="150" operator="equal">
      <formula>"Alta"</formula>
    </cfRule>
    <cfRule type="cellIs" dxfId="88" priority="149" operator="equal">
      <formula>"Muy Alta"</formula>
    </cfRule>
    <cfRule type="cellIs" dxfId="87" priority="151" operator="equal">
      <formula>"Media"</formula>
    </cfRule>
    <cfRule type="cellIs" dxfId="86" priority="152" operator="equal">
      <formula>"Baja"</formula>
    </cfRule>
    <cfRule type="cellIs" dxfId="85" priority="153" operator="equal">
      <formula>"Muy Baja"</formula>
    </cfRule>
  </conditionalFormatting>
  <conditionalFormatting sqref="N35">
    <cfRule type="cellIs" dxfId="84" priority="127" operator="equal">
      <formula>"Alta"</formula>
    </cfRule>
    <cfRule type="cellIs" dxfId="83" priority="126" operator="equal">
      <formula>"Muy Alta"</formula>
    </cfRule>
    <cfRule type="cellIs" dxfId="82" priority="129" operator="equal">
      <formula>"Baja"</formula>
    </cfRule>
    <cfRule type="cellIs" dxfId="81" priority="130" operator="equal">
      <formula>"Muy Baja"</formula>
    </cfRule>
    <cfRule type="cellIs" dxfId="80" priority="128" operator="equal">
      <formula>"Media"</formula>
    </cfRule>
  </conditionalFormatting>
  <conditionalFormatting sqref="N41">
    <cfRule type="cellIs" dxfId="79" priority="107" operator="equal">
      <formula>"Muy Baja"</formula>
    </cfRule>
    <cfRule type="cellIs" dxfId="78" priority="103" operator="equal">
      <formula>"Muy Alta"</formula>
    </cfRule>
    <cfRule type="cellIs" dxfId="77" priority="104" operator="equal">
      <formula>"Alta"</formula>
    </cfRule>
    <cfRule type="cellIs" dxfId="76" priority="105" operator="equal">
      <formula>"Media"</formula>
    </cfRule>
    <cfRule type="cellIs" dxfId="75" priority="106" operator="equal">
      <formula>"Baja"</formula>
    </cfRule>
  </conditionalFormatting>
  <conditionalFormatting sqref="N47">
    <cfRule type="cellIs" dxfId="74" priority="82" operator="equal">
      <formula>"Media"</formula>
    </cfRule>
    <cfRule type="cellIs" dxfId="73" priority="80" operator="equal">
      <formula>"Muy Alta"</formula>
    </cfRule>
    <cfRule type="cellIs" dxfId="72" priority="83" operator="equal">
      <formula>"Baja"</formula>
    </cfRule>
    <cfRule type="cellIs" dxfId="71" priority="84" operator="equal">
      <formula>"Muy Baja"</formula>
    </cfRule>
    <cfRule type="cellIs" dxfId="70" priority="81" operator="equal">
      <formula>"Alta"</formula>
    </cfRule>
  </conditionalFormatting>
  <conditionalFormatting sqref="N53">
    <cfRule type="cellIs" dxfId="69" priority="59" operator="equal">
      <formula>"Media"</formula>
    </cfRule>
    <cfRule type="cellIs" dxfId="68" priority="61" operator="equal">
      <formula>"Muy Baja"</formula>
    </cfRule>
    <cfRule type="cellIs" dxfId="67" priority="60" operator="equal">
      <formula>"Baja"</formula>
    </cfRule>
    <cfRule type="cellIs" dxfId="66" priority="57" operator="equal">
      <formula>"Muy Alta"</formula>
    </cfRule>
    <cfRule type="cellIs" dxfId="65" priority="58" operator="equal">
      <formula>"Alta"</formula>
    </cfRule>
  </conditionalFormatting>
  <conditionalFormatting sqref="N59">
    <cfRule type="cellIs" dxfId="64" priority="34" operator="equal">
      <formula>"Muy Alta"</formula>
    </cfRule>
    <cfRule type="cellIs" dxfId="63" priority="36" operator="equal">
      <formula>"Media"</formula>
    </cfRule>
    <cfRule type="cellIs" dxfId="62" priority="35" operator="equal">
      <formula>"Alta"</formula>
    </cfRule>
    <cfRule type="cellIs" dxfId="61" priority="38" operator="equal">
      <formula>"Muy Baja"</formula>
    </cfRule>
    <cfRule type="cellIs" dxfId="60" priority="37" operator="equal">
      <formula>"Baja"</formula>
    </cfRule>
  </conditionalFormatting>
  <conditionalFormatting sqref="Q5:Q64">
    <cfRule type="containsText" dxfId="59" priority="15" operator="containsText" text="❌">
      <formula>NOT(ISERROR(SEARCH("❌",Q5)))</formula>
    </cfRule>
  </conditionalFormatting>
  <conditionalFormatting sqref="R5 R11 R17 R23 R29 R35 R41 R47 R53 R59">
    <cfRule type="cellIs" dxfId="58" priority="239" operator="equal">
      <formula>"Menor"</formula>
    </cfRule>
    <cfRule type="cellIs" dxfId="57" priority="236" operator="equal">
      <formula>"Catastrófico"</formula>
    </cfRule>
    <cfRule type="cellIs" dxfId="56" priority="237" operator="equal">
      <formula>"Mayor"</formula>
    </cfRule>
    <cfRule type="cellIs" dxfId="55" priority="238" operator="equal">
      <formula>"Moderado"</formula>
    </cfRule>
    <cfRule type="cellIs" dxfId="54" priority="240" operator="equal">
      <formula>"Leve"</formula>
    </cfRule>
  </conditionalFormatting>
  <conditionalFormatting sqref="T5">
    <cfRule type="cellIs" dxfId="53" priority="235" operator="equal">
      <formula>"Bajo"</formula>
    </cfRule>
    <cfRule type="cellIs" dxfId="52" priority="232" operator="equal">
      <formula>"Extremo"</formula>
    </cfRule>
    <cfRule type="cellIs" dxfId="51" priority="233" operator="equal">
      <formula>"Alto"</formula>
    </cfRule>
    <cfRule type="cellIs" dxfId="50" priority="234" operator="equal">
      <formula>"Moderado"</formula>
    </cfRule>
  </conditionalFormatting>
  <conditionalFormatting sqref="T11">
    <cfRule type="cellIs" dxfId="49" priority="214" operator="equal">
      <formula>"Extremo"</formula>
    </cfRule>
    <cfRule type="cellIs" dxfId="48" priority="217" operator="equal">
      <formula>"Bajo"</formula>
    </cfRule>
    <cfRule type="cellIs" dxfId="47" priority="216" operator="equal">
      <formula>"Moderado"</formula>
    </cfRule>
    <cfRule type="cellIs" dxfId="46" priority="215" operator="equal">
      <formula>"Alto"</formula>
    </cfRule>
  </conditionalFormatting>
  <conditionalFormatting sqref="T17">
    <cfRule type="cellIs" dxfId="45" priority="194" operator="equal">
      <formula>"Bajo"</formula>
    </cfRule>
    <cfRule type="cellIs" dxfId="44" priority="191" operator="equal">
      <formula>"Extremo"</formula>
    </cfRule>
    <cfRule type="cellIs" dxfId="43" priority="192" operator="equal">
      <formula>"Alto"</formula>
    </cfRule>
    <cfRule type="cellIs" dxfId="42" priority="193" operator="equal">
      <formula>"Moderado"</formula>
    </cfRule>
  </conditionalFormatting>
  <conditionalFormatting sqref="T23">
    <cfRule type="cellIs" dxfId="41" priority="168" operator="equal">
      <formula>"Extremo"</formula>
    </cfRule>
    <cfRule type="cellIs" dxfId="40" priority="169" operator="equal">
      <formula>"Alto"</formula>
    </cfRule>
    <cfRule type="cellIs" dxfId="39" priority="170" operator="equal">
      <formula>"Moderado"</formula>
    </cfRule>
    <cfRule type="cellIs" dxfId="38" priority="171" operator="equal">
      <formula>"Bajo"</formula>
    </cfRule>
  </conditionalFormatting>
  <conditionalFormatting sqref="T29">
    <cfRule type="cellIs" dxfId="37" priority="146" operator="equal">
      <formula>"Alto"</formula>
    </cfRule>
    <cfRule type="cellIs" dxfId="36" priority="145" operator="equal">
      <formula>"Extremo"</formula>
    </cfRule>
    <cfRule type="cellIs" dxfId="35" priority="147" operator="equal">
      <formula>"Moderado"</formula>
    </cfRule>
    <cfRule type="cellIs" dxfId="34" priority="148" operator="equal">
      <formula>"Bajo"</formula>
    </cfRule>
  </conditionalFormatting>
  <conditionalFormatting sqref="T35">
    <cfRule type="cellIs" dxfId="33" priority="124" operator="equal">
      <formula>"Moderado"</formula>
    </cfRule>
    <cfRule type="cellIs" dxfId="32" priority="123" operator="equal">
      <formula>"Alto"</formula>
    </cfRule>
    <cfRule type="cellIs" dxfId="31" priority="125" operator="equal">
      <formula>"Bajo"</formula>
    </cfRule>
    <cfRule type="cellIs" dxfId="30" priority="122" operator="equal">
      <formula>"Extremo"</formula>
    </cfRule>
  </conditionalFormatting>
  <conditionalFormatting sqref="T41">
    <cfRule type="cellIs" dxfId="29" priority="102" operator="equal">
      <formula>"Bajo"</formula>
    </cfRule>
    <cfRule type="cellIs" dxfId="28" priority="101" operator="equal">
      <formula>"Moderado"</formula>
    </cfRule>
    <cfRule type="cellIs" dxfId="27" priority="100" operator="equal">
      <formula>"Alto"</formula>
    </cfRule>
    <cfRule type="cellIs" dxfId="26" priority="99" operator="equal">
      <formula>"Extremo"</formula>
    </cfRule>
  </conditionalFormatting>
  <conditionalFormatting sqref="T47">
    <cfRule type="cellIs" dxfId="25" priority="76" operator="equal">
      <formula>"Extremo"</formula>
    </cfRule>
    <cfRule type="cellIs" dxfId="24" priority="77" operator="equal">
      <formula>"Alto"</formula>
    </cfRule>
    <cfRule type="cellIs" dxfId="23" priority="79" operator="equal">
      <formula>"Bajo"</formula>
    </cfRule>
    <cfRule type="cellIs" dxfId="22" priority="78" operator="equal">
      <formula>"Moderado"</formula>
    </cfRule>
  </conditionalFormatting>
  <conditionalFormatting sqref="T53">
    <cfRule type="cellIs" dxfId="21" priority="53" operator="equal">
      <formula>"Extremo"</formula>
    </cfRule>
    <cfRule type="cellIs" dxfId="20" priority="54" operator="equal">
      <formula>"Alto"</formula>
    </cfRule>
    <cfRule type="cellIs" dxfId="19" priority="56" operator="equal">
      <formula>"Bajo"</formula>
    </cfRule>
    <cfRule type="cellIs" dxfId="18" priority="55" operator="equal">
      <formula>"Moderado"</formula>
    </cfRule>
  </conditionalFormatting>
  <conditionalFormatting sqref="T59">
    <cfRule type="cellIs" dxfId="17" priority="30" operator="equal">
      <formula>"Extremo"</formula>
    </cfRule>
    <cfRule type="cellIs" dxfId="16" priority="33" operator="equal">
      <formula>"Bajo"</formula>
    </cfRule>
    <cfRule type="cellIs" dxfId="15" priority="32" operator="equal">
      <formula>"Moderado"</formula>
    </cfRule>
    <cfRule type="cellIs" dxfId="14" priority="31" operator="equal">
      <formula>"Alto"</formula>
    </cfRule>
  </conditionalFormatting>
  <conditionalFormatting sqref="AI5:AI64">
    <cfRule type="cellIs" dxfId="13" priority="13" operator="equal">
      <formula>"Baja"</formula>
    </cfRule>
    <cfRule type="cellIs" dxfId="12" priority="12" operator="equal">
      <formula>"Media"</formula>
    </cfRule>
    <cfRule type="cellIs" dxfId="11" priority="14" operator="equal">
      <formula>"Muy Baja"</formula>
    </cfRule>
    <cfRule type="cellIs" dxfId="10" priority="10" operator="equal">
      <formula>"Muy Alta"</formula>
    </cfRule>
    <cfRule type="cellIs" dxfId="9" priority="11" operator="equal">
      <formula>"Alta"</formula>
    </cfRule>
  </conditionalFormatting>
  <conditionalFormatting sqref="AK5:AK64">
    <cfRule type="cellIs" dxfId="8" priority="9" operator="equal">
      <formula>"Leve"</formula>
    </cfRule>
    <cfRule type="cellIs" dxfId="7" priority="8" operator="equal">
      <formula>"Menor"</formula>
    </cfRule>
    <cfRule type="cellIs" dxfId="6" priority="6" operator="equal">
      <formula>"Mayor"</formula>
    </cfRule>
    <cfRule type="cellIs" dxfId="5" priority="5" operator="equal">
      <formula>"Catastrófico"</formula>
    </cfRule>
    <cfRule type="cellIs" dxfId="4" priority="7" operator="equal">
      <formula>"Moderado"</formula>
    </cfRule>
  </conditionalFormatting>
  <conditionalFormatting sqref="AM5:AM64">
    <cfRule type="cellIs" dxfId="3" priority="1" operator="equal">
      <formula>"Extremo"</formula>
    </cfRule>
    <cfRule type="cellIs" dxfId="2" priority="4" operator="equal">
      <formula>"Bajo"</formula>
    </cfRule>
    <cfRule type="cellIs" dxfId="1" priority="3" operator="equal">
      <formula>"Moderado"</formula>
    </cfRule>
    <cfRule type="cellIs" dxfId="0" priority="2" operator="equal">
      <formula>"Alto"</formula>
    </cfRule>
  </conditionalFormatting>
  <pageMargins left="0.70866141732283472" right="0.70866141732283472" top="0.86614173228346458" bottom="0.74803149606299213" header="0.31496062992125984" footer="0.31496062992125984"/>
  <pageSetup scale="41" orientation="landscape" r:id="rId1"/>
  <headerFooter>
    <oddHeader>&amp;L&amp;G&amp;C&amp;"Arial,Negrita"&amp;12MAPA Y PLAN DE MANEJO DE RIESGOS Y OPORTUNIDADES</oddHeader>
    <oddFooter>&amp;L&amp;G&amp;C&amp;N&amp;RDES-FM-12
V11</oddFooter>
  </headerFooter>
  <legacyDrawing r:id="rId2"/>
  <legacyDrawingHF r:id="rId3"/>
  <extLst>
    <ext xmlns:x14="http://schemas.microsoft.com/office/spreadsheetml/2009/9/main" uri="{CCE6A557-97BC-4b89-ADB6-D9C93CAAB3DF}">
      <x14:dataValidations xmlns:xm="http://schemas.microsoft.com/office/excel/2006/main" count="18">
        <x14:dataValidation type="list" allowBlank="1" showInputMessage="1" showErrorMessage="1" xr:uid="{C20546F6-39DB-4A3D-BD4C-EF53779AB840}">
          <x14:formula1>
            <xm:f>Hoja1!$A$23:$A$24</xm:f>
          </x14:formula1>
          <xm:sqref>BE5:BE64 BJ5:BJ64 BO5:BO64 BT5:BT64</xm:sqref>
        </x14:dataValidation>
        <x14:dataValidation type="list" allowBlank="1" showInputMessage="1" showErrorMessage="1" xr:uid="{9876A568-F894-4B90-9C8C-2B1211DEB128}">
          <x14:formula1>
            <xm:f>'Opciones Tratamiento'!$B$20:$B$22</xm:f>
          </x14:formula1>
          <xm:sqref>AZ5:AZ64</xm:sqref>
        </x14:dataValidation>
        <x14:dataValidation type="list" allowBlank="1" showInputMessage="1" showErrorMessage="1" xr:uid="{F0AC44DF-8083-410B-9651-ED4525E4899C}">
          <x14:formula1>
            <xm:f>Hoja1!$A$26:$A$39</xm:f>
          </x14:formula1>
          <xm:sqref>B5:B64</xm:sqref>
        </x14:dataValidation>
        <x14:dataValidation type="list" allowBlank="1" showInputMessage="1" showErrorMessage="1" xr:uid="{E2FD72F5-BB69-4E2E-A065-47ED479BE898}">
          <x14:formula1>
            <xm:f>Hoja1!$B$26:$B$39</xm:f>
          </x14:formula1>
          <xm:sqref>C5:C64</xm:sqref>
        </x14:dataValidation>
        <x14:dataValidation type="list" allowBlank="1" showInputMessage="1" showErrorMessage="1" xr:uid="{0CA24C9E-7F8E-4F63-B48D-84FE89F7D02F}">
          <x14:formula1>
            <xm:f>'seguridad info'!$A$2:$A$9</xm:f>
          </x14:formula1>
          <xm:sqref>G5:G64</xm:sqref>
        </x14:dataValidation>
        <x14:dataValidation type="list" allowBlank="1" showInputMessage="1" showErrorMessage="1" xr:uid="{CE547126-0B71-4503-88BE-63C55F6F1FDE}">
          <x14:formula1>
            <xm:f>'Opciones Tratamiento'!$E$2:$E$4</xm:f>
          </x14:formula1>
          <xm:sqref>H5:H64</xm:sqref>
        </x14:dataValidation>
        <x14:dataValidation type="list" allowBlank="1" showInputMessage="1" showErrorMessage="1" xr:uid="{6A87AE3F-628A-4FD6-96FA-F345953E6751}">
          <x14:formula1>
            <xm:f>'seguridad info'!$B$13:$B$51</xm:f>
          </x14:formula1>
          <xm:sqref>I5:I64</xm:sqref>
        </x14:dataValidation>
        <x14:dataValidation type="list" allowBlank="1" showInputMessage="1" showErrorMessage="1" xr:uid="{9C363260-16DC-4591-A339-78E9EAA97504}">
          <x14:formula1>
            <xm:f>'Opciones Tratamiento'!$B$13:$B$17</xm:f>
          </x14:formula1>
          <xm:sqref>K5:K64</xm:sqref>
        </x14:dataValidation>
        <x14:dataValidation type="list" allowBlank="1" showInputMessage="1" showErrorMessage="1" xr:uid="{3D319962-32F3-46F5-9681-99E8A032ECDF}">
          <x14:formula1>
            <xm:f>'seguridad info'!$A$113:$A$115</xm:f>
          </x14:formula1>
          <xm:sqref>L5:L64</xm:sqref>
        </x14:dataValidation>
        <x14:dataValidation type="list" allowBlank="1" showInputMessage="1" showErrorMessage="1" xr:uid="{7AE6CF23-EC5C-473C-A3EC-BCCC5BECFB9F}">
          <x14:formula1>
            <xm:f>'Tabla Impacto'!$F$210:$F$221</xm:f>
          </x14:formula1>
          <xm:sqref>P5:P64</xm:sqref>
        </x14:dataValidation>
        <x14:dataValidation type="list" allowBlank="1" showInputMessage="1" showErrorMessage="1" xr:uid="{CB2F1DA2-7856-43C7-8A6E-D00E9F8D43FA}">
          <x14:formula1>
            <xm:f>'Opciones Tratamiento'!$B$28:$B$29</xm:f>
          </x14:formula1>
          <xm:sqref>X5:AA64</xm:sqref>
        </x14:dataValidation>
        <x14:dataValidation type="list" allowBlank="1" showInputMessage="1" showErrorMessage="1" xr:uid="{14F3B1C0-6686-4891-8180-E5FB6EE4E4A1}">
          <x14:formula1>
            <xm:f>Hoja1!$A$12:$A$14</xm:f>
          </x14:formula1>
          <xm:sqref>AG5:AG64</xm:sqref>
        </x14:dataValidation>
        <x14:dataValidation type="list" allowBlank="1" showInputMessage="1" showErrorMessage="1" xr:uid="{A7EB2075-7CEA-4D1E-9C1D-5A79345DCF06}">
          <x14:formula1>
            <xm:f>Hoja1!$A$10:$A$11</xm:f>
          </x14:formula1>
          <xm:sqref>AF5:AF64</xm:sqref>
        </x14:dataValidation>
        <x14:dataValidation type="list" allowBlank="1" showInputMessage="1" showErrorMessage="1" xr:uid="{41114FC7-138E-4FBB-A631-54F6139E660D}">
          <x14:formula1>
            <xm:f>Hoja1!$A$8:$A$9</xm:f>
          </x14:formula1>
          <xm:sqref>AE5:AE64</xm:sqref>
        </x14:dataValidation>
        <x14:dataValidation type="list" allowBlank="1" showInputMessage="1" showErrorMessage="1" xr:uid="{B362517C-9CB1-461C-A772-F0ADCAB6745A}">
          <x14:formula1>
            <xm:f>Hoja1!$A$6:$A$7</xm:f>
          </x14:formula1>
          <xm:sqref>AC5:AC64</xm:sqref>
        </x14:dataValidation>
        <x14:dataValidation type="list" allowBlank="1" showInputMessage="1" showErrorMessage="1" xr:uid="{6F302A78-E97E-42C2-83AF-895FC9002F42}">
          <x14:formula1>
            <xm:f>Hoja1!$A$3:$A$5</xm:f>
          </x14:formula1>
          <xm:sqref>AB5:AB64</xm:sqref>
        </x14:dataValidation>
        <x14:dataValidation type="list" allowBlank="1" showInputMessage="1" showErrorMessage="1" xr:uid="{0D0D0007-F443-474B-BE78-EF3995E60780}">
          <x14:formula1>
            <xm:f>'Opciones Tratamiento'!$B$2:$B$5</xm:f>
          </x14:formula1>
          <xm:sqref>AN5:AN64</xm:sqref>
        </x14:dataValidation>
        <x14:dataValidation type="list" allowBlank="1" showInputMessage="1" showErrorMessage="1" xr:uid="{2135382E-6996-4E1E-95E6-30F118713305}">
          <x14:formula1>
            <xm:f>'seguridad info'!$B$55:$B$110</xm:f>
          </x14:formula1>
          <xm:sqref>J9:J64 J5:J7</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6F9100-52AA-406F-BCD7-A160F7F12E9C}">
  <dimension ref="A1:Y64"/>
  <sheetViews>
    <sheetView topLeftCell="C1" zoomScaleNormal="100" workbookViewId="0">
      <selection activeCell="G5" sqref="G5:G10"/>
    </sheetView>
  </sheetViews>
  <sheetFormatPr baseColWidth="10" defaultColWidth="11.42578125" defaultRowHeight="16.5" x14ac:dyDescent="0.3"/>
  <cols>
    <col min="1" max="1" width="4" style="2" bestFit="1" customWidth="1"/>
    <col min="2" max="4" width="18.7109375" style="112" customWidth="1"/>
    <col min="5" max="5" width="14.140625" style="2" customWidth="1"/>
    <col min="6" max="6" width="13.140625" style="2" customWidth="1"/>
    <col min="7" max="7" width="32.42578125" style="1" customWidth="1"/>
    <col min="8" max="8" width="23" style="1" customWidth="1"/>
    <col min="9" max="9" width="24.140625" style="1" bestFit="1" customWidth="1"/>
    <col min="10" max="10" width="22.140625" style="1" customWidth="1"/>
    <col min="11" max="11" width="20.5703125" style="1" customWidth="1"/>
    <col min="12" max="12" width="18.5703125" style="1" customWidth="1"/>
    <col min="13" max="13" width="20.5703125" style="1" customWidth="1"/>
    <col min="14" max="14" width="18.5703125" style="1" customWidth="1"/>
    <col min="15" max="15" width="20.5703125" style="1" customWidth="1"/>
    <col min="16" max="16" width="18.5703125" style="1" customWidth="1"/>
    <col min="17" max="17" width="20.5703125" style="1" customWidth="1"/>
    <col min="18" max="18" width="18.5703125" style="1" customWidth="1"/>
    <col min="19" max="19" width="21" style="1" customWidth="1"/>
    <col min="20" max="20" width="20.5703125" style="1" customWidth="1"/>
    <col min="21" max="21" width="23" style="1" customWidth="1"/>
    <col min="22" max="22" width="18.5703125" style="1" customWidth="1"/>
    <col min="23" max="23" width="20.5703125" style="1" customWidth="1"/>
    <col min="24" max="24" width="18.5703125" style="1" customWidth="1"/>
    <col min="25" max="25" width="21" style="1" customWidth="1"/>
  </cols>
  <sheetData>
    <row r="1" spans="1:25" x14ac:dyDescent="0.3">
      <c r="H1" s="3"/>
      <c r="I1" s="3"/>
      <c r="J1" s="3"/>
      <c r="K1" s="3"/>
      <c r="L1" s="3"/>
      <c r="M1" s="3"/>
      <c r="N1" s="3"/>
      <c r="O1" s="3"/>
      <c r="P1" s="3"/>
      <c r="Q1" s="3"/>
      <c r="R1" s="3"/>
      <c r="S1" s="3"/>
      <c r="T1" s="3"/>
      <c r="U1" s="3"/>
      <c r="V1" s="3"/>
      <c r="W1" s="3"/>
      <c r="X1" s="3"/>
      <c r="Y1" s="3"/>
    </row>
    <row r="2" spans="1:25" x14ac:dyDescent="0.25">
      <c r="A2" s="356" t="s">
        <v>482</v>
      </c>
      <c r="B2" s="357"/>
      <c r="C2" s="357"/>
      <c r="D2" s="357"/>
      <c r="E2" s="357"/>
      <c r="F2" s="357"/>
      <c r="G2" s="357"/>
      <c r="H2" s="394" t="s">
        <v>483</v>
      </c>
      <c r="I2" s="394"/>
      <c r="J2" s="394"/>
      <c r="K2" s="394"/>
      <c r="L2" s="394"/>
      <c r="M2" s="394"/>
      <c r="N2" s="394"/>
      <c r="O2" s="394"/>
      <c r="P2" s="394"/>
      <c r="Q2" s="394"/>
      <c r="R2" s="394"/>
      <c r="S2" s="394"/>
      <c r="T2" s="362" t="s">
        <v>165</v>
      </c>
      <c r="U2" s="362"/>
      <c r="V2" s="362"/>
      <c r="W2" s="419" t="s">
        <v>484</v>
      </c>
      <c r="X2" s="419"/>
      <c r="Y2" s="419"/>
    </row>
    <row r="3" spans="1:25" ht="15" customHeight="1" x14ac:dyDescent="0.25">
      <c r="A3" s="417" t="s">
        <v>167</v>
      </c>
      <c r="B3" s="385" t="s">
        <v>7</v>
      </c>
      <c r="C3" s="385" t="s">
        <v>9</v>
      </c>
      <c r="D3" s="385" t="s">
        <v>11</v>
      </c>
      <c r="E3" s="418" t="s">
        <v>15</v>
      </c>
      <c r="F3" s="385" t="s">
        <v>485</v>
      </c>
      <c r="G3" s="418" t="s">
        <v>486</v>
      </c>
      <c r="H3" s="370" t="s">
        <v>183</v>
      </c>
      <c r="I3" s="370" t="s">
        <v>184</v>
      </c>
      <c r="J3" s="370" t="s">
        <v>185</v>
      </c>
      <c r="K3" s="370" t="s">
        <v>186</v>
      </c>
      <c r="L3" s="370" t="s">
        <v>187</v>
      </c>
      <c r="M3" s="370" t="s">
        <v>186</v>
      </c>
      <c r="N3" s="370" t="s">
        <v>188</v>
      </c>
      <c r="O3" s="370" t="s">
        <v>186</v>
      </c>
      <c r="P3" s="370" t="s">
        <v>189</v>
      </c>
      <c r="Q3" s="370" t="s">
        <v>186</v>
      </c>
      <c r="R3" s="370" t="s">
        <v>190</v>
      </c>
      <c r="S3" s="370" t="s">
        <v>53</v>
      </c>
      <c r="T3" s="363" t="s">
        <v>186</v>
      </c>
      <c r="U3" s="363" t="s">
        <v>198</v>
      </c>
      <c r="V3" s="363" t="s">
        <v>487</v>
      </c>
      <c r="W3" s="397" t="s">
        <v>186</v>
      </c>
      <c r="X3" s="397" t="s">
        <v>488</v>
      </c>
      <c r="Y3" s="397" t="s">
        <v>53</v>
      </c>
    </row>
    <row r="4" spans="1:25" ht="40.5" customHeight="1" x14ac:dyDescent="0.25">
      <c r="A4" s="417"/>
      <c r="B4" s="385"/>
      <c r="C4" s="385"/>
      <c r="D4" s="385"/>
      <c r="E4" s="418"/>
      <c r="F4" s="385"/>
      <c r="G4" s="418"/>
      <c r="H4" s="370"/>
      <c r="I4" s="370"/>
      <c r="J4" s="370"/>
      <c r="K4" s="370"/>
      <c r="L4" s="370"/>
      <c r="M4" s="370"/>
      <c r="N4" s="370"/>
      <c r="O4" s="370"/>
      <c r="P4" s="370"/>
      <c r="Q4" s="370"/>
      <c r="R4" s="370"/>
      <c r="S4" s="370"/>
      <c r="T4" s="363"/>
      <c r="U4" s="363"/>
      <c r="V4" s="363"/>
      <c r="W4" s="397"/>
      <c r="X4" s="397"/>
      <c r="Y4" s="397"/>
    </row>
    <row r="5" spans="1:25" s="164" customFormat="1" ht="102.75" customHeight="1" x14ac:dyDescent="0.25">
      <c r="A5" s="420">
        <v>1</v>
      </c>
      <c r="B5" s="421"/>
      <c r="C5" s="421"/>
      <c r="D5" s="421"/>
      <c r="E5" s="421"/>
      <c r="F5" s="421"/>
      <c r="G5" s="422"/>
      <c r="H5" s="150"/>
      <c r="I5" s="151"/>
      <c r="J5" s="118"/>
      <c r="K5" s="118"/>
      <c r="L5" s="150"/>
      <c r="M5" s="118"/>
      <c r="N5" s="150"/>
      <c r="O5" s="118"/>
      <c r="P5" s="150"/>
      <c r="Q5" s="118"/>
      <c r="R5" s="150"/>
      <c r="S5" s="151"/>
      <c r="T5" s="118"/>
      <c r="U5" s="150"/>
      <c r="V5" s="150"/>
      <c r="W5" s="266" t="s">
        <v>489</v>
      </c>
      <c r="X5" s="267" t="s">
        <v>490</v>
      </c>
      <c r="Y5" s="267" t="s">
        <v>491</v>
      </c>
    </row>
    <row r="6" spans="1:25" s="164" customFormat="1" ht="57" customHeight="1" x14ac:dyDescent="0.25">
      <c r="A6" s="420"/>
      <c r="B6" s="421"/>
      <c r="C6" s="421"/>
      <c r="D6" s="421"/>
      <c r="E6" s="421"/>
      <c r="F6" s="421"/>
      <c r="G6" s="422"/>
      <c r="H6" s="150"/>
      <c r="I6" s="151"/>
      <c r="J6" s="118"/>
      <c r="K6" s="118"/>
      <c r="L6" s="150"/>
      <c r="M6" s="118"/>
      <c r="N6" s="150"/>
      <c r="O6" s="118"/>
      <c r="P6" s="150"/>
      <c r="Q6" s="118"/>
      <c r="R6" s="150"/>
      <c r="S6" s="151"/>
      <c r="T6" s="118"/>
      <c r="U6" s="150"/>
      <c r="V6" s="150"/>
      <c r="W6" s="118"/>
      <c r="X6" s="150"/>
      <c r="Y6" s="151"/>
    </row>
    <row r="7" spans="1:25" s="164" customFormat="1" ht="57" customHeight="1" x14ac:dyDescent="0.25">
      <c r="A7" s="420"/>
      <c r="B7" s="421"/>
      <c r="C7" s="421"/>
      <c r="D7" s="421"/>
      <c r="E7" s="421"/>
      <c r="F7" s="421"/>
      <c r="G7" s="422"/>
      <c r="H7" s="150"/>
      <c r="I7" s="151"/>
      <c r="J7" s="118"/>
      <c r="K7" s="118"/>
      <c r="L7" s="150"/>
      <c r="M7" s="118"/>
      <c r="N7" s="150"/>
      <c r="O7" s="118"/>
      <c r="P7" s="150"/>
      <c r="Q7" s="118"/>
      <c r="R7" s="150"/>
      <c r="S7" s="151"/>
      <c r="T7" s="118"/>
      <c r="U7" s="150"/>
      <c r="V7" s="150"/>
      <c r="W7" s="118"/>
      <c r="X7" s="150"/>
      <c r="Y7" s="151"/>
    </row>
    <row r="8" spans="1:25" s="164" customFormat="1" ht="57" customHeight="1" x14ac:dyDescent="0.25">
      <c r="A8" s="420"/>
      <c r="B8" s="421"/>
      <c r="C8" s="421"/>
      <c r="D8" s="421"/>
      <c r="E8" s="421"/>
      <c r="F8" s="421"/>
      <c r="G8" s="422"/>
      <c r="H8" s="150"/>
      <c r="I8" s="151"/>
      <c r="J8" s="118"/>
      <c r="K8" s="118"/>
      <c r="L8" s="150"/>
      <c r="M8" s="118"/>
      <c r="N8" s="150"/>
      <c r="O8" s="118"/>
      <c r="P8" s="150"/>
      <c r="Q8" s="118"/>
      <c r="R8" s="150"/>
      <c r="S8" s="151"/>
      <c r="T8" s="118"/>
      <c r="U8" s="150"/>
      <c r="V8" s="150"/>
      <c r="W8" s="118"/>
      <c r="X8" s="150"/>
      <c r="Y8" s="151"/>
    </row>
    <row r="9" spans="1:25" s="164" customFormat="1" ht="57" customHeight="1" x14ac:dyDescent="0.25">
      <c r="A9" s="420"/>
      <c r="B9" s="421"/>
      <c r="C9" s="421"/>
      <c r="D9" s="421"/>
      <c r="E9" s="421"/>
      <c r="F9" s="421"/>
      <c r="G9" s="422"/>
      <c r="H9" s="150"/>
      <c r="I9" s="151"/>
      <c r="J9" s="118"/>
      <c r="K9" s="118"/>
      <c r="L9" s="150"/>
      <c r="M9" s="118"/>
      <c r="N9" s="150"/>
      <c r="O9" s="118"/>
      <c r="P9" s="150"/>
      <c r="Q9" s="118"/>
      <c r="R9" s="150"/>
      <c r="S9" s="151"/>
      <c r="T9" s="118"/>
      <c r="U9" s="150"/>
      <c r="V9" s="150"/>
      <c r="W9" s="118"/>
      <c r="X9" s="150"/>
      <c r="Y9" s="151"/>
    </row>
    <row r="10" spans="1:25" s="164" customFormat="1" ht="57" customHeight="1" x14ac:dyDescent="0.25">
      <c r="A10" s="420"/>
      <c r="B10" s="421"/>
      <c r="C10" s="421"/>
      <c r="D10" s="421"/>
      <c r="E10" s="421"/>
      <c r="F10" s="421"/>
      <c r="G10" s="422"/>
      <c r="H10" s="150"/>
      <c r="I10" s="151"/>
      <c r="J10" s="118"/>
      <c r="K10" s="118"/>
      <c r="L10" s="150"/>
      <c r="M10" s="118"/>
      <c r="N10" s="150"/>
      <c r="O10" s="118"/>
      <c r="P10" s="150"/>
      <c r="Q10" s="118"/>
      <c r="R10" s="150"/>
      <c r="S10" s="151"/>
      <c r="T10" s="118"/>
      <c r="U10" s="150"/>
      <c r="V10" s="150"/>
      <c r="W10" s="118"/>
      <c r="X10" s="150"/>
      <c r="Y10" s="151"/>
    </row>
    <row r="11" spans="1:25" s="164" customFormat="1" ht="58.5" customHeight="1" x14ac:dyDescent="0.25">
      <c r="A11" s="420">
        <v>2</v>
      </c>
      <c r="B11" s="421"/>
      <c r="C11" s="421"/>
      <c r="D11" s="421"/>
      <c r="E11" s="421"/>
      <c r="F11" s="421"/>
      <c r="G11" s="422"/>
      <c r="H11" s="150"/>
      <c r="I11" s="151"/>
      <c r="J11" s="118"/>
      <c r="K11" s="118"/>
      <c r="L11" s="150"/>
      <c r="M11" s="118"/>
      <c r="N11" s="150"/>
      <c r="O11" s="118"/>
      <c r="P11" s="150"/>
      <c r="Q11" s="118"/>
      <c r="R11" s="150"/>
      <c r="S11" s="151"/>
      <c r="T11" s="118"/>
      <c r="U11" s="150"/>
      <c r="V11" s="150"/>
      <c r="W11" s="118"/>
      <c r="X11" s="150"/>
      <c r="Y11" s="151"/>
    </row>
    <row r="12" spans="1:25" s="164" customFormat="1" ht="58.5" customHeight="1" x14ac:dyDescent="0.25">
      <c r="A12" s="420"/>
      <c r="B12" s="421"/>
      <c r="C12" s="421"/>
      <c r="D12" s="421"/>
      <c r="E12" s="421"/>
      <c r="F12" s="421"/>
      <c r="G12" s="422"/>
      <c r="H12" s="150"/>
      <c r="I12" s="151"/>
      <c r="J12" s="118"/>
      <c r="K12" s="118"/>
      <c r="L12" s="150"/>
      <c r="M12" s="118"/>
      <c r="N12" s="150"/>
      <c r="O12" s="118"/>
      <c r="P12" s="150"/>
      <c r="Q12" s="118"/>
      <c r="R12" s="150"/>
      <c r="S12" s="151"/>
      <c r="T12" s="118"/>
      <c r="U12" s="150"/>
      <c r="V12" s="150"/>
      <c r="W12" s="118"/>
      <c r="X12" s="150"/>
      <c r="Y12" s="151"/>
    </row>
    <row r="13" spans="1:25" s="164" customFormat="1" ht="58.5" customHeight="1" x14ac:dyDescent="0.25">
      <c r="A13" s="420"/>
      <c r="B13" s="421"/>
      <c r="C13" s="421"/>
      <c r="D13" s="421"/>
      <c r="E13" s="421"/>
      <c r="F13" s="421"/>
      <c r="G13" s="422"/>
      <c r="H13" s="150"/>
      <c r="I13" s="151"/>
      <c r="J13" s="118"/>
      <c r="K13" s="118"/>
      <c r="L13" s="150"/>
      <c r="M13" s="118"/>
      <c r="N13" s="150"/>
      <c r="O13" s="118"/>
      <c r="P13" s="150"/>
      <c r="Q13" s="118"/>
      <c r="R13" s="150"/>
      <c r="S13" s="151"/>
      <c r="T13" s="118"/>
      <c r="U13" s="150"/>
      <c r="V13" s="150"/>
      <c r="W13" s="118"/>
      <c r="X13" s="150"/>
      <c r="Y13" s="151"/>
    </row>
    <row r="14" spans="1:25" s="164" customFormat="1" ht="58.5" customHeight="1" x14ac:dyDescent="0.25">
      <c r="A14" s="420"/>
      <c r="B14" s="421"/>
      <c r="C14" s="421"/>
      <c r="D14" s="421"/>
      <c r="E14" s="421"/>
      <c r="F14" s="421"/>
      <c r="G14" s="422"/>
      <c r="H14" s="150"/>
      <c r="I14" s="151"/>
      <c r="J14" s="118"/>
      <c r="K14" s="118"/>
      <c r="L14" s="150"/>
      <c r="M14" s="118"/>
      <c r="N14" s="150"/>
      <c r="O14" s="118"/>
      <c r="P14" s="150"/>
      <c r="Q14" s="118"/>
      <c r="R14" s="150"/>
      <c r="S14" s="151"/>
      <c r="T14" s="118"/>
      <c r="U14" s="150"/>
      <c r="V14" s="150"/>
      <c r="W14" s="118"/>
      <c r="X14" s="150"/>
      <c r="Y14" s="151"/>
    </row>
    <row r="15" spans="1:25" s="164" customFormat="1" ht="58.5" customHeight="1" x14ac:dyDescent="0.25">
      <c r="A15" s="420"/>
      <c r="B15" s="421"/>
      <c r="C15" s="421"/>
      <c r="D15" s="421"/>
      <c r="E15" s="421"/>
      <c r="F15" s="421"/>
      <c r="G15" s="422"/>
      <c r="H15" s="150"/>
      <c r="I15" s="151"/>
      <c r="J15" s="118"/>
      <c r="K15" s="118"/>
      <c r="L15" s="150"/>
      <c r="M15" s="118"/>
      <c r="N15" s="150"/>
      <c r="O15" s="118"/>
      <c r="P15" s="150"/>
      <c r="Q15" s="118"/>
      <c r="R15" s="150"/>
      <c r="S15" s="151"/>
      <c r="T15" s="118"/>
      <c r="U15" s="150"/>
      <c r="V15" s="150"/>
      <c r="W15" s="118"/>
      <c r="X15" s="150"/>
      <c r="Y15" s="151"/>
    </row>
    <row r="16" spans="1:25" s="164" customFormat="1" ht="58.5" customHeight="1" x14ac:dyDescent="0.25">
      <c r="A16" s="420"/>
      <c r="B16" s="421"/>
      <c r="C16" s="421"/>
      <c r="D16" s="421"/>
      <c r="E16" s="421"/>
      <c r="F16" s="421"/>
      <c r="G16" s="422"/>
      <c r="H16" s="150"/>
      <c r="I16" s="151"/>
      <c r="J16" s="118"/>
      <c r="K16" s="118"/>
      <c r="L16" s="150"/>
      <c r="M16" s="118"/>
      <c r="N16" s="150"/>
      <c r="O16" s="118"/>
      <c r="P16" s="150"/>
      <c r="Q16" s="118"/>
      <c r="R16" s="150"/>
      <c r="S16" s="151"/>
      <c r="T16" s="118"/>
      <c r="U16" s="150"/>
      <c r="V16" s="150"/>
      <c r="W16" s="118"/>
      <c r="X16" s="150"/>
      <c r="Y16" s="151"/>
    </row>
    <row r="17" spans="1:25" s="164" customFormat="1" x14ac:dyDescent="0.25">
      <c r="A17" s="420">
        <v>3</v>
      </c>
      <c r="B17" s="421"/>
      <c r="C17" s="421"/>
      <c r="D17" s="421"/>
      <c r="E17" s="421"/>
      <c r="F17" s="421"/>
      <c r="G17" s="422"/>
      <c r="H17" s="150"/>
      <c r="I17" s="151"/>
      <c r="J17" s="118"/>
      <c r="K17" s="118"/>
      <c r="L17" s="150"/>
      <c r="M17" s="118"/>
      <c r="N17" s="150"/>
      <c r="O17" s="118"/>
      <c r="P17" s="150"/>
      <c r="Q17" s="118"/>
      <c r="R17" s="150"/>
      <c r="S17" s="151"/>
      <c r="T17" s="118"/>
      <c r="U17" s="150"/>
      <c r="V17" s="150"/>
      <c r="W17" s="118"/>
      <c r="X17" s="150"/>
      <c r="Y17" s="151"/>
    </row>
    <row r="18" spans="1:25" s="164" customFormat="1" ht="38.25" customHeight="1" x14ac:dyDescent="0.25">
      <c r="A18" s="420"/>
      <c r="B18" s="421"/>
      <c r="C18" s="421"/>
      <c r="D18" s="421"/>
      <c r="E18" s="421"/>
      <c r="F18" s="421"/>
      <c r="G18" s="422"/>
      <c r="H18" s="150"/>
      <c r="I18" s="151"/>
      <c r="J18" s="118"/>
      <c r="K18" s="118"/>
      <c r="L18" s="150"/>
      <c r="M18" s="118"/>
      <c r="N18" s="150"/>
      <c r="O18" s="118"/>
      <c r="P18" s="150"/>
      <c r="Q18" s="118"/>
      <c r="R18" s="150"/>
      <c r="S18" s="151"/>
      <c r="T18" s="118"/>
      <c r="U18" s="150"/>
      <c r="V18" s="150"/>
      <c r="W18" s="118"/>
      <c r="X18" s="150"/>
      <c r="Y18" s="151"/>
    </row>
    <row r="19" spans="1:25" s="164" customFormat="1" ht="38.25" customHeight="1" x14ac:dyDescent="0.25">
      <c r="A19" s="420"/>
      <c r="B19" s="421"/>
      <c r="C19" s="421"/>
      <c r="D19" s="421"/>
      <c r="E19" s="421"/>
      <c r="F19" s="421"/>
      <c r="G19" s="422"/>
      <c r="H19" s="150"/>
      <c r="I19" s="151"/>
      <c r="J19" s="118"/>
      <c r="K19" s="118"/>
      <c r="L19" s="150"/>
      <c r="M19" s="118"/>
      <c r="N19" s="150"/>
      <c r="O19" s="118"/>
      <c r="P19" s="150"/>
      <c r="Q19" s="118"/>
      <c r="R19" s="150"/>
      <c r="S19" s="151"/>
      <c r="T19" s="118"/>
      <c r="U19" s="150"/>
      <c r="V19" s="150"/>
      <c r="W19" s="118"/>
      <c r="X19" s="150"/>
      <c r="Y19" s="151"/>
    </row>
    <row r="20" spans="1:25" s="164" customFormat="1" ht="38.25" customHeight="1" x14ac:dyDescent="0.25">
      <c r="A20" s="420"/>
      <c r="B20" s="421"/>
      <c r="C20" s="421"/>
      <c r="D20" s="421"/>
      <c r="E20" s="421"/>
      <c r="F20" s="421"/>
      <c r="G20" s="422"/>
      <c r="H20" s="150"/>
      <c r="I20" s="151"/>
      <c r="J20" s="118"/>
      <c r="K20" s="118"/>
      <c r="L20" s="150"/>
      <c r="M20" s="118"/>
      <c r="N20" s="150"/>
      <c r="O20" s="118"/>
      <c r="P20" s="150"/>
      <c r="Q20" s="118"/>
      <c r="R20" s="150"/>
      <c r="S20" s="151"/>
      <c r="T20" s="118"/>
      <c r="U20" s="150"/>
      <c r="V20" s="150"/>
      <c r="W20" s="118"/>
      <c r="X20" s="150"/>
      <c r="Y20" s="151"/>
    </row>
    <row r="21" spans="1:25" s="164" customFormat="1" ht="38.25" customHeight="1" x14ac:dyDescent="0.25">
      <c r="A21" s="420"/>
      <c r="B21" s="421"/>
      <c r="C21" s="421"/>
      <c r="D21" s="421"/>
      <c r="E21" s="421"/>
      <c r="F21" s="421"/>
      <c r="G21" s="422"/>
      <c r="H21" s="150"/>
      <c r="I21" s="151"/>
      <c r="J21" s="118"/>
      <c r="K21" s="118"/>
      <c r="L21" s="150"/>
      <c r="M21" s="118"/>
      <c r="N21" s="150"/>
      <c r="O21" s="118"/>
      <c r="P21" s="150"/>
      <c r="Q21" s="118"/>
      <c r="R21" s="150"/>
      <c r="S21" s="151"/>
      <c r="T21" s="118"/>
      <c r="U21" s="150"/>
      <c r="V21" s="150"/>
      <c r="W21" s="118"/>
      <c r="X21" s="150"/>
      <c r="Y21" s="151"/>
    </row>
    <row r="22" spans="1:25" s="164" customFormat="1" ht="38.25" customHeight="1" x14ac:dyDescent="0.25">
      <c r="A22" s="420"/>
      <c r="B22" s="421"/>
      <c r="C22" s="421"/>
      <c r="D22" s="421"/>
      <c r="E22" s="421"/>
      <c r="F22" s="421"/>
      <c r="G22" s="422"/>
      <c r="H22" s="150"/>
      <c r="I22" s="151"/>
      <c r="J22" s="118"/>
      <c r="K22" s="118"/>
      <c r="L22" s="150"/>
      <c r="M22" s="118"/>
      <c r="N22" s="150"/>
      <c r="O22" s="118"/>
      <c r="P22" s="150"/>
      <c r="Q22" s="118"/>
      <c r="R22" s="150"/>
      <c r="S22" s="151"/>
      <c r="T22" s="118"/>
      <c r="U22" s="150"/>
      <c r="V22" s="150"/>
      <c r="W22" s="118"/>
      <c r="X22" s="150"/>
      <c r="Y22" s="151"/>
    </row>
    <row r="23" spans="1:25" s="164" customFormat="1" ht="15" customHeight="1" x14ac:dyDescent="0.25">
      <c r="A23" s="420">
        <v>4</v>
      </c>
      <c r="B23" s="421"/>
      <c r="C23" s="421"/>
      <c r="D23" s="421"/>
      <c r="E23" s="421"/>
      <c r="F23" s="421"/>
      <c r="G23" s="422"/>
      <c r="H23" s="150"/>
      <c r="I23" s="151"/>
      <c r="J23" s="118"/>
      <c r="K23" s="118"/>
      <c r="L23" s="150"/>
      <c r="M23" s="118"/>
      <c r="N23" s="150"/>
      <c r="O23" s="118"/>
      <c r="P23" s="150"/>
      <c r="Q23" s="118"/>
      <c r="R23" s="150"/>
      <c r="S23" s="151"/>
      <c r="T23" s="118"/>
      <c r="U23" s="150"/>
      <c r="V23" s="150"/>
      <c r="W23" s="118"/>
      <c r="X23" s="150"/>
      <c r="Y23" s="151"/>
    </row>
    <row r="24" spans="1:25" s="164" customFormat="1" ht="15" customHeight="1" x14ac:dyDescent="0.25">
      <c r="A24" s="420"/>
      <c r="B24" s="421"/>
      <c r="C24" s="421"/>
      <c r="D24" s="421"/>
      <c r="E24" s="421"/>
      <c r="F24" s="421"/>
      <c r="G24" s="422"/>
      <c r="H24" s="150"/>
      <c r="I24" s="151"/>
      <c r="J24" s="118"/>
      <c r="K24" s="118"/>
      <c r="L24" s="150"/>
      <c r="M24" s="118"/>
      <c r="N24" s="150"/>
      <c r="O24" s="118"/>
      <c r="P24" s="150"/>
      <c r="Q24" s="118"/>
      <c r="R24" s="150"/>
      <c r="S24" s="151"/>
      <c r="T24" s="118"/>
      <c r="U24" s="150"/>
      <c r="V24" s="150"/>
      <c r="W24" s="118"/>
      <c r="X24" s="150"/>
      <c r="Y24" s="151"/>
    </row>
    <row r="25" spans="1:25" s="164" customFormat="1" ht="15" customHeight="1" x14ac:dyDescent="0.25">
      <c r="A25" s="420"/>
      <c r="B25" s="421"/>
      <c r="C25" s="421"/>
      <c r="D25" s="421"/>
      <c r="E25" s="421"/>
      <c r="F25" s="421"/>
      <c r="G25" s="422"/>
      <c r="H25" s="150"/>
      <c r="I25" s="151"/>
      <c r="J25" s="118"/>
      <c r="K25" s="118"/>
      <c r="L25" s="150"/>
      <c r="M25" s="118"/>
      <c r="N25" s="150"/>
      <c r="O25" s="118"/>
      <c r="P25" s="150"/>
      <c r="Q25" s="118"/>
      <c r="R25" s="150"/>
      <c r="S25" s="151"/>
      <c r="T25" s="118"/>
      <c r="U25" s="150"/>
      <c r="V25" s="150"/>
      <c r="W25" s="118"/>
      <c r="X25" s="150"/>
      <c r="Y25" s="151"/>
    </row>
    <row r="26" spans="1:25" s="164" customFormat="1" ht="15" customHeight="1" x14ac:dyDescent="0.25">
      <c r="A26" s="420"/>
      <c r="B26" s="421"/>
      <c r="C26" s="421"/>
      <c r="D26" s="421"/>
      <c r="E26" s="421"/>
      <c r="F26" s="421"/>
      <c r="G26" s="422"/>
      <c r="H26" s="150"/>
      <c r="I26" s="151"/>
      <c r="J26" s="118"/>
      <c r="K26" s="118"/>
      <c r="L26" s="150"/>
      <c r="M26" s="118"/>
      <c r="N26" s="150"/>
      <c r="O26" s="118"/>
      <c r="P26" s="150"/>
      <c r="Q26" s="118"/>
      <c r="R26" s="150"/>
      <c r="S26" s="151"/>
      <c r="T26" s="118"/>
      <c r="U26" s="150"/>
      <c r="V26" s="150"/>
      <c r="W26" s="118"/>
      <c r="X26" s="150"/>
      <c r="Y26" s="151"/>
    </row>
    <row r="27" spans="1:25" s="164" customFormat="1" ht="15" customHeight="1" x14ac:dyDescent="0.25">
      <c r="A27" s="420"/>
      <c r="B27" s="421"/>
      <c r="C27" s="421"/>
      <c r="D27" s="421"/>
      <c r="E27" s="421"/>
      <c r="F27" s="421"/>
      <c r="G27" s="422"/>
      <c r="H27" s="150"/>
      <c r="I27" s="151"/>
      <c r="J27" s="118"/>
      <c r="K27" s="118"/>
      <c r="L27" s="150"/>
      <c r="M27" s="118"/>
      <c r="N27" s="150"/>
      <c r="O27" s="118"/>
      <c r="P27" s="150"/>
      <c r="Q27" s="118"/>
      <c r="R27" s="150"/>
      <c r="S27" s="151"/>
      <c r="T27" s="118"/>
      <c r="U27" s="150"/>
      <c r="V27" s="150"/>
      <c r="W27" s="118"/>
      <c r="X27" s="150"/>
      <c r="Y27" s="151"/>
    </row>
    <row r="28" spans="1:25" s="164" customFormat="1" ht="15" customHeight="1" x14ac:dyDescent="0.25">
      <c r="A28" s="420"/>
      <c r="B28" s="421"/>
      <c r="C28" s="421"/>
      <c r="D28" s="421"/>
      <c r="E28" s="421"/>
      <c r="F28" s="421"/>
      <c r="G28" s="422"/>
      <c r="H28" s="150"/>
      <c r="I28" s="151"/>
      <c r="J28" s="118"/>
      <c r="K28" s="118"/>
      <c r="L28" s="150"/>
      <c r="M28" s="118"/>
      <c r="N28" s="150"/>
      <c r="O28" s="118"/>
      <c r="P28" s="150"/>
      <c r="Q28" s="118"/>
      <c r="R28" s="150"/>
      <c r="S28" s="151"/>
      <c r="T28" s="118"/>
      <c r="U28" s="150"/>
      <c r="V28" s="150"/>
      <c r="W28" s="118"/>
      <c r="X28" s="150"/>
      <c r="Y28" s="151"/>
    </row>
    <row r="29" spans="1:25" s="164" customFormat="1" ht="15" customHeight="1" x14ac:dyDescent="0.25">
      <c r="A29" s="420">
        <v>5</v>
      </c>
      <c r="B29" s="421"/>
      <c r="C29" s="421"/>
      <c r="D29" s="421"/>
      <c r="E29" s="421"/>
      <c r="F29" s="421"/>
      <c r="G29" s="422"/>
      <c r="H29" s="150"/>
      <c r="I29" s="151"/>
      <c r="J29" s="118"/>
      <c r="K29" s="118"/>
      <c r="L29" s="150"/>
      <c r="M29" s="118"/>
      <c r="N29" s="150"/>
      <c r="O29" s="118"/>
      <c r="P29" s="150"/>
      <c r="Q29" s="118"/>
      <c r="R29" s="150"/>
      <c r="S29" s="151"/>
      <c r="T29" s="118"/>
      <c r="U29" s="150"/>
      <c r="V29" s="150"/>
      <c r="W29" s="118"/>
      <c r="X29" s="150"/>
      <c r="Y29" s="151"/>
    </row>
    <row r="30" spans="1:25" s="164" customFormat="1" ht="15" customHeight="1" x14ac:dyDescent="0.25">
      <c r="A30" s="420"/>
      <c r="B30" s="421"/>
      <c r="C30" s="421"/>
      <c r="D30" s="421"/>
      <c r="E30" s="421"/>
      <c r="F30" s="421"/>
      <c r="G30" s="422"/>
      <c r="H30" s="150"/>
      <c r="I30" s="151"/>
      <c r="J30" s="118"/>
      <c r="K30" s="118"/>
      <c r="L30" s="150"/>
      <c r="M30" s="118"/>
      <c r="N30" s="150"/>
      <c r="O30" s="118"/>
      <c r="P30" s="150"/>
      <c r="Q30" s="118"/>
      <c r="R30" s="150"/>
      <c r="S30" s="151"/>
      <c r="T30" s="118"/>
      <c r="U30" s="150"/>
      <c r="V30" s="150"/>
      <c r="W30" s="118"/>
      <c r="X30" s="150"/>
      <c r="Y30" s="151"/>
    </row>
    <row r="31" spans="1:25" s="164" customFormat="1" ht="15" customHeight="1" x14ac:dyDescent="0.25">
      <c r="A31" s="420"/>
      <c r="B31" s="421"/>
      <c r="C31" s="421"/>
      <c r="D31" s="421"/>
      <c r="E31" s="421"/>
      <c r="F31" s="421"/>
      <c r="G31" s="422"/>
      <c r="H31" s="150"/>
      <c r="I31" s="151"/>
      <c r="J31" s="118"/>
      <c r="K31" s="118"/>
      <c r="L31" s="150"/>
      <c r="M31" s="118"/>
      <c r="N31" s="150"/>
      <c r="O31" s="118"/>
      <c r="P31" s="150"/>
      <c r="Q31" s="118"/>
      <c r="R31" s="150"/>
      <c r="S31" s="151"/>
      <c r="T31" s="118"/>
      <c r="U31" s="150"/>
      <c r="V31" s="150"/>
      <c r="W31" s="118"/>
      <c r="X31" s="150"/>
      <c r="Y31" s="151"/>
    </row>
    <row r="32" spans="1:25" s="164" customFormat="1" ht="15" customHeight="1" x14ac:dyDescent="0.25">
      <c r="A32" s="420"/>
      <c r="B32" s="421"/>
      <c r="C32" s="421"/>
      <c r="D32" s="421"/>
      <c r="E32" s="421"/>
      <c r="F32" s="421"/>
      <c r="G32" s="422"/>
      <c r="H32" s="150"/>
      <c r="I32" s="151"/>
      <c r="J32" s="118"/>
      <c r="K32" s="118"/>
      <c r="L32" s="150"/>
      <c r="M32" s="118"/>
      <c r="N32" s="150"/>
      <c r="O32" s="118"/>
      <c r="P32" s="150"/>
      <c r="Q32" s="118"/>
      <c r="R32" s="150"/>
      <c r="S32" s="151"/>
      <c r="T32" s="118"/>
      <c r="U32" s="150"/>
      <c r="V32" s="150"/>
      <c r="W32" s="118"/>
      <c r="X32" s="150"/>
      <c r="Y32" s="151"/>
    </row>
    <row r="33" spans="1:25" s="164" customFormat="1" ht="15" customHeight="1" x14ac:dyDescent="0.25">
      <c r="A33" s="420"/>
      <c r="B33" s="421"/>
      <c r="C33" s="421"/>
      <c r="D33" s="421"/>
      <c r="E33" s="421"/>
      <c r="F33" s="421"/>
      <c r="G33" s="422"/>
      <c r="H33" s="150"/>
      <c r="I33" s="151"/>
      <c r="J33" s="118"/>
      <c r="K33" s="118"/>
      <c r="L33" s="150"/>
      <c r="M33" s="118"/>
      <c r="N33" s="150"/>
      <c r="O33" s="118"/>
      <c r="P33" s="150"/>
      <c r="Q33" s="118"/>
      <c r="R33" s="150"/>
      <c r="S33" s="151"/>
      <c r="T33" s="118"/>
      <c r="U33" s="150"/>
      <c r="V33" s="150"/>
      <c r="W33" s="118"/>
      <c r="X33" s="150"/>
      <c r="Y33" s="151"/>
    </row>
    <row r="34" spans="1:25" s="164" customFormat="1" ht="15" customHeight="1" x14ac:dyDescent="0.25">
      <c r="A34" s="420"/>
      <c r="B34" s="421"/>
      <c r="C34" s="421"/>
      <c r="D34" s="421"/>
      <c r="E34" s="421"/>
      <c r="F34" s="421"/>
      <c r="G34" s="422"/>
      <c r="H34" s="150"/>
      <c r="I34" s="151"/>
      <c r="J34" s="118"/>
      <c r="K34" s="118"/>
      <c r="L34" s="150"/>
      <c r="M34" s="118"/>
      <c r="N34" s="150"/>
      <c r="O34" s="118"/>
      <c r="P34" s="150"/>
      <c r="Q34" s="118"/>
      <c r="R34" s="150"/>
      <c r="S34" s="151"/>
      <c r="T34" s="118"/>
      <c r="U34" s="150"/>
      <c r="V34" s="150"/>
      <c r="W34" s="118"/>
      <c r="X34" s="150"/>
      <c r="Y34" s="151"/>
    </row>
    <row r="35" spans="1:25" s="164" customFormat="1" ht="15" customHeight="1" x14ac:dyDescent="0.25">
      <c r="A35" s="420">
        <v>6</v>
      </c>
      <c r="B35" s="421"/>
      <c r="C35" s="421"/>
      <c r="D35" s="421"/>
      <c r="E35" s="421"/>
      <c r="F35" s="421"/>
      <c r="G35" s="422"/>
      <c r="H35" s="150"/>
      <c r="I35" s="151"/>
      <c r="J35" s="118"/>
      <c r="K35" s="118"/>
      <c r="L35" s="150"/>
      <c r="M35" s="118"/>
      <c r="N35" s="150"/>
      <c r="O35" s="118"/>
      <c r="P35" s="150"/>
      <c r="Q35" s="118"/>
      <c r="R35" s="150"/>
      <c r="S35" s="151"/>
      <c r="T35" s="118"/>
      <c r="U35" s="150"/>
      <c r="V35" s="150"/>
      <c r="W35" s="118"/>
      <c r="X35" s="150"/>
      <c r="Y35" s="151"/>
    </row>
    <row r="36" spans="1:25" s="164" customFormat="1" ht="15" customHeight="1" x14ac:dyDescent="0.25">
      <c r="A36" s="420"/>
      <c r="B36" s="421"/>
      <c r="C36" s="421"/>
      <c r="D36" s="421"/>
      <c r="E36" s="421"/>
      <c r="F36" s="421"/>
      <c r="G36" s="422"/>
      <c r="H36" s="150"/>
      <c r="I36" s="151"/>
      <c r="J36" s="118"/>
      <c r="K36" s="118"/>
      <c r="L36" s="150"/>
      <c r="M36" s="118"/>
      <c r="N36" s="150"/>
      <c r="O36" s="118"/>
      <c r="P36" s="150"/>
      <c r="Q36" s="118"/>
      <c r="R36" s="150"/>
      <c r="S36" s="151"/>
      <c r="T36" s="118"/>
      <c r="U36" s="150"/>
      <c r="V36" s="150"/>
      <c r="W36" s="118"/>
      <c r="X36" s="150"/>
      <c r="Y36" s="151"/>
    </row>
    <row r="37" spans="1:25" s="164" customFormat="1" ht="15" customHeight="1" x14ac:dyDescent="0.25">
      <c r="A37" s="420"/>
      <c r="B37" s="421"/>
      <c r="C37" s="421"/>
      <c r="D37" s="421"/>
      <c r="E37" s="421"/>
      <c r="F37" s="421"/>
      <c r="G37" s="422"/>
      <c r="H37" s="150"/>
      <c r="I37" s="151"/>
      <c r="J37" s="118"/>
      <c r="K37" s="118"/>
      <c r="L37" s="150"/>
      <c r="M37" s="118"/>
      <c r="N37" s="150"/>
      <c r="O37" s="118"/>
      <c r="P37" s="150"/>
      <c r="Q37" s="118"/>
      <c r="R37" s="150"/>
      <c r="S37" s="151"/>
      <c r="T37" s="118"/>
      <c r="U37" s="150"/>
      <c r="V37" s="150"/>
      <c r="W37" s="118"/>
      <c r="X37" s="150"/>
      <c r="Y37" s="151"/>
    </row>
    <row r="38" spans="1:25" s="164" customFormat="1" ht="15" customHeight="1" x14ac:dyDescent="0.25">
      <c r="A38" s="420"/>
      <c r="B38" s="421"/>
      <c r="C38" s="421"/>
      <c r="D38" s="421"/>
      <c r="E38" s="421"/>
      <c r="F38" s="421"/>
      <c r="G38" s="422"/>
      <c r="H38" s="150"/>
      <c r="I38" s="151"/>
      <c r="J38" s="118"/>
      <c r="K38" s="118"/>
      <c r="L38" s="150"/>
      <c r="M38" s="118"/>
      <c r="N38" s="150"/>
      <c r="O38" s="118"/>
      <c r="P38" s="150"/>
      <c r="Q38" s="118"/>
      <c r="R38" s="150"/>
      <c r="S38" s="151"/>
      <c r="T38" s="118"/>
      <c r="U38" s="150"/>
      <c r="V38" s="150"/>
      <c r="W38" s="118"/>
      <c r="X38" s="150"/>
      <c r="Y38" s="151"/>
    </row>
    <row r="39" spans="1:25" s="164" customFormat="1" ht="15" customHeight="1" x14ac:dyDescent="0.25">
      <c r="A39" s="420"/>
      <c r="B39" s="421"/>
      <c r="C39" s="421"/>
      <c r="D39" s="421"/>
      <c r="E39" s="421"/>
      <c r="F39" s="421"/>
      <c r="G39" s="422"/>
      <c r="H39" s="150"/>
      <c r="I39" s="151"/>
      <c r="J39" s="118"/>
      <c r="K39" s="118"/>
      <c r="L39" s="150"/>
      <c r="M39" s="118"/>
      <c r="N39" s="150"/>
      <c r="O39" s="118"/>
      <c r="P39" s="150"/>
      <c r="Q39" s="118"/>
      <c r="R39" s="150"/>
      <c r="S39" s="151"/>
      <c r="T39" s="118"/>
      <c r="U39" s="150"/>
      <c r="V39" s="150"/>
      <c r="W39" s="118"/>
      <c r="X39" s="150"/>
      <c r="Y39" s="151"/>
    </row>
    <row r="40" spans="1:25" s="164" customFormat="1" ht="15" customHeight="1" x14ac:dyDescent="0.25">
      <c r="A40" s="420"/>
      <c r="B40" s="421"/>
      <c r="C40" s="421"/>
      <c r="D40" s="421"/>
      <c r="E40" s="421"/>
      <c r="F40" s="421"/>
      <c r="G40" s="422"/>
      <c r="H40" s="150"/>
      <c r="I40" s="151"/>
      <c r="J40" s="118"/>
      <c r="K40" s="118"/>
      <c r="L40" s="150"/>
      <c r="M40" s="118"/>
      <c r="N40" s="150"/>
      <c r="O40" s="118"/>
      <c r="P40" s="150"/>
      <c r="Q40" s="118"/>
      <c r="R40" s="150"/>
      <c r="S40" s="151"/>
      <c r="T40" s="118"/>
      <c r="U40" s="150"/>
      <c r="V40" s="150"/>
      <c r="W40" s="118"/>
      <c r="X40" s="150"/>
      <c r="Y40" s="151"/>
    </row>
    <row r="41" spans="1:25" s="164" customFormat="1" ht="15" customHeight="1" x14ac:dyDescent="0.25">
      <c r="A41" s="420">
        <v>7</v>
      </c>
      <c r="B41" s="421"/>
      <c r="C41" s="421"/>
      <c r="D41" s="421"/>
      <c r="E41" s="421"/>
      <c r="F41" s="421"/>
      <c r="G41" s="422"/>
      <c r="H41" s="150"/>
      <c r="I41" s="151"/>
      <c r="J41" s="118"/>
      <c r="K41" s="118"/>
      <c r="L41" s="150"/>
      <c r="M41" s="118"/>
      <c r="N41" s="150"/>
      <c r="O41" s="118"/>
      <c r="P41" s="150"/>
      <c r="Q41" s="118"/>
      <c r="R41" s="150"/>
      <c r="S41" s="151"/>
      <c r="T41" s="118"/>
      <c r="U41" s="150"/>
      <c r="V41" s="150"/>
      <c r="W41" s="118"/>
      <c r="X41" s="150"/>
      <c r="Y41" s="151"/>
    </row>
    <row r="42" spans="1:25" s="164" customFormat="1" ht="15" customHeight="1" x14ac:dyDescent="0.25">
      <c r="A42" s="420"/>
      <c r="B42" s="421"/>
      <c r="C42" s="421"/>
      <c r="D42" s="421"/>
      <c r="E42" s="421"/>
      <c r="F42" s="421"/>
      <c r="G42" s="422"/>
      <c r="H42" s="150"/>
      <c r="I42" s="151"/>
      <c r="J42" s="118"/>
      <c r="K42" s="118"/>
      <c r="L42" s="150"/>
      <c r="M42" s="118"/>
      <c r="N42" s="150"/>
      <c r="O42" s="118"/>
      <c r="P42" s="150"/>
      <c r="Q42" s="118"/>
      <c r="R42" s="150"/>
      <c r="S42" s="151"/>
      <c r="T42" s="118"/>
      <c r="U42" s="150"/>
      <c r="V42" s="150"/>
      <c r="W42" s="118"/>
      <c r="X42" s="150"/>
      <c r="Y42" s="151"/>
    </row>
    <row r="43" spans="1:25" s="164" customFormat="1" ht="15" customHeight="1" x14ac:dyDescent="0.25">
      <c r="A43" s="420"/>
      <c r="B43" s="421"/>
      <c r="C43" s="421"/>
      <c r="D43" s="421"/>
      <c r="E43" s="421"/>
      <c r="F43" s="421"/>
      <c r="G43" s="422"/>
      <c r="H43" s="150"/>
      <c r="I43" s="151"/>
      <c r="J43" s="118"/>
      <c r="K43" s="118"/>
      <c r="L43" s="150"/>
      <c r="M43" s="118"/>
      <c r="N43" s="150"/>
      <c r="O43" s="118"/>
      <c r="P43" s="150"/>
      <c r="Q43" s="118"/>
      <c r="R43" s="150"/>
      <c r="S43" s="151"/>
      <c r="T43" s="118"/>
      <c r="U43" s="150"/>
      <c r="V43" s="150"/>
      <c r="W43" s="118"/>
      <c r="X43" s="150"/>
      <c r="Y43" s="151"/>
    </row>
    <row r="44" spans="1:25" s="164" customFormat="1" ht="15" customHeight="1" x14ac:dyDescent="0.25">
      <c r="A44" s="420"/>
      <c r="B44" s="421"/>
      <c r="C44" s="421"/>
      <c r="D44" s="421"/>
      <c r="E44" s="421"/>
      <c r="F44" s="421"/>
      <c r="G44" s="422"/>
      <c r="H44" s="150"/>
      <c r="I44" s="151"/>
      <c r="J44" s="118"/>
      <c r="K44" s="118"/>
      <c r="L44" s="150"/>
      <c r="M44" s="118"/>
      <c r="N44" s="150"/>
      <c r="O44" s="118"/>
      <c r="P44" s="150"/>
      <c r="Q44" s="118"/>
      <c r="R44" s="150"/>
      <c r="S44" s="151"/>
      <c r="T44" s="118"/>
      <c r="U44" s="150"/>
      <c r="V44" s="150"/>
      <c r="W44" s="118"/>
      <c r="X44" s="150"/>
      <c r="Y44" s="151"/>
    </row>
    <row r="45" spans="1:25" s="164" customFormat="1" ht="15" customHeight="1" x14ac:dyDescent="0.25">
      <c r="A45" s="420"/>
      <c r="B45" s="421"/>
      <c r="C45" s="421"/>
      <c r="D45" s="421"/>
      <c r="E45" s="421"/>
      <c r="F45" s="421"/>
      <c r="G45" s="422"/>
      <c r="H45" s="150"/>
      <c r="I45" s="151"/>
      <c r="J45" s="118"/>
      <c r="K45" s="118"/>
      <c r="L45" s="150"/>
      <c r="M45" s="118"/>
      <c r="N45" s="150"/>
      <c r="O45" s="118"/>
      <c r="P45" s="150"/>
      <c r="Q45" s="118"/>
      <c r="R45" s="150"/>
      <c r="S45" s="151"/>
      <c r="T45" s="118"/>
      <c r="U45" s="150"/>
      <c r="V45" s="150"/>
      <c r="W45" s="118"/>
      <c r="X45" s="150"/>
      <c r="Y45" s="151"/>
    </row>
    <row r="46" spans="1:25" s="164" customFormat="1" ht="15" customHeight="1" x14ac:dyDescent="0.25">
      <c r="A46" s="420"/>
      <c r="B46" s="421"/>
      <c r="C46" s="421"/>
      <c r="D46" s="421"/>
      <c r="E46" s="421"/>
      <c r="F46" s="421"/>
      <c r="G46" s="422"/>
      <c r="H46" s="150"/>
      <c r="I46" s="151"/>
      <c r="J46" s="118"/>
      <c r="K46" s="118"/>
      <c r="L46" s="150"/>
      <c r="M46" s="118"/>
      <c r="N46" s="150"/>
      <c r="O46" s="118"/>
      <c r="P46" s="150"/>
      <c r="Q46" s="118"/>
      <c r="R46" s="150"/>
      <c r="S46" s="151"/>
      <c r="T46" s="118"/>
      <c r="U46" s="150"/>
      <c r="V46" s="150"/>
      <c r="W46" s="118"/>
      <c r="X46" s="150"/>
      <c r="Y46" s="151"/>
    </row>
    <row r="47" spans="1:25" s="164" customFormat="1" ht="15" customHeight="1" x14ac:dyDescent="0.25">
      <c r="A47" s="420">
        <v>8</v>
      </c>
      <c r="B47" s="421"/>
      <c r="C47" s="421"/>
      <c r="D47" s="421"/>
      <c r="E47" s="421"/>
      <c r="F47" s="421"/>
      <c r="G47" s="422"/>
      <c r="H47" s="150"/>
      <c r="I47" s="151"/>
      <c r="J47" s="118"/>
      <c r="K47" s="118"/>
      <c r="L47" s="150"/>
      <c r="M47" s="118"/>
      <c r="N47" s="150"/>
      <c r="O47" s="118"/>
      <c r="P47" s="150"/>
      <c r="Q47" s="118"/>
      <c r="R47" s="150"/>
      <c r="S47" s="151"/>
      <c r="T47" s="118"/>
      <c r="U47" s="150"/>
      <c r="V47" s="150"/>
      <c r="W47" s="118"/>
      <c r="X47" s="150"/>
      <c r="Y47" s="151"/>
    </row>
    <row r="48" spans="1:25" s="164" customFormat="1" ht="15" customHeight="1" x14ac:dyDescent="0.25">
      <c r="A48" s="420"/>
      <c r="B48" s="421"/>
      <c r="C48" s="421"/>
      <c r="D48" s="421"/>
      <c r="E48" s="421"/>
      <c r="F48" s="421"/>
      <c r="G48" s="422"/>
      <c r="H48" s="150"/>
      <c r="I48" s="151"/>
      <c r="J48" s="118"/>
      <c r="K48" s="118"/>
      <c r="L48" s="150"/>
      <c r="M48" s="118"/>
      <c r="N48" s="150"/>
      <c r="O48" s="118"/>
      <c r="P48" s="150"/>
      <c r="Q48" s="118"/>
      <c r="R48" s="150"/>
      <c r="S48" s="151"/>
      <c r="T48" s="118"/>
      <c r="U48" s="150"/>
      <c r="V48" s="150"/>
      <c r="W48" s="118"/>
      <c r="X48" s="150"/>
      <c r="Y48" s="151"/>
    </row>
    <row r="49" spans="1:25" s="164" customFormat="1" ht="15" customHeight="1" x14ac:dyDescent="0.25">
      <c r="A49" s="420"/>
      <c r="B49" s="421"/>
      <c r="C49" s="421"/>
      <c r="D49" s="421"/>
      <c r="E49" s="421"/>
      <c r="F49" s="421"/>
      <c r="G49" s="422"/>
      <c r="H49" s="150"/>
      <c r="I49" s="151"/>
      <c r="J49" s="118"/>
      <c r="K49" s="118"/>
      <c r="L49" s="150"/>
      <c r="M49" s="118"/>
      <c r="N49" s="150"/>
      <c r="O49" s="118"/>
      <c r="P49" s="150"/>
      <c r="Q49" s="118"/>
      <c r="R49" s="150"/>
      <c r="S49" s="151"/>
      <c r="T49" s="118"/>
      <c r="U49" s="150"/>
      <c r="V49" s="150"/>
      <c r="W49" s="118"/>
      <c r="X49" s="150"/>
      <c r="Y49" s="151"/>
    </row>
    <row r="50" spans="1:25" s="164" customFormat="1" ht="15" customHeight="1" x14ac:dyDescent="0.25">
      <c r="A50" s="420"/>
      <c r="B50" s="421"/>
      <c r="C50" s="421"/>
      <c r="D50" s="421"/>
      <c r="E50" s="421"/>
      <c r="F50" s="421"/>
      <c r="G50" s="422"/>
      <c r="H50" s="150"/>
      <c r="I50" s="151"/>
      <c r="J50" s="118"/>
      <c r="K50" s="118"/>
      <c r="L50" s="150"/>
      <c r="M50" s="118"/>
      <c r="N50" s="150"/>
      <c r="O50" s="118"/>
      <c r="P50" s="150"/>
      <c r="Q50" s="118"/>
      <c r="R50" s="150"/>
      <c r="S50" s="151"/>
      <c r="T50" s="118"/>
      <c r="U50" s="150"/>
      <c r="V50" s="150"/>
      <c r="W50" s="118"/>
      <c r="X50" s="150"/>
      <c r="Y50" s="151"/>
    </row>
    <row r="51" spans="1:25" s="164" customFormat="1" ht="15" customHeight="1" x14ac:dyDescent="0.25">
      <c r="A51" s="420"/>
      <c r="B51" s="421"/>
      <c r="C51" s="421"/>
      <c r="D51" s="421"/>
      <c r="E51" s="421"/>
      <c r="F51" s="421"/>
      <c r="G51" s="422"/>
      <c r="H51" s="150"/>
      <c r="I51" s="151"/>
      <c r="J51" s="118"/>
      <c r="K51" s="118"/>
      <c r="L51" s="150"/>
      <c r="M51" s="118"/>
      <c r="N51" s="150"/>
      <c r="O51" s="118"/>
      <c r="P51" s="150"/>
      <c r="Q51" s="118"/>
      <c r="R51" s="150"/>
      <c r="S51" s="151"/>
      <c r="T51" s="118"/>
      <c r="U51" s="150"/>
      <c r="V51" s="150"/>
      <c r="W51" s="118"/>
      <c r="X51" s="150"/>
      <c r="Y51" s="151"/>
    </row>
    <row r="52" spans="1:25" s="164" customFormat="1" ht="15" customHeight="1" x14ac:dyDescent="0.25">
      <c r="A52" s="420"/>
      <c r="B52" s="421"/>
      <c r="C52" s="421"/>
      <c r="D52" s="421"/>
      <c r="E52" s="421"/>
      <c r="F52" s="421"/>
      <c r="G52" s="422"/>
      <c r="H52" s="150"/>
      <c r="I52" s="151"/>
      <c r="J52" s="118"/>
      <c r="K52" s="118"/>
      <c r="L52" s="150"/>
      <c r="M52" s="118"/>
      <c r="N52" s="150"/>
      <c r="O52" s="118"/>
      <c r="P52" s="150"/>
      <c r="Q52" s="118"/>
      <c r="R52" s="150"/>
      <c r="S52" s="151"/>
      <c r="T52" s="118"/>
      <c r="U52" s="150"/>
      <c r="V52" s="150"/>
      <c r="W52" s="118"/>
      <c r="X52" s="150"/>
      <c r="Y52" s="151"/>
    </row>
    <row r="53" spans="1:25" s="164" customFormat="1" ht="15" customHeight="1" x14ac:dyDescent="0.25">
      <c r="A53" s="420">
        <v>9</v>
      </c>
      <c r="B53" s="421"/>
      <c r="C53" s="421"/>
      <c r="D53" s="421"/>
      <c r="E53" s="421"/>
      <c r="F53" s="421"/>
      <c r="G53" s="422"/>
      <c r="H53" s="150"/>
      <c r="I53" s="151"/>
      <c r="J53" s="118"/>
      <c r="K53" s="118"/>
      <c r="L53" s="150"/>
      <c r="M53" s="118"/>
      <c r="N53" s="150"/>
      <c r="O53" s="118"/>
      <c r="P53" s="150"/>
      <c r="Q53" s="118"/>
      <c r="R53" s="150"/>
      <c r="S53" s="151"/>
      <c r="T53" s="118"/>
      <c r="U53" s="150"/>
      <c r="V53" s="150"/>
      <c r="W53" s="118"/>
      <c r="X53" s="150"/>
      <c r="Y53" s="151"/>
    </row>
    <row r="54" spans="1:25" s="164" customFormat="1" ht="15" customHeight="1" x14ac:dyDescent="0.25">
      <c r="A54" s="420"/>
      <c r="B54" s="421"/>
      <c r="C54" s="421"/>
      <c r="D54" s="421"/>
      <c r="E54" s="421"/>
      <c r="F54" s="421"/>
      <c r="G54" s="422"/>
      <c r="H54" s="150"/>
      <c r="I54" s="151"/>
      <c r="J54" s="118"/>
      <c r="K54" s="118"/>
      <c r="L54" s="150"/>
      <c r="M54" s="118"/>
      <c r="N54" s="150"/>
      <c r="O54" s="118"/>
      <c r="P54" s="150"/>
      <c r="Q54" s="118"/>
      <c r="R54" s="150"/>
      <c r="S54" s="151"/>
      <c r="T54" s="118"/>
      <c r="U54" s="150"/>
      <c r="V54" s="150"/>
      <c r="W54" s="118"/>
      <c r="X54" s="150"/>
      <c r="Y54" s="151"/>
    </row>
    <row r="55" spans="1:25" s="164" customFormat="1" ht="15" customHeight="1" x14ac:dyDescent="0.25">
      <c r="A55" s="420"/>
      <c r="B55" s="421"/>
      <c r="C55" s="421"/>
      <c r="D55" s="421"/>
      <c r="E55" s="421"/>
      <c r="F55" s="421"/>
      <c r="G55" s="422"/>
      <c r="H55" s="150"/>
      <c r="I55" s="151"/>
      <c r="J55" s="118"/>
      <c r="K55" s="118"/>
      <c r="L55" s="150"/>
      <c r="M55" s="118"/>
      <c r="N55" s="150"/>
      <c r="O55" s="118"/>
      <c r="P55" s="150"/>
      <c r="Q55" s="118"/>
      <c r="R55" s="150"/>
      <c r="S55" s="151"/>
      <c r="T55" s="118"/>
      <c r="U55" s="150"/>
      <c r="V55" s="150"/>
      <c r="W55" s="118"/>
      <c r="X55" s="150"/>
      <c r="Y55" s="151"/>
    </row>
    <row r="56" spans="1:25" s="164" customFormat="1" ht="15" customHeight="1" x14ac:dyDescent="0.25">
      <c r="A56" s="420"/>
      <c r="B56" s="421"/>
      <c r="C56" s="421"/>
      <c r="D56" s="421"/>
      <c r="E56" s="421"/>
      <c r="F56" s="421"/>
      <c r="G56" s="422"/>
      <c r="H56" s="150"/>
      <c r="I56" s="151"/>
      <c r="J56" s="118"/>
      <c r="K56" s="118"/>
      <c r="L56" s="150"/>
      <c r="M56" s="118"/>
      <c r="N56" s="150"/>
      <c r="O56" s="118"/>
      <c r="P56" s="150"/>
      <c r="Q56" s="118"/>
      <c r="R56" s="150"/>
      <c r="S56" s="151"/>
      <c r="T56" s="118"/>
      <c r="U56" s="150"/>
      <c r="V56" s="150"/>
      <c r="W56" s="118"/>
      <c r="X56" s="150"/>
      <c r="Y56" s="151"/>
    </row>
    <row r="57" spans="1:25" s="164" customFormat="1" ht="15" customHeight="1" x14ac:dyDescent="0.25">
      <c r="A57" s="420"/>
      <c r="B57" s="421"/>
      <c r="C57" s="421"/>
      <c r="D57" s="421"/>
      <c r="E57" s="421"/>
      <c r="F57" s="421"/>
      <c r="G57" s="422"/>
      <c r="H57" s="150"/>
      <c r="I57" s="151"/>
      <c r="J57" s="118"/>
      <c r="K57" s="118"/>
      <c r="L57" s="150"/>
      <c r="M57" s="118"/>
      <c r="N57" s="150"/>
      <c r="O57" s="118"/>
      <c r="P57" s="150"/>
      <c r="Q57" s="118"/>
      <c r="R57" s="150"/>
      <c r="S57" s="151"/>
      <c r="T57" s="118"/>
      <c r="U57" s="150"/>
      <c r="V57" s="150"/>
      <c r="W57" s="118"/>
      <c r="X57" s="150"/>
      <c r="Y57" s="151"/>
    </row>
    <row r="58" spans="1:25" s="164" customFormat="1" ht="15" customHeight="1" x14ac:dyDescent="0.25">
      <c r="A58" s="420"/>
      <c r="B58" s="421"/>
      <c r="C58" s="421"/>
      <c r="D58" s="421"/>
      <c r="E58" s="421"/>
      <c r="F58" s="421"/>
      <c r="G58" s="422"/>
      <c r="H58" s="150"/>
      <c r="I58" s="151"/>
      <c r="J58" s="118"/>
      <c r="K58" s="118"/>
      <c r="L58" s="150"/>
      <c r="M58" s="118"/>
      <c r="N58" s="150"/>
      <c r="O58" s="118"/>
      <c r="P58" s="150"/>
      <c r="Q58" s="118"/>
      <c r="R58" s="150"/>
      <c r="S58" s="151"/>
      <c r="T58" s="118"/>
      <c r="U58" s="150"/>
      <c r="V58" s="150"/>
      <c r="W58" s="118"/>
      <c r="X58" s="150"/>
      <c r="Y58" s="151"/>
    </row>
    <row r="59" spans="1:25" s="164" customFormat="1" ht="15" customHeight="1" x14ac:dyDescent="0.25">
      <c r="A59" s="420">
        <v>10</v>
      </c>
      <c r="B59" s="421"/>
      <c r="C59" s="421"/>
      <c r="D59" s="421"/>
      <c r="E59" s="421"/>
      <c r="F59" s="421"/>
      <c r="G59" s="422"/>
      <c r="H59" s="150"/>
      <c r="I59" s="151"/>
      <c r="J59" s="118"/>
      <c r="K59" s="118"/>
      <c r="L59" s="150"/>
      <c r="M59" s="118"/>
      <c r="N59" s="150"/>
      <c r="O59" s="118"/>
      <c r="P59" s="150"/>
      <c r="Q59" s="118"/>
      <c r="R59" s="150"/>
      <c r="S59" s="151"/>
      <c r="T59" s="118"/>
      <c r="U59" s="150"/>
      <c r="V59" s="150"/>
      <c r="W59" s="118"/>
      <c r="X59" s="150"/>
      <c r="Y59" s="151"/>
    </row>
    <row r="60" spans="1:25" s="164" customFormat="1" ht="15" customHeight="1" x14ac:dyDescent="0.25">
      <c r="A60" s="420"/>
      <c r="B60" s="421"/>
      <c r="C60" s="421"/>
      <c r="D60" s="421"/>
      <c r="E60" s="421"/>
      <c r="F60" s="421"/>
      <c r="G60" s="422"/>
      <c r="H60" s="150"/>
      <c r="I60" s="151"/>
      <c r="J60" s="118"/>
      <c r="K60" s="118"/>
      <c r="L60" s="150"/>
      <c r="M60" s="118"/>
      <c r="N60" s="150"/>
      <c r="O60" s="118"/>
      <c r="P60" s="150"/>
      <c r="Q60" s="118"/>
      <c r="R60" s="150"/>
      <c r="S60" s="151"/>
      <c r="T60" s="118"/>
      <c r="U60" s="150"/>
      <c r="V60" s="150"/>
      <c r="W60" s="118"/>
      <c r="X60" s="150"/>
      <c r="Y60" s="151"/>
    </row>
    <row r="61" spans="1:25" s="164" customFormat="1" ht="15" customHeight="1" x14ac:dyDescent="0.25">
      <c r="A61" s="420"/>
      <c r="B61" s="421"/>
      <c r="C61" s="421"/>
      <c r="D61" s="421"/>
      <c r="E61" s="421"/>
      <c r="F61" s="421"/>
      <c r="G61" s="422"/>
      <c r="H61" s="150"/>
      <c r="I61" s="151"/>
      <c r="J61" s="118"/>
      <c r="K61" s="118"/>
      <c r="L61" s="150"/>
      <c r="M61" s="118"/>
      <c r="N61" s="150"/>
      <c r="O61" s="118"/>
      <c r="P61" s="150"/>
      <c r="Q61" s="118"/>
      <c r="R61" s="150"/>
      <c r="S61" s="151"/>
      <c r="T61" s="118"/>
      <c r="U61" s="150"/>
      <c r="V61" s="150"/>
      <c r="W61" s="118"/>
      <c r="X61" s="150"/>
      <c r="Y61" s="151"/>
    </row>
    <row r="62" spans="1:25" s="164" customFormat="1" ht="15" customHeight="1" x14ac:dyDescent="0.25">
      <c r="A62" s="420"/>
      <c r="B62" s="421"/>
      <c r="C62" s="421"/>
      <c r="D62" s="421"/>
      <c r="E62" s="421"/>
      <c r="F62" s="421"/>
      <c r="G62" s="422"/>
      <c r="H62" s="150"/>
      <c r="I62" s="151"/>
      <c r="J62" s="118"/>
      <c r="K62" s="118"/>
      <c r="L62" s="150"/>
      <c r="M62" s="118"/>
      <c r="N62" s="150"/>
      <c r="O62" s="118"/>
      <c r="P62" s="150"/>
      <c r="Q62" s="118"/>
      <c r="R62" s="150"/>
      <c r="S62" s="151"/>
      <c r="T62" s="118"/>
      <c r="U62" s="150"/>
      <c r="V62" s="150"/>
      <c r="W62" s="118"/>
      <c r="X62" s="150"/>
      <c r="Y62" s="151"/>
    </row>
    <row r="63" spans="1:25" s="164" customFormat="1" ht="15" customHeight="1" x14ac:dyDescent="0.25">
      <c r="A63" s="420"/>
      <c r="B63" s="421"/>
      <c r="C63" s="421"/>
      <c r="D63" s="421"/>
      <c r="E63" s="421"/>
      <c r="F63" s="421"/>
      <c r="G63" s="422"/>
      <c r="H63" s="150"/>
      <c r="I63" s="151"/>
      <c r="J63" s="118"/>
      <c r="K63" s="118"/>
      <c r="L63" s="150"/>
      <c r="M63" s="118"/>
      <c r="N63" s="150"/>
      <c r="O63" s="118"/>
      <c r="P63" s="150"/>
      <c r="Q63" s="118"/>
      <c r="R63" s="150"/>
      <c r="S63" s="151"/>
      <c r="T63" s="118"/>
      <c r="U63" s="150"/>
      <c r="V63" s="150"/>
      <c r="W63" s="118"/>
      <c r="X63" s="150"/>
      <c r="Y63" s="151"/>
    </row>
    <row r="64" spans="1:25" s="164" customFormat="1" ht="15" customHeight="1" x14ac:dyDescent="0.25">
      <c r="A64" s="420"/>
      <c r="B64" s="421"/>
      <c r="C64" s="421"/>
      <c r="D64" s="421"/>
      <c r="E64" s="421"/>
      <c r="F64" s="421"/>
      <c r="G64" s="422"/>
      <c r="H64" s="150"/>
      <c r="I64" s="151"/>
      <c r="J64" s="118"/>
      <c r="K64" s="118"/>
      <c r="L64" s="150"/>
      <c r="M64" s="118"/>
      <c r="N64" s="150"/>
      <c r="O64" s="118"/>
      <c r="P64" s="150"/>
      <c r="Q64" s="118"/>
      <c r="R64" s="150"/>
      <c r="S64" s="151"/>
      <c r="T64" s="118"/>
      <c r="U64" s="150"/>
      <c r="V64" s="150"/>
      <c r="W64" s="118"/>
      <c r="X64" s="150"/>
      <c r="Y64" s="151"/>
    </row>
  </sheetData>
  <sheetProtection algorithmName="SHA-512" hashValue="fnqwyA8Pgn27XVe0GyG14rqgNUI/2uPZrO59G6WoOAJTO4LrTws9Bsudo04lo8LXRHVgYBSepYqyKR4xFygULg==" saltValue="1tK5UyV7et0E6SMzgr3RZQ==" spinCount="100000" sheet="1" objects="1" scenarios="1" formatCells="0" formatColumns="0" formatRows="0"/>
  <mergeCells count="99">
    <mergeCell ref="B59:B64"/>
    <mergeCell ref="C59:C64"/>
    <mergeCell ref="D59:D64"/>
    <mergeCell ref="E59:E64"/>
    <mergeCell ref="G59:G64"/>
    <mergeCell ref="F59:F64"/>
    <mergeCell ref="F53:F58"/>
    <mergeCell ref="G53:G58"/>
    <mergeCell ref="A47:A52"/>
    <mergeCell ref="B47:B52"/>
    <mergeCell ref="C47:C52"/>
    <mergeCell ref="D47:D52"/>
    <mergeCell ref="E47:E52"/>
    <mergeCell ref="F47:F52"/>
    <mergeCell ref="A53:A58"/>
    <mergeCell ref="B53:B58"/>
    <mergeCell ref="C53:C58"/>
    <mergeCell ref="D53:D58"/>
    <mergeCell ref="E53:E58"/>
    <mergeCell ref="A59:A64"/>
    <mergeCell ref="F41:F46"/>
    <mergeCell ref="G41:G46"/>
    <mergeCell ref="A35:A40"/>
    <mergeCell ref="B35:B40"/>
    <mergeCell ref="C35:C40"/>
    <mergeCell ref="D35:D40"/>
    <mergeCell ref="E35:E40"/>
    <mergeCell ref="F35:F40"/>
    <mergeCell ref="A41:A46"/>
    <mergeCell ref="B41:B46"/>
    <mergeCell ref="C41:C46"/>
    <mergeCell ref="D41:D46"/>
    <mergeCell ref="E41:E46"/>
    <mergeCell ref="G35:G40"/>
    <mergeCell ref="G47:G52"/>
    <mergeCell ref="F29:F34"/>
    <mergeCell ref="G29:G34"/>
    <mergeCell ref="A23:A28"/>
    <mergeCell ref="B23:B28"/>
    <mergeCell ref="C23:C28"/>
    <mergeCell ref="D23:D28"/>
    <mergeCell ref="E23:E28"/>
    <mergeCell ref="F23:F28"/>
    <mergeCell ref="A29:A34"/>
    <mergeCell ref="B29:B34"/>
    <mergeCell ref="C29:C34"/>
    <mergeCell ref="D29:D34"/>
    <mergeCell ref="E29:E34"/>
    <mergeCell ref="G23:G28"/>
    <mergeCell ref="F17:F22"/>
    <mergeCell ref="G17:G22"/>
    <mergeCell ref="A11:A16"/>
    <mergeCell ref="B11:B16"/>
    <mergeCell ref="C11:C16"/>
    <mergeCell ref="D11:D16"/>
    <mergeCell ref="E11:E16"/>
    <mergeCell ref="F11:F16"/>
    <mergeCell ref="A17:A22"/>
    <mergeCell ref="B17:B22"/>
    <mergeCell ref="C17:C22"/>
    <mergeCell ref="D17:D22"/>
    <mergeCell ref="E17:E22"/>
    <mergeCell ref="G11:G16"/>
    <mergeCell ref="F5:F10"/>
    <mergeCell ref="G5:G10"/>
    <mergeCell ref="S3:S4"/>
    <mergeCell ref="T3:T4"/>
    <mergeCell ref="U3:U4"/>
    <mergeCell ref="G3:G4"/>
    <mergeCell ref="H3:H4"/>
    <mergeCell ref="O3:O4"/>
    <mergeCell ref="P3:P4"/>
    <mergeCell ref="M3:M4"/>
    <mergeCell ref="N3:N4"/>
    <mergeCell ref="K3:K4"/>
    <mergeCell ref="L3:L4"/>
    <mergeCell ref="I3:I4"/>
    <mergeCell ref="J3:J4"/>
    <mergeCell ref="A5:A10"/>
    <mergeCell ref="B5:B10"/>
    <mergeCell ref="C5:C10"/>
    <mergeCell ref="D5:D10"/>
    <mergeCell ref="E5:E10"/>
    <mergeCell ref="W2:Y2"/>
    <mergeCell ref="A3:A4"/>
    <mergeCell ref="B3:B4"/>
    <mergeCell ref="C3:C4"/>
    <mergeCell ref="D3:D4"/>
    <mergeCell ref="E3:E4"/>
    <mergeCell ref="F3:F4"/>
    <mergeCell ref="Q3:Q4"/>
    <mergeCell ref="R3:R4"/>
    <mergeCell ref="A2:G2"/>
    <mergeCell ref="H2:S2"/>
    <mergeCell ref="T2:V2"/>
    <mergeCell ref="Y3:Y4"/>
    <mergeCell ref="V3:V4"/>
    <mergeCell ref="W3:W4"/>
    <mergeCell ref="X3:X4"/>
  </mergeCells>
  <pageMargins left="0.70866141732283472" right="0.70866141732283472" top="0.74803149606299213" bottom="0.74803149606299213" header="0.31496062992125984" footer="0.31496062992125984"/>
  <pageSetup paperSize="9" scale="52" orientation="landscape" r:id="rId1"/>
  <headerFooter>
    <oddHeader>&amp;L&amp;G&amp;C&amp;"Arial,Negrita"&amp;12MAPA Y PLAN DE MANEJO DE RIESGOS Y OPORTUNIDADES</oddHeader>
    <oddFooter>&amp;L&amp;G&amp;C&amp;N&amp;RDES-FM-12
V11</oddFooter>
  </headerFooter>
  <colBreaks count="1" manualBreakCount="1">
    <brk id="13" max="63" man="1"/>
  </colBreaks>
  <legacyDrawing r:id="rId2"/>
  <legacyDrawingHF r:id="rId3"/>
  <extLst>
    <ext xmlns:x14="http://schemas.microsoft.com/office/spreadsheetml/2009/9/main" uri="{CCE6A557-97BC-4b89-ADB6-D9C93CAAB3DF}">
      <x14:dataValidations xmlns:xm="http://schemas.microsoft.com/office/excel/2006/main" count="2">
        <x14:dataValidation type="list" allowBlank="1" showInputMessage="1" showErrorMessage="1" xr:uid="{DF6AD84E-3965-4617-8A8E-C88D4DEA0827}">
          <x14:formula1>
            <xm:f>Hoja1!$A$26:$A$39</xm:f>
          </x14:formula1>
          <xm:sqref>B5:B64</xm:sqref>
        </x14:dataValidation>
        <x14:dataValidation type="list" allowBlank="1" showInputMessage="1" showErrorMessage="1" xr:uid="{2C433F0B-6284-4476-BCF7-E597BB3541DC}">
          <x14:formula1>
            <xm:f>Hoja1!$B$26:$B$39</xm:f>
          </x14:formula1>
          <xm:sqref>C5:C64</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CU140"/>
  <sheetViews>
    <sheetView zoomScale="50" zoomScaleNormal="50" workbookViewId="0">
      <selection activeCell="AX20" sqref="AX20"/>
    </sheetView>
  </sheetViews>
  <sheetFormatPr baseColWidth="10" defaultColWidth="11.42578125" defaultRowHeight="15" x14ac:dyDescent="0.25"/>
  <cols>
    <col min="2" max="39" width="5.7109375" customWidth="1"/>
    <col min="41" max="46" width="5.7109375" customWidth="1"/>
  </cols>
  <sheetData>
    <row r="1" spans="1:99" x14ac:dyDescent="0.25">
      <c r="A1" s="72"/>
      <c r="B1" s="72"/>
      <c r="C1" s="72"/>
      <c r="D1" s="72"/>
      <c r="E1" s="72"/>
      <c r="F1" s="72"/>
      <c r="G1" s="72"/>
      <c r="H1" s="72"/>
      <c r="I1" s="72"/>
      <c r="J1" s="72"/>
      <c r="K1" s="72"/>
      <c r="L1" s="72"/>
      <c r="M1" s="72"/>
      <c r="N1" s="72"/>
      <c r="O1" s="72"/>
      <c r="P1" s="72"/>
      <c r="Q1" s="72"/>
      <c r="R1" s="72"/>
      <c r="S1" s="72"/>
      <c r="T1" s="72"/>
      <c r="U1" s="72"/>
      <c r="V1" s="72"/>
      <c r="W1" s="72"/>
      <c r="X1" s="72"/>
      <c r="Y1" s="72"/>
      <c r="Z1" s="72"/>
      <c r="AA1" s="72"/>
      <c r="AB1" s="72"/>
      <c r="AC1" s="72"/>
      <c r="AD1" s="72"/>
      <c r="AE1" s="72"/>
      <c r="AF1" s="72"/>
      <c r="AG1" s="72"/>
      <c r="AH1" s="72"/>
      <c r="AI1" s="72"/>
      <c r="AJ1" s="72"/>
      <c r="AK1" s="72"/>
      <c r="AL1" s="72"/>
      <c r="AM1" s="72"/>
      <c r="AN1" s="72"/>
      <c r="AO1" s="72"/>
      <c r="AP1" s="72"/>
      <c r="AQ1" s="72"/>
      <c r="AR1" s="72"/>
      <c r="AS1" s="72"/>
      <c r="AT1" s="72"/>
      <c r="AU1" s="72"/>
      <c r="AV1" s="72"/>
      <c r="AW1" s="72"/>
      <c r="AX1" s="72"/>
      <c r="AY1" s="72"/>
      <c r="AZ1" s="72"/>
      <c r="BA1" s="72"/>
      <c r="BB1" s="72"/>
      <c r="BC1" s="72"/>
      <c r="BD1" s="72"/>
      <c r="BE1" s="72"/>
      <c r="BF1" s="72"/>
      <c r="BG1" s="72"/>
      <c r="BH1" s="72"/>
      <c r="BI1" s="72"/>
      <c r="BJ1" s="72"/>
      <c r="BK1" s="72"/>
      <c r="BL1" s="72"/>
      <c r="BM1" s="72"/>
      <c r="BN1" s="72"/>
      <c r="BO1" s="72"/>
      <c r="BP1" s="72"/>
      <c r="BQ1" s="72"/>
      <c r="BR1" s="72"/>
      <c r="BS1" s="72"/>
      <c r="BT1" s="72"/>
      <c r="BU1" s="72"/>
      <c r="BV1" s="72"/>
      <c r="BW1" s="72"/>
      <c r="BX1" s="72"/>
      <c r="BY1" s="72"/>
      <c r="BZ1" s="72"/>
      <c r="CA1" s="72"/>
      <c r="CB1" s="72"/>
      <c r="CC1" s="72"/>
      <c r="CD1" s="72"/>
      <c r="CE1" s="72"/>
      <c r="CF1" s="72"/>
      <c r="CG1" s="72"/>
      <c r="CH1" s="72"/>
      <c r="CI1" s="72"/>
      <c r="CJ1" s="72"/>
      <c r="CK1" s="72"/>
      <c r="CL1" s="72"/>
      <c r="CM1" s="72"/>
      <c r="CN1" s="72"/>
      <c r="CO1" s="72"/>
      <c r="CP1" s="72"/>
      <c r="CQ1" s="72"/>
      <c r="CR1" s="72"/>
      <c r="CS1" s="72"/>
      <c r="CT1" s="72"/>
      <c r="CU1" s="72"/>
    </row>
    <row r="2" spans="1:99" ht="18" customHeight="1" x14ac:dyDescent="0.25">
      <c r="A2" s="72"/>
      <c r="B2" s="508" t="s">
        <v>492</v>
      </c>
      <c r="C2" s="508"/>
      <c r="D2" s="508"/>
      <c r="E2" s="508"/>
      <c r="F2" s="508"/>
      <c r="G2" s="508"/>
      <c r="H2" s="508"/>
      <c r="I2" s="508"/>
      <c r="J2" s="476" t="s">
        <v>15</v>
      </c>
      <c r="K2" s="476"/>
      <c r="L2" s="476"/>
      <c r="M2" s="476"/>
      <c r="N2" s="476"/>
      <c r="O2" s="476"/>
      <c r="P2" s="476"/>
      <c r="Q2" s="476"/>
      <c r="R2" s="476"/>
      <c r="S2" s="476"/>
      <c r="T2" s="476"/>
      <c r="U2" s="476"/>
      <c r="V2" s="476"/>
      <c r="W2" s="476"/>
      <c r="X2" s="476"/>
      <c r="Y2" s="476"/>
      <c r="Z2" s="476"/>
      <c r="AA2" s="476"/>
      <c r="AB2" s="476"/>
      <c r="AC2" s="476"/>
      <c r="AD2" s="476"/>
      <c r="AE2" s="476"/>
      <c r="AF2" s="476"/>
      <c r="AG2" s="476"/>
      <c r="AH2" s="476"/>
      <c r="AI2" s="476"/>
      <c r="AJ2" s="476"/>
      <c r="AK2" s="476"/>
      <c r="AL2" s="476"/>
      <c r="AM2" s="476"/>
      <c r="AN2" s="72"/>
      <c r="AO2" s="72"/>
      <c r="AP2" s="72"/>
      <c r="AQ2" s="72"/>
      <c r="AR2" s="72"/>
      <c r="AS2" s="72"/>
      <c r="AT2" s="72"/>
      <c r="AU2" s="72"/>
      <c r="AV2" s="72"/>
      <c r="AW2" s="72"/>
      <c r="AX2" s="72"/>
      <c r="AY2" s="72"/>
      <c r="AZ2" s="72"/>
      <c r="BA2" s="72"/>
      <c r="BB2" s="72"/>
      <c r="BC2" s="72"/>
      <c r="BD2" s="72"/>
      <c r="BE2" s="72"/>
      <c r="BF2" s="72"/>
      <c r="BG2" s="72"/>
      <c r="BH2" s="72"/>
      <c r="BI2" s="72"/>
      <c r="BJ2" s="72"/>
      <c r="BK2" s="72"/>
      <c r="BL2" s="72"/>
      <c r="BM2" s="72"/>
      <c r="BN2" s="72"/>
      <c r="BO2" s="72"/>
      <c r="BP2" s="72"/>
      <c r="BQ2" s="72"/>
      <c r="BR2" s="72"/>
      <c r="BS2" s="72"/>
      <c r="BT2" s="72"/>
      <c r="BU2" s="72"/>
      <c r="BV2" s="72"/>
      <c r="BW2" s="72"/>
      <c r="BX2" s="72"/>
      <c r="BY2" s="72"/>
      <c r="BZ2" s="72"/>
      <c r="CA2" s="72"/>
      <c r="CB2" s="72"/>
      <c r="CC2" s="72"/>
      <c r="CD2" s="72"/>
      <c r="CE2" s="72"/>
      <c r="CF2" s="72"/>
      <c r="CG2" s="72"/>
      <c r="CH2" s="72"/>
      <c r="CI2" s="72"/>
      <c r="CJ2" s="72"/>
      <c r="CK2" s="72"/>
      <c r="CL2" s="72"/>
      <c r="CM2" s="72"/>
      <c r="CN2" s="72"/>
      <c r="CO2" s="72"/>
      <c r="CP2" s="72"/>
      <c r="CQ2" s="72"/>
      <c r="CR2" s="72"/>
      <c r="CS2" s="72"/>
      <c r="CT2" s="72"/>
      <c r="CU2" s="72"/>
    </row>
    <row r="3" spans="1:99" ht="18.75" customHeight="1" x14ac:dyDescent="0.25">
      <c r="A3" s="72"/>
      <c r="B3" s="508"/>
      <c r="C3" s="508"/>
      <c r="D3" s="508"/>
      <c r="E3" s="508"/>
      <c r="F3" s="508"/>
      <c r="G3" s="508"/>
      <c r="H3" s="508"/>
      <c r="I3" s="508"/>
      <c r="J3" s="476"/>
      <c r="K3" s="476"/>
      <c r="L3" s="476"/>
      <c r="M3" s="476"/>
      <c r="N3" s="476"/>
      <c r="O3" s="476"/>
      <c r="P3" s="476"/>
      <c r="Q3" s="476"/>
      <c r="R3" s="476"/>
      <c r="S3" s="476"/>
      <c r="T3" s="476"/>
      <c r="U3" s="476"/>
      <c r="V3" s="476"/>
      <c r="W3" s="476"/>
      <c r="X3" s="476"/>
      <c r="Y3" s="476"/>
      <c r="Z3" s="476"/>
      <c r="AA3" s="476"/>
      <c r="AB3" s="476"/>
      <c r="AC3" s="476"/>
      <c r="AD3" s="476"/>
      <c r="AE3" s="476"/>
      <c r="AF3" s="476"/>
      <c r="AG3" s="476"/>
      <c r="AH3" s="476"/>
      <c r="AI3" s="476"/>
      <c r="AJ3" s="476"/>
      <c r="AK3" s="476"/>
      <c r="AL3" s="476"/>
      <c r="AM3" s="476"/>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row>
    <row r="4" spans="1:99" ht="15" customHeight="1" x14ac:dyDescent="0.25">
      <c r="A4" s="72"/>
      <c r="B4" s="508"/>
      <c r="C4" s="508"/>
      <c r="D4" s="508"/>
      <c r="E4" s="508"/>
      <c r="F4" s="508"/>
      <c r="G4" s="508"/>
      <c r="H4" s="508"/>
      <c r="I4" s="508"/>
      <c r="J4" s="476"/>
      <c r="K4" s="476"/>
      <c r="L4" s="476"/>
      <c r="M4" s="476"/>
      <c r="N4" s="476"/>
      <c r="O4" s="476"/>
      <c r="P4" s="476"/>
      <c r="Q4" s="476"/>
      <c r="R4" s="476"/>
      <c r="S4" s="476"/>
      <c r="T4" s="476"/>
      <c r="U4" s="476"/>
      <c r="V4" s="476"/>
      <c r="W4" s="476"/>
      <c r="X4" s="476"/>
      <c r="Y4" s="476"/>
      <c r="Z4" s="476"/>
      <c r="AA4" s="476"/>
      <c r="AB4" s="476"/>
      <c r="AC4" s="476"/>
      <c r="AD4" s="476"/>
      <c r="AE4" s="476"/>
      <c r="AF4" s="476"/>
      <c r="AG4" s="476"/>
      <c r="AH4" s="476"/>
      <c r="AI4" s="476"/>
      <c r="AJ4" s="476"/>
      <c r="AK4" s="476"/>
      <c r="AL4" s="476"/>
      <c r="AM4" s="476"/>
      <c r="AN4" s="72"/>
      <c r="AO4" s="72"/>
      <c r="AP4" s="72"/>
      <c r="AQ4" s="72"/>
      <c r="AR4" s="72"/>
      <c r="AS4" s="72"/>
      <c r="AT4" s="72"/>
      <c r="AU4" s="72"/>
      <c r="AV4" s="72"/>
      <c r="AW4" s="72"/>
      <c r="AX4" s="72"/>
      <c r="AY4" s="72"/>
      <c r="AZ4" s="72"/>
      <c r="BA4" s="72"/>
      <c r="BB4" s="72"/>
      <c r="BC4" s="72"/>
      <c r="BD4" s="72"/>
      <c r="BE4" s="72"/>
      <c r="BF4" s="72"/>
      <c r="BG4" s="72"/>
      <c r="BH4" s="72"/>
      <c r="BI4" s="72"/>
      <c r="BJ4" s="72"/>
      <c r="BK4" s="72"/>
      <c r="BL4" s="72"/>
      <c r="BM4" s="72"/>
      <c r="BN4" s="72"/>
      <c r="BO4" s="72"/>
      <c r="BP4" s="72"/>
      <c r="BQ4" s="72"/>
      <c r="BR4" s="72"/>
      <c r="BS4" s="72"/>
      <c r="BT4" s="72"/>
      <c r="BU4" s="72"/>
      <c r="BV4" s="72"/>
      <c r="BW4" s="72"/>
      <c r="BX4" s="72"/>
      <c r="BY4" s="72"/>
      <c r="BZ4" s="72"/>
      <c r="CA4" s="72"/>
      <c r="CB4" s="72"/>
      <c r="CC4" s="72"/>
      <c r="CD4" s="72"/>
      <c r="CE4" s="72"/>
      <c r="CF4" s="72"/>
      <c r="CG4" s="72"/>
      <c r="CH4" s="72"/>
      <c r="CI4" s="72"/>
      <c r="CJ4" s="72"/>
      <c r="CK4" s="72"/>
      <c r="CL4" s="72"/>
      <c r="CM4" s="72"/>
      <c r="CN4" s="72"/>
      <c r="CO4" s="72"/>
      <c r="CP4" s="72"/>
      <c r="CQ4" s="72"/>
      <c r="CR4" s="72"/>
      <c r="CS4" s="72"/>
      <c r="CT4" s="72"/>
      <c r="CU4" s="72"/>
    </row>
    <row r="5" spans="1:99" ht="15.75" thickBot="1" x14ac:dyDescent="0.3">
      <c r="A5" s="72"/>
      <c r="B5" s="72"/>
      <c r="C5" s="72"/>
      <c r="D5" s="72"/>
      <c r="E5" s="72"/>
      <c r="F5" s="72"/>
      <c r="G5" s="72"/>
      <c r="H5" s="72"/>
      <c r="I5" s="72"/>
      <c r="J5" s="72"/>
      <c r="K5" s="72"/>
      <c r="L5" s="72"/>
      <c r="M5" s="72"/>
      <c r="N5" s="72"/>
      <c r="O5" s="72"/>
      <c r="P5" s="72"/>
      <c r="Q5" s="72"/>
      <c r="R5" s="72"/>
      <c r="S5" s="72"/>
      <c r="T5" s="72"/>
      <c r="U5" s="72"/>
      <c r="V5" s="72"/>
      <c r="W5" s="72"/>
      <c r="X5" s="72"/>
      <c r="Y5" s="72"/>
      <c r="Z5" s="72"/>
      <c r="AA5" s="72"/>
      <c r="AB5" s="72"/>
      <c r="AC5" s="72"/>
      <c r="AD5" s="72"/>
      <c r="AE5" s="72"/>
      <c r="AF5" s="72"/>
      <c r="AG5" s="72"/>
      <c r="AH5" s="72"/>
      <c r="AI5" s="72"/>
      <c r="AJ5" s="72"/>
      <c r="AK5" s="72"/>
      <c r="AL5" s="72"/>
      <c r="AM5" s="72"/>
      <c r="AN5" s="72"/>
      <c r="AO5" s="72"/>
      <c r="AP5" s="72"/>
      <c r="AQ5" s="72"/>
      <c r="AR5" s="72"/>
      <c r="AS5" s="72"/>
      <c r="AT5" s="72"/>
      <c r="AU5" s="72"/>
      <c r="AV5" s="72"/>
      <c r="AW5" s="72"/>
      <c r="AX5" s="72"/>
      <c r="AY5" s="72"/>
      <c r="AZ5" s="72"/>
      <c r="BA5" s="72"/>
      <c r="BB5" s="72"/>
      <c r="BC5" s="72"/>
      <c r="BD5" s="72"/>
      <c r="BE5" s="72"/>
      <c r="BF5" s="72"/>
      <c r="BG5" s="72"/>
      <c r="BH5" s="72"/>
      <c r="BI5" s="72"/>
      <c r="BJ5" s="72"/>
      <c r="BK5" s="72"/>
      <c r="BL5" s="72"/>
      <c r="BM5" s="72"/>
      <c r="BN5" s="72"/>
      <c r="BO5" s="72"/>
      <c r="BP5" s="72"/>
      <c r="BQ5" s="72"/>
      <c r="BR5" s="72"/>
      <c r="BS5" s="72"/>
      <c r="BT5" s="72"/>
      <c r="BU5" s="72"/>
      <c r="BV5" s="72"/>
      <c r="BW5" s="72"/>
      <c r="BX5" s="72"/>
      <c r="BY5" s="72"/>
      <c r="BZ5" s="72"/>
      <c r="CA5" s="72"/>
      <c r="CB5" s="72"/>
      <c r="CC5" s="72"/>
      <c r="CD5" s="72"/>
      <c r="CE5" s="72"/>
      <c r="CF5" s="72"/>
      <c r="CG5" s="72"/>
      <c r="CH5" s="72"/>
      <c r="CI5" s="72"/>
      <c r="CJ5" s="72"/>
      <c r="CK5" s="72"/>
      <c r="CL5" s="72"/>
      <c r="CM5" s="72"/>
      <c r="CN5" s="72"/>
      <c r="CO5" s="72"/>
      <c r="CP5" s="72"/>
      <c r="CQ5" s="72"/>
      <c r="CR5" s="72"/>
      <c r="CS5" s="72"/>
      <c r="CT5" s="72"/>
      <c r="CU5" s="72"/>
    </row>
    <row r="6" spans="1:99" ht="15" customHeight="1" x14ac:dyDescent="0.25">
      <c r="A6" s="72"/>
      <c r="B6" s="423" t="s">
        <v>334</v>
      </c>
      <c r="C6" s="423"/>
      <c r="D6" s="424"/>
      <c r="E6" s="461" t="s">
        <v>493</v>
      </c>
      <c r="F6" s="462"/>
      <c r="G6" s="462"/>
      <c r="H6" s="462"/>
      <c r="I6" s="463"/>
      <c r="J6" s="472" t="e">
        <f>IF(AND(' RIESGOS DE GESTION'!#REF!="Muy Alta",' RIESGOS DE GESTION'!#REF!="Leve"),CONCATENATE("R",' RIESGOS DE GESTION'!#REF!),"")</f>
        <v>#REF!</v>
      </c>
      <c r="K6" s="473"/>
      <c r="L6" s="473" t="e">
        <f>IF(AND(' RIESGOS DE GESTION'!#REF!="Muy Alta",' RIESGOS DE GESTION'!#REF!="Leve"),CONCATENATE("R",' RIESGOS DE GESTION'!#REF!),"")</f>
        <v>#REF!</v>
      </c>
      <c r="M6" s="473"/>
      <c r="N6" s="473" t="e">
        <f>IF(AND(' RIESGOS DE GESTION'!#REF!="Muy Alta",' RIESGOS DE GESTION'!#REF!="Leve"),CONCATENATE("R",' RIESGOS DE GESTION'!#REF!),"")</f>
        <v>#REF!</v>
      </c>
      <c r="O6" s="475"/>
      <c r="P6" s="472" t="e">
        <f>IF(AND(' RIESGOS DE GESTION'!#REF!="Muy Alta",' RIESGOS DE GESTION'!#REF!="Menor"),CONCATENATE("R",' RIESGOS DE GESTION'!#REF!),"")</f>
        <v>#REF!</v>
      </c>
      <c r="Q6" s="473"/>
      <c r="R6" s="473" t="e">
        <f>IF(AND(' RIESGOS DE GESTION'!#REF!="Muy Alta",' RIESGOS DE GESTION'!#REF!="Menor"),CONCATENATE("R",' RIESGOS DE GESTION'!#REF!),"")</f>
        <v>#REF!</v>
      </c>
      <c r="S6" s="473"/>
      <c r="T6" s="473" t="e">
        <f>IF(AND(' RIESGOS DE GESTION'!#REF!="Muy Alta",' RIESGOS DE GESTION'!#REF!="Menor"),CONCATENATE("R",' RIESGOS DE GESTION'!#REF!),"")</f>
        <v>#REF!</v>
      </c>
      <c r="U6" s="475"/>
      <c r="V6" s="472" t="e">
        <f>IF(AND(' RIESGOS DE GESTION'!#REF!="Muy Alta",' RIESGOS DE GESTION'!#REF!="Moderado"),CONCATENATE("R",' RIESGOS DE GESTION'!#REF!),"")</f>
        <v>#REF!</v>
      </c>
      <c r="W6" s="473"/>
      <c r="X6" s="473" t="e">
        <f>IF(AND(' RIESGOS DE GESTION'!#REF!="Muy Alta",' RIESGOS DE GESTION'!#REF!="Moderado"),CONCATENATE("R",' RIESGOS DE GESTION'!#REF!),"")</f>
        <v>#REF!</v>
      </c>
      <c r="Y6" s="473"/>
      <c r="Z6" s="473" t="e">
        <f>IF(AND(' RIESGOS DE GESTION'!#REF!="Muy Alta",' RIESGOS DE GESTION'!#REF!="Moderado"),CONCATENATE("R",' RIESGOS DE GESTION'!#REF!),"")</f>
        <v>#REF!</v>
      </c>
      <c r="AA6" s="475"/>
      <c r="AB6" s="472" t="e">
        <f>IF(AND(' RIESGOS DE GESTION'!#REF!="Muy Alta",' RIESGOS DE GESTION'!#REF!="Mayor"),CONCATENATE("R",' RIESGOS DE GESTION'!#REF!),"")</f>
        <v>#REF!</v>
      </c>
      <c r="AC6" s="473"/>
      <c r="AD6" s="473" t="e">
        <f>IF(AND(' RIESGOS DE GESTION'!#REF!="Muy Alta",' RIESGOS DE GESTION'!#REF!="Mayor"),CONCATENATE("R",' RIESGOS DE GESTION'!#REF!),"")</f>
        <v>#REF!</v>
      </c>
      <c r="AE6" s="473"/>
      <c r="AF6" s="473" t="e">
        <f>IF(AND(' RIESGOS DE GESTION'!#REF!="Muy Alta",' RIESGOS DE GESTION'!#REF!="Mayor"),CONCATENATE("R",' RIESGOS DE GESTION'!#REF!),"")</f>
        <v>#REF!</v>
      </c>
      <c r="AG6" s="475"/>
      <c r="AH6" s="487" t="e">
        <f>IF(AND(' RIESGOS DE GESTION'!#REF!="Muy Alta",' RIESGOS DE GESTION'!#REF!="Catastrófico"),CONCATENATE("R",' RIESGOS DE GESTION'!#REF!),"")</f>
        <v>#REF!</v>
      </c>
      <c r="AI6" s="488"/>
      <c r="AJ6" s="488" t="e">
        <f>IF(AND(' RIESGOS DE GESTION'!#REF!="Muy Alta",' RIESGOS DE GESTION'!#REF!="Catastrófico"),CONCATENATE("R",' RIESGOS DE GESTION'!#REF!),"")</f>
        <v>#REF!</v>
      </c>
      <c r="AK6" s="488"/>
      <c r="AL6" s="488" t="e">
        <f>IF(AND(' RIESGOS DE GESTION'!#REF!="Muy Alta",' RIESGOS DE GESTION'!#REF!="Catastrófico"),CONCATENATE("R",' RIESGOS DE GESTION'!#REF!),"")</f>
        <v>#REF!</v>
      </c>
      <c r="AM6" s="489"/>
      <c r="AO6" s="425" t="s">
        <v>494</v>
      </c>
      <c r="AP6" s="426"/>
      <c r="AQ6" s="426"/>
      <c r="AR6" s="426"/>
      <c r="AS6" s="426"/>
      <c r="AT6" s="427"/>
      <c r="AU6" s="72"/>
      <c r="AV6" s="72"/>
      <c r="AW6" s="72"/>
      <c r="AX6" s="72"/>
      <c r="AY6" s="72"/>
      <c r="AZ6" s="72"/>
      <c r="BA6" s="72"/>
      <c r="BB6" s="72"/>
      <c r="BC6" s="72"/>
      <c r="BD6" s="72"/>
      <c r="BE6" s="72"/>
      <c r="BF6" s="72"/>
      <c r="BG6" s="72"/>
      <c r="BH6" s="72"/>
      <c r="BI6" s="72"/>
      <c r="BJ6" s="72"/>
      <c r="BK6" s="72"/>
      <c r="BL6" s="72"/>
      <c r="BM6" s="72"/>
      <c r="BN6" s="72"/>
      <c r="BO6" s="72"/>
      <c r="BP6" s="72"/>
      <c r="BQ6" s="72"/>
      <c r="BR6" s="72"/>
      <c r="BS6" s="72"/>
      <c r="BT6" s="72"/>
      <c r="BU6" s="72"/>
      <c r="BV6" s="72"/>
      <c r="BW6" s="72"/>
      <c r="BX6" s="72"/>
      <c r="BY6" s="72"/>
      <c r="BZ6" s="72"/>
      <c r="CA6" s="72"/>
      <c r="CB6" s="72"/>
    </row>
    <row r="7" spans="1:99" ht="15" customHeight="1" x14ac:dyDescent="0.25">
      <c r="A7" s="72"/>
      <c r="B7" s="423"/>
      <c r="C7" s="423"/>
      <c r="D7" s="424"/>
      <c r="E7" s="464"/>
      <c r="F7" s="465"/>
      <c r="G7" s="465"/>
      <c r="H7" s="465"/>
      <c r="I7" s="466"/>
      <c r="J7" s="474"/>
      <c r="K7" s="470"/>
      <c r="L7" s="470"/>
      <c r="M7" s="470"/>
      <c r="N7" s="470"/>
      <c r="O7" s="471"/>
      <c r="P7" s="474"/>
      <c r="Q7" s="470"/>
      <c r="R7" s="470"/>
      <c r="S7" s="470"/>
      <c r="T7" s="470"/>
      <c r="U7" s="471"/>
      <c r="V7" s="474"/>
      <c r="W7" s="470"/>
      <c r="X7" s="470"/>
      <c r="Y7" s="470"/>
      <c r="Z7" s="470"/>
      <c r="AA7" s="471"/>
      <c r="AB7" s="474"/>
      <c r="AC7" s="470"/>
      <c r="AD7" s="470"/>
      <c r="AE7" s="470"/>
      <c r="AF7" s="470"/>
      <c r="AG7" s="471"/>
      <c r="AH7" s="481"/>
      <c r="AI7" s="482"/>
      <c r="AJ7" s="482"/>
      <c r="AK7" s="482"/>
      <c r="AL7" s="482"/>
      <c r="AM7" s="483"/>
      <c r="AN7" s="72"/>
      <c r="AO7" s="428"/>
      <c r="AP7" s="429"/>
      <c r="AQ7" s="429"/>
      <c r="AR7" s="429"/>
      <c r="AS7" s="429"/>
      <c r="AT7" s="430"/>
      <c r="AU7" s="72"/>
      <c r="AV7" s="72"/>
      <c r="AW7" s="72"/>
      <c r="AX7" s="72"/>
      <c r="AY7" s="72"/>
      <c r="AZ7" s="72"/>
      <c r="BA7" s="72"/>
      <c r="BB7" s="72"/>
      <c r="BC7" s="72"/>
      <c r="BD7" s="72"/>
      <c r="BE7" s="72"/>
      <c r="BF7" s="72"/>
      <c r="BG7" s="72"/>
      <c r="BH7" s="72"/>
      <c r="BI7" s="72"/>
      <c r="BJ7" s="72"/>
      <c r="BK7" s="72"/>
      <c r="BL7" s="72"/>
      <c r="BM7" s="72"/>
      <c r="BN7" s="72"/>
      <c r="BO7" s="72"/>
      <c r="BP7" s="72"/>
      <c r="BQ7" s="72"/>
      <c r="BR7" s="72"/>
      <c r="BS7" s="72"/>
      <c r="BT7" s="72"/>
      <c r="BU7" s="72"/>
      <c r="BV7" s="72"/>
      <c r="BW7" s="72"/>
      <c r="BX7" s="72"/>
      <c r="BY7" s="72"/>
      <c r="BZ7" s="72"/>
      <c r="CA7" s="72"/>
      <c r="CB7" s="72"/>
    </row>
    <row r="8" spans="1:99" ht="15" customHeight="1" x14ac:dyDescent="0.25">
      <c r="A8" s="72"/>
      <c r="B8" s="423"/>
      <c r="C8" s="423"/>
      <c r="D8" s="424"/>
      <c r="E8" s="464"/>
      <c r="F8" s="465"/>
      <c r="G8" s="465"/>
      <c r="H8" s="465"/>
      <c r="I8" s="466"/>
      <c r="J8" s="474" t="e">
        <f>IF(AND(' RIESGOS DE GESTION'!#REF!="Muy Alta",' RIESGOS DE GESTION'!#REF!="Leve"),CONCATENATE("R",' RIESGOS DE GESTION'!#REF!),"")</f>
        <v>#REF!</v>
      </c>
      <c r="K8" s="470"/>
      <c r="L8" s="470" t="e">
        <f>IF(AND(' RIESGOS DE GESTION'!#REF!="Muy Alta",' RIESGOS DE GESTION'!#REF!="Leve"),CONCATENATE("R",' RIESGOS DE GESTION'!#REF!),"")</f>
        <v>#REF!</v>
      </c>
      <c r="M8" s="470"/>
      <c r="N8" s="470" t="e">
        <f>IF(AND(' RIESGOS DE GESTION'!#REF!="Muy Alta",' RIESGOS DE GESTION'!#REF!="Leve"),CONCATENATE("R",' RIESGOS DE GESTION'!#REF!),"")</f>
        <v>#REF!</v>
      </c>
      <c r="O8" s="471"/>
      <c r="P8" s="474" t="e">
        <f>IF(AND(' RIESGOS DE GESTION'!#REF!="Muy Alta",' RIESGOS DE GESTION'!#REF!="Menor"),CONCATENATE("R",' RIESGOS DE GESTION'!#REF!),"")</f>
        <v>#REF!</v>
      </c>
      <c r="Q8" s="470"/>
      <c r="R8" s="470" t="e">
        <f>IF(AND(' RIESGOS DE GESTION'!#REF!="Muy Alta",' RIESGOS DE GESTION'!#REF!="Menor"),CONCATENATE("R",' RIESGOS DE GESTION'!#REF!),"")</f>
        <v>#REF!</v>
      </c>
      <c r="S8" s="470"/>
      <c r="T8" s="470" t="e">
        <f>IF(AND(' RIESGOS DE GESTION'!#REF!="Muy Alta",' RIESGOS DE GESTION'!#REF!="Menor"),CONCATENATE("R",' RIESGOS DE GESTION'!#REF!),"")</f>
        <v>#REF!</v>
      </c>
      <c r="U8" s="471"/>
      <c r="V8" s="474" t="e">
        <f>IF(AND(' RIESGOS DE GESTION'!#REF!="Muy Alta",' RIESGOS DE GESTION'!#REF!="Moderado"),CONCATENATE("R",' RIESGOS DE GESTION'!#REF!),"")</f>
        <v>#REF!</v>
      </c>
      <c r="W8" s="470"/>
      <c r="X8" s="470" t="e">
        <f>IF(AND(' RIESGOS DE GESTION'!#REF!="Muy Alta",' RIESGOS DE GESTION'!#REF!="Moderado"),CONCATENATE("R",' RIESGOS DE GESTION'!#REF!),"")</f>
        <v>#REF!</v>
      </c>
      <c r="Y8" s="470"/>
      <c r="Z8" s="470" t="e">
        <f>IF(AND(' RIESGOS DE GESTION'!#REF!="Muy Alta",' RIESGOS DE GESTION'!#REF!="Moderado"),CONCATENATE("R",' RIESGOS DE GESTION'!#REF!),"")</f>
        <v>#REF!</v>
      </c>
      <c r="AA8" s="471"/>
      <c r="AB8" s="474" t="e">
        <f>IF(AND(' RIESGOS DE GESTION'!#REF!="Muy Alta",' RIESGOS DE GESTION'!#REF!="Mayor"),CONCATENATE("R",' RIESGOS DE GESTION'!#REF!),"")</f>
        <v>#REF!</v>
      </c>
      <c r="AC8" s="470"/>
      <c r="AD8" s="470" t="e">
        <f>IF(AND(' RIESGOS DE GESTION'!#REF!="Muy Alta",' RIESGOS DE GESTION'!#REF!="Mayor"),CONCATENATE("R",' RIESGOS DE GESTION'!#REF!),"")</f>
        <v>#REF!</v>
      </c>
      <c r="AE8" s="470"/>
      <c r="AF8" s="470" t="e">
        <f>IF(AND(' RIESGOS DE GESTION'!#REF!="Muy Alta",' RIESGOS DE GESTION'!#REF!="Mayor"),CONCATENATE("R",' RIESGOS DE GESTION'!#REF!),"")</f>
        <v>#REF!</v>
      </c>
      <c r="AG8" s="471"/>
      <c r="AH8" s="481" t="e">
        <f>IF(AND(' RIESGOS DE GESTION'!#REF!="Muy Alta",' RIESGOS DE GESTION'!#REF!="Catastrófico"),CONCATENATE("R",' RIESGOS DE GESTION'!#REF!),"")</f>
        <v>#REF!</v>
      </c>
      <c r="AI8" s="482"/>
      <c r="AJ8" s="482" t="e">
        <f>IF(AND(' RIESGOS DE GESTION'!#REF!="Muy Alta",' RIESGOS DE GESTION'!#REF!="Catastrófico"),CONCATENATE("R",' RIESGOS DE GESTION'!#REF!),"")</f>
        <v>#REF!</v>
      </c>
      <c r="AK8" s="482"/>
      <c r="AL8" s="482" t="e">
        <f>IF(AND(' RIESGOS DE GESTION'!#REF!="Muy Alta",' RIESGOS DE GESTION'!#REF!="Catastrófico"),CONCATENATE("R",' RIESGOS DE GESTION'!#REF!),"")</f>
        <v>#REF!</v>
      </c>
      <c r="AM8" s="483"/>
      <c r="AN8" s="72"/>
      <c r="AO8" s="428"/>
      <c r="AP8" s="429"/>
      <c r="AQ8" s="429"/>
      <c r="AR8" s="429"/>
      <c r="AS8" s="429"/>
      <c r="AT8" s="430"/>
      <c r="AU8" s="72"/>
      <c r="AV8" s="72"/>
      <c r="AW8" s="72"/>
      <c r="AX8" s="72"/>
      <c r="AY8" s="72"/>
      <c r="AZ8" s="72"/>
      <c r="BA8" s="72"/>
      <c r="BB8" s="72"/>
      <c r="BC8" s="72"/>
      <c r="BD8" s="72"/>
      <c r="BE8" s="72"/>
      <c r="BF8" s="72"/>
      <c r="BG8" s="72"/>
      <c r="BH8" s="72"/>
      <c r="BI8" s="72"/>
      <c r="BJ8" s="72"/>
      <c r="BK8" s="72"/>
      <c r="BL8" s="72"/>
      <c r="BM8" s="72"/>
      <c r="BN8" s="72"/>
      <c r="BO8" s="72"/>
      <c r="BP8" s="72"/>
      <c r="BQ8" s="72"/>
      <c r="BR8" s="72"/>
      <c r="BS8" s="72"/>
      <c r="BT8" s="72"/>
      <c r="BU8" s="72"/>
      <c r="BV8" s="72"/>
      <c r="BW8" s="72"/>
      <c r="BX8" s="72"/>
      <c r="BY8" s="72"/>
      <c r="BZ8" s="72"/>
      <c r="CA8" s="72"/>
      <c r="CB8" s="72"/>
    </row>
    <row r="9" spans="1:99" ht="15" customHeight="1" x14ac:dyDescent="0.25">
      <c r="A9" s="72"/>
      <c r="B9" s="423"/>
      <c r="C9" s="423"/>
      <c r="D9" s="424"/>
      <c r="E9" s="464"/>
      <c r="F9" s="465"/>
      <c r="G9" s="465"/>
      <c r="H9" s="465"/>
      <c r="I9" s="466"/>
      <c r="J9" s="474"/>
      <c r="K9" s="470"/>
      <c r="L9" s="470"/>
      <c r="M9" s="470"/>
      <c r="N9" s="470"/>
      <c r="O9" s="471"/>
      <c r="P9" s="474"/>
      <c r="Q9" s="470"/>
      <c r="R9" s="470"/>
      <c r="S9" s="470"/>
      <c r="T9" s="470"/>
      <c r="U9" s="471"/>
      <c r="V9" s="474"/>
      <c r="W9" s="470"/>
      <c r="X9" s="470"/>
      <c r="Y9" s="470"/>
      <c r="Z9" s="470"/>
      <c r="AA9" s="471"/>
      <c r="AB9" s="474"/>
      <c r="AC9" s="470"/>
      <c r="AD9" s="470"/>
      <c r="AE9" s="470"/>
      <c r="AF9" s="470"/>
      <c r="AG9" s="471"/>
      <c r="AH9" s="481"/>
      <c r="AI9" s="482"/>
      <c r="AJ9" s="482"/>
      <c r="AK9" s="482"/>
      <c r="AL9" s="482"/>
      <c r="AM9" s="483"/>
      <c r="AN9" s="72"/>
      <c r="AO9" s="428"/>
      <c r="AP9" s="429"/>
      <c r="AQ9" s="429"/>
      <c r="AR9" s="429"/>
      <c r="AS9" s="429"/>
      <c r="AT9" s="430"/>
      <c r="AU9" s="72"/>
      <c r="AV9" s="72"/>
      <c r="AW9" s="72"/>
      <c r="AX9" s="72"/>
      <c r="AY9" s="72"/>
      <c r="AZ9" s="72"/>
      <c r="BA9" s="72"/>
      <c r="BB9" s="72"/>
      <c r="BC9" s="72"/>
      <c r="BD9" s="72"/>
      <c r="BE9" s="72"/>
      <c r="BF9" s="72"/>
      <c r="BG9" s="72"/>
      <c r="BH9" s="72"/>
      <c r="BI9" s="72"/>
      <c r="BJ9" s="72"/>
      <c r="BK9" s="72"/>
      <c r="BL9" s="72"/>
      <c r="BM9" s="72"/>
      <c r="BN9" s="72"/>
      <c r="BO9" s="72"/>
      <c r="BP9" s="72"/>
      <c r="BQ9" s="72"/>
      <c r="BR9" s="72"/>
      <c r="BS9" s="72"/>
      <c r="BT9" s="72"/>
      <c r="BU9" s="72"/>
      <c r="BV9" s="72"/>
      <c r="BW9" s="72"/>
      <c r="BX9" s="72"/>
      <c r="BY9" s="72"/>
      <c r="BZ9" s="72"/>
      <c r="CA9" s="72"/>
      <c r="CB9" s="72"/>
    </row>
    <row r="10" spans="1:99" ht="15" customHeight="1" x14ac:dyDescent="0.25">
      <c r="A10" s="72"/>
      <c r="B10" s="423"/>
      <c r="C10" s="423"/>
      <c r="D10" s="424"/>
      <c r="E10" s="464"/>
      <c r="F10" s="465"/>
      <c r="G10" s="465"/>
      <c r="H10" s="465"/>
      <c r="I10" s="466"/>
      <c r="J10" s="474" t="e">
        <f>IF(AND(' RIESGOS DE GESTION'!#REF!="Muy Alta",' RIESGOS DE GESTION'!#REF!="Leve"),CONCATENATE("R",' RIESGOS DE GESTION'!#REF!),"")</f>
        <v>#REF!</v>
      </c>
      <c r="K10" s="470"/>
      <c r="L10" s="470" t="e">
        <f>IF(AND(' RIESGOS DE GESTION'!#REF!="Muy Alta",' RIESGOS DE GESTION'!#REF!="Leve"),CONCATENATE("R",' RIESGOS DE GESTION'!#REF!),"")</f>
        <v>#REF!</v>
      </c>
      <c r="M10" s="470"/>
      <c r="N10" s="470" t="e">
        <f>IF(AND(' RIESGOS DE GESTION'!#REF!="Muy Alta",' RIESGOS DE GESTION'!#REF!="Leve"),CONCATENATE("R",' RIESGOS DE GESTION'!#REF!),"")</f>
        <v>#REF!</v>
      </c>
      <c r="O10" s="471"/>
      <c r="P10" s="474" t="e">
        <f>IF(AND(' RIESGOS DE GESTION'!#REF!="Muy Alta",' RIESGOS DE GESTION'!#REF!="Menor"),CONCATENATE("R",' RIESGOS DE GESTION'!#REF!),"")</f>
        <v>#REF!</v>
      </c>
      <c r="Q10" s="470"/>
      <c r="R10" s="470" t="e">
        <f>IF(AND(' RIESGOS DE GESTION'!#REF!="Muy Alta",' RIESGOS DE GESTION'!#REF!="Menor"),CONCATENATE("R",' RIESGOS DE GESTION'!#REF!),"")</f>
        <v>#REF!</v>
      </c>
      <c r="S10" s="470"/>
      <c r="T10" s="470" t="e">
        <f>IF(AND(' RIESGOS DE GESTION'!#REF!="Muy Alta",' RIESGOS DE GESTION'!#REF!="Menor"),CONCATENATE("R",' RIESGOS DE GESTION'!#REF!),"")</f>
        <v>#REF!</v>
      </c>
      <c r="U10" s="471"/>
      <c r="V10" s="474" t="e">
        <f>IF(AND(' RIESGOS DE GESTION'!#REF!="Muy Alta",' RIESGOS DE GESTION'!#REF!="Moderado"),CONCATENATE("R",' RIESGOS DE GESTION'!#REF!),"")</f>
        <v>#REF!</v>
      </c>
      <c r="W10" s="470"/>
      <c r="X10" s="470" t="e">
        <f>IF(AND(' RIESGOS DE GESTION'!#REF!="Muy Alta",' RIESGOS DE GESTION'!#REF!="Moderado"),CONCATENATE("R",' RIESGOS DE GESTION'!#REF!),"")</f>
        <v>#REF!</v>
      </c>
      <c r="Y10" s="470"/>
      <c r="Z10" s="470" t="e">
        <f>IF(AND(' RIESGOS DE GESTION'!#REF!="Muy Alta",' RIESGOS DE GESTION'!#REF!="Moderado"),CONCATENATE("R",' RIESGOS DE GESTION'!#REF!),"")</f>
        <v>#REF!</v>
      </c>
      <c r="AA10" s="471"/>
      <c r="AB10" s="474" t="e">
        <f>IF(AND(' RIESGOS DE GESTION'!#REF!="Muy Alta",' RIESGOS DE GESTION'!#REF!="Mayor"),CONCATENATE("R",' RIESGOS DE GESTION'!#REF!),"")</f>
        <v>#REF!</v>
      </c>
      <c r="AC10" s="470"/>
      <c r="AD10" s="470" t="e">
        <f>IF(AND(' RIESGOS DE GESTION'!#REF!="Muy Alta",' RIESGOS DE GESTION'!#REF!="Mayor"),CONCATENATE("R",' RIESGOS DE GESTION'!#REF!),"")</f>
        <v>#REF!</v>
      </c>
      <c r="AE10" s="470"/>
      <c r="AF10" s="470" t="e">
        <f>IF(AND(' RIESGOS DE GESTION'!#REF!="Muy Alta",' RIESGOS DE GESTION'!#REF!="Mayor"),CONCATENATE("R",' RIESGOS DE GESTION'!#REF!),"")</f>
        <v>#REF!</v>
      </c>
      <c r="AG10" s="471"/>
      <c r="AH10" s="481" t="e">
        <f>IF(AND(' RIESGOS DE GESTION'!#REF!="Muy Alta",' RIESGOS DE GESTION'!#REF!="Catastrófico"),CONCATENATE("R",' RIESGOS DE GESTION'!#REF!),"")</f>
        <v>#REF!</v>
      </c>
      <c r="AI10" s="482"/>
      <c r="AJ10" s="482" t="e">
        <f>IF(AND(' RIESGOS DE GESTION'!#REF!="Muy Alta",' RIESGOS DE GESTION'!#REF!="Catastrófico"),CONCATENATE("R",' RIESGOS DE GESTION'!#REF!),"")</f>
        <v>#REF!</v>
      </c>
      <c r="AK10" s="482"/>
      <c r="AL10" s="482" t="e">
        <f>IF(AND(' RIESGOS DE GESTION'!#REF!="Muy Alta",' RIESGOS DE GESTION'!#REF!="Catastrófico"),CONCATENATE("R",' RIESGOS DE GESTION'!#REF!),"")</f>
        <v>#REF!</v>
      </c>
      <c r="AM10" s="483"/>
      <c r="AN10" s="72"/>
      <c r="AO10" s="428"/>
      <c r="AP10" s="429"/>
      <c r="AQ10" s="429"/>
      <c r="AR10" s="429"/>
      <c r="AS10" s="429"/>
      <c r="AT10" s="430"/>
      <c r="AU10" s="72"/>
      <c r="AV10" s="72"/>
      <c r="AW10" s="72"/>
      <c r="AX10" s="72"/>
      <c r="AY10" s="72"/>
      <c r="AZ10" s="72"/>
      <c r="BA10" s="72"/>
      <c r="BB10" s="72"/>
      <c r="BC10" s="72"/>
      <c r="BD10" s="72"/>
      <c r="BE10" s="72"/>
      <c r="BF10" s="72"/>
      <c r="BG10" s="72"/>
      <c r="BH10" s="72"/>
      <c r="BI10" s="72"/>
      <c r="BJ10" s="72"/>
      <c r="BK10" s="72"/>
      <c r="BL10" s="72"/>
      <c r="BM10" s="72"/>
      <c r="BN10" s="72"/>
      <c r="BO10" s="72"/>
      <c r="BP10" s="72"/>
      <c r="BQ10" s="72"/>
      <c r="BR10" s="72"/>
      <c r="BS10" s="72"/>
      <c r="BT10" s="72"/>
      <c r="BU10" s="72"/>
      <c r="BV10" s="72"/>
      <c r="BW10" s="72"/>
      <c r="BX10" s="72"/>
      <c r="BY10" s="72"/>
      <c r="BZ10" s="72"/>
      <c r="CA10" s="72"/>
      <c r="CB10" s="72"/>
    </row>
    <row r="11" spans="1:99" ht="15" customHeight="1" x14ac:dyDescent="0.25">
      <c r="A11" s="72"/>
      <c r="B11" s="423"/>
      <c r="C11" s="423"/>
      <c r="D11" s="424"/>
      <c r="E11" s="464"/>
      <c r="F11" s="465"/>
      <c r="G11" s="465"/>
      <c r="H11" s="465"/>
      <c r="I11" s="466"/>
      <c r="J11" s="474"/>
      <c r="K11" s="470"/>
      <c r="L11" s="470"/>
      <c r="M11" s="470"/>
      <c r="N11" s="470"/>
      <c r="O11" s="471"/>
      <c r="P11" s="474"/>
      <c r="Q11" s="470"/>
      <c r="R11" s="470"/>
      <c r="S11" s="470"/>
      <c r="T11" s="470"/>
      <c r="U11" s="471"/>
      <c r="V11" s="474"/>
      <c r="W11" s="470"/>
      <c r="X11" s="470"/>
      <c r="Y11" s="470"/>
      <c r="Z11" s="470"/>
      <c r="AA11" s="471"/>
      <c r="AB11" s="474"/>
      <c r="AC11" s="470"/>
      <c r="AD11" s="470"/>
      <c r="AE11" s="470"/>
      <c r="AF11" s="470"/>
      <c r="AG11" s="471"/>
      <c r="AH11" s="481"/>
      <c r="AI11" s="482"/>
      <c r="AJ11" s="482"/>
      <c r="AK11" s="482"/>
      <c r="AL11" s="482"/>
      <c r="AM11" s="483"/>
      <c r="AN11" s="72"/>
      <c r="AO11" s="428"/>
      <c r="AP11" s="429"/>
      <c r="AQ11" s="429"/>
      <c r="AR11" s="429"/>
      <c r="AS11" s="429"/>
      <c r="AT11" s="430"/>
      <c r="AU11" s="72"/>
      <c r="AV11" s="72"/>
      <c r="AW11" s="72"/>
      <c r="AX11" s="72"/>
      <c r="AY11" s="72"/>
      <c r="AZ11" s="72"/>
      <c r="BA11" s="72"/>
      <c r="BB11" s="72"/>
      <c r="BC11" s="72"/>
      <c r="BD11" s="72"/>
      <c r="BE11" s="72"/>
      <c r="BF11" s="72"/>
      <c r="BG11" s="72"/>
      <c r="BH11" s="72"/>
      <c r="BI11" s="72"/>
      <c r="BJ11" s="72"/>
      <c r="BK11" s="72"/>
      <c r="BL11" s="72"/>
      <c r="BM11" s="72"/>
      <c r="BN11" s="72"/>
      <c r="BO11" s="72"/>
      <c r="BP11" s="72"/>
      <c r="BQ11" s="72"/>
      <c r="BR11" s="72"/>
      <c r="BS11" s="72"/>
      <c r="BT11" s="72"/>
      <c r="BU11" s="72"/>
      <c r="BV11" s="72"/>
      <c r="BW11" s="72"/>
      <c r="BX11" s="72"/>
      <c r="BY11" s="72"/>
      <c r="BZ11" s="72"/>
      <c r="CA11" s="72"/>
      <c r="CB11" s="72"/>
    </row>
    <row r="12" spans="1:99" ht="15" customHeight="1" x14ac:dyDescent="0.25">
      <c r="A12" s="72"/>
      <c r="B12" s="423"/>
      <c r="C12" s="423"/>
      <c r="D12" s="424"/>
      <c r="E12" s="464"/>
      <c r="F12" s="465"/>
      <c r="G12" s="465"/>
      <c r="H12" s="465"/>
      <c r="I12" s="466"/>
      <c r="J12" s="474" t="e">
        <f>IF(AND(' RIESGOS DE GESTION'!#REF!="Muy Alta",' RIESGOS DE GESTION'!#REF!="Leve"),CONCATENATE("R",' RIESGOS DE GESTION'!#REF!),"")</f>
        <v>#REF!</v>
      </c>
      <c r="K12" s="470"/>
      <c r="L12" s="470" t="e">
        <f>IF(AND(' RIESGOS DE GESTION'!#REF!="Muy Alta",' RIESGOS DE GESTION'!#REF!="Leve"),CONCATENATE("R",' RIESGOS DE GESTION'!#REF!),"")</f>
        <v>#REF!</v>
      </c>
      <c r="M12" s="470"/>
      <c r="N12" s="470" t="e">
        <f>IF(AND(' RIESGOS DE GESTION'!#REF!="Muy Alta",' RIESGOS DE GESTION'!#REF!="Leve"),CONCATENATE("R",' RIESGOS DE GESTION'!#REF!),"")</f>
        <v>#REF!</v>
      </c>
      <c r="O12" s="471"/>
      <c r="P12" s="474" t="e">
        <f>IF(AND(' RIESGOS DE GESTION'!#REF!="Muy Alta",' RIESGOS DE GESTION'!#REF!="Menor"),CONCATENATE("R",' RIESGOS DE GESTION'!#REF!),"")</f>
        <v>#REF!</v>
      </c>
      <c r="Q12" s="470"/>
      <c r="R12" s="470" t="e">
        <f>IF(AND(' RIESGOS DE GESTION'!#REF!="Muy Alta",' RIESGOS DE GESTION'!#REF!="Menor"),CONCATENATE("R",' RIESGOS DE GESTION'!#REF!),"")</f>
        <v>#REF!</v>
      </c>
      <c r="S12" s="470"/>
      <c r="T12" s="470" t="e">
        <f>IF(AND(' RIESGOS DE GESTION'!#REF!="Muy Alta",' RIESGOS DE GESTION'!#REF!="Menor"),CONCATENATE("R",' RIESGOS DE GESTION'!#REF!),"")</f>
        <v>#REF!</v>
      </c>
      <c r="U12" s="471"/>
      <c r="V12" s="474" t="e">
        <f>IF(AND(' RIESGOS DE GESTION'!#REF!="Muy Alta",' RIESGOS DE GESTION'!#REF!="Moderado"),CONCATENATE("R",' RIESGOS DE GESTION'!#REF!),"")</f>
        <v>#REF!</v>
      </c>
      <c r="W12" s="470"/>
      <c r="X12" s="470" t="e">
        <f>IF(AND(' RIESGOS DE GESTION'!#REF!="Muy Alta",' RIESGOS DE GESTION'!#REF!="Moderado"),CONCATENATE("R",' RIESGOS DE GESTION'!#REF!),"")</f>
        <v>#REF!</v>
      </c>
      <c r="Y12" s="470"/>
      <c r="Z12" s="470" t="e">
        <f>IF(AND(' RIESGOS DE GESTION'!#REF!="Muy Alta",' RIESGOS DE GESTION'!#REF!="Moderado"),CONCATENATE("R",' RIESGOS DE GESTION'!#REF!),"")</f>
        <v>#REF!</v>
      </c>
      <c r="AA12" s="471"/>
      <c r="AB12" s="474" t="e">
        <f>IF(AND(' RIESGOS DE GESTION'!#REF!="Muy Alta",' RIESGOS DE GESTION'!#REF!="Mayor"),CONCATENATE("R",' RIESGOS DE GESTION'!#REF!),"")</f>
        <v>#REF!</v>
      </c>
      <c r="AC12" s="470"/>
      <c r="AD12" s="470" t="e">
        <f>IF(AND(' RIESGOS DE GESTION'!#REF!="Muy Alta",' RIESGOS DE GESTION'!#REF!="Mayor"),CONCATENATE("R",' RIESGOS DE GESTION'!#REF!),"")</f>
        <v>#REF!</v>
      </c>
      <c r="AE12" s="470"/>
      <c r="AF12" s="470" t="e">
        <f>IF(AND(' RIESGOS DE GESTION'!#REF!="Muy Alta",' RIESGOS DE GESTION'!#REF!="Mayor"),CONCATENATE("R",' RIESGOS DE GESTION'!#REF!),"")</f>
        <v>#REF!</v>
      </c>
      <c r="AG12" s="471"/>
      <c r="AH12" s="481" t="e">
        <f>IF(AND(' RIESGOS DE GESTION'!#REF!="Muy Alta",' RIESGOS DE GESTION'!#REF!="Catastrófico"),CONCATENATE("R",' RIESGOS DE GESTION'!#REF!),"")</f>
        <v>#REF!</v>
      </c>
      <c r="AI12" s="482"/>
      <c r="AJ12" s="482" t="e">
        <f>IF(AND(' RIESGOS DE GESTION'!#REF!="Muy Alta",' RIESGOS DE GESTION'!#REF!="Catastrófico"),CONCATENATE("R",' RIESGOS DE GESTION'!#REF!),"")</f>
        <v>#REF!</v>
      </c>
      <c r="AK12" s="482"/>
      <c r="AL12" s="482" t="e">
        <f>IF(AND(' RIESGOS DE GESTION'!#REF!="Muy Alta",' RIESGOS DE GESTION'!#REF!="Catastrófico"),CONCATENATE("R",' RIESGOS DE GESTION'!#REF!),"")</f>
        <v>#REF!</v>
      </c>
      <c r="AM12" s="483"/>
      <c r="AN12" s="72"/>
      <c r="AO12" s="428"/>
      <c r="AP12" s="429"/>
      <c r="AQ12" s="429"/>
      <c r="AR12" s="429"/>
      <c r="AS12" s="429"/>
      <c r="AT12" s="430"/>
      <c r="AU12" s="72"/>
      <c r="AV12" s="72"/>
      <c r="AW12" s="72"/>
      <c r="AX12" s="72"/>
      <c r="AY12" s="72"/>
      <c r="AZ12" s="72"/>
      <c r="BA12" s="72"/>
      <c r="BB12" s="72"/>
      <c r="BC12" s="72"/>
      <c r="BD12" s="72"/>
      <c r="BE12" s="72"/>
      <c r="BF12" s="72"/>
      <c r="BG12" s="72"/>
      <c r="BH12" s="72"/>
      <c r="BI12" s="72"/>
      <c r="BJ12" s="72"/>
      <c r="BK12" s="72"/>
      <c r="BL12" s="72"/>
      <c r="BM12" s="72"/>
      <c r="BN12" s="72"/>
      <c r="BO12" s="72"/>
      <c r="BP12" s="72"/>
      <c r="BQ12" s="72"/>
      <c r="BR12" s="72"/>
      <c r="BS12" s="72"/>
      <c r="BT12" s="72"/>
      <c r="BU12" s="72"/>
      <c r="BV12" s="72"/>
      <c r="BW12" s="72"/>
      <c r="BX12" s="72"/>
      <c r="BY12" s="72"/>
      <c r="BZ12" s="72"/>
      <c r="CA12" s="72"/>
      <c r="CB12" s="72"/>
    </row>
    <row r="13" spans="1:99" ht="15.75" customHeight="1" thickBot="1" x14ac:dyDescent="0.3">
      <c r="A13" s="72"/>
      <c r="B13" s="423"/>
      <c r="C13" s="423"/>
      <c r="D13" s="424"/>
      <c r="E13" s="467"/>
      <c r="F13" s="468"/>
      <c r="G13" s="468"/>
      <c r="H13" s="468"/>
      <c r="I13" s="469"/>
      <c r="J13" s="474"/>
      <c r="K13" s="470"/>
      <c r="L13" s="470"/>
      <c r="M13" s="470"/>
      <c r="N13" s="470"/>
      <c r="O13" s="471"/>
      <c r="P13" s="474"/>
      <c r="Q13" s="470"/>
      <c r="R13" s="470"/>
      <c r="S13" s="470"/>
      <c r="T13" s="470"/>
      <c r="U13" s="471"/>
      <c r="V13" s="474"/>
      <c r="W13" s="470"/>
      <c r="X13" s="470"/>
      <c r="Y13" s="470"/>
      <c r="Z13" s="470"/>
      <c r="AA13" s="471"/>
      <c r="AB13" s="474"/>
      <c r="AC13" s="470"/>
      <c r="AD13" s="470"/>
      <c r="AE13" s="470"/>
      <c r="AF13" s="470"/>
      <c r="AG13" s="471"/>
      <c r="AH13" s="484"/>
      <c r="AI13" s="485"/>
      <c r="AJ13" s="485"/>
      <c r="AK13" s="485"/>
      <c r="AL13" s="485"/>
      <c r="AM13" s="486"/>
      <c r="AN13" s="72"/>
      <c r="AO13" s="431"/>
      <c r="AP13" s="432"/>
      <c r="AQ13" s="432"/>
      <c r="AR13" s="432"/>
      <c r="AS13" s="432"/>
      <c r="AT13" s="433"/>
      <c r="AU13" s="72"/>
      <c r="AV13" s="72"/>
      <c r="AW13" s="72"/>
      <c r="AX13" s="72"/>
      <c r="AY13" s="72"/>
      <c r="AZ13" s="72"/>
      <c r="BA13" s="72"/>
      <c r="BB13" s="72"/>
      <c r="BC13" s="72"/>
      <c r="BD13" s="72"/>
      <c r="BE13" s="72"/>
      <c r="BF13" s="72"/>
      <c r="BG13" s="72"/>
      <c r="BH13" s="72"/>
      <c r="BI13" s="72"/>
      <c r="BJ13" s="72"/>
      <c r="BK13" s="72"/>
      <c r="BL13" s="72"/>
      <c r="BM13" s="72"/>
      <c r="BN13" s="72"/>
      <c r="BO13" s="72"/>
      <c r="BP13" s="72"/>
      <c r="BQ13" s="72"/>
      <c r="BR13" s="72"/>
      <c r="BS13" s="72"/>
      <c r="BT13" s="72"/>
      <c r="BU13" s="72"/>
      <c r="BV13" s="72"/>
      <c r="BW13" s="72"/>
      <c r="BX13" s="72"/>
      <c r="BY13" s="72"/>
      <c r="BZ13" s="72"/>
      <c r="CA13" s="72"/>
      <c r="CB13" s="72"/>
    </row>
    <row r="14" spans="1:99" ht="15" customHeight="1" x14ac:dyDescent="0.25">
      <c r="A14" s="72"/>
      <c r="B14" s="423"/>
      <c r="C14" s="423"/>
      <c r="D14" s="424"/>
      <c r="E14" s="461" t="s">
        <v>495</v>
      </c>
      <c r="F14" s="462"/>
      <c r="G14" s="462"/>
      <c r="H14" s="462"/>
      <c r="I14" s="462"/>
      <c r="J14" s="496" t="e">
        <f>IF(AND(' RIESGOS DE GESTION'!#REF!="Alta",' RIESGOS DE GESTION'!#REF!="Leve"),CONCATENATE("R",' RIESGOS DE GESTION'!#REF!),"")</f>
        <v>#REF!</v>
      </c>
      <c r="K14" s="497"/>
      <c r="L14" s="497" t="e">
        <f>IF(AND(' RIESGOS DE GESTION'!#REF!="Alta",' RIESGOS DE GESTION'!#REF!="Leve"),CONCATENATE("R",' RIESGOS DE GESTION'!#REF!),"")</f>
        <v>#REF!</v>
      </c>
      <c r="M14" s="497"/>
      <c r="N14" s="497" t="e">
        <f>IF(AND(' RIESGOS DE GESTION'!#REF!="Alta",' RIESGOS DE GESTION'!#REF!="Leve"),CONCATENATE("R",' RIESGOS DE GESTION'!#REF!),"")</f>
        <v>#REF!</v>
      </c>
      <c r="O14" s="498"/>
      <c r="P14" s="496" t="e">
        <f>IF(AND(' RIESGOS DE GESTION'!#REF!="Alta",' RIESGOS DE GESTION'!#REF!="Menor"),CONCATENATE("R",' RIESGOS DE GESTION'!#REF!),"")</f>
        <v>#REF!</v>
      </c>
      <c r="Q14" s="497"/>
      <c r="R14" s="497" t="e">
        <f>IF(AND(' RIESGOS DE GESTION'!#REF!="Alta",' RIESGOS DE GESTION'!#REF!="Menor"),CONCATENATE("R",' RIESGOS DE GESTION'!#REF!),"")</f>
        <v>#REF!</v>
      </c>
      <c r="S14" s="497"/>
      <c r="T14" s="497" t="e">
        <f>IF(AND(' RIESGOS DE GESTION'!#REF!="Alta",' RIESGOS DE GESTION'!#REF!="Menor"),CONCATENATE("R",' RIESGOS DE GESTION'!#REF!),"")</f>
        <v>#REF!</v>
      </c>
      <c r="U14" s="498"/>
      <c r="V14" s="472" t="e">
        <f>IF(AND(' RIESGOS DE GESTION'!#REF!="Alta",' RIESGOS DE GESTION'!#REF!="Moderado"),CONCATENATE("R",' RIESGOS DE GESTION'!#REF!),"")</f>
        <v>#REF!</v>
      </c>
      <c r="W14" s="473"/>
      <c r="X14" s="473" t="e">
        <f>IF(AND(' RIESGOS DE GESTION'!#REF!="Alta",' RIESGOS DE GESTION'!#REF!="Moderado"),CONCATENATE("R",' RIESGOS DE GESTION'!#REF!),"")</f>
        <v>#REF!</v>
      </c>
      <c r="Y14" s="473"/>
      <c r="Z14" s="473" t="e">
        <f>IF(AND(' RIESGOS DE GESTION'!#REF!="Alta",' RIESGOS DE GESTION'!#REF!="Moderado"),CONCATENATE("R",' RIESGOS DE GESTION'!#REF!),"")</f>
        <v>#REF!</v>
      </c>
      <c r="AA14" s="475"/>
      <c r="AB14" s="472" t="e">
        <f>IF(AND(' RIESGOS DE GESTION'!#REF!="Alta",' RIESGOS DE GESTION'!#REF!="Mayor"),CONCATENATE("R",' RIESGOS DE GESTION'!#REF!),"")</f>
        <v>#REF!</v>
      </c>
      <c r="AC14" s="473"/>
      <c r="AD14" s="473" t="e">
        <f>IF(AND(' RIESGOS DE GESTION'!#REF!="Alta",' RIESGOS DE GESTION'!#REF!="Mayor"),CONCATENATE("R",' RIESGOS DE GESTION'!#REF!),"")</f>
        <v>#REF!</v>
      </c>
      <c r="AE14" s="473"/>
      <c r="AF14" s="473" t="e">
        <f>IF(AND(' RIESGOS DE GESTION'!#REF!="Alta",' RIESGOS DE GESTION'!#REF!="Mayor"),CONCATENATE("R",' RIESGOS DE GESTION'!#REF!),"")</f>
        <v>#REF!</v>
      </c>
      <c r="AG14" s="475"/>
      <c r="AH14" s="487" t="e">
        <f>IF(AND(' RIESGOS DE GESTION'!#REF!="Alta",' RIESGOS DE GESTION'!#REF!="Catastrófico"),CONCATENATE("R",' RIESGOS DE GESTION'!#REF!),"")</f>
        <v>#REF!</v>
      </c>
      <c r="AI14" s="488"/>
      <c r="AJ14" s="488" t="e">
        <f>IF(AND(' RIESGOS DE GESTION'!#REF!="Alta",' RIESGOS DE GESTION'!#REF!="Catastrófico"),CONCATENATE("R",' RIESGOS DE GESTION'!#REF!),"")</f>
        <v>#REF!</v>
      </c>
      <c r="AK14" s="488"/>
      <c r="AL14" s="488" t="e">
        <f>IF(AND(' RIESGOS DE GESTION'!#REF!="Alta",' RIESGOS DE GESTION'!#REF!="Catastrófico"),CONCATENATE("R",' RIESGOS DE GESTION'!#REF!),"")</f>
        <v>#REF!</v>
      </c>
      <c r="AM14" s="489"/>
      <c r="AN14" s="72"/>
      <c r="AO14" s="434" t="s">
        <v>496</v>
      </c>
      <c r="AP14" s="435"/>
      <c r="AQ14" s="435"/>
      <c r="AR14" s="435"/>
      <c r="AS14" s="435"/>
      <c r="AT14" s="436"/>
      <c r="AU14" s="72"/>
      <c r="AV14" s="72"/>
      <c r="AW14" s="72"/>
      <c r="AX14" s="72"/>
      <c r="AY14" s="72"/>
      <c r="AZ14" s="72"/>
      <c r="BA14" s="72"/>
      <c r="BB14" s="72"/>
      <c r="BC14" s="72"/>
      <c r="BD14" s="72"/>
      <c r="BE14" s="72"/>
      <c r="BF14" s="72"/>
      <c r="BG14" s="72"/>
      <c r="BH14" s="72"/>
      <c r="BI14" s="72"/>
      <c r="BJ14" s="72"/>
      <c r="BK14" s="72"/>
      <c r="BL14" s="72"/>
      <c r="BM14" s="72"/>
      <c r="BN14" s="72"/>
      <c r="BO14" s="72"/>
      <c r="BP14" s="72"/>
      <c r="BQ14" s="72"/>
      <c r="BR14" s="72"/>
      <c r="BS14" s="72"/>
      <c r="BT14" s="72"/>
      <c r="BU14" s="72"/>
      <c r="BV14" s="72"/>
      <c r="BW14" s="72"/>
      <c r="BX14" s="72"/>
      <c r="BY14" s="72"/>
      <c r="BZ14" s="72"/>
      <c r="CA14" s="72"/>
      <c r="CB14" s="72"/>
    </row>
    <row r="15" spans="1:99" ht="15" customHeight="1" x14ac:dyDescent="0.25">
      <c r="A15" s="72"/>
      <c r="B15" s="423"/>
      <c r="C15" s="423"/>
      <c r="D15" s="424"/>
      <c r="E15" s="464"/>
      <c r="F15" s="465"/>
      <c r="G15" s="465"/>
      <c r="H15" s="465"/>
      <c r="I15" s="465"/>
      <c r="J15" s="490"/>
      <c r="K15" s="491"/>
      <c r="L15" s="491"/>
      <c r="M15" s="491"/>
      <c r="N15" s="491"/>
      <c r="O15" s="492"/>
      <c r="P15" s="490"/>
      <c r="Q15" s="491"/>
      <c r="R15" s="491"/>
      <c r="S15" s="491"/>
      <c r="T15" s="491"/>
      <c r="U15" s="492"/>
      <c r="V15" s="474"/>
      <c r="W15" s="470"/>
      <c r="X15" s="470"/>
      <c r="Y15" s="470"/>
      <c r="Z15" s="470"/>
      <c r="AA15" s="471"/>
      <c r="AB15" s="474"/>
      <c r="AC15" s="470"/>
      <c r="AD15" s="470"/>
      <c r="AE15" s="470"/>
      <c r="AF15" s="470"/>
      <c r="AG15" s="471"/>
      <c r="AH15" s="481"/>
      <c r="AI15" s="482"/>
      <c r="AJ15" s="482"/>
      <c r="AK15" s="482"/>
      <c r="AL15" s="482"/>
      <c r="AM15" s="483"/>
      <c r="AN15" s="72"/>
      <c r="AO15" s="437"/>
      <c r="AP15" s="438"/>
      <c r="AQ15" s="438"/>
      <c r="AR15" s="438"/>
      <c r="AS15" s="438"/>
      <c r="AT15" s="439"/>
      <c r="AU15" s="72"/>
      <c r="AV15" s="72"/>
      <c r="AW15" s="72"/>
      <c r="AX15" s="72"/>
      <c r="AY15" s="72"/>
      <c r="AZ15" s="72"/>
      <c r="BA15" s="72"/>
      <c r="BB15" s="72"/>
      <c r="BC15" s="72"/>
      <c r="BD15" s="72"/>
      <c r="BE15" s="72"/>
      <c r="BF15" s="72"/>
      <c r="BG15" s="72"/>
      <c r="BH15" s="72"/>
      <c r="BI15" s="72"/>
      <c r="BJ15" s="72"/>
      <c r="BK15" s="72"/>
      <c r="BL15" s="72"/>
      <c r="BM15" s="72"/>
      <c r="BN15" s="72"/>
      <c r="BO15" s="72"/>
      <c r="BP15" s="72"/>
      <c r="BQ15" s="72"/>
      <c r="BR15" s="72"/>
      <c r="BS15" s="72"/>
      <c r="BT15" s="72"/>
      <c r="BU15" s="72"/>
      <c r="BV15" s="72"/>
      <c r="BW15" s="72"/>
      <c r="BX15" s="72"/>
      <c r="BY15" s="72"/>
      <c r="BZ15" s="72"/>
      <c r="CA15" s="72"/>
      <c r="CB15" s="72"/>
    </row>
    <row r="16" spans="1:99" ht="15" customHeight="1" x14ac:dyDescent="0.25">
      <c r="A16" s="72"/>
      <c r="B16" s="423"/>
      <c r="C16" s="423"/>
      <c r="D16" s="424"/>
      <c r="E16" s="464"/>
      <c r="F16" s="465"/>
      <c r="G16" s="465"/>
      <c r="H16" s="465"/>
      <c r="I16" s="465"/>
      <c r="J16" s="490" t="e">
        <f>IF(AND(' RIESGOS DE GESTION'!#REF!="Alta",' RIESGOS DE GESTION'!#REF!="Leve"),CONCATENATE("R",' RIESGOS DE GESTION'!#REF!),"")</f>
        <v>#REF!</v>
      </c>
      <c r="K16" s="491"/>
      <c r="L16" s="491" t="e">
        <f>IF(AND(' RIESGOS DE GESTION'!#REF!="Alta",' RIESGOS DE GESTION'!#REF!="Leve"),CONCATENATE("R",' RIESGOS DE GESTION'!#REF!),"")</f>
        <v>#REF!</v>
      </c>
      <c r="M16" s="491"/>
      <c r="N16" s="491" t="e">
        <f>IF(AND(' RIESGOS DE GESTION'!#REF!="Alta",' RIESGOS DE GESTION'!#REF!="Leve"),CONCATENATE("R",' RIESGOS DE GESTION'!#REF!),"")</f>
        <v>#REF!</v>
      </c>
      <c r="O16" s="492"/>
      <c r="P16" s="490" t="e">
        <f>IF(AND(' RIESGOS DE GESTION'!#REF!="Alta",' RIESGOS DE GESTION'!#REF!="Menor"),CONCATENATE("R",' RIESGOS DE GESTION'!#REF!),"")</f>
        <v>#REF!</v>
      </c>
      <c r="Q16" s="491"/>
      <c r="R16" s="491" t="e">
        <f>IF(AND(' RIESGOS DE GESTION'!#REF!="Alta",' RIESGOS DE GESTION'!#REF!="Menor"),CONCATENATE("R",' RIESGOS DE GESTION'!#REF!),"")</f>
        <v>#REF!</v>
      </c>
      <c r="S16" s="491"/>
      <c r="T16" s="491" t="e">
        <f>IF(AND(' RIESGOS DE GESTION'!#REF!="Alta",' RIESGOS DE GESTION'!#REF!="Menor"),CONCATENATE("R",' RIESGOS DE GESTION'!#REF!),"")</f>
        <v>#REF!</v>
      </c>
      <c r="U16" s="492"/>
      <c r="V16" s="474" t="e">
        <f>IF(AND(' RIESGOS DE GESTION'!#REF!="Alta",' RIESGOS DE GESTION'!#REF!="Moderado"),CONCATENATE("R",' RIESGOS DE GESTION'!#REF!),"")</f>
        <v>#REF!</v>
      </c>
      <c r="W16" s="470"/>
      <c r="X16" s="470" t="e">
        <f>IF(AND(' RIESGOS DE GESTION'!#REF!="Alta",' RIESGOS DE GESTION'!#REF!="Moderado"),CONCATENATE("R",' RIESGOS DE GESTION'!#REF!),"")</f>
        <v>#REF!</v>
      </c>
      <c r="Y16" s="470"/>
      <c r="Z16" s="470" t="e">
        <f>IF(AND(' RIESGOS DE GESTION'!#REF!="Alta",' RIESGOS DE GESTION'!#REF!="Moderado"),CONCATENATE("R",' RIESGOS DE GESTION'!#REF!),"")</f>
        <v>#REF!</v>
      </c>
      <c r="AA16" s="471"/>
      <c r="AB16" s="474" t="e">
        <f>IF(AND(' RIESGOS DE GESTION'!#REF!="Alta",' RIESGOS DE GESTION'!#REF!="Mayor"),CONCATENATE("R",' RIESGOS DE GESTION'!#REF!),"")</f>
        <v>#REF!</v>
      </c>
      <c r="AC16" s="470"/>
      <c r="AD16" s="470" t="e">
        <f>IF(AND(' RIESGOS DE GESTION'!#REF!="Alta",' RIESGOS DE GESTION'!#REF!="Mayor"),CONCATENATE("R",' RIESGOS DE GESTION'!#REF!),"")</f>
        <v>#REF!</v>
      </c>
      <c r="AE16" s="470"/>
      <c r="AF16" s="470" t="e">
        <f>IF(AND(' RIESGOS DE GESTION'!#REF!="Alta",' RIESGOS DE GESTION'!#REF!="Mayor"),CONCATENATE("R",' RIESGOS DE GESTION'!#REF!),"")</f>
        <v>#REF!</v>
      </c>
      <c r="AG16" s="471"/>
      <c r="AH16" s="481" t="e">
        <f>IF(AND(' RIESGOS DE GESTION'!#REF!="Alta",' RIESGOS DE GESTION'!#REF!="Catastrófico"),CONCATENATE("R",' RIESGOS DE GESTION'!#REF!),"")</f>
        <v>#REF!</v>
      </c>
      <c r="AI16" s="482"/>
      <c r="AJ16" s="482" t="e">
        <f>IF(AND(' RIESGOS DE GESTION'!#REF!="Alta",' RIESGOS DE GESTION'!#REF!="Catastrófico"),CONCATENATE("R",' RIESGOS DE GESTION'!#REF!),"")</f>
        <v>#REF!</v>
      </c>
      <c r="AK16" s="482"/>
      <c r="AL16" s="482" t="e">
        <f>IF(AND(' RIESGOS DE GESTION'!#REF!="Alta",' RIESGOS DE GESTION'!#REF!="Catastrófico"),CONCATENATE("R",' RIESGOS DE GESTION'!#REF!),"")</f>
        <v>#REF!</v>
      </c>
      <c r="AM16" s="483"/>
      <c r="AN16" s="72"/>
      <c r="AO16" s="437"/>
      <c r="AP16" s="438"/>
      <c r="AQ16" s="438"/>
      <c r="AR16" s="438"/>
      <c r="AS16" s="438"/>
      <c r="AT16" s="439"/>
      <c r="AU16" s="72"/>
      <c r="AV16" s="72"/>
      <c r="AW16" s="72"/>
      <c r="AX16" s="72"/>
      <c r="AY16" s="72"/>
      <c r="AZ16" s="72"/>
      <c r="BA16" s="72"/>
      <c r="BB16" s="72"/>
      <c r="BC16" s="72"/>
      <c r="BD16" s="72"/>
      <c r="BE16" s="72"/>
      <c r="BF16" s="72"/>
      <c r="BG16" s="72"/>
      <c r="BH16" s="72"/>
      <c r="BI16" s="72"/>
      <c r="BJ16" s="72"/>
      <c r="BK16" s="72"/>
      <c r="BL16" s="72"/>
      <c r="BM16" s="72"/>
      <c r="BN16" s="72"/>
      <c r="BO16" s="72"/>
      <c r="BP16" s="72"/>
      <c r="BQ16" s="72"/>
      <c r="BR16" s="72"/>
      <c r="BS16" s="72"/>
      <c r="BT16" s="72"/>
      <c r="BU16" s="72"/>
      <c r="BV16" s="72"/>
      <c r="BW16" s="72"/>
      <c r="BX16" s="72"/>
      <c r="BY16" s="72"/>
      <c r="BZ16" s="72"/>
      <c r="CA16" s="72"/>
      <c r="CB16" s="72"/>
    </row>
    <row r="17" spans="1:80" ht="15" customHeight="1" x14ac:dyDescent="0.25">
      <c r="A17" s="72"/>
      <c r="B17" s="423"/>
      <c r="C17" s="423"/>
      <c r="D17" s="424"/>
      <c r="E17" s="464"/>
      <c r="F17" s="465"/>
      <c r="G17" s="465"/>
      <c r="H17" s="465"/>
      <c r="I17" s="465"/>
      <c r="J17" s="490"/>
      <c r="K17" s="491"/>
      <c r="L17" s="491"/>
      <c r="M17" s="491"/>
      <c r="N17" s="491"/>
      <c r="O17" s="492"/>
      <c r="P17" s="490"/>
      <c r="Q17" s="491"/>
      <c r="R17" s="491"/>
      <c r="S17" s="491"/>
      <c r="T17" s="491"/>
      <c r="U17" s="492"/>
      <c r="V17" s="474"/>
      <c r="W17" s="470"/>
      <c r="X17" s="470"/>
      <c r="Y17" s="470"/>
      <c r="Z17" s="470"/>
      <c r="AA17" s="471"/>
      <c r="AB17" s="474"/>
      <c r="AC17" s="470"/>
      <c r="AD17" s="470"/>
      <c r="AE17" s="470"/>
      <c r="AF17" s="470"/>
      <c r="AG17" s="471"/>
      <c r="AH17" s="481"/>
      <c r="AI17" s="482"/>
      <c r="AJ17" s="482"/>
      <c r="AK17" s="482"/>
      <c r="AL17" s="482"/>
      <c r="AM17" s="483"/>
      <c r="AN17" s="72"/>
      <c r="AO17" s="437"/>
      <c r="AP17" s="438"/>
      <c r="AQ17" s="438"/>
      <c r="AR17" s="438"/>
      <c r="AS17" s="438"/>
      <c r="AT17" s="439"/>
      <c r="AU17" s="72"/>
      <c r="AV17" s="72"/>
      <c r="AW17" s="72"/>
      <c r="AX17" s="72"/>
      <c r="AY17" s="72"/>
      <c r="AZ17" s="72"/>
      <c r="BA17" s="72"/>
      <c r="BB17" s="72"/>
      <c r="BC17" s="72"/>
      <c r="BD17" s="72"/>
      <c r="BE17" s="72"/>
      <c r="BF17" s="72"/>
      <c r="BG17" s="72"/>
      <c r="BH17" s="72"/>
      <c r="BI17" s="72"/>
      <c r="BJ17" s="72"/>
      <c r="BK17" s="72"/>
      <c r="BL17" s="72"/>
      <c r="BM17" s="72"/>
      <c r="BN17" s="72"/>
      <c r="BO17" s="72"/>
      <c r="BP17" s="72"/>
      <c r="BQ17" s="72"/>
      <c r="BR17" s="72"/>
      <c r="BS17" s="72"/>
      <c r="BT17" s="72"/>
      <c r="BU17" s="72"/>
      <c r="BV17" s="72"/>
      <c r="BW17" s="72"/>
      <c r="BX17" s="72"/>
      <c r="BY17" s="72"/>
      <c r="BZ17" s="72"/>
      <c r="CA17" s="72"/>
      <c r="CB17" s="72"/>
    </row>
    <row r="18" spans="1:80" ht="15" customHeight="1" x14ac:dyDescent="0.25">
      <c r="A18" s="72"/>
      <c r="B18" s="423"/>
      <c r="C18" s="423"/>
      <c r="D18" s="424"/>
      <c r="E18" s="464"/>
      <c r="F18" s="465"/>
      <c r="G18" s="465"/>
      <c r="H18" s="465"/>
      <c r="I18" s="465"/>
      <c r="J18" s="490" t="e">
        <f>IF(AND(' RIESGOS DE GESTION'!#REF!="Alta",' RIESGOS DE GESTION'!#REF!="Leve"),CONCATENATE("R",' RIESGOS DE GESTION'!#REF!),"")</f>
        <v>#REF!</v>
      </c>
      <c r="K18" s="491"/>
      <c r="L18" s="491" t="e">
        <f>IF(AND(' RIESGOS DE GESTION'!#REF!="Alta",' RIESGOS DE GESTION'!#REF!="Leve"),CONCATENATE("R",' RIESGOS DE GESTION'!#REF!),"")</f>
        <v>#REF!</v>
      </c>
      <c r="M18" s="491"/>
      <c r="N18" s="491" t="e">
        <f>IF(AND(' RIESGOS DE GESTION'!#REF!="Alta",' RIESGOS DE GESTION'!#REF!="Leve"),CONCATENATE("R",' RIESGOS DE GESTION'!#REF!),"")</f>
        <v>#REF!</v>
      </c>
      <c r="O18" s="492"/>
      <c r="P18" s="490" t="e">
        <f>IF(AND(' RIESGOS DE GESTION'!#REF!="Alta",' RIESGOS DE GESTION'!#REF!="Menor"),CONCATENATE("R",' RIESGOS DE GESTION'!#REF!),"")</f>
        <v>#REF!</v>
      </c>
      <c r="Q18" s="491"/>
      <c r="R18" s="491" t="e">
        <f>IF(AND(' RIESGOS DE GESTION'!#REF!="Alta",' RIESGOS DE GESTION'!#REF!="Menor"),CONCATENATE("R",' RIESGOS DE GESTION'!#REF!),"")</f>
        <v>#REF!</v>
      </c>
      <c r="S18" s="491"/>
      <c r="T18" s="491" t="e">
        <f>IF(AND(' RIESGOS DE GESTION'!#REF!="Alta",' RIESGOS DE GESTION'!#REF!="Menor"),CONCATENATE("R",' RIESGOS DE GESTION'!#REF!),"")</f>
        <v>#REF!</v>
      </c>
      <c r="U18" s="492"/>
      <c r="V18" s="474" t="e">
        <f>IF(AND(' RIESGOS DE GESTION'!#REF!="Alta",' RIESGOS DE GESTION'!#REF!="Moderado"),CONCATENATE("R",' RIESGOS DE GESTION'!#REF!),"")</f>
        <v>#REF!</v>
      </c>
      <c r="W18" s="470"/>
      <c r="X18" s="470" t="e">
        <f>IF(AND(' RIESGOS DE GESTION'!#REF!="Alta",' RIESGOS DE GESTION'!#REF!="Moderado"),CONCATENATE("R",' RIESGOS DE GESTION'!#REF!),"")</f>
        <v>#REF!</v>
      </c>
      <c r="Y18" s="470"/>
      <c r="Z18" s="470" t="e">
        <f>IF(AND(' RIESGOS DE GESTION'!#REF!="Alta",' RIESGOS DE GESTION'!#REF!="Moderado"),CONCATENATE("R",' RIESGOS DE GESTION'!#REF!),"")</f>
        <v>#REF!</v>
      </c>
      <c r="AA18" s="471"/>
      <c r="AB18" s="474" t="e">
        <f>IF(AND(' RIESGOS DE GESTION'!#REF!="Alta",' RIESGOS DE GESTION'!#REF!="Mayor"),CONCATENATE("R",' RIESGOS DE GESTION'!#REF!),"")</f>
        <v>#REF!</v>
      </c>
      <c r="AC18" s="470"/>
      <c r="AD18" s="470" t="e">
        <f>IF(AND(' RIESGOS DE GESTION'!#REF!="Alta",' RIESGOS DE GESTION'!#REF!="Mayor"),CONCATENATE("R",' RIESGOS DE GESTION'!#REF!),"")</f>
        <v>#REF!</v>
      </c>
      <c r="AE18" s="470"/>
      <c r="AF18" s="470" t="e">
        <f>IF(AND(' RIESGOS DE GESTION'!#REF!="Alta",' RIESGOS DE GESTION'!#REF!="Mayor"),CONCATENATE("R",' RIESGOS DE GESTION'!#REF!),"")</f>
        <v>#REF!</v>
      </c>
      <c r="AG18" s="471"/>
      <c r="AH18" s="481" t="e">
        <f>IF(AND(' RIESGOS DE GESTION'!#REF!="Alta",' RIESGOS DE GESTION'!#REF!="Catastrófico"),CONCATENATE("R",' RIESGOS DE GESTION'!#REF!),"")</f>
        <v>#REF!</v>
      </c>
      <c r="AI18" s="482"/>
      <c r="AJ18" s="482" t="e">
        <f>IF(AND(' RIESGOS DE GESTION'!#REF!="Alta",' RIESGOS DE GESTION'!#REF!="Catastrófico"),CONCATENATE("R",' RIESGOS DE GESTION'!#REF!),"")</f>
        <v>#REF!</v>
      </c>
      <c r="AK18" s="482"/>
      <c r="AL18" s="482" t="e">
        <f>IF(AND(' RIESGOS DE GESTION'!#REF!="Alta",' RIESGOS DE GESTION'!#REF!="Catastrófico"),CONCATENATE("R",' RIESGOS DE GESTION'!#REF!),"")</f>
        <v>#REF!</v>
      </c>
      <c r="AM18" s="483"/>
      <c r="AN18" s="72"/>
      <c r="AO18" s="437"/>
      <c r="AP18" s="438"/>
      <c r="AQ18" s="438"/>
      <c r="AR18" s="438"/>
      <c r="AS18" s="438"/>
      <c r="AT18" s="439"/>
      <c r="AU18" s="72"/>
      <c r="AV18" s="72"/>
      <c r="AW18" s="72"/>
      <c r="AX18" s="72"/>
      <c r="AY18" s="72"/>
      <c r="AZ18" s="72"/>
      <c r="BA18" s="72"/>
      <c r="BB18" s="72"/>
      <c r="BC18" s="72"/>
      <c r="BD18" s="72"/>
      <c r="BE18" s="72"/>
      <c r="BF18" s="72"/>
      <c r="BG18" s="72"/>
      <c r="BH18" s="72"/>
      <c r="BI18" s="72"/>
      <c r="BJ18" s="72"/>
      <c r="BK18" s="72"/>
      <c r="BL18" s="72"/>
      <c r="BM18" s="72"/>
      <c r="BN18" s="72"/>
      <c r="BO18" s="72"/>
      <c r="BP18" s="72"/>
      <c r="BQ18" s="72"/>
      <c r="BR18" s="72"/>
      <c r="BS18" s="72"/>
      <c r="BT18" s="72"/>
      <c r="BU18" s="72"/>
      <c r="BV18" s="72"/>
      <c r="BW18" s="72"/>
      <c r="BX18" s="72"/>
      <c r="BY18" s="72"/>
      <c r="BZ18" s="72"/>
      <c r="CA18" s="72"/>
      <c r="CB18" s="72"/>
    </row>
    <row r="19" spans="1:80" ht="15" customHeight="1" x14ac:dyDescent="0.25">
      <c r="A19" s="72"/>
      <c r="B19" s="423"/>
      <c r="C19" s="423"/>
      <c r="D19" s="424"/>
      <c r="E19" s="464"/>
      <c r="F19" s="465"/>
      <c r="G19" s="465"/>
      <c r="H19" s="465"/>
      <c r="I19" s="465"/>
      <c r="J19" s="490"/>
      <c r="K19" s="491"/>
      <c r="L19" s="491"/>
      <c r="M19" s="491"/>
      <c r="N19" s="491"/>
      <c r="O19" s="492"/>
      <c r="P19" s="490"/>
      <c r="Q19" s="491"/>
      <c r="R19" s="491"/>
      <c r="S19" s="491"/>
      <c r="T19" s="491"/>
      <c r="U19" s="492"/>
      <c r="V19" s="474"/>
      <c r="W19" s="470"/>
      <c r="X19" s="470"/>
      <c r="Y19" s="470"/>
      <c r="Z19" s="470"/>
      <c r="AA19" s="471"/>
      <c r="AB19" s="474"/>
      <c r="AC19" s="470"/>
      <c r="AD19" s="470"/>
      <c r="AE19" s="470"/>
      <c r="AF19" s="470"/>
      <c r="AG19" s="471"/>
      <c r="AH19" s="481"/>
      <c r="AI19" s="482"/>
      <c r="AJ19" s="482"/>
      <c r="AK19" s="482"/>
      <c r="AL19" s="482"/>
      <c r="AM19" s="483"/>
      <c r="AN19" s="72"/>
      <c r="AO19" s="437"/>
      <c r="AP19" s="438"/>
      <c r="AQ19" s="438"/>
      <c r="AR19" s="438"/>
      <c r="AS19" s="438"/>
      <c r="AT19" s="439"/>
      <c r="AU19" s="72"/>
      <c r="AV19" s="72"/>
      <c r="AW19" s="72"/>
      <c r="AX19" s="72"/>
      <c r="AY19" s="72"/>
      <c r="AZ19" s="72"/>
      <c r="BA19" s="72"/>
      <c r="BB19" s="72"/>
      <c r="BC19" s="72"/>
      <c r="BD19" s="72"/>
      <c r="BE19" s="72"/>
      <c r="BF19" s="72"/>
      <c r="BG19" s="72"/>
      <c r="BH19" s="72"/>
      <c r="BI19" s="72"/>
      <c r="BJ19" s="72"/>
      <c r="BK19" s="72"/>
      <c r="BL19" s="72"/>
      <c r="BM19" s="72"/>
      <c r="BN19" s="72"/>
      <c r="BO19" s="72"/>
      <c r="BP19" s="72"/>
      <c r="BQ19" s="72"/>
      <c r="BR19" s="72"/>
      <c r="BS19" s="72"/>
      <c r="BT19" s="72"/>
      <c r="BU19" s="72"/>
      <c r="BV19" s="72"/>
      <c r="BW19" s="72"/>
      <c r="BX19" s="72"/>
      <c r="BY19" s="72"/>
      <c r="BZ19" s="72"/>
      <c r="CA19" s="72"/>
      <c r="CB19" s="72"/>
    </row>
    <row r="20" spans="1:80" ht="15" customHeight="1" x14ac:dyDescent="0.25">
      <c r="A20" s="72"/>
      <c r="B20" s="423"/>
      <c r="C20" s="423"/>
      <c r="D20" s="424"/>
      <c r="E20" s="464"/>
      <c r="F20" s="465"/>
      <c r="G20" s="465"/>
      <c r="H20" s="465"/>
      <c r="I20" s="465"/>
      <c r="J20" s="490" t="e">
        <f>IF(AND(' RIESGOS DE GESTION'!#REF!="Alta",' RIESGOS DE GESTION'!#REF!="Leve"),CONCATENATE("R",' RIESGOS DE GESTION'!#REF!),"")</f>
        <v>#REF!</v>
      </c>
      <c r="K20" s="491"/>
      <c r="L20" s="491" t="e">
        <f>IF(AND(' RIESGOS DE GESTION'!#REF!="Alta",' RIESGOS DE GESTION'!#REF!="Leve"),CONCATENATE("R",' RIESGOS DE GESTION'!#REF!),"")</f>
        <v>#REF!</v>
      </c>
      <c r="M20" s="491"/>
      <c r="N20" s="491" t="e">
        <f>IF(AND(' RIESGOS DE GESTION'!#REF!="Alta",' RIESGOS DE GESTION'!#REF!="Leve"),CONCATENATE("R",' RIESGOS DE GESTION'!#REF!),"")</f>
        <v>#REF!</v>
      </c>
      <c r="O20" s="492"/>
      <c r="P20" s="490" t="e">
        <f>IF(AND(' RIESGOS DE GESTION'!#REF!="Alta",' RIESGOS DE GESTION'!#REF!="Menor"),CONCATENATE("R",' RIESGOS DE GESTION'!#REF!),"")</f>
        <v>#REF!</v>
      </c>
      <c r="Q20" s="491"/>
      <c r="R20" s="491" t="e">
        <f>IF(AND(' RIESGOS DE GESTION'!#REF!="Alta",' RIESGOS DE GESTION'!#REF!="Menor"),CONCATENATE("R",' RIESGOS DE GESTION'!#REF!),"")</f>
        <v>#REF!</v>
      </c>
      <c r="S20" s="491"/>
      <c r="T20" s="491" t="e">
        <f>IF(AND(' RIESGOS DE GESTION'!#REF!="Alta",' RIESGOS DE GESTION'!#REF!="Menor"),CONCATENATE("R",' RIESGOS DE GESTION'!#REF!),"")</f>
        <v>#REF!</v>
      </c>
      <c r="U20" s="492"/>
      <c r="V20" s="474" t="e">
        <f>IF(AND(' RIESGOS DE GESTION'!#REF!="Alta",' RIESGOS DE GESTION'!#REF!="Moderado"),CONCATENATE("R",' RIESGOS DE GESTION'!#REF!),"")</f>
        <v>#REF!</v>
      </c>
      <c r="W20" s="470"/>
      <c r="X20" s="470" t="e">
        <f>IF(AND(' RIESGOS DE GESTION'!#REF!="Alta",' RIESGOS DE GESTION'!#REF!="Moderado"),CONCATENATE("R",' RIESGOS DE GESTION'!#REF!),"")</f>
        <v>#REF!</v>
      </c>
      <c r="Y20" s="470"/>
      <c r="Z20" s="470" t="e">
        <f>IF(AND(' RIESGOS DE GESTION'!#REF!="Alta",' RIESGOS DE GESTION'!#REF!="Moderado"),CONCATENATE("R",' RIESGOS DE GESTION'!#REF!),"")</f>
        <v>#REF!</v>
      </c>
      <c r="AA20" s="471"/>
      <c r="AB20" s="474" t="e">
        <f>IF(AND(' RIESGOS DE GESTION'!#REF!="Alta",' RIESGOS DE GESTION'!#REF!="Mayor"),CONCATENATE("R",' RIESGOS DE GESTION'!#REF!),"")</f>
        <v>#REF!</v>
      </c>
      <c r="AC20" s="470"/>
      <c r="AD20" s="470" t="e">
        <f>IF(AND(' RIESGOS DE GESTION'!#REF!="Alta",' RIESGOS DE GESTION'!#REF!="Mayor"),CONCATENATE("R",' RIESGOS DE GESTION'!#REF!),"")</f>
        <v>#REF!</v>
      </c>
      <c r="AE20" s="470"/>
      <c r="AF20" s="470" t="e">
        <f>IF(AND(' RIESGOS DE GESTION'!#REF!="Alta",' RIESGOS DE GESTION'!#REF!="Mayor"),CONCATENATE("R",' RIESGOS DE GESTION'!#REF!),"")</f>
        <v>#REF!</v>
      </c>
      <c r="AG20" s="471"/>
      <c r="AH20" s="481" t="e">
        <f>IF(AND(' RIESGOS DE GESTION'!#REF!="Alta",' RIESGOS DE GESTION'!#REF!="Catastrófico"),CONCATENATE("R",' RIESGOS DE GESTION'!#REF!),"")</f>
        <v>#REF!</v>
      </c>
      <c r="AI20" s="482"/>
      <c r="AJ20" s="482" t="e">
        <f>IF(AND(' RIESGOS DE GESTION'!#REF!="Alta",' RIESGOS DE GESTION'!#REF!="Catastrófico"),CONCATENATE("R",' RIESGOS DE GESTION'!#REF!),"")</f>
        <v>#REF!</v>
      </c>
      <c r="AK20" s="482"/>
      <c r="AL20" s="482" t="e">
        <f>IF(AND(' RIESGOS DE GESTION'!#REF!="Alta",' RIESGOS DE GESTION'!#REF!="Catastrófico"),CONCATENATE("R",' RIESGOS DE GESTION'!#REF!),"")</f>
        <v>#REF!</v>
      </c>
      <c r="AM20" s="483"/>
      <c r="AN20" s="72"/>
      <c r="AO20" s="437"/>
      <c r="AP20" s="438"/>
      <c r="AQ20" s="438"/>
      <c r="AR20" s="438"/>
      <c r="AS20" s="438"/>
      <c r="AT20" s="439"/>
      <c r="AU20" s="72"/>
      <c r="AV20" s="72"/>
      <c r="AW20" s="72"/>
      <c r="AX20" s="72"/>
      <c r="AY20" s="72"/>
      <c r="AZ20" s="72"/>
      <c r="BA20" s="72"/>
      <c r="BB20" s="72"/>
      <c r="BC20" s="72"/>
      <c r="BD20" s="72"/>
      <c r="BE20" s="72"/>
      <c r="BF20" s="72"/>
      <c r="BG20" s="72"/>
      <c r="BH20" s="72"/>
      <c r="BI20" s="72"/>
      <c r="BJ20" s="72"/>
      <c r="BK20" s="72"/>
      <c r="BL20" s="72"/>
      <c r="BM20" s="72"/>
      <c r="BN20" s="72"/>
      <c r="BO20" s="72"/>
      <c r="BP20" s="72"/>
      <c r="BQ20" s="72"/>
      <c r="BR20" s="72"/>
      <c r="BS20" s="72"/>
      <c r="BT20" s="72"/>
      <c r="BU20" s="72"/>
      <c r="BV20" s="72"/>
      <c r="BW20" s="72"/>
      <c r="BX20" s="72"/>
      <c r="BY20" s="72"/>
      <c r="BZ20" s="72"/>
      <c r="CA20" s="72"/>
      <c r="CB20" s="72"/>
    </row>
    <row r="21" spans="1:80" ht="15.75" customHeight="1" thickBot="1" x14ac:dyDescent="0.3">
      <c r="A21" s="72"/>
      <c r="B21" s="423"/>
      <c r="C21" s="423"/>
      <c r="D21" s="424"/>
      <c r="E21" s="467"/>
      <c r="F21" s="468"/>
      <c r="G21" s="468"/>
      <c r="H21" s="468"/>
      <c r="I21" s="468"/>
      <c r="J21" s="493"/>
      <c r="K21" s="494"/>
      <c r="L21" s="494"/>
      <c r="M21" s="494"/>
      <c r="N21" s="494"/>
      <c r="O21" s="495"/>
      <c r="P21" s="493"/>
      <c r="Q21" s="494"/>
      <c r="R21" s="494"/>
      <c r="S21" s="494"/>
      <c r="T21" s="494"/>
      <c r="U21" s="495"/>
      <c r="V21" s="478"/>
      <c r="W21" s="479"/>
      <c r="X21" s="479"/>
      <c r="Y21" s="479"/>
      <c r="Z21" s="479"/>
      <c r="AA21" s="480"/>
      <c r="AB21" s="478"/>
      <c r="AC21" s="479"/>
      <c r="AD21" s="479"/>
      <c r="AE21" s="479"/>
      <c r="AF21" s="479"/>
      <c r="AG21" s="480"/>
      <c r="AH21" s="484"/>
      <c r="AI21" s="485"/>
      <c r="AJ21" s="485"/>
      <c r="AK21" s="485"/>
      <c r="AL21" s="485"/>
      <c r="AM21" s="486"/>
      <c r="AN21" s="72"/>
      <c r="AO21" s="440"/>
      <c r="AP21" s="441"/>
      <c r="AQ21" s="441"/>
      <c r="AR21" s="441"/>
      <c r="AS21" s="441"/>
      <c r="AT21" s="442"/>
      <c r="AU21" s="72"/>
      <c r="AV21" s="72"/>
      <c r="AW21" s="72"/>
      <c r="AX21" s="72"/>
      <c r="AY21" s="72"/>
      <c r="AZ21" s="72"/>
      <c r="BA21" s="72"/>
      <c r="BB21" s="72"/>
      <c r="BC21" s="72"/>
      <c r="BD21" s="72"/>
      <c r="BE21" s="72"/>
      <c r="BF21" s="72"/>
      <c r="BG21" s="72"/>
      <c r="BH21" s="72"/>
      <c r="BI21" s="72"/>
      <c r="BJ21" s="72"/>
      <c r="BK21" s="72"/>
      <c r="BL21" s="72"/>
      <c r="BM21" s="72"/>
      <c r="BN21" s="72"/>
      <c r="BO21" s="72"/>
      <c r="BP21" s="72"/>
      <c r="BQ21" s="72"/>
      <c r="BR21" s="72"/>
      <c r="BS21" s="72"/>
      <c r="BT21" s="72"/>
      <c r="BU21" s="72"/>
      <c r="BV21" s="72"/>
      <c r="BW21" s="72"/>
      <c r="BX21" s="72"/>
      <c r="BY21" s="72"/>
      <c r="BZ21" s="72"/>
      <c r="CA21" s="72"/>
      <c r="CB21" s="72"/>
    </row>
    <row r="22" spans="1:80" x14ac:dyDescent="0.25">
      <c r="A22" s="72"/>
      <c r="B22" s="423"/>
      <c r="C22" s="423"/>
      <c r="D22" s="424"/>
      <c r="E22" s="461" t="s">
        <v>497</v>
      </c>
      <c r="F22" s="462"/>
      <c r="G22" s="462"/>
      <c r="H22" s="462"/>
      <c r="I22" s="463"/>
      <c r="J22" s="496" t="e">
        <f>IF(AND(' RIESGOS DE GESTION'!#REF!="Media",' RIESGOS DE GESTION'!#REF!="Leve"),CONCATENATE("R",' RIESGOS DE GESTION'!#REF!),"")</f>
        <v>#REF!</v>
      </c>
      <c r="K22" s="497"/>
      <c r="L22" s="497" t="e">
        <f>IF(AND(' RIESGOS DE GESTION'!#REF!="Media",' RIESGOS DE GESTION'!#REF!="Leve"),CONCATENATE("R",' RIESGOS DE GESTION'!#REF!),"")</f>
        <v>#REF!</v>
      </c>
      <c r="M22" s="497"/>
      <c r="N22" s="497" t="e">
        <f>IF(AND(' RIESGOS DE GESTION'!#REF!="Media",' RIESGOS DE GESTION'!#REF!="Leve"),CONCATENATE("R",' RIESGOS DE GESTION'!#REF!),"")</f>
        <v>#REF!</v>
      </c>
      <c r="O22" s="498"/>
      <c r="P22" s="496" t="e">
        <f>IF(AND(' RIESGOS DE GESTION'!#REF!="Media",' RIESGOS DE GESTION'!#REF!="Menor"),CONCATENATE("R",' RIESGOS DE GESTION'!#REF!),"")</f>
        <v>#REF!</v>
      </c>
      <c r="Q22" s="497"/>
      <c r="R22" s="497" t="e">
        <f>IF(AND(' RIESGOS DE GESTION'!#REF!="Media",' RIESGOS DE GESTION'!#REF!="Menor"),CONCATENATE("R",' RIESGOS DE GESTION'!#REF!),"")</f>
        <v>#REF!</v>
      </c>
      <c r="S22" s="497"/>
      <c r="T22" s="497" t="e">
        <f>IF(AND(' RIESGOS DE GESTION'!#REF!="Media",' RIESGOS DE GESTION'!#REF!="Menor"),CONCATENATE("R",' RIESGOS DE GESTION'!#REF!),"")</f>
        <v>#REF!</v>
      </c>
      <c r="U22" s="498"/>
      <c r="V22" s="496" t="e">
        <f>IF(AND(' RIESGOS DE GESTION'!#REF!="Media",' RIESGOS DE GESTION'!#REF!="Moderado"),CONCATENATE("R",' RIESGOS DE GESTION'!#REF!),"")</f>
        <v>#REF!</v>
      </c>
      <c r="W22" s="497"/>
      <c r="X22" s="497" t="e">
        <f>IF(AND(' RIESGOS DE GESTION'!#REF!="Media",' RIESGOS DE GESTION'!#REF!="Moderado"),CONCATENATE("R",' RIESGOS DE GESTION'!#REF!),"")</f>
        <v>#REF!</v>
      </c>
      <c r="Y22" s="497"/>
      <c r="Z22" s="497" t="e">
        <f>IF(AND(' RIESGOS DE GESTION'!#REF!="Media",' RIESGOS DE GESTION'!#REF!="Moderado"),CONCATENATE("R",' RIESGOS DE GESTION'!#REF!),"")</f>
        <v>#REF!</v>
      </c>
      <c r="AA22" s="498"/>
      <c r="AB22" s="472" t="e">
        <f>IF(AND(' RIESGOS DE GESTION'!#REF!="Media",' RIESGOS DE GESTION'!#REF!="Mayor"),CONCATENATE("R",' RIESGOS DE GESTION'!#REF!),"")</f>
        <v>#REF!</v>
      </c>
      <c r="AC22" s="473"/>
      <c r="AD22" s="473" t="e">
        <f>IF(AND(' RIESGOS DE GESTION'!#REF!="Media",' RIESGOS DE GESTION'!#REF!="Mayor"),CONCATENATE("R",' RIESGOS DE GESTION'!#REF!),"")</f>
        <v>#REF!</v>
      </c>
      <c r="AE22" s="473"/>
      <c r="AF22" s="473" t="e">
        <f>IF(AND(' RIESGOS DE GESTION'!#REF!="Media",' RIESGOS DE GESTION'!#REF!="Mayor"),CONCATENATE("R",' RIESGOS DE GESTION'!#REF!),"")</f>
        <v>#REF!</v>
      </c>
      <c r="AG22" s="475"/>
      <c r="AH22" s="487" t="e">
        <f>IF(AND(' RIESGOS DE GESTION'!#REF!="Media",' RIESGOS DE GESTION'!#REF!="Catastrófico"),CONCATENATE("R",' RIESGOS DE GESTION'!#REF!),"")</f>
        <v>#REF!</v>
      </c>
      <c r="AI22" s="488"/>
      <c r="AJ22" s="488" t="e">
        <f>IF(AND(' RIESGOS DE GESTION'!#REF!="Media",' RIESGOS DE GESTION'!#REF!="Catastrófico"),CONCATENATE("R",' RIESGOS DE GESTION'!#REF!),"")</f>
        <v>#REF!</v>
      </c>
      <c r="AK22" s="488"/>
      <c r="AL22" s="488" t="e">
        <f>IF(AND(' RIESGOS DE GESTION'!#REF!="Media",' RIESGOS DE GESTION'!#REF!="Catastrófico"),CONCATENATE("R",' RIESGOS DE GESTION'!#REF!),"")</f>
        <v>#REF!</v>
      </c>
      <c r="AM22" s="489"/>
      <c r="AN22" s="72"/>
      <c r="AO22" s="443" t="s">
        <v>498</v>
      </c>
      <c r="AP22" s="444"/>
      <c r="AQ22" s="444"/>
      <c r="AR22" s="444"/>
      <c r="AS22" s="444"/>
      <c r="AT22" s="445"/>
      <c r="AU22" s="72"/>
      <c r="AV22" s="72"/>
      <c r="AW22" s="72"/>
      <c r="AX22" s="72"/>
      <c r="AY22" s="72"/>
      <c r="AZ22" s="72"/>
      <c r="BA22" s="72"/>
      <c r="BB22" s="72"/>
      <c r="BC22" s="72"/>
      <c r="BD22" s="72"/>
      <c r="BE22" s="72"/>
      <c r="BF22" s="72"/>
      <c r="BG22" s="72"/>
      <c r="BH22" s="72"/>
      <c r="BI22" s="72"/>
      <c r="BJ22" s="72"/>
      <c r="BK22" s="72"/>
      <c r="BL22" s="72"/>
      <c r="BM22" s="72"/>
      <c r="BN22" s="72"/>
      <c r="BO22" s="72"/>
      <c r="BP22" s="72"/>
      <c r="BQ22" s="72"/>
      <c r="BR22" s="72"/>
      <c r="BS22" s="72"/>
      <c r="BT22" s="72"/>
      <c r="BU22" s="72"/>
      <c r="BV22" s="72"/>
      <c r="BW22" s="72"/>
      <c r="BX22" s="72"/>
      <c r="BY22" s="72"/>
      <c r="BZ22" s="72"/>
      <c r="CA22" s="72"/>
      <c r="CB22" s="72"/>
    </row>
    <row r="23" spans="1:80" x14ac:dyDescent="0.25">
      <c r="A23" s="72"/>
      <c r="B23" s="423"/>
      <c r="C23" s="423"/>
      <c r="D23" s="424"/>
      <c r="E23" s="464"/>
      <c r="F23" s="465"/>
      <c r="G23" s="465"/>
      <c r="H23" s="465"/>
      <c r="I23" s="466"/>
      <c r="J23" s="490"/>
      <c r="K23" s="491"/>
      <c r="L23" s="491"/>
      <c r="M23" s="491"/>
      <c r="N23" s="491"/>
      <c r="O23" s="492"/>
      <c r="P23" s="490"/>
      <c r="Q23" s="491"/>
      <c r="R23" s="491"/>
      <c r="S23" s="491"/>
      <c r="T23" s="491"/>
      <c r="U23" s="492"/>
      <c r="V23" s="490"/>
      <c r="W23" s="491"/>
      <c r="X23" s="491"/>
      <c r="Y23" s="491"/>
      <c r="Z23" s="491"/>
      <c r="AA23" s="492"/>
      <c r="AB23" s="474"/>
      <c r="AC23" s="470"/>
      <c r="AD23" s="470"/>
      <c r="AE23" s="470"/>
      <c r="AF23" s="470"/>
      <c r="AG23" s="471"/>
      <c r="AH23" s="481"/>
      <c r="AI23" s="482"/>
      <c r="AJ23" s="482"/>
      <c r="AK23" s="482"/>
      <c r="AL23" s="482"/>
      <c r="AM23" s="483"/>
      <c r="AN23" s="72"/>
      <c r="AO23" s="446"/>
      <c r="AP23" s="447"/>
      <c r="AQ23" s="447"/>
      <c r="AR23" s="447"/>
      <c r="AS23" s="447"/>
      <c r="AT23" s="448"/>
      <c r="AU23" s="72"/>
      <c r="AV23" s="72"/>
      <c r="AW23" s="72"/>
      <c r="AX23" s="72"/>
      <c r="AY23" s="72"/>
      <c r="AZ23" s="72"/>
      <c r="BA23" s="72"/>
      <c r="BB23" s="72"/>
      <c r="BC23" s="72"/>
      <c r="BD23" s="72"/>
      <c r="BE23" s="72"/>
      <c r="BF23" s="72"/>
      <c r="BG23" s="72"/>
      <c r="BH23" s="72"/>
      <c r="BI23" s="72"/>
      <c r="BJ23" s="72"/>
      <c r="BK23" s="72"/>
      <c r="BL23" s="72"/>
      <c r="BM23" s="72"/>
      <c r="BN23" s="72"/>
      <c r="BO23" s="72"/>
      <c r="BP23" s="72"/>
      <c r="BQ23" s="72"/>
      <c r="BR23" s="72"/>
      <c r="BS23" s="72"/>
      <c r="BT23" s="72"/>
      <c r="BU23" s="72"/>
      <c r="BV23" s="72"/>
      <c r="BW23" s="72"/>
      <c r="BX23" s="72"/>
      <c r="BY23" s="72"/>
      <c r="BZ23" s="72"/>
      <c r="CA23" s="72"/>
      <c r="CB23" s="72"/>
    </row>
    <row r="24" spans="1:80" x14ac:dyDescent="0.25">
      <c r="A24" s="72"/>
      <c r="B24" s="423"/>
      <c r="C24" s="423"/>
      <c r="D24" s="424"/>
      <c r="E24" s="464"/>
      <c r="F24" s="465"/>
      <c r="G24" s="465"/>
      <c r="H24" s="465"/>
      <c r="I24" s="466"/>
      <c r="J24" s="490" t="e">
        <f>IF(AND(' RIESGOS DE GESTION'!#REF!="Media",' RIESGOS DE GESTION'!#REF!="Leve"),CONCATENATE("R",' RIESGOS DE GESTION'!#REF!),"")</f>
        <v>#REF!</v>
      </c>
      <c r="K24" s="491"/>
      <c r="L24" s="491" t="e">
        <f>IF(AND(' RIESGOS DE GESTION'!#REF!="Media",' RIESGOS DE GESTION'!#REF!="Leve"),CONCATENATE("R",' RIESGOS DE GESTION'!#REF!),"")</f>
        <v>#REF!</v>
      </c>
      <c r="M24" s="491"/>
      <c r="N24" s="491" t="e">
        <f>IF(AND(' RIESGOS DE GESTION'!#REF!="Media",' RIESGOS DE GESTION'!#REF!="Leve"),CONCATENATE("R",' RIESGOS DE GESTION'!#REF!),"")</f>
        <v>#REF!</v>
      </c>
      <c r="O24" s="492"/>
      <c r="P24" s="490" t="e">
        <f>IF(AND(' RIESGOS DE GESTION'!#REF!="Media",' RIESGOS DE GESTION'!#REF!="Menor"),CONCATENATE("R",' RIESGOS DE GESTION'!#REF!),"")</f>
        <v>#REF!</v>
      </c>
      <c r="Q24" s="491"/>
      <c r="R24" s="491" t="e">
        <f>IF(AND(' RIESGOS DE GESTION'!#REF!="Media",' RIESGOS DE GESTION'!#REF!="Menor"),CONCATENATE("R",' RIESGOS DE GESTION'!#REF!),"")</f>
        <v>#REF!</v>
      </c>
      <c r="S24" s="491"/>
      <c r="T24" s="491" t="e">
        <f>IF(AND(' RIESGOS DE GESTION'!#REF!="Media",' RIESGOS DE GESTION'!#REF!="Menor"),CONCATENATE("R",' RIESGOS DE GESTION'!#REF!),"")</f>
        <v>#REF!</v>
      </c>
      <c r="U24" s="492"/>
      <c r="V24" s="490" t="e">
        <f>IF(AND(' RIESGOS DE GESTION'!#REF!="Media",' RIESGOS DE GESTION'!#REF!="Moderado"),CONCATENATE("R",' RIESGOS DE GESTION'!#REF!),"")</f>
        <v>#REF!</v>
      </c>
      <c r="W24" s="491"/>
      <c r="X24" s="491" t="e">
        <f>IF(AND(' RIESGOS DE GESTION'!#REF!="Media",' RIESGOS DE GESTION'!#REF!="Moderado"),CONCATENATE("R",' RIESGOS DE GESTION'!#REF!),"")</f>
        <v>#REF!</v>
      </c>
      <c r="Y24" s="491"/>
      <c r="Z24" s="491" t="e">
        <f>IF(AND(' RIESGOS DE GESTION'!#REF!="Media",' RIESGOS DE GESTION'!#REF!="Moderado"),CONCATENATE("R",' RIESGOS DE GESTION'!#REF!),"")</f>
        <v>#REF!</v>
      </c>
      <c r="AA24" s="492"/>
      <c r="AB24" s="474" t="e">
        <f>IF(AND(' RIESGOS DE GESTION'!#REF!="Media",' RIESGOS DE GESTION'!#REF!="Mayor"),CONCATENATE("R",' RIESGOS DE GESTION'!#REF!),"")</f>
        <v>#REF!</v>
      </c>
      <c r="AC24" s="470"/>
      <c r="AD24" s="470" t="e">
        <f>IF(AND(' RIESGOS DE GESTION'!#REF!="Media",' RIESGOS DE GESTION'!#REF!="Mayor"),CONCATENATE("R",' RIESGOS DE GESTION'!#REF!),"")</f>
        <v>#REF!</v>
      </c>
      <c r="AE24" s="470"/>
      <c r="AF24" s="470" t="e">
        <f>IF(AND(' RIESGOS DE GESTION'!#REF!="Media",' RIESGOS DE GESTION'!#REF!="Mayor"),CONCATENATE("R",' RIESGOS DE GESTION'!#REF!),"")</f>
        <v>#REF!</v>
      </c>
      <c r="AG24" s="471"/>
      <c r="AH24" s="481" t="e">
        <f>IF(AND(' RIESGOS DE GESTION'!#REF!="Media",' RIESGOS DE GESTION'!#REF!="Catastrófico"),CONCATENATE("R",' RIESGOS DE GESTION'!#REF!),"")</f>
        <v>#REF!</v>
      </c>
      <c r="AI24" s="482"/>
      <c r="AJ24" s="482" t="e">
        <f>IF(AND(' RIESGOS DE GESTION'!#REF!="Media",' RIESGOS DE GESTION'!#REF!="Catastrófico"),CONCATENATE("R",' RIESGOS DE GESTION'!#REF!),"")</f>
        <v>#REF!</v>
      </c>
      <c r="AK24" s="482"/>
      <c r="AL24" s="482" t="e">
        <f>IF(AND(' RIESGOS DE GESTION'!#REF!="Media",' RIESGOS DE GESTION'!#REF!="Catastrófico"),CONCATENATE("R",' RIESGOS DE GESTION'!#REF!),"")</f>
        <v>#REF!</v>
      </c>
      <c r="AM24" s="483"/>
      <c r="AN24" s="72"/>
      <c r="AO24" s="446"/>
      <c r="AP24" s="447"/>
      <c r="AQ24" s="447"/>
      <c r="AR24" s="447"/>
      <c r="AS24" s="447"/>
      <c r="AT24" s="448"/>
      <c r="AU24" s="72"/>
      <c r="AV24" s="72"/>
      <c r="AW24" s="72"/>
      <c r="AX24" s="72"/>
      <c r="AY24" s="72"/>
      <c r="AZ24" s="72"/>
      <c r="BA24" s="72"/>
      <c r="BB24" s="72"/>
      <c r="BC24" s="72"/>
      <c r="BD24" s="72"/>
      <c r="BE24" s="72"/>
      <c r="BF24" s="72"/>
      <c r="BG24" s="72"/>
      <c r="BH24" s="72"/>
      <c r="BI24" s="72"/>
      <c r="BJ24" s="72"/>
      <c r="BK24" s="72"/>
      <c r="BL24" s="72"/>
      <c r="BM24" s="72"/>
      <c r="BN24" s="72"/>
      <c r="BO24" s="72"/>
      <c r="BP24" s="72"/>
      <c r="BQ24" s="72"/>
      <c r="BR24" s="72"/>
      <c r="BS24" s="72"/>
      <c r="BT24" s="72"/>
      <c r="BU24" s="72"/>
      <c r="BV24" s="72"/>
      <c r="BW24" s="72"/>
      <c r="BX24" s="72"/>
      <c r="BY24" s="72"/>
      <c r="BZ24" s="72"/>
      <c r="CA24" s="72"/>
      <c r="CB24" s="72"/>
    </row>
    <row r="25" spans="1:80" x14ac:dyDescent="0.25">
      <c r="A25" s="72"/>
      <c r="B25" s="423"/>
      <c r="C25" s="423"/>
      <c r="D25" s="424"/>
      <c r="E25" s="464"/>
      <c r="F25" s="465"/>
      <c r="G25" s="465"/>
      <c r="H25" s="465"/>
      <c r="I25" s="466"/>
      <c r="J25" s="490"/>
      <c r="K25" s="491"/>
      <c r="L25" s="491"/>
      <c r="M25" s="491"/>
      <c r="N25" s="491"/>
      <c r="O25" s="492"/>
      <c r="P25" s="490"/>
      <c r="Q25" s="491"/>
      <c r="R25" s="491"/>
      <c r="S25" s="491"/>
      <c r="T25" s="491"/>
      <c r="U25" s="492"/>
      <c r="V25" s="490"/>
      <c r="W25" s="491"/>
      <c r="X25" s="491"/>
      <c r="Y25" s="491"/>
      <c r="Z25" s="491"/>
      <c r="AA25" s="492"/>
      <c r="AB25" s="474"/>
      <c r="AC25" s="470"/>
      <c r="AD25" s="470"/>
      <c r="AE25" s="470"/>
      <c r="AF25" s="470"/>
      <c r="AG25" s="471"/>
      <c r="AH25" s="481"/>
      <c r="AI25" s="482"/>
      <c r="AJ25" s="482"/>
      <c r="AK25" s="482"/>
      <c r="AL25" s="482"/>
      <c r="AM25" s="483"/>
      <c r="AN25" s="72"/>
      <c r="AO25" s="446"/>
      <c r="AP25" s="447"/>
      <c r="AQ25" s="447"/>
      <c r="AR25" s="447"/>
      <c r="AS25" s="447"/>
      <c r="AT25" s="448"/>
      <c r="AU25" s="72"/>
      <c r="AV25" s="72"/>
      <c r="AW25" s="72"/>
      <c r="AX25" s="72"/>
      <c r="AY25" s="72"/>
      <c r="AZ25" s="72"/>
      <c r="BA25" s="72"/>
      <c r="BB25" s="72"/>
      <c r="BC25" s="72"/>
      <c r="BD25" s="72"/>
      <c r="BE25" s="72"/>
      <c r="BF25" s="72"/>
      <c r="BG25" s="72"/>
      <c r="BH25" s="72"/>
      <c r="BI25" s="72"/>
      <c r="BJ25" s="72"/>
      <c r="BK25" s="72"/>
      <c r="BL25" s="72"/>
      <c r="BM25" s="72"/>
      <c r="BN25" s="72"/>
      <c r="BO25" s="72"/>
      <c r="BP25" s="72"/>
      <c r="BQ25" s="72"/>
      <c r="BR25" s="72"/>
      <c r="BS25" s="72"/>
      <c r="BT25" s="72"/>
      <c r="BU25" s="72"/>
      <c r="BV25" s="72"/>
      <c r="BW25" s="72"/>
      <c r="BX25" s="72"/>
      <c r="BY25" s="72"/>
      <c r="BZ25" s="72"/>
      <c r="CA25" s="72"/>
      <c r="CB25" s="72"/>
    </row>
    <row r="26" spans="1:80" x14ac:dyDescent="0.25">
      <c r="A26" s="72"/>
      <c r="B26" s="423"/>
      <c r="C26" s="423"/>
      <c r="D26" s="424"/>
      <c r="E26" s="464"/>
      <c r="F26" s="465"/>
      <c r="G26" s="465"/>
      <c r="H26" s="465"/>
      <c r="I26" s="466"/>
      <c r="J26" s="490" t="e">
        <f>IF(AND(' RIESGOS DE GESTION'!#REF!="Media",' RIESGOS DE GESTION'!#REF!="Leve"),CONCATENATE("R",' RIESGOS DE GESTION'!#REF!),"")</f>
        <v>#REF!</v>
      </c>
      <c r="K26" s="491"/>
      <c r="L26" s="491" t="e">
        <f>IF(AND(' RIESGOS DE GESTION'!#REF!="Media",' RIESGOS DE GESTION'!#REF!="Leve"),CONCATENATE("R",' RIESGOS DE GESTION'!#REF!),"")</f>
        <v>#REF!</v>
      </c>
      <c r="M26" s="491"/>
      <c r="N26" s="491" t="e">
        <f>IF(AND(' RIESGOS DE GESTION'!#REF!="Media",' RIESGOS DE GESTION'!#REF!="Leve"),CONCATENATE("R",' RIESGOS DE GESTION'!#REF!),"")</f>
        <v>#REF!</v>
      </c>
      <c r="O26" s="492"/>
      <c r="P26" s="490" t="e">
        <f>IF(AND(' RIESGOS DE GESTION'!#REF!="Media",' RIESGOS DE GESTION'!#REF!="Menor"),CONCATENATE("R",' RIESGOS DE GESTION'!#REF!),"")</f>
        <v>#REF!</v>
      </c>
      <c r="Q26" s="491"/>
      <c r="R26" s="491" t="e">
        <f>IF(AND(' RIESGOS DE GESTION'!#REF!="Media",' RIESGOS DE GESTION'!#REF!="Menor"),CONCATENATE("R",' RIESGOS DE GESTION'!#REF!),"")</f>
        <v>#REF!</v>
      </c>
      <c r="S26" s="491"/>
      <c r="T26" s="491" t="e">
        <f>IF(AND(' RIESGOS DE GESTION'!#REF!="Media",' RIESGOS DE GESTION'!#REF!="Menor"),CONCATENATE("R",' RIESGOS DE GESTION'!#REF!),"")</f>
        <v>#REF!</v>
      </c>
      <c r="U26" s="492"/>
      <c r="V26" s="490" t="e">
        <f>IF(AND(' RIESGOS DE GESTION'!#REF!="Media",' RIESGOS DE GESTION'!#REF!="Moderado"),CONCATENATE("R",' RIESGOS DE GESTION'!#REF!),"")</f>
        <v>#REF!</v>
      </c>
      <c r="W26" s="491"/>
      <c r="X26" s="491" t="e">
        <f>IF(AND(' RIESGOS DE GESTION'!#REF!="Media",' RIESGOS DE GESTION'!#REF!="Moderado"),CONCATENATE("R",' RIESGOS DE GESTION'!#REF!),"")</f>
        <v>#REF!</v>
      </c>
      <c r="Y26" s="491"/>
      <c r="Z26" s="491" t="e">
        <f>IF(AND(' RIESGOS DE GESTION'!#REF!="Media",' RIESGOS DE GESTION'!#REF!="Moderado"),CONCATENATE("R",' RIESGOS DE GESTION'!#REF!),"")</f>
        <v>#REF!</v>
      </c>
      <c r="AA26" s="492"/>
      <c r="AB26" s="474" t="e">
        <f>IF(AND(' RIESGOS DE GESTION'!#REF!="Media",' RIESGOS DE GESTION'!#REF!="Mayor"),CONCATENATE("R",' RIESGOS DE GESTION'!#REF!),"")</f>
        <v>#REF!</v>
      </c>
      <c r="AC26" s="470"/>
      <c r="AD26" s="470" t="e">
        <f>IF(AND(' RIESGOS DE GESTION'!#REF!="Media",' RIESGOS DE GESTION'!#REF!="Mayor"),CONCATENATE("R",' RIESGOS DE GESTION'!#REF!),"")</f>
        <v>#REF!</v>
      </c>
      <c r="AE26" s="470"/>
      <c r="AF26" s="470" t="e">
        <f>IF(AND(' RIESGOS DE GESTION'!#REF!="Media",' RIESGOS DE GESTION'!#REF!="Mayor"),CONCATENATE("R",' RIESGOS DE GESTION'!#REF!),"")</f>
        <v>#REF!</v>
      </c>
      <c r="AG26" s="471"/>
      <c r="AH26" s="481" t="e">
        <f>IF(AND(' RIESGOS DE GESTION'!#REF!="Media",' RIESGOS DE GESTION'!#REF!="Catastrófico"),CONCATENATE("R",' RIESGOS DE GESTION'!#REF!),"")</f>
        <v>#REF!</v>
      </c>
      <c r="AI26" s="482"/>
      <c r="AJ26" s="482" t="e">
        <f>IF(AND(' RIESGOS DE GESTION'!#REF!="Media",' RIESGOS DE GESTION'!#REF!="Catastrófico"),CONCATENATE("R",' RIESGOS DE GESTION'!#REF!),"")</f>
        <v>#REF!</v>
      </c>
      <c r="AK26" s="482"/>
      <c r="AL26" s="482" t="e">
        <f>IF(AND(' RIESGOS DE GESTION'!#REF!="Media",' RIESGOS DE GESTION'!#REF!="Catastrófico"),CONCATENATE("R",' RIESGOS DE GESTION'!#REF!),"")</f>
        <v>#REF!</v>
      </c>
      <c r="AM26" s="483"/>
      <c r="AN26" s="72"/>
      <c r="AO26" s="446"/>
      <c r="AP26" s="447"/>
      <c r="AQ26" s="447"/>
      <c r="AR26" s="447"/>
      <c r="AS26" s="447"/>
      <c r="AT26" s="448"/>
      <c r="AU26" s="72"/>
      <c r="AV26" s="72"/>
      <c r="AW26" s="72"/>
      <c r="AX26" s="72"/>
      <c r="AY26" s="72"/>
      <c r="AZ26" s="72"/>
      <c r="BA26" s="72"/>
      <c r="BB26" s="72"/>
      <c r="BC26" s="72"/>
      <c r="BD26" s="72"/>
      <c r="BE26" s="72"/>
      <c r="BF26" s="72"/>
      <c r="BG26" s="72"/>
      <c r="BH26" s="72"/>
      <c r="BI26" s="72"/>
      <c r="BJ26" s="72"/>
      <c r="BK26" s="72"/>
      <c r="BL26" s="72"/>
      <c r="BM26" s="72"/>
      <c r="BN26" s="72"/>
      <c r="BO26" s="72"/>
      <c r="BP26" s="72"/>
      <c r="BQ26" s="72"/>
      <c r="BR26" s="72"/>
      <c r="BS26" s="72"/>
      <c r="BT26" s="72"/>
      <c r="BU26" s="72"/>
      <c r="BV26" s="72"/>
      <c r="BW26" s="72"/>
      <c r="BX26" s="72"/>
      <c r="BY26" s="72"/>
      <c r="BZ26" s="72"/>
      <c r="CA26" s="72"/>
      <c r="CB26" s="72"/>
    </row>
    <row r="27" spans="1:80" x14ac:dyDescent="0.25">
      <c r="A27" s="72"/>
      <c r="B27" s="423"/>
      <c r="C27" s="423"/>
      <c r="D27" s="424"/>
      <c r="E27" s="464"/>
      <c r="F27" s="465"/>
      <c r="G27" s="465"/>
      <c r="H27" s="465"/>
      <c r="I27" s="466"/>
      <c r="J27" s="490"/>
      <c r="K27" s="491"/>
      <c r="L27" s="491"/>
      <c r="M27" s="491"/>
      <c r="N27" s="491"/>
      <c r="O27" s="492"/>
      <c r="P27" s="490"/>
      <c r="Q27" s="491"/>
      <c r="R27" s="491"/>
      <c r="S27" s="491"/>
      <c r="T27" s="491"/>
      <c r="U27" s="492"/>
      <c r="V27" s="490"/>
      <c r="W27" s="491"/>
      <c r="X27" s="491"/>
      <c r="Y27" s="491"/>
      <c r="Z27" s="491"/>
      <c r="AA27" s="492"/>
      <c r="AB27" s="474"/>
      <c r="AC27" s="470"/>
      <c r="AD27" s="470"/>
      <c r="AE27" s="470"/>
      <c r="AF27" s="470"/>
      <c r="AG27" s="471"/>
      <c r="AH27" s="481"/>
      <c r="AI27" s="482"/>
      <c r="AJ27" s="482"/>
      <c r="AK27" s="482"/>
      <c r="AL27" s="482"/>
      <c r="AM27" s="483"/>
      <c r="AN27" s="72"/>
      <c r="AO27" s="446"/>
      <c r="AP27" s="447"/>
      <c r="AQ27" s="447"/>
      <c r="AR27" s="447"/>
      <c r="AS27" s="447"/>
      <c r="AT27" s="448"/>
      <c r="AU27" s="72"/>
      <c r="AV27" s="72"/>
      <c r="AW27" s="72"/>
      <c r="AX27" s="72"/>
      <c r="AY27" s="72"/>
      <c r="AZ27" s="72"/>
      <c r="BA27" s="72"/>
      <c r="BB27" s="72"/>
      <c r="BC27" s="72"/>
      <c r="BD27" s="72"/>
      <c r="BE27" s="72"/>
      <c r="BF27" s="72"/>
      <c r="BG27" s="72"/>
      <c r="BH27" s="72"/>
      <c r="BI27" s="72"/>
      <c r="BJ27" s="72"/>
      <c r="BK27" s="72"/>
      <c r="BL27" s="72"/>
      <c r="BM27" s="72"/>
      <c r="BN27" s="72"/>
      <c r="BO27" s="72"/>
      <c r="BP27" s="72"/>
      <c r="BQ27" s="72"/>
      <c r="BR27" s="72"/>
      <c r="BS27" s="72"/>
      <c r="BT27" s="72"/>
      <c r="BU27" s="72"/>
      <c r="BV27" s="72"/>
      <c r="BW27" s="72"/>
      <c r="BX27" s="72"/>
      <c r="BY27" s="72"/>
      <c r="BZ27" s="72"/>
      <c r="CA27" s="72"/>
      <c r="CB27" s="72"/>
    </row>
    <row r="28" spans="1:80" x14ac:dyDescent="0.25">
      <c r="A28" s="72"/>
      <c r="B28" s="423"/>
      <c r="C28" s="423"/>
      <c r="D28" s="424"/>
      <c r="E28" s="464"/>
      <c r="F28" s="465"/>
      <c r="G28" s="465"/>
      <c r="H28" s="465"/>
      <c r="I28" s="466"/>
      <c r="J28" s="490" t="e">
        <f>IF(AND(' RIESGOS DE GESTION'!#REF!="Media",' RIESGOS DE GESTION'!#REF!="Leve"),CONCATENATE("R",' RIESGOS DE GESTION'!#REF!),"")</f>
        <v>#REF!</v>
      </c>
      <c r="K28" s="491"/>
      <c r="L28" s="491" t="e">
        <f>IF(AND(' RIESGOS DE GESTION'!#REF!="Media",' RIESGOS DE GESTION'!#REF!="Leve"),CONCATENATE("R",' RIESGOS DE GESTION'!#REF!),"")</f>
        <v>#REF!</v>
      </c>
      <c r="M28" s="491"/>
      <c r="N28" s="491" t="e">
        <f>IF(AND(' RIESGOS DE GESTION'!#REF!="Media",' RIESGOS DE GESTION'!#REF!="Leve"),CONCATENATE("R",' RIESGOS DE GESTION'!#REF!),"")</f>
        <v>#REF!</v>
      </c>
      <c r="O28" s="492"/>
      <c r="P28" s="490" t="e">
        <f>IF(AND(' RIESGOS DE GESTION'!#REF!="Media",' RIESGOS DE GESTION'!#REF!="Menor"),CONCATENATE("R",' RIESGOS DE GESTION'!#REF!),"")</f>
        <v>#REF!</v>
      </c>
      <c r="Q28" s="491"/>
      <c r="R28" s="491" t="e">
        <f>IF(AND(' RIESGOS DE GESTION'!#REF!="Media",' RIESGOS DE GESTION'!#REF!="Menor"),CONCATENATE("R",' RIESGOS DE GESTION'!#REF!),"")</f>
        <v>#REF!</v>
      </c>
      <c r="S28" s="491"/>
      <c r="T28" s="491" t="e">
        <f>IF(AND(' RIESGOS DE GESTION'!#REF!="Media",' RIESGOS DE GESTION'!#REF!="Menor"),CONCATENATE("R",' RIESGOS DE GESTION'!#REF!),"")</f>
        <v>#REF!</v>
      </c>
      <c r="U28" s="492"/>
      <c r="V28" s="490" t="e">
        <f>IF(AND(' RIESGOS DE GESTION'!#REF!="Media",' RIESGOS DE GESTION'!#REF!="Moderado"),CONCATENATE("R",' RIESGOS DE GESTION'!#REF!),"")</f>
        <v>#REF!</v>
      </c>
      <c r="W28" s="491"/>
      <c r="X28" s="491" t="e">
        <f>IF(AND(' RIESGOS DE GESTION'!#REF!="Media",' RIESGOS DE GESTION'!#REF!="Moderado"),CONCATENATE("R",' RIESGOS DE GESTION'!#REF!),"")</f>
        <v>#REF!</v>
      </c>
      <c r="Y28" s="491"/>
      <c r="Z28" s="491" t="e">
        <f>IF(AND(' RIESGOS DE GESTION'!#REF!="Media",' RIESGOS DE GESTION'!#REF!="Moderado"),CONCATENATE("R",' RIESGOS DE GESTION'!#REF!),"")</f>
        <v>#REF!</v>
      </c>
      <c r="AA28" s="492"/>
      <c r="AB28" s="474" t="e">
        <f>IF(AND(' RIESGOS DE GESTION'!#REF!="Media",' RIESGOS DE GESTION'!#REF!="Mayor"),CONCATENATE("R",' RIESGOS DE GESTION'!#REF!),"")</f>
        <v>#REF!</v>
      </c>
      <c r="AC28" s="470"/>
      <c r="AD28" s="470" t="e">
        <f>IF(AND(' RIESGOS DE GESTION'!#REF!="Media",' RIESGOS DE GESTION'!#REF!="Mayor"),CONCATENATE("R",' RIESGOS DE GESTION'!#REF!),"")</f>
        <v>#REF!</v>
      </c>
      <c r="AE28" s="470"/>
      <c r="AF28" s="470" t="e">
        <f>IF(AND(' RIESGOS DE GESTION'!#REF!="Media",' RIESGOS DE GESTION'!#REF!="Mayor"),CONCATENATE("R",' RIESGOS DE GESTION'!#REF!),"")</f>
        <v>#REF!</v>
      </c>
      <c r="AG28" s="471"/>
      <c r="AH28" s="481" t="e">
        <f>IF(AND(' RIESGOS DE GESTION'!#REF!="Media",' RIESGOS DE GESTION'!#REF!="Catastrófico"),CONCATENATE("R",' RIESGOS DE GESTION'!#REF!),"")</f>
        <v>#REF!</v>
      </c>
      <c r="AI28" s="482"/>
      <c r="AJ28" s="482" t="e">
        <f>IF(AND(' RIESGOS DE GESTION'!#REF!="Media",' RIESGOS DE GESTION'!#REF!="Catastrófico"),CONCATENATE("R",' RIESGOS DE GESTION'!#REF!),"")</f>
        <v>#REF!</v>
      </c>
      <c r="AK28" s="482"/>
      <c r="AL28" s="482" t="e">
        <f>IF(AND(' RIESGOS DE GESTION'!#REF!="Media",' RIESGOS DE GESTION'!#REF!="Catastrófico"),CONCATENATE("R",' RIESGOS DE GESTION'!#REF!),"")</f>
        <v>#REF!</v>
      </c>
      <c r="AM28" s="483"/>
      <c r="AN28" s="72"/>
      <c r="AO28" s="446"/>
      <c r="AP28" s="447"/>
      <c r="AQ28" s="447"/>
      <c r="AR28" s="447"/>
      <c r="AS28" s="447"/>
      <c r="AT28" s="448"/>
      <c r="AU28" s="72"/>
      <c r="AV28" s="72"/>
      <c r="AW28" s="72"/>
      <c r="AX28" s="72"/>
      <c r="AY28" s="72"/>
      <c r="AZ28" s="72"/>
      <c r="BA28" s="72"/>
      <c r="BB28" s="72"/>
      <c r="BC28" s="72"/>
      <c r="BD28" s="72"/>
      <c r="BE28" s="72"/>
      <c r="BF28" s="72"/>
      <c r="BG28" s="72"/>
      <c r="BH28" s="72"/>
      <c r="BI28" s="72"/>
      <c r="BJ28" s="72"/>
      <c r="BK28" s="72"/>
      <c r="BL28" s="72"/>
      <c r="BM28" s="72"/>
      <c r="BN28" s="72"/>
      <c r="BO28" s="72"/>
      <c r="BP28" s="72"/>
      <c r="BQ28" s="72"/>
      <c r="BR28" s="72"/>
      <c r="BS28" s="72"/>
      <c r="BT28" s="72"/>
      <c r="BU28" s="72"/>
      <c r="BV28" s="72"/>
      <c r="BW28" s="72"/>
      <c r="BX28" s="72"/>
      <c r="BY28" s="72"/>
      <c r="BZ28" s="72"/>
      <c r="CA28" s="72"/>
      <c r="CB28" s="72"/>
    </row>
    <row r="29" spans="1:80" ht="15.75" thickBot="1" x14ac:dyDescent="0.3">
      <c r="A29" s="72"/>
      <c r="B29" s="423"/>
      <c r="C29" s="423"/>
      <c r="D29" s="424"/>
      <c r="E29" s="467"/>
      <c r="F29" s="468"/>
      <c r="G29" s="468"/>
      <c r="H29" s="468"/>
      <c r="I29" s="469"/>
      <c r="J29" s="490"/>
      <c r="K29" s="491"/>
      <c r="L29" s="491"/>
      <c r="M29" s="491"/>
      <c r="N29" s="491"/>
      <c r="O29" s="492"/>
      <c r="P29" s="493"/>
      <c r="Q29" s="494"/>
      <c r="R29" s="494"/>
      <c r="S29" s="494"/>
      <c r="T29" s="494"/>
      <c r="U29" s="495"/>
      <c r="V29" s="493"/>
      <c r="W29" s="494"/>
      <c r="X29" s="494"/>
      <c r="Y29" s="494"/>
      <c r="Z29" s="494"/>
      <c r="AA29" s="495"/>
      <c r="AB29" s="478"/>
      <c r="AC29" s="479"/>
      <c r="AD29" s="479"/>
      <c r="AE29" s="479"/>
      <c r="AF29" s="479"/>
      <c r="AG29" s="480"/>
      <c r="AH29" s="484"/>
      <c r="AI29" s="485"/>
      <c r="AJ29" s="485"/>
      <c r="AK29" s="485"/>
      <c r="AL29" s="485"/>
      <c r="AM29" s="486"/>
      <c r="AN29" s="72"/>
      <c r="AO29" s="449"/>
      <c r="AP29" s="450"/>
      <c r="AQ29" s="450"/>
      <c r="AR29" s="450"/>
      <c r="AS29" s="450"/>
      <c r="AT29" s="451"/>
      <c r="AU29" s="72"/>
      <c r="AV29" s="72"/>
      <c r="AW29" s="72"/>
      <c r="AX29" s="72"/>
      <c r="AY29" s="72"/>
      <c r="AZ29" s="72"/>
      <c r="BA29" s="72"/>
      <c r="BB29" s="72"/>
      <c r="BC29" s="72"/>
      <c r="BD29" s="72"/>
      <c r="BE29" s="72"/>
      <c r="BF29" s="72"/>
      <c r="BG29" s="72"/>
      <c r="BH29" s="72"/>
      <c r="BI29" s="72"/>
      <c r="BJ29" s="72"/>
      <c r="BK29" s="72"/>
      <c r="BL29" s="72"/>
      <c r="BM29" s="72"/>
      <c r="BN29" s="72"/>
      <c r="BO29" s="72"/>
      <c r="BP29" s="72"/>
      <c r="BQ29" s="72"/>
      <c r="BR29" s="72"/>
      <c r="BS29" s="72"/>
      <c r="BT29" s="72"/>
      <c r="BU29" s="72"/>
      <c r="BV29" s="72"/>
      <c r="BW29" s="72"/>
      <c r="BX29" s="72"/>
      <c r="BY29" s="72"/>
      <c r="BZ29" s="72"/>
      <c r="CA29" s="72"/>
      <c r="CB29" s="72"/>
    </row>
    <row r="30" spans="1:80" x14ac:dyDescent="0.25">
      <c r="A30" s="72"/>
      <c r="B30" s="423"/>
      <c r="C30" s="423"/>
      <c r="D30" s="424"/>
      <c r="E30" s="461" t="s">
        <v>499</v>
      </c>
      <c r="F30" s="462"/>
      <c r="G30" s="462"/>
      <c r="H30" s="462"/>
      <c r="I30" s="462"/>
      <c r="J30" s="505" t="e">
        <f>IF(AND(' RIESGOS DE GESTION'!#REF!="Baja",' RIESGOS DE GESTION'!#REF!="Leve"),CONCATENATE("R",' RIESGOS DE GESTION'!#REF!),"")</f>
        <v>#REF!</v>
      </c>
      <c r="K30" s="506"/>
      <c r="L30" s="506" t="e">
        <f>IF(AND(' RIESGOS DE GESTION'!#REF!="Baja",' RIESGOS DE GESTION'!#REF!="Leve"),CONCATENATE("R",' RIESGOS DE GESTION'!#REF!),"")</f>
        <v>#REF!</v>
      </c>
      <c r="M30" s="506"/>
      <c r="N30" s="506" t="e">
        <f>IF(AND(' RIESGOS DE GESTION'!#REF!="Baja",' RIESGOS DE GESTION'!#REF!="Leve"),CONCATENATE("R",' RIESGOS DE GESTION'!#REF!),"")</f>
        <v>#REF!</v>
      </c>
      <c r="O30" s="507"/>
      <c r="P30" s="497" t="e">
        <f>IF(AND(' RIESGOS DE GESTION'!#REF!="Baja",' RIESGOS DE GESTION'!#REF!="Menor"),CONCATENATE("R",' RIESGOS DE GESTION'!#REF!),"")</f>
        <v>#REF!</v>
      </c>
      <c r="Q30" s="497"/>
      <c r="R30" s="497" t="e">
        <f>IF(AND(' RIESGOS DE GESTION'!#REF!="Baja",' RIESGOS DE GESTION'!#REF!="Menor"),CONCATENATE("R",' RIESGOS DE GESTION'!#REF!),"")</f>
        <v>#REF!</v>
      </c>
      <c r="S30" s="497"/>
      <c r="T30" s="497" t="e">
        <f>IF(AND(' RIESGOS DE GESTION'!#REF!="Baja",' RIESGOS DE GESTION'!#REF!="Menor"),CONCATENATE("R",' RIESGOS DE GESTION'!#REF!),"")</f>
        <v>#REF!</v>
      </c>
      <c r="U30" s="498"/>
      <c r="V30" s="496" t="e">
        <f>IF(AND(' RIESGOS DE GESTION'!#REF!="Baja",' RIESGOS DE GESTION'!#REF!="Moderado"),CONCATENATE("R",' RIESGOS DE GESTION'!#REF!),"")</f>
        <v>#REF!</v>
      </c>
      <c r="W30" s="497"/>
      <c r="X30" s="497" t="e">
        <f>IF(AND(' RIESGOS DE GESTION'!#REF!="Baja",' RIESGOS DE GESTION'!#REF!="Moderado"),CONCATENATE("R",' RIESGOS DE GESTION'!#REF!),"")</f>
        <v>#REF!</v>
      </c>
      <c r="Y30" s="497"/>
      <c r="Z30" s="497" t="e">
        <f>IF(AND(' RIESGOS DE GESTION'!#REF!="Baja",' RIESGOS DE GESTION'!#REF!="Moderado"),CONCATENATE("R",' RIESGOS DE GESTION'!#REF!),"")</f>
        <v>#REF!</v>
      </c>
      <c r="AA30" s="498"/>
      <c r="AB30" s="472" t="e">
        <f>IF(AND(' RIESGOS DE GESTION'!#REF!="Baja",' RIESGOS DE GESTION'!#REF!="Mayor"),CONCATENATE("R",' RIESGOS DE GESTION'!#REF!),"")</f>
        <v>#REF!</v>
      </c>
      <c r="AC30" s="473"/>
      <c r="AD30" s="473" t="e">
        <f>IF(AND(' RIESGOS DE GESTION'!#REF!="Baja",' RIESGOS DE GESTION'!#REF!="Mayor"),CONCATENATE("R",' RIESGOS DE GESTION'!#REF!),"")</f>
        <v>#REF!</v>
      </c>
      <c r="AE30" s="473"/>
      <c r="AF30" s="473" t="e">
        <f>IF(AND(' RIESGOS DE GESTION'!#REF!="Baja",' RIESGOS DE GESTION'!#REF!="Mayor"),CONCATENATE("R",' RIESGOS DE GESTION'!#REF!),"")</f>
        <v>#REF!</v>
      </c>
      <c r="AG30" s="475"/>
      <c r="AH30" s="487" t="e">
        <f>IF(AND(' RIESGOS DE GESTION'!#REF!="Baja",' RIESGOS DE GESTION'!#REF!="Catastrófico"),CONCATENATE("R",' RIESGOS DE GESTION'!#REF!),"")</f>
        <v>#REF!</v>
      </c>
      <c r="AI30" s="488"/>
      <c r="AJ30" s="488" t="e">
        <f>IF(AND(' RIESGOS DE GESTION'!#REF!="Baja",' RIESGOS DE GESTION'!#REF!="Catastrófico"),CONCATENATE("R",' RIESGOS DE GESTION'!#REF!),"")</f>
        <v>#REF!</v>
      </c>
      <c r="AK30" s="488"/>
      <c r="AL30" s="488" t="e">
        <f>IF(AND(' RIESGOS DE GESTION'!#REF!="Baja",' RIESGOS DE GESTION'!#REF!="Catastrófico"),CONCATENATE("R",' RIESGOS DE GESTION'!#REF!),"")</f>
        <v>#REF!</v>
      </c>
      <c r="AM30" s="489"/>
      <c r="AN30" s="72"/>
      <c r="AO30" s="452" t="s">
        <v>500</v>
      </c>
      <c r="AP30" s="453"/>
      <c r="AQ30" s="453"/>
      <c r="AR30" s="453"/>
      <c r="AS30" s="453"/>
      <c r="AT30" s="454"/>
      <c r="AU30" s="72"/>
      <c r="AV30" s="72"/>
      <c r="AW30" s="72"/>
      <c r="AX30" s="72"/>
      <c r="AY30" s="72"/>
      <c r="AZ30" s="72"/>
      <c r="BA30" s="72"/>
      <c r="BB30" s="72"/>
      <c r="BC30" s="72"/>
      <c r="BD30" s="72"/>
      <c r="BE30" s="72"/>
      <c r="BF30" s="72"/>
      <c r="BG30" s="72"/>
      <c r="BH30" s="72"/>
      <c r="BI30" s="72"/>
      <c r="BJ30" s="72"/>
      <c r="BK30" s="72"/>
      <c r="BL30" s="72"/>
      <c r="BM30" s="72"/>
      <c r="BN30" s="72"/>
      <c r="BO30" s="72"/>
      <c r="BP30" s="72"/>
      <c r="BQ30" s="72"/>
      <c r="BR30" s="72"/>
      <c r="BS30" s="72"/>
      <c r="BT30" s="72"/>
      <c r="BU30" s="72"/>
      <c r="BV30" s="72"/>
      <c r="BW30" s="72"/>
      <c r="BX30" s="72"/>
      <c r="BY30" s="72"/>
      <c r="BZ30" s="72"/>
      <c r="CA30" s="72"/>
      <c r="CB30" s="72"/>
    </row>
    <row r="31" spans="1:80" x14ac:dyDescent="0.25">
      <c r="A31" s="72"/>
      <c r="B31" s="423"/>
      <c r="C31" s="423"/>
      <c r="D31" s="424"/>
      <c r="E31" s="464"/>
      <c r="F31" s="465"/>
      <c r="G31" s="465"/>
      <c r="H31" s="465"/>
      <c r="I31" s="465"/>
      <c r="J31" s="501"/>
      <c r="K31" s="499"/>
      <c r="L31" s="499"/>
      <c r="M31" s="499"/>
      <c r="N31" s="499"/>
      <c r="O31" s="500"/>
      <c r="P31" s="491"/>
      <c r="Q31" s="491"/>
      <c r="R31" s="491"/>
      <c r="S31" s="491"/>
      <c r="T31" s="491"/>
      <c r="U31" s="492"/>
      <c r="V31" s="490"/>
      <c r="W31" s="491"/>
      <c r="X31" s="491"/>
      <c r="Y31" s="491"/>
      <c r="Z31" s="491"/>
      <c r="AA31" s="492"/>
      <c r="AB31" s="474"/>
      <c r="AC31" s="470"/>
      <c r="AD31" s="470"/>
      <c r="AE31" s="470"/>
      <c r="AF31" s="470"/>
      <c r="AG31" s="471"/>
      <c r="AH31" s="481"/>
      <c r="AI31" s="482"/>
      <c r="AJ31" s="482"/>
      <c r="AK31" s="482"/>
      <c r="AL31" s="482"/>
      <c r="AM31" s="483"/>
      <c r="AN31" s="72"/>
      <c r="AO31" s="455"/>
      <c r="AP31" s="456"/>
      <c r="AQ31" s="456"/>
      <c r="AR31" s="456"/>
      <c r="AS31" s="456"/>
      <c r="AT31" s="457"/>
      <c r="AU31" s="72"/>
      <c r="AV31" s="72"/>
      <c r="AW31" s="72"/>
      <c r="AX31" s="72"/>
      <c r="AY31" s="72"/>
      <c r="AZ31" s="72"/>
      <c r="BA31" s="72"/>
      <c r="BB31" s="72"/>
      <c r="BC31" s="72"/>
      <c r="BD31" s="72"/>
      <c r="BE31" s="72"/>
      <c r="BF31" s="72"/>
      <c r="BG31" s="72"/>
      <c r="BH31" s="72"/>
      <c r="BI31" s="72"/>
      <c r="BJ31" s="72"/>
      <c r="BK31" s="72"/>
      <c r="BL31" s="72"/>
      <c r="BM31" s="72"/>
      <c r="BN31" s="72"/>
      <c r="BO31" s="72"/>
      <c r="BP31" s="72"/>
      <c r="BQ31" s="72"/>
      <c r="BR31" s="72"/>
      <c r="BS31" s="72"/>
      <c r="BT31" s="72"/>
      <c r="BU31" s="72"/>
      <c r="BV31" s="72"/>
      <c r="BW31" s="72"/>
      <c r="BX31" s="72"/>
      <c r="BY31" s="72"/>
      <c r="BZ31" s="72"/>
      <c r="CA31" s="72"/>
      <c r="CB31" s="72"/>
    </row>
    <row r="32" spans="1:80" x14ac:dyDescent="0.25">
      <c r="A32" s="72"/>
      <c r="B32" s="423"/>
      <c r="C32" s="423"/>
      <c r="D32" s="424"/>
      <c r="E32" s="464"/>
      <c r="F32" s="465"/>
      <c r="G32" s="465"/>
      <c r="H32" s="465"/>
      <c r="I32" s="465"/>
      <c r="J32" s="501" t="e">
        <f>IF(AND(' RIESGOS DE GESTION'!#REF!="Baja",' RIESGOS DE GESTION'!#REF!="Leve"),CONCATENATE("R",' RIESGOS DE GESTION'!#REF!),"")</f>
        <v>#REF!</v>
      </c>
      <c r="K32" s="499"/>
      <c r="L32" s="499" t="e">
        <f>IF(AND(' RIESGOS DE GESTION'!#REF!="Baja",' RIESGOS DE GESTION'!#REF!="Leve"),CONCATENATE("R",' RIESGOS DE GESTION'!#REF!),"")</f>
        <v>#REF!</v>
      </c>
      <c r="M32" s="499"/>
      <c r="N32" s="499" t="e">
        <f>IF(AND(' RIESGOS DE GESTION'!#REF!="Baja",' RIESGOS DE GESTION'!#REF!="Leve"),CONCATENATE("R",' RIESGOS DE GESTION'!#REF!),"")</f>
        <v>#REF!</v>
      </c>
      <c r="O32" s="500"/>
      <c r="P32" s="491" t="e">
        <f>IF(AND(' RIESGOS DE GESTION'!#REF!="Baja",' RIESGOS DE GESTION'!#REF!="Menor"),CONCATENATE("R",' RIESGOS DE GESTION'!#REF!),"")</f>
        <v>#REF!</v>
      </c>
      <c r="Q32" s="491"/>
      <c r="R32" s="491" t="e">
        <f>IF(AND(' RIESGOS DE GESTION'!#REF!="Baja",' RIESGOS DE GESTION'!#REF!="Menor"),CONCATENATE("R",' RIESGOS DE GESTION'!#REF!),"")</f>
        <v>#REF!</v>
      </c>
      <c r="S32" s="491"/>
      <c r="T32" s="491" t="e">
        <f>IF(AND(' RIESGOS DE GESTION'!#REF!="Baja",' RIESGOS DE GESTION'!#REF!="Menor"),CONCATENATE("R",' RIESGOS DE GESTION'!#REF!),"")</f>
        <v>#REF!</v>
      </c>
      <c r="U32" s="492"/>
      <c r="V32" s="490" t="e">
        <f>IF(AND(' RIESGOS DE GESTION'!#REF!="Baja",' RIESGOS DE GESTION'!#REF!="Moderado"),CONCATENATE("R",' RIESGOS DE GESTION'!#REF!),"")</f>
        <v>#REF!</v>
      </c>
      <c r="W32" s="491"/>
      <c r="X32" s="491" t="e">
        <f>IF(AND(' RIESGOS DE GESTION'!#REF!="Baja",' RIESGOS DE GESTION'!#REF!="Moderado"),CONCATENATE("R",' RIESGOS DE GESTION'!#REF!),"")</f>
        <v>#REF!</v>
      </c>
      <c r="Y32" s="491"/>
      <c r="Z32" s="491" t="e">
        <f>IF(AND(' RIESGOS DE GESTION'!#REF!="Baja",' RIESGOS DE GESTION'!#REF!="Moderado"),CONCATENATE("R",' RIESGOS DE GESTION'!#REF!),"")</f>
        <v>#REF!</v>
      </c>
      <c r="AA32" s="492"/>
      <c r="AB32" s="474" t="e">
        <f>IF(AND(' RIESGOS DE GESTION'!#REF!="Baja",' RIESGOS DE GESTION'!#REF!="Mayor"),CONCATENATE("R",' RIESGOS DE GESTION'!#REF!),"")</f>
        <v>#REF!</v>
      </c>
      <c r="AC32" s="470"/>
      <c r="AD32" s="470" t="e">
        <f>IF(AND(' RIESGOS DE GESTION'!#REF!="Baja",' RIESGOS DE GESTION'!#REF!="Mayor"),CONCATENATE("R",' RIESGOS DE GESTION'!#REF!),"")</f>
        <v>#REF!</v>
      </c>
      <c r="AE32" s="470"/>
      <c r="AF32" s="470" t="e">
        <f>IF(AND(' RIESGOS DE GESTION'!#REF!="Baja",' RIESGOS DE GESTION'!#REF!="Mayor"),CONCATENATE("R",' RIESGOS DE GESTION'!#REF!),"")</f>
        <v>#REF!</v>
      </c>
      <c r="AG32" s="471"/>
      <c r="AH32" s="481" t="e">
        <f>IF(AND(' RIESGOS DE GESTION'!#REF!="Baja",' RIESGOS DE GESTION'!#REF!="Catastrófico"),CONCATENATE("R",' RIESGOS DE GESTION'!#REF!),"")</f>
        <v>#REF!</v>
      </c>
      <c r="AI32" s="482"/>
      <c r="AJ32" s="482" t="e">
        <f>IF(AND(' RIESGOS DE GESTION'!#REF!="Baja",' RIESGOS DE GESTION'!#REF!="Catastrófico"),CONCATENATE("R",' RIESGOS DE GESTION'!#REF!),"")</f>
        <v>#REF!</v>
      </c>
      <c r="AK32" s="482"/>
      <c r="AL32" s="482" t="e">
        <f>IF(AND(' RIESGOS DE GESTION'!#REF!="Baja",' RIESGOS DE GESTION'!#REF!="Catastrófico"),CONCATENATE("R",' RIESGOS DE GESTION'!#REF!),"")</f>
        <v>#REF!</v>
      </c>
      <c r="AM32" s="483"/>
      <c r="AN32" s="72"/>
      <c r="AO32" s="455"/>
      <c r="AP32" s="456"/>
      <c r="AQ32" s="456"/>
      <c r="AR32" s="456"/>
      <c r="AS32" s="456"/>
      <c r="AT32" s="457"/>
      <c r="AU32" s="72"/>
      <c r="AV32" s="72"/>
      <c r="AW32" s="72"/>
      <c r="AX32" s="72"/>
      <c r="AY32" s="72"/>
      <c r="AZ32" s="72"/>
      <c r="BA32" s="72"/>
      <c r="BB32" s="72"/>
      <c r="BC32" s="72"/>
      <c r="BD32" s="72"/>
      <c r="BE32" s="72"/>
      <c r="BF32" s="72"/>
      <c r="BG32" s="72"/>
      <c r="BH32" s="72"/>
      <c r="BI32" s="72"/>
      <c r="BJ32" s="72"/>
      <c r="BK32" s="72"/>
      <c r="BL32" s="72"/>
      <c r="BM32" s="72"/>
      <c r="BN32" s="72"/>
      <c r="BO32" s="72"/>
      <c r="BP32" s="72"/>
      <c r="BQ32" s="72"/>
      <c r="BR32" s="72"/>
      <c r="BS32" s="72"/>
      <c r="BT32" s="72"/>
      <c r="BU32" s="72"/>
      <c r="BV32" s="72"/>
      <c r="BW32" s="72"/>
      <c r="BX32" s="72"/>
      <c r="BY32" s="72"/>
      <c r="BZ32" s="72"/>
      <c r="CA32" s="72"/>
      <c r="CB32" s="72"/>
    </row>
    <row r="33" spans="1:80" x14ac:dyDescent="0.25">
      <c r="A33" s="72"/>
      <c r="B33" s="423"/>
      <c r="C33" s="423"/>
      <c r="D33" s="424"/>
      <c r="E33" s="464"/>
      <c r="F33" s="465"/>
      <c r="G33" s="465"/>
      <c r="H33" s="465"/>
      <c r="I33" s="465"/>
      <c r="J33" s="501"/>
      <c r="K33" s="499"/>
      <c r="L33" s="499"/>
      <c r="M33" s="499"/>
      <c r="N33" s="499"/>
      <c r="O33" s="500"/>
      <c r="P33" s="491"/>
      <c r="Q33" s="491"/>
      <c r="R33" s="491"/>
      <c r="S33" s="491"/>
      <c r="T33" s="491"/>
      <c r="U33" s="492"/>
      <c r="V33" s="490"/>
      <c r="W33" s="491"/>
      <c r="X33" s="491"/>
      <c r="Y33" s="491"/>
      <c r="Z33" s="491"/>
      <c r="AA33" s="492"/>
      <c r="AB33" s="474"/>
      <c r="AC33" s="470"/>
      <c r="AD33" s="470"/>
      <c r="AE33" s="470"/>
      <c r="AF33" s="470"/>
      <c r="AG33" s="471"/>
      <c r="AH33" s="481"/>
      <c r="AI33" s="482"/>
      <c r="AJ33" s="482"/>
      <c r="AK33" s="482"/>
      <c r="AL33" s="482"/>
      <c r="AM33" s="483"/>
      <c r="AN33" s="72"/>
      <c r="AO33" s="455"/>
      <c r="AP33" s="456"/>
      <c r="AQ33" s="456"/>
      <c r="AR33" s="456"/>
      <c r="AS33" s="456"/>
      <c r="AT33" s="457"/>
      <c r="AU33" s="72"/>
      <c r="AV33" s="72"/>
      <c r="AW33" s="72"/>
      <c r="AX33" s="72"/>
      <c r="AY33" s="72"/>
      <c r="AZ33" s="72"/>
      <c r="BA33" s="72"/>
      <c r="BB33" s="72"/>
      <c r="BC33" s="72"/>
      <c r="BD33" s="72"/>
      <c r="BE33" s="72"/>
      <c r="BF33" s="72"/>
      <c r="BG33" s="72"/>
      <c r="BH33" s="72"/>
      <c r="BI33" s="72"/>
      <c r="BJ33" s="72"/>
      <c r="BK33" s="72"/>
      <c r="BL33" s="72"/>
      <c r="BM33" s="72"/>
      <c r="BN33" s="72"/>
      <c r="BO33" s="72"/>
      <c r="BP33" s="72"/>
      <c r="BQ33" s="72"/>
      <c r="BR33" s="72"/>
      <c r="BS33" s="72"/>
      <c r="BT33" s="72"/>
      <c r="BU33" s="72"/>
      <c r="BV33" s="72"/>
      <c r="BW33" s="72"/>
      <c r="BX33" s="72"/>
      <c r="BY33" s="72"/>
      <c r="BZ33" s="72"/>
      <c r="CA33" s="72"/>
      <c r="CB33" s="72"/>
    </row>
    <row r="34" spans="1:80" x14ac:dyDescent="0.25">
      <c r="A34" s="72"/>
      <c r="B34" s="423"/>
      <c r="C34" s="423"/>
      <c r="D34" s="424"/>
      <c r="E34" s="464"/>
      <c r="F34" s="465"/>
      <c r="G34" s="465"/>
      <c r="H34" s="465"/>
      <c r="I34" s="465"/>
      <c r="J34" s="501" t="e">
        <f>IF(AND(' RIESGOS DE GESTION'!#REF!="Baja",' RIESGOS DE GESTION'!#REF!="Leve"),CONCATENATE("R",' RIESGOS DE GESTION'!#REF!),"")</f>
        <v>#REF!</v>
      </c>
      <c r="K34" s="499"/>
      <c r="L34" s="499" t="e">
        <f>IF(AND(' RIESGOS DE GESTION'!#REF!="Baja",' RIESGOS DE GESTION'!#REF!="Leve"),CONCATENATE("R",' RIESGOS DE GESTION'!#REF!),"")</f>
        <v>#REF!</v>
      </c>
      <c r="M34" s="499"/>
      <c r="N34" s="499" t="e">
        <f>IF(AND(' RIESGOS DE GESTION'!#REF!="Baja",' RIESGOS DE GESTION'!#REF!="Leve"),CONCATENATE("R",' RIESGOS DE GESTION'!#REF!),"")</f>
        <v>#REF!</v>
      </c>
      <c r="O34" s="500"/>
      <c r="P34" s="491" t="e">
        <f>IF(AND(' RIESGOS DE GESTION'!#REF!="Baja",' RIESGOS DE GESTION'!#REF!="Menor"),CONCATENATE("R",' RIESGOS DE GESTION'!#REF!),"")</f>
        <v>#REF!</v>
      </c>
      <c r="Q34" s="491"/>
      <c r="R34" s="491" t="e">
        <f>IF(AND(' RIESGOS DE GESTION'!#REF!="Baja",' RIESGOS DE GESTION'!#REF!="Menor"),CONCATENATE("R",' RIESGOS DE GESTION'!#REF!),"")</f>
        <v>#REF!</v>
      </c>
      <c r="S34" s="491"/>
      <c r="T34" s="491" t="e">
        <f>IF(AND(' RIESGOS DE GESTION'!#REF!="Baja",' RIESGOS DE GESTION'!#REF!="Menor"),CONCATENATE("R",' RIESGOS DE GESTION'!#REF!),"")</f>
        <v>#REF!</v>
      </c>
      <c r="U34" s="492"/>
      <c r="V34" s="490" t="e">
        <f>IF(AND(' RIESGOS DE GESTION'!#REF!="Baja",' RIESGOS DE GESTION'!#REF!="Moderado"),CONCATENATE("R",' RIESGOS DE GESTION'!#REF!),"")</f>
        <v>#REF!</v>
      </c>
      <c r="W34" s="491"/>
      <c r="X34" s="491" t="e">
        <f>IF(AND(' RIESGOS DE GESTION'!#REF!="Baja",' RIESGOS DE GESTION'!#REF!="Moderado"),CONCATENATE("R",' RIESGOS DE GESTION'!#REF!),"")</f>
        <v>#REF!</v>
      </c>
      <c r="Y34" s="491"/>
      <c r="Z34" s="491" t="e">
        <f>IF(AND(' RIESGOS DE GESTION'!#REF!="Baja",' RIESGOS DE GESTION'!#REF!="Moderado"),CONCATENATE("R",' RIESGOS DE GESTION'!#REF!),"")</f>
        <v>#REF!</v>
      </c>
      <c r="AA34" s="492"/>
      <c r="AB34" s="474" t="e">
        <f>IF(AND(' RIESGOS DE GESTION'!#REF!="Baja",' RIESGOS DE GESTION'!#REF!="Mayor"),CONCATENATE("R",' RIESGOS DE GESTION'!#REF!),"")</f>
        <v>#REF!</v>
      </c>
      <c r="AC34" s="470"/>
      <c r="AD34" s="470" t="e">
        <f>IF(AND(' RIESGOS DE GESTION'!#REF!="Baja",' RIESGOS DE GESTION'!#REF!="Mayor"),CONCATENATE("R",' RIESGOS DE GESTION'!#REF!),"")</f>
        <v>#REF!</v>
      </c>
      <c r="AE34" s="470"/>
      <c r="AF34" s="470" t="e">
        <f>IF(AND(' RIESGOS DE GESTION'!#REF!="Baja",' RIESGOS DE GESTION'!#REF!="Mayor"),CONCATENATE("R",' RIESGOS DE GESTION'!#REF!),"")</f>
        <v>#REF!</v>
      </c>
      <c r="AG34" s="471"/>
      <c r="AH34" s="481" t="e">
        <f>IF(AND(' RIESGOS DE GESTION'!#REF!="Baja",' RIESGOS DE GESTION'!#REF!="Catastrófico"),CONCATENATE("R",' RIESGOS DE GESTION'!#REF!),"")</f>
        <v>#REF!</v>
      </c>
      <c r="AI34" s="482"/>
      <c r="AJ34" s="482" t="e">
        <f>IF(AND(' RIESGOS DE GESTION'!#REF!="Baja",' RIESGOS DE GESTION'!#REF!="Catastrófico"),CONCATENATE("R",' RIESGOS DE GESTION'!#REF!),"")</f>
        <v>#REF!</v>
      </c>
      <c r="AK34" s="482"/>
      <c r="AL34" s="482" t="e">
        <f>IF(AND(' RIESGOS DE GESTION'!#REF!="Baja",' RIESGOS DE GESTION'!#REF!="Catastrófico"),CONCATENATE("R",' RIESGOS DE GESTION'!#REF!),"")</f>
        <v>#REF!</v>
      </c>
      <c r="AM34" s="483"/>
      <c r="AN34" s="72"/>
      <c r="AO34" s="455"/>
      <c r="AP34" s="456"/>
      <c r="AQ34" s="456"/>
      <c r="AR34" s="456"/>
      <c r="AS34" s="456"/>
      <c r="AT34" s="457"/>
      <c r="AU34" s="72"/>
      <c r="AV34" s="72"/>
      <c r="AW34" s="72"/>
      <c r="AX34" s="72"/>
      <c r="AY34" s="72"/>
      <c r="AZ34" s="72"/>
      <c r="BA34" s="72"/>
      <c r="BB34" s="72"/>
      <c r="BC34" s="72"/>
      <c r="BD34" s="72"/>
      <c r="BE34" s="72"/>
      <c r="BF34" s="72"/>
      <c r="BG34" s="72"/>
      <c r="BH34" s="72"/>
      <c r="BI34" s="72"/>
      <c r="BJ34" s="72"/>
      <c r="BK34" s="72"/>
      <c r="BL34" s="72"/>
      <c r="BM34" s="72"/>
      <c r="BN34" s="72"/>
      <c r="BO34" s="72"/>
      <c r="BP34" s="72"/>
      <c r="BQ34" s="72"/>
      <c r="BR34" s="72"/>
      <c r="BS34" s="72"/>
      <c r="BT34" s="72"/>
      <c r="BU34" s="72"/>
      <c r="BV34" s="72"/>
      <c r="BW34" s="72"/>
      <c r="BX34" s="72"/>
      <c r="BY34" s="72"/>
      <c r="BZ34" s="72"/>
      <c r="CA34" s="72"/>
      <c r="CB34" s="72"/>
    </row>
    <row r="35" spans="1:80" x14ac:dyDescent="0.25">
      <c r="A35" s="72"/>
      <c r="B35" s="423"/>
      <c r="C35" s="423"/>
      <c r="D35" s="424"/>
      <c r="E35" s="464"/>
      <c r="F35" s="465"/>
      <c r="G35" s="465"/>
      <c r="H35" s="465"/>
      <c r="I35" s="465"/>
      <c r="J35" s="501"/>
      <c r="K35" s="499"/>
      <c r="L35" s="499"/>
      <c r="M35" s="499"/>
      <c r="N35" s="499"/>
      <c r="O35" s="500"/>
      <c r="P35" s="491"/>
      <c r="Q35" s="491"/>
      <c r="R35" s="491"/>
      <c r="S35" s="491"/>
      <c r="T35" s="491"/>
      <c r="U35" s="492"/>
      <c r="V35" s="490"/>
      <c r="W35" s="491"/>
      <c r="X35" s="491"/>
      <c r="Y35" s="491"/>
      <c r="Z35" s="491"/>
      <c r="AA35" s="492"/>
      <c r="AB35" s="474"/>
      <c r="AC35" s="470"/>
      <c r="AD35" s="470"/>
      <c r="AE35" s="470"/>
      <c r="AF35" s="470"/>
      <c r="AG35" s="471"/>
      <c r="AH35" s="481"/>
      <c r="AI35" s="482"/>
      <c r="AJ35" s="482"/>
      <c r="AK35" s="482"/>
      <c r="AL35" s="482"/>
      <c r="AM35" s="483"/>
      <c r="AN35" s="72"/>
      <c r="AO35" s="455"/>
      <c r="AP35" s="456"/>
      <c r="AQ35" s="456"/>
      <c r="AR35" s="456"/>
      <c r="AS35" s="456"/>
      <c r="AT35" s="457"/>
      <c r="AU35" s="72"/>
      <c r="AV35" s="72"/>
      <c r="AW35" s="72"/>
      <c r="AX35" s="72"/>
      <c r="AY35" s="72"/>
      <c r="AZ35" s="72"/>
      <c r="BA35" s="72"/>
      <c r="BB35" s="72"/>
      <c r="BC35" s="72"/>
      <c r="BD35" s="72"/>
      <c r="BE35" s="72"/>
      <c r="BF35" s="72"/>
      <c r="BG35" s="72"/>
      <c r="BH35" s="72"/>
      <c r="BI35" s="72"/>
      <c r="BJ35" s="72"/>
      <c r="BK35" s="72"/>
      <c r="BL35" s="72"/>
      <c r="BM35" s="72"/>
      <c r="BN35" s="72"/>
      <c r="BO35" s="72"/>
      <c r="BP35" s="72"/>
      <c r="BQ35" s="72"/>
      <c r="BR35" s="72"/>
      <c r="BS35" s="72"/>
      <c r="BT35" s="72"/>
      <c r="BU35" s="72"/>
      <c r="BV35" s="72"/>
      <c r="BW35" s="72"/>
      <c r="BX35" s="72"/>
      <c r="BY35" s="72"/>
      <c r="BZ35" s="72"/>
      <c r="CA35" s="72"/>
      <c r="CB35" s="72"/>
    </row>
    <row r="36" spans="1:80" x14ac:dyDescent="0.25">
      <c r="A36" s="72"/>
      <c r="B36" s="423"/>
      <c r="C36" s="423"/>
      <c r="D36" s="424"/>
      <c r="E36" s="464"/>
      <c r="F36" s="465"/>
      <c r="G36" s="465"/>
      <c r="H36" s="465"/>
      <c r="I36" s="465"/>
      <c r="J36" s="501" t="e">
        <f>IF(AND(' RIESGOS DE GESTION'!#REF!="Baja",' RIESGOS DE GESTION'!#REF!="Leve"),CONCATENATE("R",' RIESGOS DE GESTION'!#REF!),"")</f>
        <v>#REF!</v>
      </c>
      <c r="K36" s="499"/>
      <c r="L36" s="499" t="e">
        <f>IF(AND(' RIESGOS DE GESTION'!#REF!="Baja",' RIESGOS DE GESTION'!#REF!="Leve"),CONCATENATE("R",' RIESGOS DE GESTION'!#REF!),"")</f>
        <v>#REF!</v>
      </c>
      <c r="M36" s="499"/>
      <c r="N36" s="499" t="e">
        <f>IF(AND(' RIESGOS DE GESTION'!#REF!="Baja",' RIESGOS DE GESTION'!#REF!="Leve"),CONCATENATE("R",' RIESGOS DE GESTION'!#REF!),"")</f>
        <v>#REF!</v>
      </c>
      <c r="O36" s="500"/>
      <c r="P36" s="491" t="e">
        <f>IF(AND(' RIESGOS DE GESTION'!#REF!="Baja",' RIESGOS DE GESTION'!#REF!="Menor"),CONCATENATE("R",' RIESGOS DE GESTION'!#REF!),"")</f>
        <v>#REF!</v>
      </c>
      <c r="Q36" s="491"/>
      <c r="R36" s="491" t="e">
        <f>IF(AND(' RIESGOS DE GESTION'!#REF!="Baja",' RIESGOS DE GESTION'!#REF!="Menor"),CONCATENATE("R",' RIESGOS DE GESTION'!#REF!),"")</f>
        <v>#REF!</v>
      </c>
      <c r="S36" s="491"/>
      <c r="T36" s="491" t="e">
        <f>IF(AND(' RIESGOS DE GESTION'!#REF!="Baja",' RIESGOS DE GESTION'!#REF!="Menor"),CONCATENATE("R",' RIESGOS DE GESTION'!#REF!),"")</f>
        <v>#REF!</v>
      </c>
      <c r="U36" s="492"/>
      <c r="V36" s="490" t="e">
        <f>IF(AND(' RIESGOS DE GESTION'!#REF!="Baja",' RIESGOS DE GESTION'!#REF!="Moderado"),CONCATENATE("R",' RIESGOS DE GESTION'!#REF!),"")</f>
        <v>#REF!</v>
      </c>
      <c r="W36" s="491"/>
      <c r="X36" s="491" t="e">
        <f>IF(AND(' RIESGOS DE GESTION'!#REF!="Baja",' RIESGOS DE GESTION'!#REF!="Moderado"),CONCATENATE("R",' RIESGOS DE GESTION'!#REF!),"")</f>
        <v>#REF!</v>
      </c>
      <c r="Y36" s="491"/>
      <c r="Z36" s="491" t="e">
        <f>IF(AND(' RIESGOS DE GESTION'!#REF!="Baja",' RIESGOS DE GESTION'!#REF!="Moderado"),CONCATENATE("R",' RIESGOS DE GESTION'!#REF!),"")</f>
        <v>#REF!</v>
      </c>
      <c r="AA36" s="492"/>
      <c r="AB36" s="474" t="e">
        <f>IF(AND(' RIESGOS DE GESTION'!#REF!="Baja",' RIESGOS DE GESTION'!#REF!="Mayor"),CONCATENATE("R",' RIESGOS DE GESTION'!#REF!),"")</f>
        <v>#REF!</v>
      </c>
      <c r="AC36" s="470"/>
      <c r="AD36" s="470" t="e">
        <f>IF(AND(' RIESGOS DE GESTION'!#REF!="Baja",' RIESGOS DE GESTION'!#REF!="Mayor"),CONCATENATE("R",' RIESGOS DE GESTION'!#REF!),"")</f>
        <v>#REF!</v>
      </c>
      <c r="AE36" s="470"/>
      <c r="AF36" s="470" t="e">
        <f>IF(AND(' RIESGOS DE GESTION'!#REF!="Baja",' RIESGOS DE GESTION'!#REF!="Mayor"),CONCATENATE("R",' RIESGOS DE GESTION'!#REF!),"")</f>
        <v>#REF!</v>
      </c>
      <c r="AG36" s="471"/>
      <c r="AH36" s="481" t="e">
        <f>IF(AND(' RIESGOS DE GESTION'!#REF!="Baja",' RIESGOS DE GESTION'!#REF!="Catastrófico"),CONCATENATE("R",' RIESGOS DE GESTION'!#REF!),"")</f>
        <v>#REF!</v>
      </c>
      <c r="AI36" s="482"/>
      <c r="AJ36" s="482" t="e">
        <f>IF(AND(' RIESGOS DE GESTION'!#REF!="Baja",' RIESGOS DE GESTION'!#REF!="Catastrófico"),CONCATENATE("R",' RIESGOS DE GESTION'!#REF!),"")</f>
        <v>#REF!</v>
      </c>
      <c r="AK36" s="482"/>
      <c r="AL36" s="482" t="e">
        <f>IF(AND(' RIESGOS DE GESTION'!#REF!="Baja",' RIESGOS DE GESTION'!#REF!="Catastrófico"),CONCATENATE("R",' RIESGOS DE GESTION'!#REF!),"")</f>
        <v>#REF!</v>
      </c>
      <c r="AM36" s="483"/>
      <c r="AN36" s="72"/>
      <c r="AO36" s="455"/>
      <c r="AP36" s="456"/>
      <c r="AQ36" s="456"/>
      <c r="AR36" s="456"/>
      <c r="AS36" s="456"/>
      <c r="AT36" s="457"/>
      <c r="AU36" s="72"/>
      <c r="AV36" s="72"/>
      <c r="AW36" s="72"/>
      <c r="AX36" s="72"/>
      <c r="AY36" s="72"/>
      <c r="AZ36" s="72"/>
      <c r="BA36" s="72"/>
      <c r="BB36" s="72"/>
      <c r="BC36" s="72"/>
      <c r="BD36" s="72"/>
      <c r="BE36" s="72"/>
      <c r="BF36" s="72"/>
      <c r="BG36" s="72"/>
      <c r="BH36" s="72"/>
      <c r="BI36" s="72"/>
      <c r="BJ36" s="72"/>
      <c r="BK36" s="72"/>
      <c r="BL36" s="72"/>
      <c r="BM36" s="72"/>
      <c r="BN36" s="72"/>
      <c r="BO36" s="72"/>
      <c r="BP36" s="72"/>
      <c r="BQ36" s="72"/>
      <c r="BR36" s="72"/>
      <c r="BS36" s="72"/>
      <c r="BT36" s="72"/>
      <c r="BU36" s="72"/>
      <c r="BV36" s="72"/>
      <c r="BW36" s="72"/>
      <c r="BX36" s="72"/>
      <c r="BY36" s="72"/>
      <c r="BZ36" s="72"/>
      <c r="CA36" s="72"/>
      <c r="CB36" s="72"/>
    </row>
    <row r="37" spans="1:80" ht="15.75" thickBot="1" x14ac:dyDescent="0.3">
      <c r="A37" s="72"/>
      <c r="B37" s="423"/>
      <c r="C37" s="423"/>
      <c r="D37" s="424"/>
      <c r="E37" s="467"/>
      <c r="F37" s="468"/>
      <c r="G37" s="468"/>
      <c r="H37" s="468"/>
      <c r="I37" s="468"/>
      <c r="J37" s="502"/>
      <c r="K37" s="503"/>
      <c r="L37" s="503"/>
      <c r="M37" s="503"/>
      <c r="N37" s="503"/>
      <c r="O37" s="504"/>
      <c r="P37" s="494"/>
      <c r="Q37" s="494"/>
      <c r="R37" s="494"/>
      <c r="S37" s="494"/>
      <c r="T37" s="494"/>
      <c r="U37" s="495"/>
      <c r="V37" s="493"/>
      <c r="W37" s="494"/>
      <c r="X37" s="494"/>
      <c r="Y37" s="494"/>
      <c r="Z37" s="494"/>
      <c r="AA37" s="495"/>
      <c r="AB37" s="478"/>
      <c r="AC37" s="479"/>
      <c r="AD37" s="479"/>
      <c r="AE37" s="479"/>
      <c r="AF37" s="479"/>
      <c r="AG37" s="480"/>
      <c r="AH37" s="484"/>
      <c r="AI37" s="485"/>
      <c r="AJ37" s="485"/>
      <c r="AK37" s="485"/>
      <c r="AL37" s="485"/>
      <c r="AM37" s="486"/>
      <c r="AN37" s="72"/>
      <c r="AO37" s="458"/>
      <c r="AP37" s="459"/>
      <c r="AQ37" s="459"/>
      <c r="AR37" s="459"/>
      <c r="AS37" s="459"/>
      <c r="AT37" s="460"/>
      <c r="AU37" s="72"/>
      <c r="AV37" s="72"/>
      <c r="AW37" s="72"/>
      <c r="AX37" s="72"/>
      <c r="AY37" s="72"/>
      <c r="AZ37" s="72"/>
      <c r="BA37" s="72"/>
      <c r="BB37" s="72"/>
      <c r="BC37" s="72"/>
      <c r="BD37" s="72"/>
      <c r="BE37" s="72"/>
      <c r="BF37" s="72"/>
      <c r="BG37" s="72"/>
      <c r="BH37" s="72"/>
      <c r="BI37" s="72"/>
      <c r="BJ37" s="72"/>
      <c r="BK37" s="72"/>
      <c r="BL37" s="72"/>
      <c r="BM37" s="72"/>
      <c r="BN37" s="72"/>
      <c r="BO37" s="72"/>
      <c r="BP37" s="72"/>
      <c r="BQ37" s="72"/>
      <c r="BR37" s="72"/>
      <c r="BS37" s="72"/>
      <c r="BT37" s="72"/>
      <c r="BU37" s="72"/>
      <c r="BV37" s="72"/>
      <c r="BW37" s="72"/>
      <c r="BX37" s="72"/>
      <c r="BY37" s="72"/>
      <c r="BZ37" s="72"/>
      <c r="CA37" s="72"/>
      <c r="CB37" s="72"/>
    </row>
    <row r="38" spans="1:80" x14ac:dyDescent="0.25">
      <c r="A38" s="72"/>
      <c r="B38" s="423"/>
      <c r="C38" s="423"/>
      <c r="D38" s="424"/>
      <c r="E38" s="461" t="s">
        <v>501</v>
      </c>
      <c r="F38" s="462"/>
      <c r="G38" s="462"/>
      <c r="H38" s="462"/>
      <c r="I38" s="463"/>
      <c r="J38" s="505" t="e">
        <f>IF(AND(' RIESGOS DE GESTION'!#REF!="Muy Baja",' RIESGOS DE GESTION'!#REF!="Leve"),CONCATENATE("R",' RIESGOS DE GESTION'!#REF!),"")</f>
        <v>#REF!</v>
      </c>
      <c r="K38" s="506"/>
      <c r="L38" s="506" t="e">
        <f>IF(AND(' RIESGOS DE GESTION'!#REF!="Muy Baja",' RIESGOS DE GESTION'!#REF!="Leve"),CONCATENATE("R",' RIESGOS DE GESTION'!#REF!),"")</f>
        <v>#REF!</v>
      </c>
      <c r="M38" s="506"/>
      <c r="N38" s="506" t="e">
        <f>IF(AND(' RIESGOS DE GESTION'!#REF!="Muy Baja",' RIESGOS DE GESTION'!#REF!="Leve"),CONCATENATE("R",' RIESGOS DE GESTION'!#REF!),"")</f>
        <v>#REF!</v>
      </c>
      <c r="O38" s="507"/>
      <c r="P38" s="505" t="e">
        <f>IF(AND(' RIESGOS DE GESTION'!#REF!="Muy Baja",' RIESGOS DE GESTION'!#REF!="Menor"),CONCATENATE("R",' RIESGOS DE GESTION'!#REF!),"")</f>
        <v>#REF!</v>
      </c>
      <c r="Q38" s="506"/>
      <c r="R38" s="506" t="e">
        <f>IF(AND(' RIESGOS DE GESTION'!#REF!="Muy Baja",' RIESGOS DE GESTION'!#REF!="Menor"),CONCATENATE("R",' RIESGOS DE GESTION'!#REF!),"")</f>
        <v>#REF!</v>
      </c>
      <c r="S38" s="506"/>
      <c r="T38" s="506" t="e">
        <f>IF(AND(' RIESGOS DE GESTION'!#REF!="Muy Baja",' RIESGOS DE GESTION'!#REF!="Menor"),CONCATENATE("R",' RIESGOS DE GESTION'!#REF!),"")</f>
        <v>#REF!</v>
      </c>
      <c r="U38" s="507"/>
      <c r="V38" s="496" t="e">
        <f>IF(AND(' RIESGOS DE GESTION'!#REF!="Muy Baja",' RIESGOS DE GESTION'!#REF!="Moderado"),CONCATENATE("R",' RIESGOS DE GESTION'!#REF!),"")</f>
        <v>#REF!</v>
      </c>
      <c r="W38" s="497"/>
      <c r="X38" s="497" t="e">
        <f>IF(AND(' RIESGOS DE GESTION'!#REF!="Muy Baja",' RIESGOS DE GESTION'!#REF!="Moderado"),CONCATENATE("R",' RIESGOS DE GESTION'!#REF!),"")</f>
        <v>#REF!</v>
      </c>
      <c r="Y38" s="497"/>
      <c r="Z38" s="497" t="e">
        <f>IF(AND(' RIESGOS DE GESTION'!#REF!="Muy Baja",' RIESGOS DE GESTION'!#REF!="Moderado"),CONCATENATE("R",' RIESGOS DE GESTION'!#REF!),"")</f>
        <v>#REF!</v>
      </c>
      <c r="AA38" s="498"/>
      <c r="AB38" s="472" t="e">
        <f>IF(AND(' RIESGOS DE GESTION'!#REF!="Muy Baja",' RIESGOS DE GESTION'!#REF!="Mayor"),CONCATENATE("R",' RIESGOS DE GESTION'!#REF!),"")</f>
        <v>#REF!</v>
      </c>
      <c r="AC38" s="473"/>
      <c r="AD38" s="473" t="e">
        <f>IF(AND(' RIESGOS DE GESTION'!#REF!="Muy Baja",' RIESGOS DE GESTION'!#REF!="Mayor"),CONCATENATE("R",' RIESGOS DE GESTION'!#REF!),"")</f>
        <v>#REF!</v>
      </c>
      <c r="AE38" s="473"/>
      <c r="AF38" s="473" t="e">
        <f>IF(AND(' RIESGOS DE GESTION'!#REF!="Muy Baja",' RIESGOS DE GESTION'!#REF!="Mayor"),CONCATENATE("R",' RIESGOS DE GESTION'!#REF!),"")</f>
        <v>#REF!</v>
      </c>
      <c r="AG38" s="475"/>
      <c r="AH38" s="487" t="e">
        <f>IF(AND(' RIESGOS DE GESTION'!#REF!="Muy Baja",' RIESGOS DE GESTION'!#REF!="Catastrófico"),CONCATENATE("R",' RIESGOS DE GESTION'!#REF!),"")</f>
        <v>#REF!</v>
      </c>
      <c r="AI38" s="488"/>
      <c r="AJ38" s="488" t="e">
        <f>IF(AND(' RIESGOS DE GESTION'!#REF!="Muy Baja",' RIESGOS DE GESTION'!#REF!="Catastrófico"),CONCATENATE("R",' RIESGOS DE GESTION'!#REF!),"")</f>
        <v>#REF!</v>
      </c>
      <c r="AK38" s="488"/>
      <c r="AL38" s="488" t="e">
        <f>IF(AND(' RIESGOS DE GESTION'!#REF!="Muy Baja",' RIESGOS DE GESTION'!#REF!="Catastrófico"),CONCATENATE("R",' RIESGOS DE GESTION'!#REF!),"")</f>
        <v>#REF!</v>
      </c>
      <c r="AM38" s="489"/>
      <c r="AN38" s="72"/>
      <c r="AO38" s="72"/>
      <c r="AP38" s="72"/>
      <c r="AQ38" s="72"/>
      <c r="AR38" s="72"/>
      <c r="AS38" s="72"/>
      <c r="AT38" s="72"/>
      <c r="AU38" s="72"/>
      <c r="AV38" s="72"/>
      <c r="AW38" s="72"/>
      <c r="AX38" s="72"/>
      <c r="AY38" s="72"/>
      <c r="AZ38" s="72"/>
      <c r="BA38" s="72"/>
      <c r="BB38" s="72"/>
      <c r="BC38" s="72"/>
      <c r="BD38" s="72"/>
      <c r="BE38" s="72"/>
      <c r="BF38" s="72"/>
      <c r="BG38" s="72"/>
      <c r="BH38" s="72"/>
      <c r="BI38" s="72"/>
      <c r="BJ38" s="72"/>
      <c r="BK38" s="72"/>
      <c r="BL38" s="72"/>
      <c r="BM38" s="72"/>
      <c r="BN38" s="72"/>
      <c r="BO38" s="72"/>
      <c r="BP38" s="72"/>
      <c r="BQ38" s="72"/>
      <c r="BR38" s="72"/>
      <c r="BS38" s="72"/>
      <c r="BT38" s="72"/>
      <c r="BU38" s="72"/>
      <c r="BV38" s="72"/>
      <c r="BW38" s="72"/>
      <c r="BX38" s="72"/>
      <c r="BY38" s="72"/>
      <c r="BZ38" s="72"/>
      <c r="CA38" s="72"/>
      <c r="CB38" s="72"/>
    </row>
    <row r="39" spans="1:80" x14ac:dyDescent="0.25">
      <c r="A39" s="72"/>
      <c r="B39" s="423"/>
      <c r="C39" s="423"/>
      <c r="D39" s="424"/>
      <c r="E39" s="464"/>
      <c r="F39" s="465"/>
      <c r="G39" s="465"/>
      <c r="H39" s="465"/>
      <c r="I39" s="466"/>
      <c r="J39" s="501"/>
      <c r="K39" s="499"/>
      <c r="L39" s="499"/>
      <c r="M39" s="499"/>
      <c r="N39" s="499"/>
      <c r="O39" s="500"/>
      <c r="P39" s="501"/>
      <c r="Q39" s="499"/>
      <c r="R39" s="499"/>
      <c r="S39" s="499"/>
      <c r="T39" s="499"/>
      <c r="U39" s="500"/>
      <c r="V39" s="490"/>
      <c r="W39" s="491"/>
      <c r="X39" s="491"/>
      <c r="Y39" s="491"/>
      <c r="Z39" s="491"/>
      <c r="AA39" s="492"/>
      <c r="AB39" s="474"/>
      <c r="AC39" s="470"/>
      <c r="AD39" s="470"/>
      <c r="AE39" s="470"/>
      <c r="AF39" s="470"/>
      <c r="AG39" s="471"/>
      <c r="AH39" s="481"/>
      <c r="AI39" s="482"/>
      <c r="AJ39" s="482"/>
      <c r="AK39" s="482"/>
      <c r="AL39" s="482"/>
      <c r="AM39" s="483"/>
      <c r="AN39" s="72"/>
      <c r="AO39" s="72"/>
      <c r="AP39" s="72"/>
      <c r="AQ39" s="72"/>
      <c r="AR39" s="72"/>
      <c r="AS39" s="72"/>
      <c r="AT39" s="72"/>
      <c r="AU39" s="72"/>
      <c r="AV39" s="72"/>
      <c r="AW39" s="72"/>
      <c r="AX39" s="72"/>
      <c r="AY39" s="72"/>
      <c r="AZ39" s="72"/>
      <c r="BA39" s="72"/>
      <c r="BB39" s="72"/>
      <c r="BC39" s="72"/>
      <c r="BD39" s="72"/>
      <c r="BE39" s="72"/>
      <c r="BF39" s="72"/>
      <c r="BG39" s="72"/>
      <c r="BH39" s="72"/>
      <c r="BI39" s="72"/>
      <c r="BJ39" s="72"/>
      <c r="BK39" s="72"/>
      <c r="BL39" s="72"/>
      <c r="BM39" s="72"/>
      <c r="BN39" s="72"/>
      <c r="BO39" s="72"/>
      <c r="BP39" s="72"/>
      <c r="BQ39" s="72"/>
      <c r="BR39" s="72"/>
      <c r="BS39" s="72"/>
      <c r="BT39" s="72"/>
      <c r="BU39" s="72"/>
      <c r="BV39" s="72"/>
      <c r="BW39" s="72"/>
      <c r="BX39" s="72"/>
      <c r="BY39" s="72"/>
      <c r="BZ39" s="72"/>
      <c r="CA39" s="72"/>
      <c r="CB39" s="72"/>
    </row>
    <row r="40" spans="1:80" x14ac:dyDescent="0.25">
      <c r="A40" s="72"/>
      <c r="B40" s="423"/>
      <c r="C40" s="423"/>
      <c r="D40" s="424"/>
      <c r="E40" s="464"/>
      <c r="F40" s="465"/>
      <c r="G40" s="465"/>
      <c r="H40" s="465"/>
      <c r="I40" s="466"/>
      <c r="J40" s="501" t="e">
        <f>IF(AND(' RIESGOS DE GESTION'!#REF!="Muy Baja",' RIESGOS DE GESTION'!#REF!="Leve"),CONCATENATE("R",' RIESGOS DE GESTION'!#REF!),"")</f>
        <v>#REF!</v>
      </c>
      <c r="K40" s="499"/>
      <c r="L40" s="499" t="e">
        <f>IF(AND(' RIESGOS DE GESTION'!#REF!="Muy Baja",' RIESGOS DE GESTION'!#REF!="Leve"),CONCATENATE("R",' RIESGOS DE GESTION'!#REF!),"")</f>
        <v>#REF!</v>
      </c>
      <c r="M40" s="499"/>
      <c r="N40" s="499" t="e">
        <f>IF(AND(' RIESGOS DE GESTION'!#REF!="Muy Baja",' RIESGOS DE GESTION'!#REF!="Leve"),CONCATENATE("R",' RIESGOS DE GESTION'!#REF!),"")</f>
        <v>#REF!</v>
      </c>
      <c r="O40" s="500"/>
      <c r="P40" s="501" t="e">
        <f>IF(AND(' RIESGOS DE GESTION'!#REF!="Muy Baja",' RIESGOS DE GESTION'!#REF!="Menor"),CONCATENATE("R",' RIESGOS DE GESTION'!#REF!),"")</f>
        <v>#REF!</v>
      </c>
      <c r="Q40" s="499"/>
      <c r="R40" s="499" t="e">
        <f>IF(AND(' RIESGOS DE GESTION'!#REF!="Muy Baja",' RIESGOS DE GESTION'!#REF!="Menor"),CONCATENATE("R",' RIESGOS DE GESTION'!#REF!),"")</f>
        <v>#REF!</v>
      </c>
      <c r="S40" s="499"/>
      <c r="T40" s="499" t="e">
        <f>IF(AND(' RIESGOS DE GESTION'!#REF!="Muy Baja",' RIESGOS DE GESTION'!#REF!="Menor"),CONCATENATE("R",' RIESGOS DE GESTION'!#REF!),"")</f>
        <v>#REF!</v>
      </c>
      <c r="U40" s="500"/>
      <c r="V40" s="490" t="e">
        <f>IF(AND(' RIESGOS DE GESTION'!#REF!="Muy Baja",' RIESGOS DE GESTION'!#REF!="Moderado"),CONCATENATE("R",' RIESGOS DE GESTION'!#REF!),"")</f>
        <v>#REF!</v>
      </c>
      <c r="W40" s="491"/>
      <c r="X40" s="491" t="e">
        <f>IF(AND(' RIESGOS DE GESTION'!#REF!="Muy Baja",' RIESGOS DE GESTION'!#REF!="Moderado"),CONCATENATE("R",' RIESGOS DE GESTION'!#REF!),"")</f>
        <v>#REF!</v>
      </c>
      <c r="Y40" s="491"/>
      <c r="Z40" s="491" t="e">
        <f>IF(AND(' RIESGOS DE GESTION'!#REF!="Muy Baja",' RIESGOS DE GESTION'!#REF!="Moderado"),CONCATENATE("R",' RIESGOS DE GESTION'!#REF!),"")</f>
        <v>#REF!</v>
      </c>
      <c r="AA40" s="492"/>
      <c r="AB40" s="474" t="e">
        <f>IF(AND(' RIESGOS DE GESTION'!#REF!="Muy Baja",' RIESGOS DE GESTION'!#REF!="Mayor"),CONCATENATE("R",' RIESGOS DE GESTION'!#REF!),"")</f>
        <v>#REF!</v>
      </c>
      <c r="AC40" s="470"/>
      <c r="AD40" s="470" t="e">
        <f>IF(AND(' RIESGOS DE GESTION'!#REF!="Muy Baja",' RIESGOS DE GESTION'!#REF!="Mayor"),CONCATENATE("R",' RIESGOS DE GESTION'!#REF!),"")</f>
        <v>#REF!</v>
      </c>
      <c r="AE40" s="470"/>
      <c r="AF40" s="470" t="e">
        <f>IF(AND(' RIESGOS DE GESTION'!#REF!="Muy Baja",' RIESGOS DE GESTION'!#REF!="Mayor"),CONCATENATE("R",' RIESGOS DE GESTION'!#REF!),"")</f>
        <v>#REF!</v>
      </c>
      <c r="AG40" s="471"/>
      <c r="AH40" s="481" t="e">
        <f>IF(AND(' RIESGOS DE GESTION'!#REF!="Muy Baja",' RIESGOS DE GESTION'!#REF!="Catastrófico"),CONCATENATE("R",' RIESGOS DE GESTION'!#REF!),"")</f>
        <v>#REF!</v>
      </c>
      <c r="AI40" s="482"/>
      <c r="AJ40" s="482" t="e">
        <f>IF(AND(' RIESGOS DE GESTION'!#REF!="Muy Baja",' RIESGOS DE GESTION'!#REF!="Catastrófico"),CONCATENATE("R",' RIESGOS DE GESTION'!#REF!),"")</f>
        <v>#REF!</v>
      </c>
      <c r="AK40" s="482"/>
      <c r="AL40" s="482" t="e">
        <f>IF(AND(' RIESGOS DE GESTION'!#REF!="Muy Baja",' RIESGOS DE GESTION'!#REF!="Catastrófico"),CONCATENATE("R",' RIESGOS DE GESTION'!#REF!),"")</f>
        <v>#REF!</v>
      </c>
      <c r="AM40" s="483"/>
      <c r="AN40" s="72"/>
      <c r="AO40" s="72"/>
      <c r="AP40" s="72"/>
      <c r="AQ40" s="72"/>
      <c r="AR40" s="72"/>
      <c r="AS40" s="72"/>
      <c r="AT40" s="72"/>
      <c r="AU40" s="72"/>
      <c r="AV40" s="72"/>
      <c r="AW40" s="72"/>
      <c r="AX40" s="72"/>
      <c r="AY40" s="72"/>
      <c r="AZ40" s="72"/>
      <c r="BA40" s="72"/>
      <c r="BB40" s="72"/>
      <c r="BC40" s="72"/>
      <c r="BD40" s="72"/>
      <c r="BE40" s="72"/>
      <c r="BF40" s="72"/>
      <c r="BG40" s="72"/>
      <c r="BH40" s="72"/>
      <c r="BI40" s="72"/>
      <c r="BJ40" s="72"/>
      <c r="BK40" s="72"/>
      <c r="BL40" s="72"/>
      <c r="BM40" s="72"/>
      <c r="BN40" s="72"/>
      <c r="BO40" s="72"/>
      <c r="BP40" s="72"/>
      <c r="BQ40" s="72"/>
      <c r="BR40" s="72"/>
      <c r="BS40" s="72"/>
      <c r="BT40" s="72"/>
      <c r="BU40" s="72"/>
      <c r="BV40" s="72"/>
      <c r="BW40" s="72"/>
      <c r="BX40" s="72"/>
      <c r="BY40" s="72"/>
      <c r="BZ40" s="72"/>
      <c r="CA40" s="72"/>
      <c r="CB40" s="72"/>
    </row>
    <row r="41" spans="1:80" x14ac:dyDescent="0.25">
      <c r="A41" s="72"/>
      <c r="B41" s="423"/>
      <c r="C41" s="423"/>
      <c r="D41" s="424"/>
      <c r="E41" s="464"/>
      <c r="F41" s="465"/>
      <c r="G41" s="465"/>
      <c r="H41" s="465"/>
      <c r="I41" s="466"/>
      <c r="J41" s="501"/>
      <c r="K41" s="499"/>
      <c r="L41" s="499"/>
      <c r="M41" s="499"/>
      <c r="N41" s="499"/>
      <c r="O41" s="500"/>
      <c r="P41" s="501"/>
      <c r="Q41" s="499"/>
      <c r="R41" s="499"/>
      <c r="S41" s="499"/>
      <c r="T41" s="499"/>
      <c r="U41" s="500"/>
      <c r="V41" s="490"/>
      <c r="W41" s="491"/>
      <c r="X41" s="491"/>
      <c r="Y41" s="491"/>
      <c r="Z41" s="491"/>
      <c r="AA41" s="492"/>
      <c r="AB41" s="474"/>
      <c r="AC41" s="470"/>
      <c r="AD41" s="470"/>
      <c r="AE41" s="470"/>
      <c r="AF41" s="470"/>
      <c r="AG41" s="471"/>
      <c r="AH41" s="481"/>
      <c r="AI41" s="482"/>
      <c r="AJ41" s="482"/>
      <c r="AK41" s="482"/>
      <c r="AL41" s="482"/>
      <c r="AM41" s="483"/>
      <c r="AN41" s="72"/>
      <c r="AO41" s="72"/>
      <c r="AP41" s="72"/>
      <c r="AQ41" s="72"/>
      <c r="AR41" s="72"/>
      <c r="AS41" s="72"/>
      <c r="AT41" s="72"/>
      <c r="AU41" s="72"/>
      <c r="AV41" s="72"/>
      <c r="AW41" s="72"/>
      <c r="AX41" s="72"/>
      <c r="AY41" s="72"/>
      <c r="AZ41" s="72"/>
      <c r="BA41" s="72"/>
      <c r="BB41" s="72"/>
      <c r="BC41" s="72"/>
      <c r="BD41" s="72"/>
      <c r="BE41" s="72"/>
      <c r="BF41" s="72"/>
      <c r="BG41" s="72"/>
      <c r="BH41" s="72"/>
      <c r="BI41" s="72"/>
      <c r="BJ41" s="72"/>
      <c r="BK41" s="72"/>
      <c r="BL41" s="72"/>
      <c r="BM41" s="72"/>
      <c r="BN41" s="72"/>
      <c r="BO41" s="72"/>
      <c r="BP41" s="72"/>
      <c r="BQ41" s="72"/>
      <c r="BR41" s="72"/>
      <c r="BS41" s="72"/>
      <c r="BT41" s="72"/>
      <c r="BU41" s="72"/>
      <c r="BV41" s="72"/>
      <c r="BW41" s="72"/>
      <c r="BX41" s="72"/>
      <c r="BY41" s="72"/>
      <c r="BZ41" s="72"/>
      <c r="CA41" s="72"/>
      <c r="CB41" s="72"/>
    </row>
    <row r="42" spans="1:80" x14ac:dyDescent="0.25">
      <c r="A42" s="72"/>
      <c r="B42" s="423"/>
      <c r="C42" s="423"/>
      <c r="D42" s="424"/>
      <c r="E42" s="464"/>
      <c r="F42" s="465"/>
      <c r="G42" s="465"/>
      <c r="H42" s="465"/>
      <c r="I42" s="466"/>
      <c r="J42" s="501" t="e">
        <f>IF(AND(' RIESGOS DE GESTION'!#REF!="Muy Baja",' RIESGOS DE GESTION'!#REF!="Leve"),CONCATENATE("R",' RIESGOS DE GESTION'!#REF!),"")</f>
        <v>#REF!</v>
      </c>
      <c r="K42" s="499"/>
      <c r="L42" s="499" t="e">
        <f>IF(AND(' RIESGOS DE GESTION'!#REF!="Muy Baja",' RIESGOS DE GESTION'!#REF!="Leve"),CONCATENATE("R",' RIESGOS DE GESTION'!#REF!),"")</f>
        <v>#REF!</v>
      </c>
      <c r="M42" s="499"/>
      <c r="N42" s="499" t="e">
        <f>IF(AND(' RIESGOS DE GESTION'!#REF!="Muy Baja",' RIESGOS DE GESTION'!#REF!="Leve"),CONCATENATE("R",' RIESGOS DE GESTION'!#REF!),"")</f>
        <v>#REF!</v>
      </c>
      <c r="O42" s="500"/>
      <c r="P42" s="501" t="e">
        <f>IF(AND(' RIESGOS DE GESTION'!#REF!="Muy Baja",' RIESGOS DE GESTION'!#REF!="Menor"),CONCATENATE("R",' RIESGOS DE GESTION'!#REF!),"")</f>
        <v>#REF!</v>
      </c>
      <c r="Q42" s="499"/>
      <c r="R42" s="499" t="e">
        <f>IF(AND(' RIESGOS DE GESTION'!#REF!="Muy Baja",' RIESGOS DE GESTION'!#REF!="Menor"),CONCATENATE("R",' RIESGOS DE GESTION'!#REF!),"")</f>
        <v>#REF!</v>
      </c>
      <c r="S42" s="499"/>
      <c r="T42" s="499" t="e">
        <f>IF(AND(' RIESGOS DE GESTION'!#REF!="Muy Baja",' RIESGOS DE GESTION'!#REF!="Menor"),CONCATENATE("R",' RIESGOS DE GESTION'!#REF!),"")</f>
        <v>#REF!</v>
      </c>
      <c r="U42" s="500"/>
      <c r="V42" s="490" t="e">
        <f>IF(AND(' RIESGOS DE GESTION'!#REF!="Muy Baja",' RIESGOS DE GESTION'!#REF!="Moderado"),CONCATENATE("R",' RIESGOS DE GESTION'!#REF!),"")</f>
        <v>#REF!</v>
      </c>
      <c r="W42" s="491"/>
      <c r="X42" s="491" t="e">
        <f>IF(AND(' RIESGOS DE GESTION'!#REF!="Muy Baja",' RIESGOS DE GESTION'!#REF!="Moderado"),CONCATENATE("R",' RIESGOS DE GESTION'!#REF!),"")</f>
        <v>#REF!</v>
      </c>
      <c r="Y42" s="491"/>
      <c r="Z42" s="491" t="e">
        <f>IF(AND(' RIESGOS DE GESTION'!#REF!="Muy Baja",' RIESGOS DE GESTION'!#REF!="Moderado"),CONCATENATE("R",' RIESGOS DE GESTION'!#REF!),"")</f>
        <v>#REF!</v>
      </c>
      <c r="AA42" s="492"/>
      <c r="AB42" s="474" t="e">
        <f>IF(AND(' RIESGOS DE GESTION'!#REF!="Muy Baja",' RIESGOS DE GESTION'!#REF!="Mayor"),CONCATENATE("R",' RIESGOS DE GESTION'!#REF!),"")</f>
        <v>#REF!</v>
      </c>
      <c r="AC42" s="470"/>
      <c r="AD42" s="470" t="e">
        <f>IF(AND(' RIESGOS DE GESTION'!#REF!="Muy Baja",' RIESGOS DE GESTION'!#REF!="Mayor"),CONCATENATE("R",' RIESGOS DE GESTION'!#REF!),"")</f>
        <v>#REF!</v>
      </c>
      <c r="AE42" s="470"/>
      <c r="AF42" s="470" t="e">
        <f>IF(AND(' RIESGOS DE GESTION'!#REF!="Muy Baja",' RIESGOS DE GESTION'!#REF!="Mayor"),CONCATENATE("R",' RIESGOS DE GESTION'!#REF!),"")</f>
        <v>#REF!</v>
      </c>
      <c r="AG42" s="471"/>
      <c r="AH42" s="481" t="e">
        <f>IF(AND(' RIESGOS DE GESTION'!#REF!="Muy Baja",' RIESGOS DE GESTION'!#REF!="Catastrófico"),CONCATENATE("R",' RIESGOS DE GESTION'!#REF!),"")</f>
        <v>#REF!</v>
      </c>
      <c r="AI42" s="482"/>
      <c r="AJ42" s="482" t="e">
        <f>IF(AND(' RIESGOS DE GESTION'!#REF!="Muy Baja",' RIESGOS DE GESTION'!#REF!="Catastrófico"),CONCATENATE("R",' RIESGOS DE GESTION'!#REF!),"")</f>
        <v>#REF!</v>
      </c>
      <c r="AK42" s="482"/>
      <c r="AL42" s="482" t="e">
        <f>IF(AND(' RIESGOS DE GESTION'!#REF!="Muy Baja",' RIESGOS DE GESTION'!#REF!="Catastrófico"),CONCATENATE("R",' RIESGOS DE GESTION'!#REF!),"")</f>
        <v>#REF!</v>
      </c>
      <c r="AM42" s="483"/>
      <c r="AN42" s="72"/>
      <c r="AO42" s="72"/>
      <c r="AP42" s="72"/>
      <c r="AQ42" s="72"/>
      <c r="AR42" s="72"/>
      <c r="AS42" s="72"/>
      <c r="AT42" s="72"/>
      <c r="AU42" s="72"/>
      <c r="AV42" s="72"/>
      <c r="AW42" s="72"/>
      <c r="AX42" s="72"/>
      <c r="AY42" s="72"/>
      <c r="AZ42" s="72"/>
      <c r="BA42" s="72"/>
      <c r="BB42" s="72"/>
      <c r="BC42" s="72"/>
      <c r="BD42" s="72"/>
      <c r="BE42" s="72"/>
      <c r="BF42" s="72"/>
      <c r="BG42" s="72"/>
      <c r="BH42" s="72"/>
      <c r="BI42" s="72"/>
      <c r="BJ42" s="72"/>
      <c r="BK42" s="72"/>
      <c r="BL42" s="72"/>
      <c r="BM42" s="72"/>
      <c r="BN42" s="72"/>
      <c r="BO42" s="72"/>
      <c r="BP42" s="72"/>
      <c r="BQ42" s="72"/>
      <c r="BR42" s="72"/>
      <c r="BS42" s="72"/>
      <c r="BT42" s="72"/>
      <c r="BU42" s="72"/>
      <c r="BV42" s="72"/>
      <c r="BW42" s="72"/>
      <c r="BX42" s="72"/>
      <c r="BY42" s="72"/>
      <c r="BZ42" s="72"/>
      <c r="CA42" s="72"/>
      <c r="CB42" s="72"/>
    </row>
    <row r="43" spans="1:80" x14ac:dyDescent="0.25">
      <c r="A43" s="72"/>
      <c r="B43" s="423"/>
      <c r="C43" s="423"/>
      <c r="D43" s="424"/>
      <c r="E43" s="464"/>
      <c r="F43" s="465"/>
      <c r="G43" s="465"/>
      <c r="H43" s="465"/>
      <c r="I43" s="466"/>
      <c r="J43" s="501"/>
      <c r="K43" s="499"/>
      <c r="L43" s="499"/>
      <c r="M43" s="499"/>
      <c r="N43" s="499"/>
      <c r="O43" s="500"/>
      <c r="P43" s="501"/>
      <c r="Q43" s="499"/>
      <c r="R43" s="499"/>
      <c r="S43" s="499"/>
      <c r="T43" s="499"/>
      <c r="U43" s="500"/>
      <c r="V43" s="490"/>
      <c r="W43" s="491"/>
      <c r="X43" s="491"/>
      <c r="Y43" s="491"/>
      <c r="Z43" s="491"/>
      <c r="AA43" s="492"/>
      <c r="AB43" s="474"/>
      <c r="AC43" s="470"/>
      <c r="AD43" s="470"/>
      <c r="AE43" s="470"/>
      <c r="AF43" s="470"/>
      <c r="AG43" s="471"/>
      <c r="AH43" s="481"/>
      <c r="AI43" s="482"/>
      <c r="AJ43" s="482"/>
      <c r="AK43" s="482"/>
      <c r="AL43" s="482"/>
      <c r="AM43" s="483"/>
      <c r="AN43" s="72"/>
      <c r="AO43" s="72"/>
      <c r="AP43" s="72"/>
      <c r="AQ43" s="72"/>
      <c r="AR43" s="72"/>
      <c r="AS43" s="72"/>
      <c r="AT43" s="72"/>
      <c r="AU43" s="72"/>
      <c r="AV43" s="72"/>
      <c r="AW43" s="72"/>
      <c r="AX43" s="72"/>
      <c r="AY43" s="72"/>
      <c r="AZ43" s="72"/>
      <c r="BA43" s="72"/>
      <c r="BB43" s="72"/>
      <c r="BC43" s="72"/>
      <c r="BD43" s="72"/>
      <c r="BE43" s="72"/>
      <c r="BF43" s="72"/>
      <c r="BG43" s="72"/>
      <c r="BH43" s="72"/>
      <c r="BI43" s="72"/>
      <c r="BJ43" s="72"/>
      <c r="BK43" s="72"/>
      <c r="BL43" s="72"/>
      <c r="BM43" s="72"/>
      <c r="BN43" s="72"/>
      <c r="BO43" s="72"/>
      <c r="BP43" s="72"/>
      <c r="BQ43" s="72"/>
      <c r="BR43" s="72"/>
      <c r="BS43" s="72"/>
      <c r="BT43" s="72"/>
      <c r="BU43" s="72"/>
      <c r="BV43" s="72"/>
      <c r="BW43" s="72"/>
      <c r="BX43" s="72"/>
      <c r="BY43" s="72"/>
      <c r="BZ43" s="72"/>
      <c r="CA43" s="72"/>
      <c r="CB43" s="72"/>
    </row>
    <row r="44" spans="1:80" x14ac:dyDescent="0.25">
      <c r="A44" s="72"/>
      <c r="B44" s="423"/>
      <c r="C44" s="423"/>
      <c r="D44" s="424"/>
      <c r="E44" s="464"/>
      <c r="F44" s="465"/>
      <c r="G44" s="465"/>
      <c r="H44" s="465"/>
      <c r="I44" s="466"/>
      <c r="J44" s="501" t="e">
        <f>IF(AND(' RIESGOS DE GESTION'!#REF!="Muy Baja",' RIESGOS DE GESTION'!#REF!="Leve"),CONCATENATE("R",' RIESGOS DE GESTION'!#REF!),"")</f>
        <v>#REF!</v>
      </c>
      <c r="K44" s="499"/>
      <c r="L44" s="499" t="e">
        <f>IF(AND(' RIESGOS DE GESTION'!#REF!="Muy Baja",' RIESGOS DE GESTION'!#REF!="Leve"),CONCATENATE("R",' RIESGOS DE GESTION'!#REF!),"")</f>
        <v>#REF!</v>
      </c>
      <c r="M44" s="499"/>
      <c r="N44" s="499" t="e">
        <f>IF(AND(' RIESGOS DE GESTION'!#REF!="Muy Baja",' RIESGOS DE GESTION'!#REF!="Leve"),CONCATENATE("R",' RIESGOS DE GESTION'!#REF!),"")</f>
        <v>#REF!</v>
      </c>
      <c r="O44" s="500"/>
      <c r="P44" s="501" t="e">
        <f>IF(AND(' RIESGOS DE GESTION'!#REF!="Muy Baja",' RIESGOS DE GESTION'!#REF!="Menor"),CONCATENATE("R",' RIESGOS DE GESTION'!#REF!),"")</f>
        <v>#REF!</v>
      </c>
      <c r="Q44" s="499"/>
      <c r="R44" s="499" t="e">
        <f>IF(AND(' RIESGOS DE GESTION'!#REF!="Muy Baja",' RIESGOS DE GESTION'!#REF!="Menor"),CONCATENATE("R",' RIESGOS DE GESTION'!#REF!),"")</f>
        <v>#REF!</v>
      </c>
      <c r="S44" s="499"/>
      <c r="T44" s="499" t="e">
        <f>IF(AND(' RIESGOS DE GESTION'!#REF!="Muy Baja",' RIESGOS DE GESTION'!#REF!="Menor"),CONCATENATE("R",' RIESGOS DE GESTION'!#REF!),"")</f>
        <v>#REF!</v>
      </c>
      <c r="U44" s="500"/>
      <c r="V44" s="490" t="e">
        <f>IF(AND(' RIESGOS DE GESTION'!#REF!="Muy Baja",' RIESGOS DE GESTION'!#REF!="Moderado"),CONCATENATE("R",' RIESGOS DE GESTION'!#REF!),"")</f>
        <v>#REF!</v>
      </c>
      <c r="W44" s="491"/>
      <c r="X44" s="491" t="e">
        <f>IF(AND(' RIESGOS DE GESTION'!#REF!="Muy Baja",' RIESGOS DE GESTION'!#REF!="Moderado"),CONCATENATE("R",' RIESGOS DE GESTION'!#REF!),"")</f>
        <v>#REF!</v>
      </c>
      <c r="Y44" s="491"/>
      <c r="Z44" s="491" t="e">
        <f>IF(AND(' RIESGOS DE GESTION'!#REF!="Muy Baja",' RIESGOS DE GESTION'!#REF!="Moderado"),CONCATENATE("R",' RIESGOS DE GESTION'!#REF!),"")</f>
        <v>#REF!</v>
      </c>
      <c r="AA44" s="492"/>
      <c r="AB44" s="474" t="e">
        <f>IF(AND(' RIESGOS DE GESTION'!#REF!="Muy Baja",' RIESGOS DE GESTION'!#REF!="Mayor"),CONCATENATE("R",' RIESGOS DE GESTION'!#REF!),"")</f>
        <v>#REF!</v>
      </c>
      <c r="AC44" s="470"/>
      <c r="AD44" s="470" t="e">
        <f>IF(AND(' RIESGOS DE GESTION'!#REF!="Muy Baja",' RIESGOS DE GESTION'!#REF!="Mayor"),CONCATENATE("R",' RIESGOS DE GESTION'!#REF!),"")</f>
        <v>#REF!</v>
      </c>
      <c r="AE44" s="470"/>
      <c r="AF44" s="470" t="e">
        <f>IF(AND(' RIESGOS DE GESTION'!#REF!="Muy Baja",' RIESGOS DE GESTION'!#REF!="Mayor"),CONCATENATE("R",' RIESGOS DE GESTION'!#REF!),"")</f>
        <v>#REF!</v>
      </c>
      <c r="AG44" s="471"/>
      <c r="AH44" s="481" t="e">
        <f>IF(AND(' RIESGOS DE GESTION'!#REF!="Muy Baja",' RIESGOS DE GESTION'!#REF!="Catastrófico"),CONCATENATE("R",' RIESGOS DE GESTION'!#REF!),"")</f>
        <v>#REF!</v>
      </c>
      <c r="AI44" s="482"/>
      <c r="AJ44" s="482" t="e">
        <f>IF(AND(' RIESGOS DE GESTION'!#REF!="Muy Baja",' RIESGOS DE GESTION'!#REF!="Catastrófico"),CONCATENATE("R",' RIESGOS DE GESTION'!#REF!),"")</f>
        <v>#REF!</v>
      </c>
      <c r="AK44" s="482"/>
      <c r="AL44" s="482" t="e">
        <f>IF(AND(' RIESGOS DE GESTION'!#REF!="Muy Baja",' RIESGOS DE GESTION'!#REF!="Catastrófico"),CONCATENATE("R",' RIESGOS DE GESTION'!#REF!),"")</f>
        <v>#REF!</v>
      </c>
      <c r="AM44" s="483"/>
      <c r="AN44" s="72"/>
      <c r="AO44" s="72"/>
      <c r="AP44" s="72"/>
      <c r="AQ44" s="72"/>
      <c r="AR44" s="72"/>
      <c r="AS44" s="72"/>
      <c r="AT44" s="72"/>
      <c r="AU44" s="72"/>
      <c r="AV44" s="72"/>
      <c r="AW44" s="72"/>
      <c r="AX44" s="72"/>
      <c r="AY44" s="72"/>
      <c r="AZ44" s="72"/>
      <c r="BA44" s="72"/>
      <c r="BB44" s="72"/>
      <c r="BC44" s="72"/>
      <c r="BD44" s="72"/>
      <c r="BE44" s="72"/>
      <c r="BF44" s="72"/>
      <c r="BG44" s="72"/>
      <c r="BH44" s="72"/>
      <c r="BI44" s="72"/>
      <c r="BJ44" s="72"/>
      <c r="BK44" s="72"/>
      <c r="BL44" s="72"/>
      <c r="BM44" s="72"/>
      <c r="BN44" s="72"/>
      <c r="BO44" s="72"/>
      <c r="BP44" s="72"/>
      <c r="BQ44" s="72"/>
      <c r="BR44" s="72"/>
      <c r="BS44" s="72"/>
      <c r="BT44" s="72"/>
      <c r="BU44" s="72"/>
      <c r="BV44" s="72"/>
      <c r="BW44" s="72"/>
      <c r="BX44" s="72"/>
      <c r="BY44" s="72"/>
      <c r="BZ44" s="72"/>
      <c r="CA44" s="72"/>
      <c r="CB44" s="72"/>
    </row>
    <row r="45" spans="1:80" ht="15.75" thickBot="1" x14ac:dyDescent="0.3">
      <c r="A45" s="72"/>
      <c r="B45" s="423"/>
      <c r="C45" s="423"/>
      <c r="D45" s="424"/>
      <c r="E45" s="467"/>
      <c r="F45" s="468"/>
      <c r="G45" s="468"/>
      <c r="H45" s="468"/>
      <c r="I45" s="469"/>
      <c r="J45" s="502"/>
      <c r="K45" s="503"/>
      <c r="L45" s="503"/>
      <c r="M45" s="503"/>
      <c r="N45" s="503"/>
      <c r="O45" s="504"/>
      <c r="P45" s="502"/>
      <c r="Q45" s="503"/>
      <c r="R45" s="503"/>
      <c r="S45" s="503"/>
      <c r="T45" s="503"/>
      <c r="U45" s="504"/>
      <c r="V45" s="493"/>
      <c r="W45" s="494"/>
      <c r="X45" s="494"/>
      <c r="Y45" s="494"/>
      <c r="Z45" s="494"/>
      <c r="AA45" s="495"/>
      <c r="AB45" s="478"/>
      <c r="AC45" s="479"/>
      <c r="AD45" s="479"/>
      <c r="AE45" s="479"/>
      <c r="AF45" s="479"/>
      <c r="AG45" s="480"/>
      <c r="AH45" s="484"/>
      <c r="AI45" s="485"/>
      <c r="AJ45" s="485"/>
      <c r="AK45" s="485"/>
      <c r="AL45" s="485"/>
      <c r="AM45" s="486"/>
      <c r="AN45" s="72"/>
      <c r="AO45" s="72"/>
      <c r="AP45" s="72"/>
      <c r="AQ45" s="72"/>
      <c r="AR45" s="72"/>
      <c r="AS45" s="72"/>
      <c r="AT45" s="72"/>
      <c r="AU45" s="72"/>
      <c r="AV45" s="72"/>
      <c r="AW45" s="72"/>
      <c r="AX45" s="72"/>
      <c r="AY45" s="72"/>
      <c r="AZ45" s="72"/>
      <c r="BA45" s="72"/>
      <c r="BB45" s="72"/>
      <c r="BC45" s="72"/>
      <c r="BD45" s="72"/>
      <c r="BE45" s="72"/>
      <c r="BF45" s="72"/>
      <c r="BG45" s="72"/>
      <c r="BH45" s="72"/>
      <c r="BI45" s="72"/>
      <c r="BJ45" s="72"/>
      <c r="BK45" s="72"/>
      <c r="BL45" s="72"/>
      <c r="BM45" s="72"/>
      <c r="BN45" s="72"/>
      <c r="BO45" s="72"/>
      <c r="BP45" s="72"/>
      <c r="BQ45" s="72"/>
      <c r="BR45" s="72"/>
      <c r="BS45" s="72"/>
      <c r="BT45" s="72"/>
      <c r="BU45" s="72"/>
      <c r="BV45" s="72"/>
      <c r="BW45" s="72"/>
      <c r="BX45" s="72"/>
      <c r="BY45" s="72"/>
      <c r="BZ45" s="72"/>
      <c r="CA45" s="72"/>
      <c r="CB45" s="72"/>
    </row>
    <row r="46" spans="1:80" x14ac:dyDescent="0.25">
      <c r="A46" s="72"/>
      <c r="B46" s="72"/>
      <c r="C46" s="72"/>
      <c r="D46" s="72"/>
      <c r="E46" s="72"/>
      <c r="F46" s="72"/>
      <c r="G46" s="72"/>
      <c r="H46" s="72"/>
      <c r="I46" s="72"/>
      <c r="J46" s="461" t="s">
        <v>502</v>
      </c>
      <c r="K46" s="462"/>
      <c r="L46" s="462"/>
      <c r="M46" s="462"/>
      <c r="N46" s="462"/>
      <c r="O46" s="463"/>
      <c r="P46" s="461" t="s">
        <v>503</v>
      </c>
      <c r="Q46" s="462"/>
      <c r="R46" s="462"/>
      <c r="S46" s="462"/>
      <c r="T46" s="462"/>
      <c r="U46" s="463"/>
      <c r="V46" s="461" t="s">
        <v>504</v>
      </c>
      <c r="W46" s="462"/>
      <c r="X46" s="462"/>
      <c r="Y46" s="462"/>
      <c r="Z46" s="462"/>
      <c r="AA46" s="463"/>
      <c r="AB46" s="461" t="s">
        <v>505</v>
      </c>
      <c r="AC46" s="477"/>
      <c r="AD46" s="462"/>
      <c r="AE46" s="462"/>
      <c r="AF46" s="462"/>
      <c r="AG46" s="463"/>
      <c r="AH46" s="461" t="s">
        <v>506</v>
      </c>
      <c r="AI46" s="462"/>
      <c r="AJ46" s="462"/>
      <c r="AK46" s="462"/>
      <c r="AL46" s="462"/>
      <c r="AM46" s="463"/>
      <c r="AN46" s="72"/>
      <c r="AO46" s="72"/>
      <c r="AP46" s="72"/>
      <c r="AQ46" s="72"/>
      <c r="AR46" s="72"/>
      <c r="AS46" s="72"/>
      <c r="AT46" s="72"/>
      <c r="AU46" s="72"/>
      <c r="AV46" s="72"/>
      <c r="AW46" s="72"/>
      <c r="AX46" s="72"/>
      <c r="AY46" s="72"/>
      <c r="AZ46" s="72"/>
      <c r="BA46" s="72"/>
      <c r="BB46" s="72"/>
      <c r="BC46" s="72"/>
      <c r="BD46" s="72"/>
      <c r="BE46" s="72"/>
      <c r="BF46" s="72"/>
      <c r="BG46" s="72"/>
      <c r="BH46" s="72"/>
      <c r="BI46" s="72"/>
      <c r="BJ46" s="72"/>
      <c r="BK46" s="72"/>
      <c r="BL46" s="72"/>
      <c r="BM46" s="72"/>
      <c r="BN46" s="72"/>
      <c r="BO46" s="72"/>
      <c r="BP46" s="72"/>
      <c r="BQ46" s="72"/>
      <c r="BR46" s="72"/>
      <c r="BS46" s="72"/>
      <c r="BT46" s="72"/>
      <c r="BU46" s="72"/>
      <c r="BV46" s="72"/>
      <c r="BW46" s="72"/>
      <c r="BX46" s="72"/>
      <c r="BY46" s="72"/>
      <c r="BZ46" s="72"/>
      <c r="CA46" s="72"/>
      <c r="CB46" s="72"/>
    </row>
    <row r="47" spans="1:80" x14ac:dyDescent="0.25">
      <c r="A47" s="72"/>
      <c r="B47" s="72"/>
      <c r="C47" s="72"/>
      <c r="D47" s="72"/>
      <c r="E47" s="72"/>
      <c r="F47" s="72"/>
      <c r="G47" s="72"/>
      <c r="H47" s="72"/>
      <c r="I47" s="72"/>
      <c r="J47" s="464"/>
      <c r="K47" s="465"/>
      <c r="L47" s="465"/>
      <c r="M47" s="465"/>
      <c r="N47" s="465"/>
      <c r="O47" s="466"/>
      <c r="P47" s="464"/>
      <c r="Q47" s="465"/>
      <c r="R47" s="465"/>
      <c r="S47" s="465"/>
      <c r="T47" s="465"/>
      <c r="U47" s="466"/>
      <c r="V47" s="464"/>
      <c r="W47" s="465"/>
      <c r="X47" s="465"/>
      <c r="Y47" s="465"/>
      <c r="Z47" s="465"/>
      <c r="AA47" s="466"/>
      <c r="AB47" s="464"/>
      <c r="AC47" s="465"/>
      <c r="AD47" s="465"/>
      <c r="AE47" s="465"/>
      <c r="AF47" s="465"/>
      <c r="AG47" s="466"/>
      <c r="AH47" s="464"/>
      <c r="AI47" s="465"/>
      <c r="AJ47" s="465"/>
      <c r="AK47" s="465"/>
      <c r="AL47" s="465"/>
      <c r="AM47" s="466"/>
      <c r="AN47" s="72"/>
      <c r="AO47" s="72"/>
      <c r="AP47" s="72"/>
      <c r="AQ47" s="72"/>
      <c r="AR47" s="72"/>
      <c r="AS47" s="72"/>
      <c r="AT47" s="72"/>
      <c r="AU47" s="72"/>
      <c r="AV47" s="72"/>
      <c r="AW47" s="72"/>
      <c r="AX47" s="72"/>
      <c r="AY47" s="72"/>
      <c r="AZ47" s="72"/>
      <c r="BA47" s="72"/>
      <c r="BB47" s="72"/>
      <c r="BC47" s="72"/>
      <c r="BD47" s="72"/>
      <c r="BE47" s="72"/>
      <c r="BF47" s="72"/>
      <c r="BG47" s="72"/>
      <c r="BH47" s="72"/>
      <c r="BI47" s="72"/>
      <c r="BJ47" s="72"/>
      <c r="BK47" s="72"/>
      <c r="BL47" s="72"/>
      <c r="BM47" s="72"/>
      <c r="BN47" s="72"/>
      <c r="BO47" s="72"/>
      <c r="BP47" s="72"/>
      <c r="BQ47" s="72"/>
      <c r="BR47" s="72"/>
      <c r="BS47" s="72"/>
      <c r="BT47" s="72"/>
      <c r="BU47" s="72"/>
      <c r="BV47" s="72"/>
      <c r="BW47" s="72"/>
      <c r="BX47" s="72"/>
      <c r="BY47" s="72"/>
      <c r="BZ47" s="72"/>
      <c r="CA47" s="72"/>
      <c r="CB47" s="72"/>
    </row>
    <row r="48" spans="1:80" x14ac:dyDescent="0.25">
      <c r="A48" s="72"/>
      <c r="B48" s="72"/>
      <c r="C48" s="72"/>
      <c r="D48" s="72"/>
      <c r="E48" s="72"/>
      <c r="F48" s="72"/>
      <c r="G48" s="72"/>
      <c r="H48" s="72"/>
      <c r="I48" s="72"/>
      <c r="J48" s="464"/>
      <c r="K48" s="465"/>
      <c r="L48" s="465"/>
      <c r="M48" s="465"/>
      <c r="N48" s="465"/>
      <c r="O48" s="466"/>
      <c r="P48" s="464"/>
      <c r="Q48" s="465"/>
      <c r="R48" s="465"/>
      <c r="S48" s="465"/>
      <c r="T48" s="465"/>
      <c r="U48" s="466"/>
      <c r="V48" s="464"/>
      <c r="W48" s="465"/>
      <c r="X48" s="465"/>
      <c r="Y48" s="465"/>
      <c r="Z48" s="465"/>
      <c r="AA48" s="466"/>
      <c r="AB48" s="464"/>
      <c r="AC48" s="465"/>
      <c r="AD48" s="465"/>
      <c r="AE48" s="465"/>
      <c r="AF48" s="465"/>
      <c r="AG48" s="466"/>
      <c r="AH48" s="464"/>
      <c r="AI48" s="465"/>
      <c r="AJ48" s="465"/>
      <c r="AK48" s="465"/>
      <c r="AL48" s="465"/>
      <c r="AM48" s="466"/>
      <c r="AN48" s="72"/>
      <c r="AO48" s="72"/>
      <c r="AP48" s="72"/>
      <c r="AQ48" s="72"/>
      <c r="AR48" s="72"/>
      <c r="AS48" s="72"/>
      <c r="AT48" s="72"/>
      <c r="AU48" s="72"/>
      <c r="AV48" s="72"/>
      <c r="AW48" s="72"/>
      <c r="AX48" s="72"/>
      <c r="AY48" s="72"/>
      <c r="AZ48" s="72"/>
      <c r="BA48" s="72"/>
      <c r="BB48" s="72"/>
      <c r="BC48" s="72"/>
      <c r="BD48" s="72"/>
      <c r="BE48" s="72"/>
      <c r="BF48" s="72"/>
      <c r="BG48" s="72"/>
      <c r="BH48" s="72"/>
      <c r="BI48" s="72"/>
      <c r="BJ48" s="72"/>
      <c r="BK48" s="72"/>
      <c r="BL48" s="72"/>
      <c r="BM48" s="72"/>
      <c r="BN48" s="72"/>
      <c r="BO48" s="72"/>
      <c r="BP48" s="72"/>
      <c r="BQ48" s="72"/>
      <c r="BR48" s="72"/>
      <c r="BS48" s="72"/>
      <c r="BT48" s="72"/>
      <c r="BU48" s="72"/>
      <c r="BV48" s="72"/>
      <c r="BW48" s="72"/>
      <c r="BX48" s="72"/>
      <c r="BY48" s="72"/>
      <c r="BZ48" s="72"/>
      <c r="CA48" s="72"/>
      <c r="CB48" s="72"/>
    </row>
    <row r="49" spans="1:80" x14ac:dyDescent="0.25">
      <c r="A49" s="72"/>
      <c r="B49" s="72"/>
      <c r="C49" s="72"/>
      <c r="D49" s="72"/>
      <c r="E49" s="72"/>
      <c r="F49" s="72"/>
      <c r="G49" s="72"/>
      <c r="H49" s="72"/>
      <c r="I49" s="72"/>
      <c r="J49" s="464"/>
      <c r="K49" s="465"/>
      <c r="L49" s="465"/>
      <c r="M49" s="465"/>
      <c r="N49" s="465"/>
      <c r="O49" s="466"/>
      <c r="P49" s="464"/>
      <c r="Q49" s="465"/>
      <c r="R49" s="465"/>
      <c r="S49" s="465"/>
      <c r="T49" s="465"/>
      <c r="U49" s="466"/>
      <c r="V49" s="464"/>
      <c r="W49" s="465"/>
      <c r="X49" s="465"/>
      <c r="Y49" s="465"/>
      <c r="Z49" s="465"/>
      <c r="AA49" s="466"/>
      <c r="AB49" s="464"/>
      <c r="AC49" s="465"/>
      <c r="AD49" s="465"/>
      <c r="AE49" s="465"/>
      <c r="AF49" s="465"/>
      <c r="AG49" s="466"/>
      <c r="AH49" s="464"/>
      <c r="AI49" s="465"/>
      <c r="AJ49" s="465"/>
      <c r="AK49" s="465"/>
      <c r="AL49" s="465"/>
      <c r="AM49" s="466"/>
      <c r="AN49" s="72"/>
      <c r="AO49" s="72"/>
      <c r="AP49" s="72"/>
      <c r="AQ49" s="72"/>
      <c r="AR49" s="72"/>
      <c r="AS49" s="72"/>
      <c r="AT49" s="72"/>
      <c r="AU49" s="72"/>
      <c r="AV49" s="72"/>
      <c r="AW49" s="72"/>
      <c r="AX49" s="72"/>
      <c r="AY49" s="72"/>
      <c r="AZ49" s="72"/>
      <c r="BA49" s="72"/>
      <c r="BB49" s="72"/>
      <c r="BC49" s="72"/>
      <c r="BD49" s="72"/>
      <c r="BE49" s="72"/>
      <c r="BF49" s="72"/>
      <c r="BG49" s="72"/>
      <c r="BH49" s="72"/>
      <c r="BI49" s="72"/>
      <c r="BJ49" s="72"/>
      <c r="BK49" s="72"/>
      <c r="BL49" s="72"/>
      <c r="BM49" s="72"/>
      <c r="BN49" s="72"/>
      <c r="BO49" s="72"/>
      <c r="BP49" s="72"/>
      <c r="BQ49" s="72"/>
      <c r="BR49" s="72"/>
      <c r="BS49" s="72"/>
      <c r="BT49" s="72"/>
      <c r="BU49" s="72"/>
      <c r="BV49" s="72"/>
      <c r="BW49" s="72"/>
      <c r="BX49" s="72"/>
      <c r="BY49" s="72"/>
      <c r="BZ49" s="72"/>
      <c r="CA49" s="72"/>
      <c r="CB49" s="72"/>
    </row>
    <row r="50" spans="1:80" x14ac:dyDescent="0.25">
      <c r="A50" s="72"/>
      <c r="B50" s="72"/>
      <c r="C50" s="72"/>
      <c r="D50" s="72"/>
      <c r="E50" s="72"/>
      <c r="F50" s="72"/>
      <c r="G50" s="72"/>
      <c r="H50" s="72"/>
      <c r="I50" s="72"/>
      <c r="J50" s="464"/>
      <c r="K50" s="465"/>
      <c r="L50" s="465"/>
      <c r="M50" s="465"/>
      <c r="N50" s="465"/>
      <c r="O50" s="466"/>
      <c r="P50" s="464"/>
      <c r="Q50" s="465"/>
      <c r="R50" s="465"/>
      <c r="S50" s="465"/>
      <c r="T50" s="465"/>
      <c r="U50" s="466"/>
      <c r="V50" s="464"/>
      <c r="W50" s="465"/>
      <c r="X50" s="465"/>
      <c r="Y50" s="465"/>
      <c r="Z50" s="465"/>
      <c r="AA50" s="466"/>
      <c r="AB50" s="464"/>
      <c r="AC50" s="465"/>
      <c r="AD50" s="465"/>
      <c r="AE50" s="465"/>
      <c r="AF50" s="465"/>
      <c r="AG50" s="466"/>
      <c r="AH50" s="464"/>
      <c r="AI50" s="465"/>
      <c r="AJ50" s="465"/>
      <c r="AK50" s="465"/>
      <c r="AL50" s="465"/>
      <c r="AM50" s="466"/>
      <c r="AN50" s="72"/>
      <c r="AO50" s="72"/>
      <c r="AP50" s="72"/>
      <c r="AQ50" s="72"/>
      <c r="AR50" s="72"/>
      <c r="AS50" s="72"/>
      <c r="AT50" s="72"/>
      <c r="AU50" s="72"/>
      <c r="AV50" s="72"/>
      <c r="AW50" s="72"/>
      <c r="AX50" s="72"/>
      <c r="AY50" s="72"/>
      <c r="AZ50" s="72"/>
      <c r="BA50" s="72"/>
      <c r="BB50" s="72"/>
      <c r="BC50" s="72"/>
      <c r="BD50" s="72"/>
      <c r="BE50" s="72"/>
      <c r="BF50" s="72"/>
      <c r="BG50" s="72"/>
      <c r="BH50" s="72"/>
      <c r="BI50" s="72"/>
      <c r="BJ50" s="72"/>
      <c r="BK50" s="72"/>
      <c r="BL50" s="72"/>
      <c r="BM50" s="72"/>
      <c r="BN50" s="72"/>
      <c r="BO50" s="72"/>
      <c r="BP50" s="72"/>
      <c r="BQ50" s="72"/>
      <c r="BR50" s="72"/>
      <c r="BS50" s="72"/>
      <c r="BT50" s="72"/>
      <c r="BU50" s="72"/>
      <c r="BV50" s="72"/>
      <c r="BW50" s="72"/>
      <c r="BX50" s="72"/>
      <c r="BY50" s="72"/>
      <c r="BZ50" s="72"/>
      <c r="CA50" s="72"/>
      <c r="CB50" s="72"/>
    </row>
    <row r="51" spans="1:80" ht="15.75" thickBot="1" x14ac:dyDescent="0.3">
      <c r="A51" s="72"/>
      <c r="B51" s="72"/>
      <c r="C51" s="72"/>
      <c r="D51" s="72"/>
      <c r="E51" s="72"/>
      <c r="F51" s="72"/>
      <c r="G51" s="72"/>
      <c r="H51" s="72"/>
      <c r="I51" s="72"/>
      <c r="J51" s="467"/>
      <c r="K51" s="468"/>
      <c r="L51" s="468"/>
      <c r="M51" s="468"/>
      <c r="N51" s="468"/>
      <c r="O51" s="469"/>
      <c r="P51" s="467"/>
      <c r="Q51" s="468"/>
      <c r="R51" s="468"/>
      <c r="S51" s="468"/>
      <c r="T51" s="468"/>
      <c r="U51" s="469"/>
      <c r="V51" s="467"/>
      <c r="W51" s="468"/>
      <c r="X51" s="468"/>
      <c r="Y51" s="468"/>
      <c r="Z51" s="468"/>
      <c r="AA51" s="469"/>
      <c r="AB51" s="467"/>
      <c r="AC51" s="468"/>
      <c r="AD51" s="468"/>
      <c r="AE51" s="468"/>
      <c r="AF51" s="468"/>
      <c r="AG51" s="469"/>
      <c r="AH51" s="467"/>
      <c r="AI51" s="468"/>
      <c r="AJ51" s="468"/>
      <c r="AK51" s="468"/>
      <c r="AL51" s="468"/>
      <c r="AM51" s="469"/>
      <c r="AN51" s="72"/>
      <c r="AO51" s="72"/>
      <c r="AP51" s="72"/>
      <c r="AQ51" s="72"/>
      <c r="AR51" s="72"/>
      <c r="AS51" s="72"/>
      <c r="AT51" s="72"/>
      <c r="AU51" s="72"/>
      <c r="AV51" s="72"/>
      <c r="AW51" s="72"/>
      <c r="AX51" s="72"/>
      <c r="AY51" s="72"/>
      <c r="AZ51" s="72"/>
      <c r="BA51" s="72"/>
      <c r="BB51" s="72"/>
      <c r="BC51" s="72"/>
      <c r="BD51" s="72"/>
      <c r="BE51" s="72"/>
      <c r="BF51" s="72"/>
      <c r="BG51" s="72"/>
      <c r="BH51" s="72"/>
      <c r="BI51" s="72"/>
      <c r="BJ51" s="72"/>
      <c r="BK51" s="72"/>
      <c r="BL51" s="72"/>
      <c r="BM51" s="72"/>
      <c r="BN51" s="72"/>
      <c r="BO51" s="72"/>
      <c r="BP51" s="72"/>
      <c r="BQ51" s="72"/>
      <c r="BR51" s="72"/>
      <c r="BS51" s="72"/>
      <c r="BT51" s="72"/>
      <c r="BU51" s="72"/>
      <c r="BV51" s="72"/>
      <c r="BW51" s="72"/>
      <c r="BX51" s="72"/>
      <c r="BY51" s="72"/>
      <c r="BZ51" s="72"/>
      <c r="CA51" s="72"/>
      <c r="CB51" s="72"/>
    </row>
    <row r="52" spans="1:80" x14ac:dyDescent="0.25">
      <c r="A52" s="72"/>
      <c r="B52" s="72"/>
      <c r="C52" s="72"/>
      <c r="D52" s="72"/>
      <c r="E52" s="72"/>
      <c r="F52" s="72"/>
      <c r="G52" s="72"/>
      <c r="H52" s="72"/>
      <c r="I52" s="72"/>
      <c r="J52" s="72"/>
      <c r="K52" s="72"/>
      <c r="L52" s="72"/>
      <c r="M52" s="72"/>
      <c r="N52" s="72"/>
      <c r="O52" s="72"/>
      <c r="P52" s="72"/>
      <c r="Q52" s="72"/>
      <c r="R52" s="72"/>
      <c r="S52" s="72"/>
      <c r="T52" s="72"/>
      <c r="U52" s="72"/>
      <c r="V52" s="72"/>
      <c r="W52" s="72"/>
      <c r="X52" s="72"/>
      <c r="Y52" s="72"/>
      <c r="Z52" s="72"/>
      <c r="AA52" s="72"/>
      <c r="AB52" s="72"/>
      <c r="AC52" s="72"/>
      <c r="AD52" s="72"/>
      <c r="AE52" s="72"/>
      <c r="AF52" s="72"/>
      <c r="AG52" s="72"/>
      <c r="AH52" s="72"/>
      <c r="AI52" s="72"/>
      <c r="AJ52" s="72"/>
      <c r="AK52" s="72"/>
      <c r="AL52" s="72"/>
      <c r="AM52" s="72"/>
      <c r="AN52" s="72"/>
      <c r="AO52" s="72"/>
      <c r="AP52" s="72"/>
      <c r="AQ52" s="72"/>
      <c r="AR52" s="72"/>
      <c r="AS52" s="72"/>
      <c r="AT52" s="72"/>
      <c r="AU52" s="72"/>
      <c r="AV52" s="72"/>
      <c r="AW52" s="72"/>
      <c r="AX52" s="72"/>
      <c r="AY52" s="72"/>
      <c r="AZ52" s="72"/>
      <c r="BA52" s="72"/>
      <c r="BB52" s="72"/>
      <c r="BC52" s="72"/>
      <c r="BD52" s="72"/>
      <c r="BE52" s="72"/>
      <c r="BF52" s="72"/>
      <c r="BG52" s="72"/>
      <c r="BH52" s="72"/>
      <c r="BI52" s="72"/>
      <c r="BJ52" s="72"/>
      <c r="BK52" s="72"/>
      <c r="BL52" s="72"/>
      <c r="BM52" s="72"/>
      <c r="BN52" s="72"/>
      <c r="BO52" s="72"/>
      <c r="BP52" s="72"/>
      <c r="BQ52" s="72"/>
      <c r="BR52" s="72"/>
      <c r="BS52" s="72"/>
      <c r="BT52" s="72"/>
      <c r="BU52" s="72"/>
      <c r="BV52" s="72"/>
      <c r="BW52" s="72"/>
      <c r="BX52" s="72"/>
      <c r="BY52" s="72"/>
      <c r="BZ52" s="72"/>
      <c r="CA52" s="72"/>
      <c r="CB52" s="72"/>
    </row>
    <row r="53" spans="1:80" ht="15" customHeight="1" x14ac:dyDescent="0.25">
      <c r="A53" s="72"/>
      <c r="B53" s="76"/>
      <c r="C53" s="76"/>
      <c r="D53" s="76"/>
      <c r="E53" s="76"/>
      <c r="F53" s="76"/>
      <c r="G53" s="76"/>
      <c r="H53" s="76"/>
      <c r="I53" s="76"/>
      <c r="J53" s="76"/>
      <c r="K53" s="76"/>
      <c r="L53" s="76"/>
      <c r="M53" s="76"/>
      <c r="N53" s="76"/>
      <c r="O53" s="76"/>
      <c r="P53" s="76"/>
      <c r="Q53" s="76"/>
      <c r="R53" s="76"/>
      <c r="S53" s="76"/>
      <c r="T53" s="76"/>
      <c r="U53" s="76"/>
      <c r="V53" s="76"/>
      <c r="W53" s="76"/>
      <c r="X53" s="76"/>
      <c r="Y53" s="76"/>
      <c r="Z53" s="76"/>
      <c r="AA53" s="76"/>
      <c r="AB53" s="76"/>
      <c r="AC53" s="76"/>
      <c r="AD53" s="76"/>
      <c r="AE53" s="76"/>
      <c r="AF53" s="76"/>
      <c r="AG53" s="76"/>
      <c r="AH53" s="76"/>
      <c r="AI53" s="76"/>
      <c r="AJ53" s="76"/>
      <c r="AK53" s="76"/>
      <c r="AL53" s="76"/>
      <c r="AM53" s="76"/>
      <c r="AN53" s="76"/>
      <c r="AO53" s="76"/>
      <c r="AP53" s="76"/>
      <c r="AQ53" s="76"/>
      <c r="AR53" s="76"/>
      <c r="AS53" s="76"/>
      <c r="AT53" s="76"/>
      <c r="AU53" s="72"/>
      <c r="AV53" s="72"/>
      <c r="AW53" s="72"/>
      <c r="AX53" s="72"/>
      <c r="AY53" s="72"/>
      <c r="AZ53" s="72"/>
      <c r="BA53" s="72"/>
      <c r="BB53" s="72"/>
      <c r="BC53" s="72"/>
      <c r="BD53" s="72"/>
      <c r="BE53" s="72"/>
      <c r="BF53" s="72"/>
      <c r="BG53" s="72"/>
      <c r="BH53" s="72"/>
      <c r="BI53" s="72"/>
      <c r="BJ53" s="72"/>
      <c r="BK53" s="72"/>
      <c r="BL53" s="72"/>
      <c r="BM53" s="72"/>
      <c r="BN53" s="72"/>
      <c r="BO53" s="72"/>
      <c r="BP53" s="72"/>
      <c r="BQ53" s="72"/>
      <c r="BR53" s="72"/>
      <c r="BS53" s="72"/>
      <c r="BT53" s="72"/>
      <c r="BU53" s="72"/>
      <c r="BV53" s="72"/>
      <c r="BW53" s="72"/>
      <c r="BX53" s="72"/>
      <c r="BY53" s="72"/>
      <c r="BZ53" s="72"/>
      <c r="CA53" s="72"/>
      <c r="CB53" s="72"/>
    </row>
    <row r="54" spans="1:80" ht="15" customHeight="1" x14ac:dyDescent="0.25">
      <c r="A54" s="72"/>
      <c r="B54" s="76"/>
      <c r="C54" s="76"/>
      <c r="D54" s="76"/>
      <c r="E54" s="76"/>
      <c r="F54" s="76"/>
      <c r="G54" s="76"/>
      <c r="H54" s="76"/>
      <c r="I54" s="76"/>
      <c r="J54" s="76"/>
      <c r="K54" s="76"/>
      <c r="L54" s="76"/>
      <c r="M54" s="76"/>
      <c r="N54" s="76"/>
      <c r="O54" s="76"/>
      <c r="P54" s="76"/>
      <c r="Q54" s="76"/>
      <c r="R54" s="76"/>
      <c r="S54" s="76"/>
      <c r="T54" s="76"/>
      <c r="U54" s="76"/>
      <c r="V54" s="76"/>
      <c r="W54" s="76"/>
      <c r="X54" s="76"/>
      <c r="Y54" s="76"/>
      <c r="Z54" s="76"/>
      <c r="AA54" s="76"/>
      <c r="AB54" s="76"/>
      <c r="AC54" s="76"/>
      <c r="AD54" s="76"/>
      <c r="AE54" s="76"/>
      <c r="AF54" s="76"/>
      <c r="AG54" s="76"/>
      <c r="AH54" s="76"/>
      <c r="AI54" s="76"/>
      <c r="AJ54" s="76"/>
      <c r="AK54" s="76"/>
      <c r="AL54" s="76"/>
      <c r="AM54" s="76"/>
      <c r="AN54" s="76"/>
      <c r="AO54" s="76"/>
      <c r="AP54" s="76"/>
      <c r="AQ54" s="76"/>
      <c r="AR54" s="76"/>
      <c r="AS54" s="76"/>
      <c r="AT54" s="76"/>
      <c r="AU54" s="72"/>
      <c r="AV54" s="72"/>
      <c r="AW54" s="72"/>
      <c r="AX54" s="72"/>
      <c r="AY54" s="72"/>
      <c r="AZ54" s="72"/>
      <c r="BA54" s="72"/>
      <c r="BB54" s="72"/>
      <c r="BC54" s="72"/>
      <c r="BD54" s="72"/>
      <c r="BE54" s="72"/>
      <c r="BF54" s="72"/>
      <c r="BG54" s="72"/>
      <c r="BH54" s="72"/>
      <c r="BI54" s="72"/>
      <c r="BJ54" s="72"/>
      <c r="BK54" s="72"/>
      <c r="BL54" s="72"/>
      <c r="BM54" s="72"/>
      <c r="BN54" s="72"/>
      <c r="BO54" s="72"/>
      <c r="BP54" s="72"/>
      <c r="BQ54" s="72"/>
      <c r="BR54" s="72"/>
      <c r="BS54" s="72"/>
      <c r="BT54" s="72"/>
      <c r="BU54" s="72"/>
      <c r="BV54" s="72"/>
      <c r="BW54" s="72"/>
      <c r="BX54" s="72"/>
      <c r="BY54" s="72"/>
      <c r="BZ54" s="72"/>
      <c r="CA54" s="72"/>
      <c r="CB54" s="72"/>
    </row>
    <row r="55" spans="1:80" x14ac:dyDescent="0.25">
      <c r="A55" s="72"/>
      <c r="B55" s="72"/>
      <c r="C55" s="72"/>
      <c r="D55" s="72"/>
      <c r="E55" s="72"/>
      <c r="F55" s="72"/>
      <c r="G55" s="72"/>
      <c r="H55" s="72"/>
      <c r="I55" s="72"/>
      <c r="J55" s="72"/>
      <c r="K55" s="72"/>
      <c r="L55" s="72"/>
      <c r="M55" s="72"/>
      <c r="N55" s="72"/>
      <c r="O55" s="72"/>
      <c r="P55" s="72"/>
      <c r="Q55" s="72"/>
      <c r="R55" s="72"/>
      <c r="S55" s="72"/>
      <c r="T55" s="72"/>
      <c r="U55" s="72"/>
      <c r="V55" s="72"/>
      <c r="W55" s="72"/>
      <c r="X55" s="72"/>
      <c r="Y55" s="72"/>
      <c r="Z55" s="72"/>
      <c r="AA55" s="72"/>
      <c r="AB55" s="72"/>
      <c r="AC55" s="72"/>
      <c r="AD55" s="72"/>
      <c r="AE55" s="72"/>
      <c r="AF55" s="72"/>
      <c r="AG55" s="72"/>
      <c r="AH55" s="72"/>
      <c r="AI55" s="72"/>
      <c r="AJ55" s="72"/>
      <c r="AK55" s="72"/>
      <c r="AL55" s="72"/>
      <c r="AM55" s="72"/>
      <c r="AN55" s="72"/>
      <c r="AO55" s="72"/>
      <c r="AP55" s="72"/>
      <c r="AQ55" s="72"/>
      <c r="AR55" s="72"/>
      <c r="AS55" s="72"/>
      <c r="AT55" s="72"/>
      <c r="AU55" s="72"/>
      <c r="AV55" s="72"/>
      <c r="AW55" s="72"/>
      <c r="AX55" s="72"/>
      <c r="AY55" s="72"/>
      <c r="AZ55" s="72"/>
      <c r="BA55" s="72"/>
      <c r="BB55" s="72"/>
      <c r="BC55" s="72"/>
      <c r="BD55" s="72"/>
      <c r="BE55" s="72"/>
      <c r="BF55" s="72"/>
      <c r="BG55" s="72"/>
      <c r="BH55" s="72"/>
      <c r="BI55" s="72"/>
      <c r="BJ55" s="72"/>
      <c r="BK55" s="72"/>
      <c r="BL55" s="72"/>
      <c r="BM55" s="72"/>
      <c r="BN55" s="72"/>
      <c r="BO55" s="72"/>
      <c r="BP55" s="72"/>
      <c r="BQ55" s="72"/>
      <c r="BR55" s="72"/>
      <c r="BS55" s="72"/>
      <c r="BT55" s="72"/>
      <c r="BU55" s="72"/>
      <c r="BV55" s="72"/>
      <c r="BW55" s="72"/>
      <c r="BX55" s="72"/>
      <c r="BY55" s="72"/>
      <c r="BZ55" s="72"/>
      <c r="CA55" s="72"/>
      <c r="CB55" s="72"/>
    </row>
    <row r="56" spans="1:80" x14ac:dyDescent="0.25">
      <c r="A56" s="72"/>
      <c r="B56" s="72"/>
      <c r="C56" s="72"/>
      <c r="D56" s="72"/>
      <c r="E56" s="72"/>
      <c r="F56" s="72"/>
      <c r="G56" s="72"/>
      <c r="H56" s="72"/>
      <c r="I56" s="72"/>
      <c r="J56" s="72"/>
      <c r="K56" s="72"/>
      <c r="L56" s="72"/>
      <c r="M56" s="72"/>
      <c r="N56" s="72"/>
      <c r="O56" s="72"/>
      <c r="P56" s="72"/>
      <c r="Q56" s="72"/>
      <c r="R56" s="72"/>
      <c r="S56" s="72"/>
      <c r="T56" s="72"/>
      <c r="U56" s="72"/>
      <c r="V56" s="72"/>
      <c r="W56" s="72"/>
      <c r="X56" s="72"/>
      <c r="Y56" s="72"/>
      <c r="Z56" s="72"/>
      <c r="AA56" s="72"/>
      <c r="AB56" s="72"/>
      <c r="AC56" s="72"/>
      <c r="AD56" s="72"/>
      <c r="AE56" s="72"/>
      <c r="AF56" s="72"/>
      <c r="AG56" s="72"/>
      <c r="AH56" s="72"/>
      <c r="AI56" s="72"/>
      <c r="AJ56" s="72"/>
      <c r="AK56" s="72"/>
      <c r="AL56" s="72"/>
      <c r="AM56" s="72"/>
      <c r="AN56" s="72"/>
      <c r="AO56" s="72"/>
      <c r="AP56" s="72"/>
      <c r="AQ56" s="72"/>
      <c r="AR56" s="72"/>
      <c r="AS56" s="72"/>
      <c r="AT56" s="72"/>
      <c r="AU56" s="72"/>
      <c r="AV56" s="72"/>
      <c r="AW56" s="72"/>
      <c r="AX56" s="72"/>
      <c r="AY56" s="72"/>
      <c r="AZ56" s="72"/>
      <c r="BA56" s="72"/>
      <c r="BB56" s="72"/>
      <c r="BC56" s="72"/>
      <c r="BD56" s="72"/>
      <c r="BE56" s="72"/>
      <c r="BF56" s="72"/>
      <c r="BG56" s="72"/>
      <c r="BH56" s="72"/>
      <c r="BI56" s="72"/>
      <c r="BJ56" s="72"/>
      <c r="BK56" s="72"/>
      <c r="BL56" s="72"/>
      <c r="BM56" s="72"/>
      <c r="BN56" s="72"/>
      <c r="BO56" s="72"/>
      <c r="BP56" s="72"/>
      <c r="BQ56" s="72"/>
      <c r="BR56" s="72"/>
      <c r="BS56" s="72"/>
      <c r="BT56" s="72"/>
      <c r="BU56" s="72"/>
      <c r="BV56" s="72"/>
      <c r="BW56" s="72"/>
      <c r="BX56" s="72"/>
      <c r="BY56" s="72"/>
      <c r="BZ56" s="72"/>
      <c r="CA56" s="72"/>
      <c r="CB56" s="72"/>
    </row>
    <row r="57" spans="1:80" x14ac:dyDescent="0.25">
      <c r="A57" s="72"/>
      <c r="B57" s="72"/>
      <c r="C57" s="72"/>
      <c r="D57" s="72"/>
      <c r="E57" s="72"/>
      <c r="F57" s="72"/>
      <c r="G57" s="72"/>
      <c r="H57" s="72"/>
      <c r="I57" s="72"/>
      <c r="J57" s="72"/>
      <c r="K57" s="72"/>
      <c r="L57" s="72"/>
      <c r="M57" s="72"/>
      <c r="N57" s="72"/>
      <c r="O57" s="72"/>
      <c r="P57" s="72"/>
      <c r="Q57" s="72"/>
      <c r="R57" s="72"/>
      <c r="S57" s="72"/>
      <c r="T57" s="72"/>
      <c r="U57" s="72"/>
      <c r="V57" s="72"/>
      <c r="W57" s="72"/>
      <c r="X57" s="72"/>
      <c r="Y57" s="72"/>
      <c r="Z57" s="72"/>
      <c r="AA57" s="72"/>
      <c r="AB57" s="72"/>
      <c r="AC57" s="72"/>
      <c r="AD57" s="72"/>
      <c r="AE57" s="72"/>
      <c r="AF57" s="72"/>
      <c r="AG57" s="72"/>
      <c r="AH57" s="72"/>
      <c r="AI57" s="72"/>
      <c r="AJ57" s="72"/>
      <c r="AK57" s="72"/>
      <c r="AL57" s="72"/>
      <c r="AM57" s="72"/>
      <c r="AN57" s="72"/>
      <c r="AO57" s="72"/>
      <c r="AP57" s="72"/>
      <c r="AQ57" s="72"/>
      <c r="AR57" s="72"/>
      <c r="AS57" s="72"/>
      <c r="AT57" s="72"/>
      <c r="AU57" s="72"/>
      <c r="AV57" s="72"/>
      <c r="AW57" s="72"/>
      <c r="AX57" s="72"/>
      <c r="AY57" s="72"/>
      <c r="AZ57" s="72"/>
      <c r="BA57" s="72"/>
      <c r="BB57" s="72"/>
      <c r="BC57" s="72"/>
      <c r="BD57" s="72"/>
      <c r="BE57" s="72"/>
      <c r="BF57" s="72"/>
      <c r="BG57" s="72"/>
      <c r="BH57" s="72"/>
      <c r="BI57" s="72"/>
      <c r="BJ57" s="72"/>
      <c r="BK57" s="72"/>
      <c r="BL57" s="72"/>
      <c r="BM57" s="72"/>
      <c r="BN57" s="72"/>
      <c r="BO57" s="72"/>
      <c r="BP57" s="72"/>
      <c r="BQ57" s="72"/>
      <c r="BR57" s="72"/>
      <c r="BS57" s="72"/>
      <c r="BT57" s="72"/>
      <c r="BU57" s="72"/>
      <c r="BV57" s="72"/>
      <c r="BW57" s="72"/>
      <c r="BX57" s="72"/>
      <c r="BY57" s="72"/>
      <c r="BZ57" s="72"/>
      <c r="CA57" s="72"/>
      <c r="CB57" s="72"/>
    </row>
    <row r="58" spans="1:80" x14ac:dyDescent="0.25">
      <c r="A58" s="72"/>
      <c r="B58" s="72"/>
      <c r="C58" s="72"/>
      <c r="D58" s="72"/>
      <c r="E58" s="72"/>
      <c r="F58" s="72"/>
      <c r="G58" s="72"/>
      <c r="H58" s="72"/>
      <c r="I58" s="72"/>
      <c r="J58" s="72"/>
      <c r="K58" s="72"/>
      <c r="L58" s="72"/>
      <c r="M58" s="72"/>
      <c r="N58" s="72"/>
      <c r="O58" s="72"/>
      <c r="P58" s="72"/>
      <c r="Q58" s="72"/>
      <c r="R58" s="72"/>
      <c r="S58" s="72"/>
      <c r="T58" s="72"/>
      <c r="U58" s="72"/>
      <c r="V58" s="72"/>
      <c r="W58" s="72"/>
      <c r="X58" s="72"/>
      <c r="Y58" s="72"/>
      <c r="Z58" s="72"/>
      <c r="AA58" s="72"/>
      <c r="AB58" s="72"/>
      <c r="AC58" s="72"/>
      <c r="AD58" s="72"/>
      <c r="AE58" s="72"/>
      <c r="AF58" s="72"/>
      <c r="AG58" s="72"/>
      <c r="AH58" s="72"/>
      <c r="AI58" s="72"/>
      <c r="AJ58" s="72"/>
      <c r="AK58" s="72"/>
      <c r="AL58" s="72"/>
      <c r="AM58" s="72"/>
      <c r="AN58" s="72"/>
      <c r="AO58" s="72"/>
      <c r="AP58" s="72"/>
      <c r="AQ58" s="72"/>
      <c r="AR58" s="72"/>
      <c r="AS58" s="72"/>
      <c r="AT58" s="72"/>
      <c r="AU58" s="72"/>
      <c r="AV58" s="72"/>
      <c r="AW58" s="72"/>
      <c r="AX58" s="72"/>
      <c r="AY58" s="72"/>
      <c r="AZ58" s="72"/>
      <c r="BA58" s="72"/>
      <c r="BB58" s="72"/>
      <c r="BC58" s="72"/>
      <c r="BD58" s="72"/>
      <c r="BE58" s="72"/>
      <c r="BF58" s="72"/>
      <c r="BG58" s="72"/>
      <c r="BH58" s="72"/>
      <c r="BI58" s="72"/>
      <c r="BJ58" s="72"/>
      <c r="BK58" s="72"/>
      <c r="BL58" s="72"/>
      <c r="BM58" s="72"/>
      <c r="BN58" s="72"/>
      <c r="BO58" s="72"/>
      <c r="BP58" s="72"/>
      <c r="BQ58" s="72"/>
      <c r="BR58" s="72"/>
      <c r="BS58" s="72"/>
      <c r="BT58" s="72"/>
      <c r="BU58" s="72"/>
      <c r="BV58" s="72"/>
      <c r="BW58" s="72"/>
      <c r="BX58" s="72"/>
      <c r="BY58" s="72"/>
      <c r="BZ58" s="72"/>
      <c r="CA58" s="72"/>
      <c r="CB58" s="72"/>
    </row>
    <row r="59" spans="1:80" x14ac:dyDescent="0.25">
      <c r="A59" s="72"/>
      <c r="B59" s="72"/>
      <c r="C59" s="72"/>
      <c r="D59" s="72"/>
      <c r="E59" s="72"/>
      <c r="F59" s="72"/>
      <c r="G59" s="72"/>
      <c r="H59" s="72"/>
      <c r="I59" s="72"/>
      <c r="J59" s="72"/>
      <c r="K59" s="72"/>
      <c r="L59" s="72"/>
      <c r="M59" s="72"/>
      <c r="N59" s="72"/>
      <c r="O59" s="72"/>
      <c r="P59" s="72"/>
      <c r="Q59" s="72"/>
      <c r="R59" s="72"/>
      <c r="S59" s="72"/>
      <c r="T59" s="72"/>
      <c r="U59" s="72"/>
      <c r="V59" s="72"/>
      <c r="W59" s="72"/>
      <c r="X59" s="72"/>
      <c r="Y59" s="72"/>
      <c r="Z59" s="72"/>
      <c r="AA59" s="72"/>
      <c r="AB59" s="72"/>
      <c r="AC59" s="72"/>
      <c r="AD59" s="72"/>
      <c r="AE59" s="72"/>
      <c r="AF59" s="72"/>
      <c r="AG59" s="72"/>
      <c r="AH59" s="72"/>
      <c r="AI59" s="72"/>
      <c r="AJ59" s="72"/>
      <c r="AK59" s="72"/>
      <c r="AL59" s="72"/>
      <c r="AM59" s="72"/>
      <c r="AN59" s="72"/>
      <c r="AO59" s="72"/>
      <c r="AP59" s="72"/>
      <c r="AQ59" s="72"/>
      <c r="AR59" s="72"/>
      <c r="AS59" s="72"/>
      <c r="AT59" s="72"/>
      <c r="AU59" s="72"/>
      <c r="AV59" s="72"/>
      <c r="AW59" s="72"/>
      <c r="AX59" s="72"/>
      <c r="AY59" s="72"/>
      <c r="AZ59" s="72"/>
      <c r="BA59" s="72"/>
      <c r="BB59" s="72"/>
      <c r="BC59" s="72"/>
      <c r="BD59" s="72"/>
      <c r="BE59" s="72"/>
      <c r="BF59" s="72"/>
      <c r="BG59" s="72"/>
      <c r="BH59" s="72"/>
      <c r="BI59" s="72"/>
      <c r="BJ59" s="72"/>
      <c r="BK59" s="72"/>
      <c r="BL59" s="72"/>
      <c r="BM59" s="72"/>
      <c r="BN59" s="72"/>
      <c r="BO59" s="72"/>
      <c r="BP59" s="72"/>
      <c r="BQ59" s="72"/>
      <c r="BR59" s="72"/>
      <c r="BS59" s="72"/>
      <c r="BT59" s="72"/>
      <c r="BU59" s="72"/>
      <c r="BV59" s="72"/>
      <c r="BW59" s="72"/>
      <c r="BX59" s="72"/>
      <c r="BY59" s="72"/>
      <c r="BZ59" s="72"/>
      <c r="CA59" s="72"/>
      <c r="CB59" s="72"/>
    </row>
    <row r="60" spans="1:80" x14ac:dyDescent="0.25">
      <c r="A60" s="72"/>
      <c r="B60" s="72"/>
      <c r="C60" s="72"/>
      <c r="D60" s="72"/>
      <c r="E60" s="72"/>
      <c r="F60" s="72"/>
      <c r="G60" s="72"/>
      <c r="H60" s="72"/>
      <c r="I60" s="72"/>
      <c r="J60" s="72"/>
      <c r="K60" s="72"/>
      <c r="L60" s="72"/>
      <c r="M60" s="72"/>
      <c r="N60" s="72"/>
      <c r="O60" s="72"/>
      <c r="P60" s="72"/>
      <c r="Q60" s="72"/>
      <c r="R60" s="72"/>
      <c r="S60" s="72"/>
      <c r="T60" s="72"/>
      <c r="U60" s="72"/>
      <c r="V60" s="72"/>
      <c r="W60" s="72"/>
      <c r="X60" s="72"/>
      <c r="Y60" s="72"/>
      <c r="Z60" s="72"/>
      <c r="AA60" s="72"/>
      <c r="AB60" s="72"/>
      <c r="AC60" s="72"/>
      <c r="AD60" s="72"/>
      <c r="AE60" s="72"/>
      <c r="AF60" s="72"/>
      <c r="AG60" s="72"/>
      <c r="AH60" s="72"/>
      <c r="AI60" s="72"/>
      <c r="AJ60" s="72"/>
      <c r="AK60" s="72"/>
      <c r="AL60" s="72"/>
      <c r="AM60" s="72"/>
      <c r="AN60" s="72"/>
      <c r="AO60" s="72"/>
      <c r="AP60" s="72"/>
      <c r="AQ60" s="72"/>
      <c r="AR60" s="72"/>
      <c r="AS60" s="72"/>
      <c r="AT60" s="72"/>
      <c r="AU60" s="72"/>
      <c r="AV60" s="72"/>
      <c r="AW60" s="72"/>
      <c r="AX60" s="72"/>
      <c r="AY60" s="72"/>
      <c r="AZ60" s="72"/>
      <c r="BA60" s="72"/>
      <c r="BB60" s="72"/>
      <c r="BC60" s="72"/>
      <c r="BD60" s="72"/>
      <c r="BE60" s="72"/>
      <c r="BF60" s="72"/>
      <c r="BG60" s="72"/>
      <c r="BH60" s="72"/>
      <c r="BI60" s="72"/>
      <c r="BJ60" s="72"/>
      <c r="BK60" s="72"/>
      <c r="BL60" s="72"/>
      <c r="BM60" s="72"/>
      <c r="BN60" s="72"/>
      <c r="BO60" s="72"/>
      <c r="BP60" s="72"/>
      <c r="BQ60" s="72"/>
      <c r="BR60" s="72"/>
      <c r="BS60" s="72"/>
      <c r="BT60" s="72"/>
      <c r="BU60" s="72"/>
      <c r="BV60" s="72"/>
      <c r="BW60" s="72"/>
      <c r="BX60" s="72"/>
      <c r="BY60" s="72"/>
      <c r="BZ60" s="72"/>
      <c r="CA60" s="72"/>
      <c r="CB60" s="72"/>
    </row>
    <row r="61" spans="1:80" x14ac:dyDescent="0.25">
      <c r="A61" s="72"/>
      <c r="B61" s="72"/>
      <c r="C61" s="72"/>
      <c r="D61" s="72"/>
      <c r="E61" s="72"/>
      <c r="F61" s="72"/>
      <c r="G61" s="72"/>
      <c r="H61" s="72"/>
      <c r="I61" s="72"/>
      <c r="J61" s="72"/>
      <c r="K61" s="72"/>
      <c r="L61" s="72"/>
      <c r="M61" s="72"/>
      <c r="N61" s="72"/>
      <c r="O61" s="72"/>
      <c r="P61" s="72"/>
      <c r="Q61" s="72"/>
      <c r="R61" s="72"/>
      <c r="S61" s="72"/>
      <c r="T61" s="72"/>
      <c r="U61" s="72"/>
      <c r="V61" s="72"/>
      <c r="W61" s="72"/>
      <c r="X61" s="72"/>
      <c r="Y61" s="72"/>
      <c r="Z61" s="72"/>
      <c r="AA61" s="72"/>
      <c r="AB61" s="72"/>
      <c r="AC61" s="72"/>
      <c r="AD61" s="72"/>
      <c r="AE61" s="72"/>
      <c r="AF61" s="72"/>
      <c r="AG61" s="72"/>
      <c r="AH61" s="72"/>
      <c r="AI61" s="72"/>
      <c r="AJ61" s="72"/>
      <c r="AK61" s="72"/>
      <c r="AL61" s="72"/>
      <c r="AM61" s="72"/>
      <c r="AN61" s="72"/>
      <c r="AO61" s="72"/>
      <c r="AP61" s="72"/>
      <c r="AQ61" s="72"/>
      <c r="AR61" s="72"/>
      <c r="AS61" s="72"/>
      <c r="AT61" s="72"/>
      <c r="AU61" s="72"/>
      <c r="AV61" s="72"/>
      <c r="AW61" s="72"/>
      <c r="AX61" s="72"/>
      <c r="AY61" s="72"/>
      <c r="AZ61" s="72"/>
      <c r="BA61" s="72"/>
      <c r="BB61" s="72"/>
      <c r="BC61" s="72"/>
      <c r="BD61" s="72"/>
      <c r="BE61" s="72"/>
      <c r="BF61" s="72"/>
      <c r="BG61" s="72"/>
      <c r="BH61" s="72"/>
      <c r="BI61" s="72"/>
      <c r="BJ61" s="72"/>
      <c r="BK61" s="72"/>
      <c r="BL61" s="72"/>
      <c r="BM61" s="72"/>
      <c r="BN61" s="72"/>
      <c r="BO61" s="72"/>
      <c r="BP61" s="72"/>
      <c r="BQ61" s="72"/>
      <c r="BR61" s="72"/>
      <c r="BS61" s="72"/>
      <c r="BT61" s="72"/>
      <c r="BU61" s="72"/>
      <c r="BV61" s="72"/>
      <c r="BW61" s="72"/>
      <c r="BX61" s="72"/>
      <c r="BY61" s="72"/>
      <c r="BZ61" s="72"/>
      <c r="CA61" s="72"/>
      <c r="CB61" s="72"/>
    </row>
    <row r="62" spans="1:80" x14ac:dyDescent="0.25">
      <c r="A62" s="72"/>
      <c r="B62" s="72"/>
      <c r="C62" s="72"/>
      <c r="D62" s="72"/>
      <c r="E62" s="72"/>
      <c r="F62" s="72"/>
      <c r="G62" s="72"/>
      <c r="H62" s="72"/>
      <c r="I62" s="72"/>
      <c r="J62" s="72"/>
      <c r="K62" s="72"/>
      <c r="L62" s="72"/>
      <c r="M62" s="72"/>
      <c r="N62" s="72"/>
      <c r="O62" s="72"/>
      <c r="P62" s="72"/>
      <c r="Q62" s="72"/>
      <c r="R62" s="72"/>
      <c r="S62" s="72"/>
      <c r="T62" s="72"/>
      <c r="U62" s="72"/>
      <c r="V62" s="72"/>
      <c r="W62" s="72"/>
      <c r="X62" s="72"/>
      <c r="Y62" s="72"/>
      <c r="Z62" s="72"/>
      <c r="AA62" s="72"/>
      <c r="AB62" s="72"/>
      <c r="AC62" s="72"/>
      <c r="AD62" s="72"/>
      <c r="AE62" s="72"/>
      <c r="AF62" s="72"/>
      <c r="AG62" s="72"/>
      <c r="AH62" s="72"/>
      <c r="AI62" s="72"/>
      <c r="AJ62" s="72"/>
      <c r="AK62" s="72"/>
      <c r="AL62" s="72"/>
      <c r="AM62" s="72"/>
      <c r="AN62" s="72"/>
      <c r="AO62" s="72"/>
      <c r="AP62" s="72"/>
      <c r="AQ62" s="72"/>
      <c r="AR62" s="72"/>
      <c r="AS62" s="72"/>
      <c r="AT62" s="72"/>
      <c r="AU62" s="72"/>
      <c r="AV62" s="72"/>
      <c r="AW62" s="72"/>
      <c r="AX62" s="72"/>
      <c r="AY62" s="72"/>
      <c r="AZ62" s="72"/>
      <c r="BA62" s="72"/>
      <c r="BB62" s="72"/>
      <c r="BC62" s="72"/>
      <c r="BD62" s="72"/>
      <c r="BE62" s="72"/>
      <c r="BF62" s="72"/>
      <c r="BG62" s="72"/>
      <c r="BH62" s="72"/>
      <c r="BI62" s="72"/>
      <c r="BJ62" s="72"/>
      <c r="BK62" s="72"/>
      <c r="BL62" s="72"/>
      <c r="BM62" s="72"/>
      <c r="BN62" s="72"/>
      <c r="BO62" s="72"/>
      <c r="BP62" s="72"/>
      <c r="BQ62" s="72"/>
      <c r="BR62" s="72"/>
      <c r="BS62" s="72"/>
      <c r="BT62" s="72"/>
      <c r="BU62" s="72"/>
      <c r="BV62" s="72"/>
      <c r="BW62" s="72"/>
      <c r="BX62" s="72"/>
      <c r="BY62" s="72"/>
      <c r="BZ62" s="72"/>
      <c r="CA62" s="72"/>
      <c r="CB62" s="72"/>
    </row>
    <row r="63" spans="1:80" x14ac:dyDescent="0.25">
      <c r="A63" s="72"/>
      <c r="B63" s="72"/>
      <c r="C63" s="72"/>
      <c r="D63" s="72"/>
      <c r="E63" s="72"/>
      <c r="F63" s="72"/>
      <c r="G63" s="72"/>
      <c r="H63" s="72"/>
      <c r="I63" s="72"/>
      <c r="J63" s="72"/>
      <c r="K63" s="72"/>
      <c r="L63" s="72"/>
      <c r="M63" s="72"/>
      <c r="N63" s="72"/>
      <c r="O63" s="72"/>
      <c r="P63" s="72"/>
      <c r="Q63" s="72"/>
      <c r="R63" s="72"/>
      <c r="S63" s="72"/>
      <c r="T63" s="72"/>
      <c r="U63" s="72"/>
      <c r="V63" s="72"/>
      <c r="W63" s="72"/>
      <c r="X63" s="72"/>
      <c r="Y63" s="72"/>
      <c r="Z63" s="72"/>
      <c r="AA63" s="72"/>
      <c r="AB63" s="72"/>
      <c r="AC63" s="72"/>
      <c r="AD63" s="72"/>
      <c r="AE63" s="72"/>
      <c r="AF63" s="72"/>
      <c r="AG63" s="72"/>
      <c r="AH63" s="72"/>
      <c r="AI63" s="72"/>
      <c r="AJ63" s="72"/>
      <c r="AK63" s="72"/>
      <c r="AL63" s="72"/>
      <c r="AM63" s="72"/>
      <c r="AN63" s="72"/>
      <c r="AO63" s="72"/>
      <c r="AP63" s="72"/>
      <c r="AQ63" s="72"/>
      <c r="AR63" s="72"/>
      <c r="AS63" s="72"/>
      <c r="AT63" s="72"/>
      <c r="AU63" s="72"/>
      <c r="AV63" s="72"/>
      <c r="AW63" s="72"/>
      <c r="AX63" s="72"/>
      <c r="AY63" s="72"/>
      <c r="AZ63" s="72"/>
      <c r="BA63" s="72"/>
      <c r="BB63" s="72"/>
      <c r="BC63" s="72"/>
      <c r="BD63" s="72"/>
      <c r="BE63" s="72"/>
      <c r="BF63" s="72"/>
      <c r="BG63" s="72"/>
      <c r="BH63" s="72"/>
      <c r="BI63" s="72"/>
      <c r="BJ63" s="72"/>
      <c r="BK63" s="72"/>
      <c r="BL63" s="72"/>
      <c r="BM63" s="72"/>
      <c r="BN63" s="72"/>
      <c r="BO63" s="72"/>
      <c r="BP63" s="72"/>
      <c r="BQ63" s="72"/>
      <c r="BR63" s="72"/>
      <c r="BS63" s="72"/>
      <c r="BT63" s="72"/>
      <c r="BU63" s="72"/>
      <c r="BV63" s="72"/>
      <c r="BW63" s="72"/>
      <c r="BX63" s="72"/>
      <c r="BY63" s="72"/>
      <c r="BZ63" s="72"/>
      <c r="CA63" s="72"/>
      <c r="CB63" s="72"/>
    </row>
    <row r="64" spans="1:80" x14ac:dyDescent="0.25">
      <c r="A64" s="72"/>
      <c r="B64" s="72"/>
      <c r="C64" s="72"/>
      <c r="D64" s="72"/>
      <c r="E64" s="72"/>
      <c r="F64" s="72"/>
      <c r="G64" s="72"/>
      <c r="H64" s="72"/>
      <c r="I64" s="72"/>
      <c r="J64" s="72"/>
      <c r="K64" s="72"/>
      <c r="L64" s="72"/>
      <c r="M64" s="72"/>
      <c r="N64" s="72"/>
      <c r="O64" s="72"/>
      <c r="P64" s="72"/>
      <c r="Q64" s="72"/>
      <c r="R64" s="72"/>
      <c r="S64" s="72"/>
      <c r="T64" s="72"/>
      <c r="U64" s="72"/>
      <c r="V64" s="72"/>
      <c r="W64" s="72"/>
      <c r="X64" s="72"/>
      <c r="Y64" s="72"/>
      <c r="Z64" s="72"/>
      <c r="AA64" s="72"/>
      <c r="AB64" s="72"/>
      <c r="AC64" s="72"/>
      <c r="AD64" s="72"/>
      <c r="AE64" s="72"/>
      <c r="AF64" s="72"/>
      <c r="AG64" s="72"/>
      <c r="AH64" s="72"/>
      <c r="AI64" s="72"/>
      <c r="AJ64" s="72"/>
      <c r="AK64" s="72"/>
      <c r="AL64" s="72"/>
      <c r="AM64" s="72"/>
      <c r="AN64" s="72"/>
      <c r="AO64" s="72"/>
      <c r="AP64" s="72"/>
      <c r="AQ64" s="72"/>
      <c r="AR64" s="72"/>
      <c r="AS64" s="72"/>
      <c r="AT64" s="72"/>
      <c r="AU64" s="72"/>
      <c r="AV64" s="72"/>
      <c r="AW64" s="72"/>
      <c r="AX64" s="72"/>
      <c r="AY64" s="72"/>
      <c r="AZ64" s="72"/>
      <c r="BA64" s="72"/>
      <c r="BB64" s="72"/>
      <c r="BC64" s="72"/>
      <c r="BD64" s="72"/>
      <c r="BE64" s="72"/>
      <c r="BF64" s="72"/>
      <c r="BG64" s="72"/>
      <c r="BH64" s="72"/>
      <c r="BI64" s="72"/>
      <c r="BJ64" s="72"/>
      <c r="BK64" s="72"/>
      <c r="BL64" s="72"/>
      <c r="BM64" s="72"/>
      <c r="BN64" s="72"/>
      <c r="BO64" s="72"/>
      <c r="BP64" s="72"/>
      <c r="BQ64" s="72"/>
      <c r="BR64" s="72"/>
      <c r="BS64" s="72"/>
      <c r="BT64" s="72"/>
      <c r="BU64" s="72"/>
      <c r="BV64" s="72"/>
      <c r="BW64" s="72"/>
      <c r="BX64" s="72"/>
      <c r="BY64" s="72"/>
      <c r="BZ64" s="72"/>
      <c r="CA64" s="72"/>
      <c r="CB64" s="72"/>
    </row>
    <row r="65" spans="1:80" x14ac:dyDescent="0.25">
      <c r="A65" s="72"/>
      <c r="B65" s="72"/>
      <c r="C65" s="72"/>
      <c r="D65" s="72"/>
      <c r="E65" s="72"/>
      <c r="F65" s="72"/>
      <c r="G65" s="72"/>
      <c r="H65" s="72"/>
      <c r="I65" s="72"/>
      <c r="J65" s="72"/>
      <c r="K65" s="72"/>
      <c r="L65" s="72"/>
      <c r="M65" s="72"/>
      <c r="N65" s="72"/>
      <c r="O65" s="72"/>
      <c r="P65" s="72"/>
      <c r="Q65" s="72"/>
      <c r="R65" s="72"/>
      <c r="S65" s="72"/>
      <c r="T65" s="72"/>
      <c r="U65" s="72"/>
      <c r="V65" s="72"/>
      <c r="W65" s="72"/>
      <c r="X65" s="72"/>
      <c r="Y65" s="72"/>
      <c r="Z65" s="72"/>
      <c r="AA65" s="72"/>
      <c r="AB65" s="72"/>
      <c r="AC65" s="72"/>
      <c r="AD65" s="72"/>
      <c r="AE65" s="72"/>
      <c r="AF65" s="72"/>
      <c r="AG65" s="72"/>
      <c r="AH65" s="72"/>
      <c r="AI65" s="72"/>
      <c r="AJ65" s="72"/>
      <c r="AK65" s="72"/>
      <c r="AL65" s="72"/>
      <c r="AM65" s="72"/>
      <c r="AN65" s="72"/>
      <c r="AO65" s="72"/>
      <c r="AP65" s="72"/>
      <c r="AQ65" s="72"/>
      <c r="AR65" s="72"/>
      <c r="AS65" s="72"/>
      <c r="AT65" s="72"/>
      <c r="AU65" s="72"/>
      <c r="AV65" s="72"/>
      <c r="AW65" s="72"/>
      <c r="AX65" s="72"/>
      <c r="AY65" s="72"/>
      <c r="AZ65" s="72"/>
      <c r="BA65" s="72"/>
      <c r="BB65" s="72"/>
      <c r="BC65" s="72"/>
      <c r="BD65" s="72"/>
      <c r="BE65" s="72"/>
      <c r="BF65" s="72"/>
      <c r="BG65" s="72"/>
      <c r="BH65" s="72"/>
      <c r="BI65" s="72"/>
      <c r="BJ65" s="72"/>
      <c r="BK65" s="72"/>
      <c r="BL65" s="72"/>
      <c r="BM65" s="72"/>
      <c r="BN65" s="72"/>
      <c r="BO65" s="72"/>
      <c r="BP65" s="72"/>
      <c r="BQ65" s="72"/>
      <c r="BR65" s="72"/>
      <c r="BS65" s="72"/>
      <c r="BT65" s="72"/>
      <c r="BU65" s="72"/>
      <c r="BV65" s="72"/>
      <c r="BW65" s="72"/>
      <c r="BX65" s="72"/>
      <c r="BY65" s="72"/>
      <c r="BZ65" s="72"/>
      <c r="CA65" s="72"/>
      <c r="CB65" s="72"/>
    </row>
    <row r="66" spans="1:80" x14ac:dyDescent="0.25">
      <c r="A66" s="72"/>
      <c r="B66" s="72"/>
      <c r="C66" s="72"/>
      <c r="D66" s="72"/>
      <c r="E66" s="72"/>
      <c r="F66" s="72"/>
      <c r="G66" s="72"/>
      <c r="H66" s="72"/>
      <c r="I66" s="72"/>
      <c r="J66" s="72"/>
      <c r="K66" s="72"/>
      <c r="L66" s="72"/>
      <c r="M66" s="72"/>
      <c r="N66" s="72"/>
      <c r="O66" s="72"/>
      <c r="P66" s="72"/>
      <c r="Q66" s="72"/>
      <c r="R66" s="72"/>
      <c r="S66" s="72"/>
      <c r="T66" s="72"/>
      <c r="U66" s="72"/>
      <c r="V66" s="72"/>
      <c r="W66" s="72"/>
      <c r="X66" s="72"/>
      <c r="Y66" s="72"/>
      <c r="Z66" s="72"/>
      <c r="AA66" s="72"/>
      <c r="AB66" s="72"/>
      <c r="AC66" s="72"/>
      <c r="AD66" s="72"/>
      <c r="AE66" s="72"/>
      <c r="AF66" s="72"/>
      <c r="AG66" s="72"/>
      <c r="AH66" s="72"/>
      <c r="AI66" s="72"/>
      <c r="AJ66" s="72"/>
      <c r="AK66" s="72"/>
      <c r="AL66" s="72"/>
      <c r="AM66" s="72"/>
      <c r="AN66" s="72"/>
      <c r="AO66" s="72"/>
      <c r="AP66" s="72"/>
      <c r="AQ66" s="72"/>
      <c r="AR66" s="72"/>
      <c r="AS66" s="72"/>
      <c r="AT66" s="72"/>
      <c r="AU66" s="72"/>
      <c r="AV66" s="72"/>
      <c r="AW66" s="72"/>
      <c r="AX66" s="72"/>
      <c r="AY66" s="72"/>
      <c r="AZ66" s="72"/>
      <c r="BA66" s="72"/>
      <c r="BB66" s="72"/>
      <c r="BC66" s="72"/>
      <c r="BD66" s="72"/>
      <c r="BE66" s="72"/>
      <c r="BF66" s="72"/>
      <c r="BG66" s="72"/>
      <c r="BH66" s="72"/>
      <c r="BI66" s="72"/>
      <c r="BJ66" s="72"/>
      <c r="BK66" s="72"/>
      <c r="BL66" s="72"/>
      <c r="BM66" s="72"/>
      <c r="BN66" s="72"/>
      <c r="BO66" s="72"/>
      <c r="BP66" s="72"/>
      <c r="BQ66" s="72"/>
      <c r="BR66" s="72"/>
      <c r="BS66" s="72"/>
      <c r="BT66" s="72"/>
      <c r="BU66" s="72"/>
      <c r="BV66" s="72"/>
      <c r="BW66" s="72"/>
      <c r="BX66" s="72"/>
      <c r="BY66" s="72"/>
      <c r="BZ66" s="72"/>
      <c r="CA66" s="72"/>
      <c r="CB66" s="72"/>
    </row>
    <row r="67" spans="1:80" x14ac:dyDescent="0.25">
      <c r="A67" s="72"/>
      <c r="B67" s="72"/>
      <c r="C67" s="72"/>
      <c r="D67" s="72"/>
      <c r="E67" s="72"/>
      <c r="F67" s="72"/>
      <c r="G67" s="72"/>
      <c r="H67" s="72"/>
      <c r="I67" s="72"/>
      <c r="J67" s="72"/>
      <c r="K67" s="72"/>
      <c r="L67" s="72"/>
      <c r="M67" s="72"/>
      <c r="N67" s="72"/>
      <c r="O67" s="72"/>
      <c r="P67" s="72"/>
      <c r="Q67" s="72"/>
      <c r="R67" s="72"/>
      <c r="S67" s="72"/>
      <c r="T67" s="72"/>
      <c r="U67" s="72"/>
      <c r="V67" s="72"/>
      <c r="W67" s="72"/>
      <c r="X67" s="72"/>
      <c r="Y67" s="72"/>
      <c r="Z67" s="72"/>
      <c r="AA67" s="72"/>
      <c r="AB67" s="72"/>
      <c r="AC67" s="72"/>
      <c r="AD67" s="72"/>
      <c r="AE67" s="72"/>
      <c r="AF67" s="72"/>
      <c r="AG67" s="72"/>
      <c r="AH67" s="72"/>
      <c r="AI67" s="72"/>
      <c r="AJ67" s="72"/>
      <c r="AK67" s="72"/>
      <c r="AL67" s="72"/>
      <c r="AM67" s="72"/>
      <c r="AN67" s="72"/>
      <c r="AO67" s="72"/>
      <c r="AP67" s="72"/>
      <c r="AQ67" s="72"/>
      <c r="AR67" s="72"/>
      <c r="AS67" s="72"/>
      <c r="AT67" s="72"/>
      <c r="AU67" s="72"/>
      <c r="AV67" s="72"/>
      <c r="AW67" s="72"/>
      <c r="AX67" s="72"/>
      <c r="AY67" s="72"/>
      <c r="AZ67" s="72"/>
      <c r="BA67" s="72"/>
      <c r="BB67" s="72"/>
      <c r="BC67" s="72"/>
      <c r="BD67" s="72"/>
      <c r="BE67" s="72"/>
      <c r="BF67" s="72"/>
      <c r="BG67" s="72"/>
      <c r="BH67" s="72"/>
      <c r="BI67" s="72"/>
      <c r="BJ67" s="72"/>
      <c r="BK67" s="72"/>
      <c r="BL67" s="72"/>
      <c r="BM67" s="72"/>
      <c r="BN67" s="72"/>
      <c r="BO67" s="72"/>
      <c r="BP67" s="72"/>
      <c r="BQ67" s="72"/>
      <c r="BR67" s="72"/>
      <c r="BS67" s="72"/>
      <c r="BT67" s="72"/>
      <c r="BU67" s="72"/>
      <c r="BV67" s="72"/>
      <c r="BW67" s="72"/>
      <c r="BX67" s="72"/>
      <c r="BY67" s="72"/>
      <c r="BZ67" s="72"/>
      <c r="CA67" s="72"/>
      <c r="CB67" s="72"/>
    </row>
    <row r="68" spans="1:80" x14ac:dyDescent="0.25">
      <c r="A68" s="72"/>
      <c r="B68" s="72"/>
      <c r="C68" s="72"/>
      <c r="D68" s="72"/>
      <c r="E68" s="72"/>
      <c r="F68" s="72"/>
      <c r="G68" s="72"/>
      <c r="H68" s="72"/>
      <c r="I68" s="72"/>
      <c r="J68" s="72"/>
      <c r="K68" s="72"/>
      <c r="L68" s="72"/>
      <c r="M68" s="72"/>
      <c r="N68" s="72"/>
      <c r="O68" s="72"/>
      <c r="P68" s="72"/>
      <c r="Q68" s="72"/>
      <c r="R68" s="72"/>
      <c r="S68" s="72"/>
      <c r="T68" s="72"/>
      <c r="U68" s="72"/>
      <c r="V68" s="72"/>
      <c r="W68" s="72"/>
      <c r="X68" s="72"/>
      <c r="Y68" s="72"/>
      <c r="Z68" s="72"/>
      <c r="AA68" s="72"/>
      <c r="AB68" s="72"/>
      <c r="AC68" s="72"/>
      <c r="AD68" s="72"/>
      <c r="AE68" s="72"/>
      <c r="AF68" s="72"/>
      <c r="AG68" s="72"/>
      <c r="AH68" s="72"/>
      <c r="AI68" s="72"/>
      <c r="AJ68" s="72"/>
      <c r="AK68" s="72"/>
      <c r="AL68" s="72"/>
      <c r="AM68" s="72"/>
      <c r="AN68" s="72"/>
      <c r="AO68" s="72"/>
      <c r="AP68" s="72"/>
      <c r="AQ68" s="72"/>
      <c r="AR68" s="72"/>
      <c r="AS68" s="72"/>
      <c r="AT68" s="72"/>
      <c r="AU68" s="72"/>
      <c r="AV68" s="72"/>
      <c r="AW68" s="72"/>
      <c r="AX68" s="72"/>
      <c r="AY68" s="72"/>
      <c r="AZ68" s="72"/>
      <c r="BA68" s="72"/>
      <c r="BB68" s="72"/>
      <c r="BC68" s="72"/>
      <c r="BD68" s="72"/>
      <c r="BE68" s="72"/>
      <c r="BF68" s="72"/>
      <c r="BG68" s="72"/>
      <c r="BH68" s="72"/>
      <c r="BI68" s="72"/>
      <c r="BJ68" s="72"/>
      <c r="BK68" s="72"/>
      <c r="BL68" s="72"/>
      <c r="BM68" s="72"/>
      <c r="BN68" s="72"/>
      <c r="BO68" s="72"/>
      <c r="BP68" s="72"/>
      <c r="BQ68" s="72"/>
      <c r="BR68" s="72"/>
      <c r="BS68" s="72"/>
      <c r="BT68" s="72"/>
      <c r="BU68" s="72"/>
      <c r="BV68" s="72"/>
      <c r="BW68" s="72"/>
      <c r="BX68" s="72"/>
      <c r="BY68" s="72"/>
      <c r="BZ68" s="72"/>
      <c r="CA68" s="72"/>
      <c r="CB68" s="72"/>
    </row>
    <row r="69" spans="1:80" x14ac:dyDescent="0.25">
      <c r="A69" s="72"/>
      <c r="B69" s="72"/>
      <c r="C69" s="72"/>
      <c r="D69" s="72"/>
      <c r="E69" s="72"/>
      <c r="F69" s="72"/>
      <c r="G69" s="72"/>
      <c r="H69" s="72"/>
      <c r="I69" s="72"/>
      <c r="J69" s="72"/>
      <c r="K69" s="72"/>
      <c r="L69" s="72"/>
      <c r="M69" s="72"/>
      <c r="N69" s="72"/>
      <c r="O69" s="72"/>
      <c r="P69" s="72"/>
      <c r="Q69" s="72"/>
      <c r="R69" s="72"/>
      <c r="S69" s="72"/>
      <c r="T69" s="72"/>
      <c r="U69" s="72"/>
      <c r="V69" s="72"/>
      <c r="W69" s="72"/>
      <c r="X69" s="72"/>
      <c r="Y69" s="72"/>
      <c r="Z69" s="72"/>
      <c r="AA69" s="72"/>
      <c r="AB69" s="72"/>
      <c r="AC69" s="72"/>
      <c r="AD69" s="72"/>
      <c r="AE69" s="72"/>
      <c r="AF69" s="72"/>
      <c r="AG69" s="72"/>
      <c r="AH69" s="72"/>
      <c r="AI69" s="72"/>
      <c r="AJ69" s="72"/>
      <c r="AK69" s="72"/>
      <c r="AL69" s="72"/>
      <c r="AM69" s="72"/>
      <c r="AN69" s="72"/>
      <c r="AO69" s="72"/>
      <c r="AP69" s="72"/>
      <c r="AQ69" s="72"/>
      <c r="AR69" s="72"/>
      <c r="AS69" s="72"/>
      <c r="AT69" s="72"/>
      <c r="AU69" s="72"/>
      <c r="AV69" s="72"/>
      <c r="AW69" s="72"/>
      <c r="AX69" s="72"/>
      <c r="AY69" s="72"/>
      <c r="AZ69" s="72"/>
      <c r="BA69" s="72"/>
      <c r="BB69" s="72"/>
      <c r="BC69" s="72"/>
      <c r="BD69" s="72"/>
      <c r="BE69" s="72"/>
      <c r="BF69" s="72"/>
      <c r="BG69" s="72"/>
      <c r="BH69" s="72"/>
      <c r="BI69" s="72"/>
      <c r="BJ69" s="72"/>
      <c r="BK69" s="72"/>
      <c r="BL69" s="72"/>
      <c r="BM69" s="72"/>
      <c r="BN69" s="72"/>
      <c r="BO69" s="72"/>
      <c r="BP69" s="72"/>
      <c r="BQ69" s="72"/>
      <c r="BR69" s="72"/>
      <c r="BS69" s="72"/>
      <c r="BT69" s="72"/>
      <c r="BU69" s="72"/>
      <c r="BV69" s="72"/>
      <c r="BW69" s="72"/>
      <c r="BX69" s="72"/>
      <c r="BY69" s="72"/>
      <c r="BZ69" s="72"/>
      <c r="CA69" s="72"/>
      <c r="CB69" s="72"/>
    </row>
    <row r="70" spans="1:80" x14ac:dyDescent="0.25">
      <c r="A70" s="72"/>
      <c r="B70" s="72"/>
      <c r="C70" s="72"/>
      <c r="D70" s="72"/>
      <c r="E70" s="72"/>
      <c r="F70" s="72"/>
      <c r="G70" s="72"/>
      <c r="H70" s="72"/>
      <c r="I70" s="72"/>
      <c r="J70" s="72"/>
      <c r="K70" s="72"/>
      <c r="L70" s="72"/>
      <c r="M70" s="72"/>
      <c r="N70" s="72"/>
      <c r="O70" s="72"/>
      <c r="P70" s="72"/>
      <c r="Q70" s="72"/>
      <c r="R70" s="72"/>
      <c r="S70" s="72"/>
      <c r="T70" s="72"/>
      <c r="U70" s="72"/>
      <c r="V70" s="72"/>
      <c r="W70" s="72"/>
      <c r="X70" s="72"/>
      <c r="Y70" s="72"/>
      <c r="Z70" s="72"/>
      <c r="AA70" s="72"/>
      <c r="AB70" s="72"/>
      <c r="AC70" s="72"/>
      <c r="AD70" s="72"/>
      <c r="AE70" s="72"/>
      <c r="AF70" s="72"/>
      <c r="AG70" s="72"/>
      <c r="AH70" s="72"/>
      <c r="AI70" s="72"/>
      <c r="AJ70" s="72"/>
      <c r="AK70" s="72"/>
      <c r="AL70" s="72"/>
      <c r="AM70" s="72"/>
      <c r="AN70" s="72"/>
      <c r="AO70" s="72"/>
      <c r="AP70" s="72"/>
      <c r="AQ70" s="72"/>
      <c r="AR70" s="72"/>
      <c r="AS70" s="72"/>
      <c r="AT70" s="72"/>
      <c r="AU70" s="72"/>
      <c r="AV70" s="72"/>
      <c r="AW70" s="72"/>
      <c r="AX70" s="72"/>
      <c r="AY70" s="72"/>
      <c r="AZ70" s="72"/>
      <c r="BA70" s="72"/>
      <c r="BB70" s="72"/>
      <c r="BC70" s="72"/>
      <c r="BD70" s="72"/>
      <c r="BE70" s="72"/>
      <c r="BF70" s="72"/>
      <c r="BG70" s="72"/>
      <c r="BH70" s="72"/>
      <c r="BI70" s="72"/>
      <c r="BJ70" s="72"/>
      <c r="BK70" s="72"/>
      <c r="BL70" s="72"/>
      <c r="BM70" s="72"/>
      <c r="BN70" s="72"/>
      <c r="BO70" s="72"/>
      <c r="BP70" s="72"/>
      <c r="BQ70" s="72"/>
      <c r="BR70" s="72"/>
      <c r="BS70" s="72"/>
      <c r="BT70" s="72"/>
      <c r="BU70" s="72"/>
      <c r="BV70" s="72"/>
      <c r="BW70" s="72"/>
      <c r="BX70" s="72"/>
      <c r="BY70" s="72"/>
      <c r="BZ70" s="72"/>
      <c r="CA70" s="72"/>
      <c r="CB70" s="72"/>
    </row>
    <row r="71" spans="1:80" x14ac:dyDescent="0.25">
      <c r="A71" s="72"/>
      <c r="B71" s="72"/>
      <c r="C71" s="72"/>
      <c r="D71" s="72"/>
      <c r="E71" s="72"/>
      <c r="F71" s="72"/>
      <c r="G71" s="72"/>
      <c r="H71" s="72"/>
      <c r="I71" s="72"/>
      <c r="J71" s="72"/>
      <c r="K71" s="72"/>
      <c r="L71" s="72"/>
      <c r="M71" s="72"/>
      <c r="N71" s="72"/>
      <c r="O71" s="72"/>
      <c r="P71" s="72"/>
      <c r="Q71" s="72"/>
      <c r="R71" s="72"/>
      <c r="S71" s="72"/>
      <c r="T71" s="72"/>
      <c r="U71" s="72"/>
      <c r="V71" s="72"/>
      <c r="W71" s="72"/>
      <c r="X71" s="72"/>
      <c r="Y71" s="72"/>
      <c r="Z71" s="72"/>
      <c r="AA71" s="72"/>
      <c r="AB71" s="72"/>
      <c r="AC71" s="72"/>
      <c r="AD71" s="72"/>
      <c r="AE71" s="72"/>
      <c r="AF71" s="72"/>
      <c r="AG71" s="72"/>
      <c r="AH71" s="72"/>
      <c r="AI71" s="72"/>
      <c r="AJ71" s="72"/>
      <c r="AK71" s="72"/>
      <c r="AL71" s="72"/>
      <c r="AM71" s="72"/>
      <c r="AN71" s="72"/>
      <c r="AO71" s="72"/>
      <c r="AP71" s="72"/>
      <c r="AQ71" s="72"/>
      <c r="AR71" s="72"/>
      <c r="AS71" s="72"/>
      <c r="AT71" s="72"/>
      <c r="AU71" s="72"/>
      <c r="AV71" s="72"/>
      <c r="AW71" s="72"/>
      <c r="AX71" s="72"/>
      <c r="AY71" s="72"/>
      <c r="AZ71" s="72"/>
      <c r="BA71" s="72"/>
      <c r="BB71" s="72"/>
      <c r="BC71" s="72"/>
      <c r="BD71" s="72"/>
      <c r="BE71" s="72"/>
      <c r="BF71" s="72"/>
      <c r="BG71" s="72"/>
      <c r="BH71" s="72"/>
      <c r="BI71" s="72"/>
      <c r="BJ71" s="72"/>
      <c r="BK71" s="72"/>
      <c r="BL71" s="72"/>
      <c r="BM71" s="72"/>
      <c r="BN71" s="72"/>
      <c r="BO71" s="72"/>
      <c r="BP71" s="72"/>
      <c r="BQ71" s="72"/>
      <c r="BR71" s="72"/>
      <c r="BS71" s="72"/>
      <c r="BT71" s="72"/>
      <c r="BU71" s="72"/>
      <c r="BV71" s="72"/>
      <c r="BW71" s="72"/>
      <c r="BX71" s="72"/>
      <c r="BY71" s="72"/>
      <c r="BZ71" s="72"/>
      <c r="CA71" s="72"/>
      <c r="CB71" s="72"/>
    </row>
    <row r="72" spans="1:80" x14ac:dyDescent="0.25">
      <c r="A72" s="72"/>
      <c r="B72" s="72"/>
      <c r="C72" s="72"/>
      <c r="D72" s="72"/>
      <c r="E72" s="72"/>
      <c r="F72" s="72"/>
      <c r="G72" s="72"/>
      <c r="H72" s="72"/>
      <c r="I72" s="72"/>
      <c r="J72" s="72"/>
      <c r="K72" s="72"/>
      <c r="L72" s="72"/>
      <c r="M72" s="72"/>
      <c r="N72" s="72"/>
      <c r="O72" s="72"/>
      <c r="P72" s="72"/>
      <c r="Q72" s="72"/>
      <c r="R72" s="72"/>
      <c r="S72" s="72"/>
      <c r="T72" s="72"/>
      <c r="U72" s="72"/>
      <c r="V72" s="72"/>
      <c r="W72" s="72"/>
      <c r="X72" s="72"/>
      <c r="Y72" s="72"/>
      <c r="Z72" s="72"/>
      <c r="AA72" s="72"/>
      <c r="AB72" s="72"/>
      <c r="AC72" s="72"/>
      <c r="AD72" s="72"/>
      <c r="AE72" s="72"/>
      <c r="AF72" s="72"/>
      <c r="AG72" s="72"/>
      <c r="AH72" s="72"/>
      <c r="AI72" s="72"/>
      <c r="AJ72" s="72"/>
      <c r="AK72" s="72"/>
      <c r="AL72" s="72"/>
      <c r="AM72" s="72"/>
      <c r="AN72" s="72"/>
      <c r="AO72" s="72"/>
      <c r="AP72" s="72"/>
      <c r="AQ72" s="72"/>
      <c r="AR72" s="72"/>
      <c r="AS72" s="72"/>
      <c r="AT72" s="72"/>
      <c r="AU72" s="72"/>
      <c r="AV72" s="72"/>
      <c r="AW72" s="72"/>
      <c r="AX72" s="72"/>
      <c r="AY72" s="72"/>
      <c r="AZ72" s="72"/>
      <c r="BA72" s="72"/>
      <c r="BB72" s="72"/>
      <c r="BC72" s="72"/>
      <c r="BD72" s="72"/>
      <c r="BE72" s="72"/>
      <c r="BF72" s="72"/>
      <c r="BG72" s="72"/>
      <c r="BH72" s="72"/>
      <c r="BI72" s="72"/>
      <c r="BJ72" s="72"/>
      <c r="BK72" s="72"/>
      <c r="BL72" s="72"/>
      <c r="BM72" s="72"/>
      <c r="BN72" s="72"/>
      <c r="BO72" s="72"/>
      <c r="BP72" s="72"/>
      <c r="BQ72" s="72"/>
      <c r="BR72" s="72"/>
      <c r="BS72" s="72"/>
      <c r="BT72" s="72"/>
      <c r="BU72" s="72"/>
      <c r="BV72" s="72"/>
      <c r="BW72" s="72"/>
      <c r="BX72" s="72"/>
      <c r="BY72" s="72"/>
      <c r="BZ72" s="72"/>
      <c r="CA72" s="72"/>
      <c r="CB72" s="72"/>
    </row>
    <row r="73" spans="1:80" x14ac:dyDescent="0.25">
      <c r="A73" s="72"/>
      <c r="B73" s="72"/>
      <c r="C73" s="72"/>
      <c r="D73" s="72"/>
      <c r="E73" s="72"/>
      <c r="F73" s="72"/>
      <c r="G73" s="72"/>
      <c r="H73" s="72"/>
      <c r="I73" s="72"/>
      <c r="J73" s="72"/>
      <c r="K73" s="72"/>
      <c r="L73" s="72"/>
      <c r="M73" s="72"/>
      <c r="N73" s="72"/>
      <c r="O73" s="72"/>
      <c r="P73" s="72"/>
      <c r="Q73" s="72"/>
      <c r="R73" s="72"/>
      <c r="S73" s="72"/>
      <c r="T73" s="72"/>
      <c r="U73" s="72"/>
      <c r="V73" s="72"/>
      <c r="W73" s="72"/>
      <c r="X73" s="72"/>
      <c r="Y73" s="72"/>
      <c r="Z73" s="72"/>
      <c r="AA73" s="72"/>
      <c r="AB73" s="72"/>
      <c r="AC73" s="72"/>
      <c r="AD73" s="72"/>
      <c r="AE73" s="72"/>
      <c r="AF73" s="72"/>
      <c r="AG73" s="72"/>
      <c r="AH73" s="72"/>
      <c r="AI73" s="72"/>
      <c r="AJ73" s="72"/>
      <c r="AK73" s="72"/>
      <c r="AL73" s="72"/>
      <c r="AM73" s="72"/>
      <c r="AN73" s="72"/>
      <c r="AO73" s="72"/>
      <c r="AP73" s="72"/>
      <c r="AQ73" s="72"/>
      <c r="AR73" s="72"/>
      <c r="AS73" s="72"/>
      <c r="AT73" s="72"/>
      <c r="AU73" s="72"/>
      <c r="AV73" s="72"/>
      <c r="AW73" s="72"/>
      <c r="AX73" s="72"/>
      <c r="AY73" s="72"/>
      <c r="AZ73" s="72"/>
      <c r="BA73" s="72"/>
      <c r="BB73" s="72"/>
      <c r="BC73" s="72"/>
      <c r="BD73" s="72"/>
      <c r="BE73" s="72"/>
      <c r="BF73" s="72"/>
      <c r="BG73" s="72"/>
      <c r="BH73" s="72"/>
      <c r="BI73" s="72"/>
      <c r="BJ73" s="72"/>
      <c r="BK73" s="72"/>
      <c r="BL73" s="72"/>
      <c r="BM73" s="72"/>
      <c r="BN73" s="72"/>
      <c r="BO73" s="72"/>
      <c r="BP73" s="72"/>
      <c r="BQ73" s="72"/>
      <c r="BR73" s="72"/>
      <c r="BS73" s="72"/>
      <c r="BT73" s="72"/>
      <c r="BU73" s="72"/>
      <c r="BV73" s="72"/>
      <c r="BW73" s="72"/>
      <c r="BX73" s="72"/>
      <c r="BY73" s="72"/>
      <c r="BZ73" s="72"/>
      <c r="CA73" s="72"/>
      <c r="CB73" s="72"/>
    </row>
    <row r="74" spans="1:80" x14ac:dyDescent="0.25">
      <c r="A74" s="72"/>
      <c r="B74" s="72"/>
      <c r="C74" s="72"/>
      <c r="D74" s="72"/>
      <c r="E74" s="72"/>
      <c r="F74" s="72"/>
      <c r="G74" s="72"/>
      <c r="H74" s="72"/>
      <c r="I74" s="72"/>
      <c r="J74" s="72"/>
      <c r="K74" s="72"/>
      <c r="L74" s="72"/>
      <c r="M74" s="72"/>
      <c r="N74" s="72"/>
      <c r="O74" s="72"/>
      <c r="P74" s="72"/>
      <c r="Q74" s="72"/>
      <c r="R74" s="72"/>
      <c r="S74" s="72"/>
      <c r="T74" s="72"/>
      <c r="U74" s="72"/>
      <c r="V74" s="72"/>
      <c r="W74" s="72"/>
      <c r="X74" s="72"/>
      <c r="Y74" s="72"/>
      <c r="Z74" s="72"/>
      <c r="AA74" s="72"/>
      <c r="AB74" s="72"/>
      <c r="AC74" s="72"/>
      <c r="AD74" s="72"/>
      <c r="AE74" s="72"/>
      <c r="AF74" s="72"/>
      <c r="AG74" s="72"/>
      <c r="AH74" s="72"/>
      <c r="AI74" s="72"/>
      <c r="AJ74" s="72"/>
      <c r="AK74" s="72"/>
      <c r="AL74" s="72"/>
      <c r="AM74" s="72"/>
      <c r="AN74" s="72"/>
      <c r="AO74" s="72"/>
      <c r="AP74" s="72"/>
      <c r="AQ74" s="72"/>
      <c r="AR74" s="72"/>
      <c r="AS74" s="72"/>
      <c r="AT74" s="72"/>
      <c r="AU74" s="72"/>
      <c r="AV74" s="72"/>
      <c r="AW74" s="72"/>
      <c r="AX74" s="72"/>
      <c r="AY74" s="72"/>
      <c r="AZ74" s="72"/>
      <c r="BA74" s="72"/>
      <c r="BB74" s="72"/>
      <c r="BC74" s="72"/>
      <c r="BD74" s="72"/>
      <c r="BE74" s="72"/>
      <c r="BF74" s="72"/>
      <c r="BG74" s="72"/>
      <c r="BH74" s="72"/>
      <c r="BI74" s="72"/>
      <c r="BJ74" s="72"/>
      <c r="BK74" s="72"/>
      <c r="BL74" s="72"/>
      <c r="BM74" s="72"/>
      <c r="BN74" s="72"/>
      <c r="BO74" s="72"/>
      <c r="BP74" s="72"/>
      <c r="BQ74" s="72"/>
      <c r="BR74" s="72"/>
      <c r="BS74" s="72"/>
      <c r="BT74" s="72"/>
      <c r="BU74" s="72"/>
      <c r="BV74" s="72"/>
      <c r="BW74" s="72"/>
      <c r="BX74" s="72"/>
      <c r="BY74" s="72"/>
      <c r="BZ74" s="72"/>
      <c r="CA74" s="72"/>
      <c r="CB74" s="72"/>
    </row>
    <row r="75" spans="1:80" x14ac:dyDescent="0.25">
      <c r="A75" s="72"/>
      <c r="B75" s="72"/>
      <c r="C75" s="72"/>
      <c r="D75" s="72"/>
      <c r="E75" s="72"/>
      <c r="F75" s="72"/>
      <c r="G75" s="72"/>
      <c r="H75" s="72"/>
      <c r="I75" s="72"/>
      <c r="J75" s="72"/>
      <c r="K75" s="72"/>
      <c r="L75" s="72"/>
      <c r="M75" s="72"/>
      <c r="N75" s="72"/>
      <c r="O75" s="72"/>
      <c r="P75" s="72"/>
      <c r="Q75" s="72"/>
      <c r="R75" s="72"/>
      <c r="S75" s="72"/>
      <c r="T75" s="72"/>
      <c r="U75" s="72"/>
      <c r="V75" s="72"/>
      <c r="W75" s="72"/>
      <c r="X75" s="72"/>
      <c r="Y75" s="72"/>
      <c r="Z75" s="72"/>
      <c r="AA75" s="72"/>
      <c r="AB75" s="72"/>
      <c r="AC75" s="72"/>
      <c r="AD75" s="72"/>
      <c r="AE75" s="72"/>
      <c r="AF75" s="72"/>
      <c r="AG75" s="72"/>
      <c r="AH75" s="72"/>
      <c r="AI75" s="72"/>
      <c r="AJ75" s="72"/>
      <c r="AK75" s="72"/>
      <c r="AL75" s="72"/>
      <c r="AM75" s="72"/>
      <c r="AN75" s="72"/>
      <c r="AO75" s="72"/>
      <c r="AP75" s="72"/>
      <c r="AQ75" s="72"/>
      <c r="AR75" s="72"/>
      <c r="AS75" s="72"/>
      <c r="AT75" s="72"/>
      <c r="AU75" s="72"/>
      <c r="AV75" s="72"/>
      <c r="AW75" s="72"/>
      <c r="AX75" s="72"/>
      <c r="AY75" s="72"/>
      <c r="AZ75" s="72"/>
      <c r="BA75" s="72"/>
      <c r="BB75" s="72"/>
      <c r="BC75" s="72"/>
      <c r="BD75" s="72"/>
      <c r="BE75" s="72"/>
      <c r="BF75" s="72"/>
      <c r="BG75" s="72"/>
      <c r="BH75" s="72"/>
      <c r="BI75" s="72"/>
      <c r="BJ75" s="72"/>
      <c r="BK75" s="72"/>
      <c r="BL75" s="72"/>
      <c r="BM75" s="72"/>
      <c r="BN75" s="72"/>
      <c r="BO75" s="72"/>
      <c r="BP75" s="72"/>
      <c r="BQ75" s="72"/>
      <c r="BR75" s="72"/>
      <c r="BS75" s="72"/>
      <c r="BT75" s="72"/>
      <c r="BU75" s="72"/>
      <c r="BV75" s="72"/>
      <c r="BW75" s="72"/>
      <c r="BX75" s="72"/>
      <c r="BY75" s="72"/>
      <c r="BZ75" s="72"/>
      <c r="CA75" s="72"/>
      <c r="CB75" s="72"/>
    </row>
    <row r="76" spans="1:80" x14ac:dyDescent="0.25">
      <c r="A76" s="72"/>
      <c r="B76" s="72"/>
      <c r="C76" s="72"/>
      <c r="D76" s="72"/>
      <c r="E76" s="72"/>
      <c r="F76" s="72"/>
      <c r="G76" s="72"/>
      <c r="H76" s="72"/>
      <c r="I76" s="72"/>
      <c r="J76" s="72"/>
      <c r="K76" s="72"/>
      <c r="L76" s="72"/>
      <c r="M76" s="72"/>
      <c r="N76" s="72"/>
      <c r="O76" s="72"/>
      <c r="P76" s="72"/>
      <c r="Q76" s="72"/>
      <c r="R76" s="72"/>
      <c r="S76" s="72"/>
      <c r="T76" s="72"/>
      <c r="U76" s="72"/>
      <c r="V76" s="72"/>
      <c r="W76" s="72"/>
      <c r="X76" s="72"/>
      <c r="Y76" s="72"/>
      <c r="Z76" s="72"/>
      <c r="AA76" s="72"/>
      <c r="AB76" s="72"/>
      <c r="AC76" s="72"/>
      <c r="AD76" s="72"/>
      <c r="AE76" s="72"/>
      <c r="AF76" s="72"/>
      <c r="AG76" s="72"/>
      <c r="AH76" s="72"/>
      <c r="AI76" s="72"/>
      <c r="AJ76" s="72"/>
      <c r="AK76" s="72"/>
      <c r="AL76" s="72"/>
      <c r="AM76" s="72"/>
      <c r="AN76" s="72"/>
      <c r="AO76" s="72"/>
      <c r="AP76" s="72"/>
      <c r="AQ76" s="72"/>
      <c r="AR76" s="72"/>
      <c r="AS76" s="72"/>
      <c r="AT76" s="72"/>
      <c r="AU76" s="72"/>
      <c r="AV76" s="72"/>
      <c r="AW76" s="72"/>
      <c r="AX76" s="72"/>
      <c r="AY76" s="72"/>
      <c r="AZ76" s="72"/>
      <c r="BA76" s="72"/>
      <c r="BB76" s="72"/>
      <c r="BC76" s="72"/>
      <c r="BD76" s="72"/>
      <c r="BE76" s="72"/>
      <c r="BF76" s="72"/>
      <c r="BG76" s="72"/>
      <c r="BH76" s="72"/>
      <c r="BI76" s="72"/>
      <c r="BJ76" s="72"/>
      <c r="BK76" s="72"/>
      <c r="BL76" s="72"/>
      <c r="BM76" s="72"/>
      <c r="BN76" s="72"/>
      <c r="BO76" s="72"/>
      <c r="BP76" s="72"/>
      <c r="BQ76" s="72"/>
      <c r="BR76" s="72"/>
      <c r="BS76" s="72"/>
      <c r="BT76" s="72"/>
      <c r="BU76" s="72"/>
      <c r="BV76" s="72"/>
      <c r="BW76" s="72"/>
      <c r="BX76" s="72"/>
      <c r="BY76" s="72"/>
      <c r="BZ76" s="72"/>
      <c r="CA76" s="72"/>
      <c r="CB76" s="72"/>
    </row>
    <row r="77" spans="1:80" x14ac:dyDescent="0.25">
      <c r="A77" s="72"/>
      <c r="B77" s="72"/>
      <c r="C77" s="72"/>
      <c r="D77" s="72"/>
      <c r="E77" s="72"/>
      <c r="F77" s="72"/>
      <c r="G77" s="72"/>
      <c r="H77" s="72"/>
      <c r="I77" s="72"/>
      <c r="J77" s="72"/>
      <c r="K77" s="72"/>
      <c r="L77" s="72"/>
      <c r="M77" s="72"/>
      <c r="N77" s="72"/>
      <c r="O77" s="72"/>
      <c r="P77" s="72"/>
      <c r="Q77" s="72"/>
      <c r="R77" s="72"/>
      <c r="S77" s="72"/>
      <c r="T77" s="72"/>
      <c r="U77" s="72"/>
      <c r="V77" s="72"/>
      <c r="W77" s="72"/>
      <c r="X77" s="72"/>
      <c r="Y77" s="72"/>
      <c r="Z77" s="72"/>
      <c r="AA77" s="72"/>
      <c r="AB77" s="72"/>
      <c r="AC77" s="72"/>
      <c r="AD77" s="72"/>
      <c r="AE77" s="72"/>
      <c r="AF77" s="72"/>
      <c r="AG77" s="72"/>
      <c r="AH77" s="72"/>
      <c r="AI77" s="72"/>
      <c r="AJ77" s="72"/>
      <c r="AK77" s="72"/>
      <c r="AL77" s="72"/>
      <c r="AM77" s="72"/>
      <c r="AN77" s="72"/>
      <c r="AO77" s="72"/>
      <c r="AP77" s="72"/>
      <c r="AQ77" s="72"/>
      <c r="AR77" s="72"/>
      <c r="AS77" s="72"/>
      <c r="AT77" s="72"/>
      <c r="AU77" s="72"/>
      <c r="AV77" s="72"/>
      <c r="AW77" s="72"/>
      <c r="AX77" s="72"/>
      <c r="AY77" s="72"/>
      <c r="AZ77" s="72"/>
      <c r="BA77" s="72"/>
      <c r="BB77" s="72"/>
      <c r="BC77" s="72"/>
      <c r="BD77" s="72"/>
      <c r="BE77" s="72"/>
      <c r="BF77" s="72"/>
      <c r="BG77" s="72"/>
      <c r="BH77" s="72"/>
      <c r="BI77" s="72"/>
      <c r="BJ77" s="72"/>
      <c r="BK77" s="72"/>
      <c r="BL77" s="72"/>
      <c r="BM77" s="72"/>
      <c r="BN77" s="72"/>
      <c r="BO77" s="72"/>
      <c r="BP77" s="72"/>
      <c r="BQ77" s="72"/>
      <c r="BR77" s="72"/>
      <c r="BS77" s="72"/>
      <c r="BT77" s="72"/>
      <c r="BU77" s="72"/>
      <c r="BV77" s="72"/>
      <c r="BW77" s="72"/>
      <c r="BX77" s="72"/>
      <c r="BY77" s="72"/>
      <c r="BZ77" s="72"/>
      <c r="CA77" s="72"/>
      <c r="CB77" s="72"/>
    </row>
    <row r="78" spans="1:80" x14ac:dyDescent="0.25">
      <c r="A78" s="72"/>
      <c r="B78" s="72"/>
      <c r="C78" s="72"/>
      <c r="D78" s="72"/>
      <c r="E78" s="72"/>
      <c r="F78" s="72"/>
      <c r="G78" s="72"/>
      <c r="H78" s="72"/>
      <c r="I78" s="72"/>
      <c r="J78" s="72"/>
      <c r="K78" s="72"/>
      <c r="L78" s="72"/>
      <c r="M78" s="72"/>
      <c r="N78" s="72"/>
      <c r="O78" s="72"/>
      <c r="P78" s="72"/>
      <c r="Q78" s="72"/>
      <c r="R78" s="72"/>
      <c r="S78" s="72"/>
      <c r="T78" s="72"/>
      <c r="U78" s="72"/>
      <c r="V78" s="72"/>
      <c r="W78" s="72"/>
      <c r="X78" s="72"/>
      <c r="Y78" s="72"/>
      <c r="Z78" s="72"/>
      <c r="AA78" s="72"/>
      <c r="AB78" s="72"/>
      <c r="AC78" s="72"/>
      <c r="AD78" s="72"/>
      <c r="AE78" s="72"/>
      <c r="AF78" s="72"/>
      <c r="AG78" s="72"/>
      <c r="AH78" s="72"/>
      <c r="AI78" s="72"/>
      <c r="AJ78" s="72"/>
      <c r="AK78" s="72"/>
      <c r="AL78" s="72"/>
      <c r="AM78" s="72"/>
      <c r="AN78" s="72"/>
      <c r="AO78" s="72"/>
      <c r="AP78" s="72"/>
      <c r="AQ78" s="72"/>
      <c r="AR78" s="72"/>
      <c r="AS78" s="72"/>
      <c r="AT78" s="72"/>
      <c r="AU78" s="72"/>
      <c r="AV78" s="72"/>
      <c r="AW78" s="72"/>
      <c r="AX78" s="72"/>
      <c r="AY78" s="72"/>
      <c r="AZ78" s="72"/>
      <c r="BA78" s="72"/>
      <c r="BB78" s="72"/>
      <c r="BC78" s="72"/>
      <c r="BD78" s="72"/>
      <c r="BE78" s="72"/>
      <c r="BF78" s="72"/>
      <c r="BG78" s="72"/>
      <c r="BH78" s="72"/>
      <c r="BI78" s="72"/>
      <c r="BJ78" s="72"/>
      <c r="BK78" s="72"/>
      <c r="BL78" s="72"/>
      <c r="BM78" s="72"/>
      <c r="BN78" s="72"/>
      <c r="BO78" s="72"/>
      <c r="BP78" s="72"/>
      <c r="BQ78" s="72"/>
      <c r="BR78" s="72"/>
      <c r="BS78" s="72"/>
      <c r="BT78" s="72"/>
      <c r="BU78" s="72"/>
      <c r="BV78" s="72"/>
      <c r="BW78" s="72"/>
      <c r="BX78" s="72"/>
      <c r="BY78" s="72"/>
      <c r="BZ78" s="72"/>
      <c r="CA78" s="72"/>
      <c r="CB78" s="72"/>
    </row>
    <row r="79" spans="1:80" x14ac:dyDescent="0.25">
      <c r="A79" s="72"/>
      <c r="B79" s="72"/>
      <c r="C79" s="72"/>
      <c r="D79" s="72"/>
      <c r="E79" s="72"/>
      <c r="F79" s="72"/>
      <c r="G79" s="72"/>
      <c r="H79" s="72"/>
      <c r="I79" s="72"/>
      <c r="J79" s="72"/>
      <c r="K79" s="72"/>
      <c r="L79" s="72"/>
      <c r="M79" s="72"/>
      <c r="N79" s="72"/>
      <c r="O79" s="72"/>
      <c r="P79" s="72"/>
      <c r="Q79" s="72"/>
      <c r="R79" s="72"/>
      <c r="S79" s="72"/>
      <c r="T79" s="72"/>
      <c r="U79" s="72"/>
      <c r="V79" s="72"/>
      <c r="W79" s="72"/>
      <c r="X79" s="72"/>
      <c r="Y79" s="72"/>
      <c r="Z79" s="72"/>
      <c r="AA79" s="72"/>
      <c r="AB79" s="72"/>
      <c r="AC79" s="72"/>
      <c r="AD79" s="72"/>
      <c r="AE79" s="72"/>
      <c r="AF79" s="72"/>
      <c r="AG79" s="72"/>
      <c r="AH79" s="72"/>
      <c r="AI79" s="72"/>
      <c r="AJ79" s="72"/>
      <c r="AK79" s="72"/>
      <c r="AL79" s="72"/>
      <c r="AM79" s="72"/>
      <c r="AN79" s="72"/>
      <c r="AO79" s="72"/>
      <c r="AP79" s="72"/>
      <c r="AQ79" s="72"/>
      <c r="AR79" s="72"/>
      <c r="AS79" s="72"/>
      <c r="AT79" s="72"/>
      <c r="AU79" s="72"/>
      <c r="AV79" s="72"/>
      <c r="AW79" s="72"/>
      <c r="AX79" s="72"/>
      <c r="AY79" s="72"/>
      <c r="AZ79" s="72"/>
      <c r="BA79" s="72"/>
      <c r="BB79" s="72"/>
      <c r="BC79" s="72"/>
      <c r="BD79" s="72"/>
      <c r="BE79" s="72"/>
      <c r="BF79" s="72"/>
      <c r="BG79" s="72"/>
      <c r="BH79" s="72"/>
      <c r="BI79" s="72"/>
      <c r="BJ79" s="72"/>
      <c r="BK79" s="72"/>
    </row>
    <row r="80" spans="1:80" x14ac:dyDescent="0.25">
      <c r="A80" s="72"/>
      <c r="B80" s="72"/>
      <c r="C80" s="72"/>
      <c r="D80" s="72"/>
      <c r="E80" s="72"/>
      <c r="F80" s="72"/>
      <c r="G80" s="72"/>
      <c r="H80" s="72"/>
      <c r="I80" s="72"/>
      <c r="J80" s="72"/>
      <c r="K80" s="72"/>
      <c r="L80" s="72"/>
      <c r="M80" s="72"/>
      <c r="N80" s="72"/>
      <c r="O80" s="72"/>
      <c r="P80" s="72"/>
      <c r="Q80" s="72"/>
      <c r="R80" s="72"/>
      <c r="S80" s="72"/>
      <c r="T80" s="72"/>
      <c r="U80" s="72"/>
      <c r="V80" s="72"/>
      <c r="W80" s="72"/>
      <c r="X80" s="72"/>
      <c r="Y80" s="72"/>
      <c r="Z80" s="72"/>
      <c r="AA80" s="72"/>
      <c r="AB80" s="72"/>
      <c r="AC80" s="72"/>
      <c r="AD80" s="72"/>
      <c r="AE80" s="72"/>
      <c r="AF80" s="72"/>
      <c r="AG80" s="72"/>
      <c r="AH80" s="72"/>
      <c r="AI80" s="72"/>
      <c r="AJ80" s="72"/>
      <c r="AK80" s="72"/>
      <c r="AL80" s="72"/>
      <c r="AM80" s="72"/>
      <c r="AN80" s="72"/>
      <c r="AO80" s="72"/>
      <c r="AP80" s="72"/>
      <c r="AQ80" s="72"/>
      <c r="AR80" s="72"/>
      <c r="AS80" s="72"/>
      <c r="AT80" s="72"/>
      <c r="AU80" s="72"/>
      <c r="AV80" s="72"/>
      <c r="AW80" s="72"/>
      <c r="AX80" s="72"/>
      <c r="AY80" s="72"/>
      <c r="AZ80" s="72"/>
      <c r="BA80" s="72"/>
      <c r="BB80" s="72"/>
      <c r="BC80" s="72"/>
      <c r="BD80" s="72"/>
      <c r="BE80" s="72"/>
      <c r="BF80" s="72"/>
      <c r="BG80" s="72"/>
      <c r="BH80" s="72"/>
      <c r="BI80" s="72"/>
      <c r="BJ80" s="72"/>
      <c r="BK80" s="72"/>
    </row>
    <row r="81" spans="1:63" x14ac:dyDescent="0.25">
      <c r="A81" s="72"/>
      <c r="B81" s="72"/>
      <c r="C81" s="72"/>
      <c r="D81" s="72"/>
      <c r="E81" s="72"/>
      <c r="F81" s="72"/>
      <c r="G81" s="72"/>
      <c r="H81" s="72"/>
      <c r="I81" s="72"/>
      <c r="J81" s="72"/>
      <c r="K81" s="72"/>
      <c r="L81" s="72"/>
      <c r="M81" s="72"/>
      <c r="N81" s="72"/>
      <c r="O81" s="72"/>
      <c r="P81" s="72"/>
      <c r="Q81" s="72"/>
      <c r="R81" s="72"/>
      <c r="S81" s="72"/>
      <c r="T81" s="72"/>
      <c r="U81" s="72"/>
      <c r="V81" s="72"/>
      <c r="W81" s="72"/>
      <c r="X81" s="72"/>
      <c r="Y81" s="72"/>
      <c r="Z81" s="72"/>
      <c r="AA81" s="72"/>
      <c r="AB81" s="72"/>
      <c r="AC81" s="72"/>
      <c r="AD81" s="72"/>
      <c r="AE81" s="72"/>
      <c r="AF81" s="72"/>
      <c r="AG81" s="72"/>
      <c r="AH81" s="72"/>
      <c r="AI81" s="72"/>
      <c r="AJ81" s="72"/>
      <c r="AK81" s="72"/>
      <c r="AL81" s="72"/>
      <c r="AM81" s="72"/>
      <c r="AN81" s="72"/>
      <c r="AO81" s="72"/>
      <c r="AP81" s="72"/>
      <c r="AQ81" s="72"/>
      <c r="AR81" s="72"/>
      <c r="AS81" s="72"/>
      <c r="AT81" s="72"/>
      <c r="AU81" s="72"/>
      <c r="AV81" s="72"/>
      <c r="AW81" s="72"/>
      <c r="AX81" s="72"/>
      <c r="AY81" s="72"/>
      <c r="AZ81" s="72"/>
      <c r="BA81" s="72"/>
      <c r="BB81" s="72"/>
      <c r="BC81" s="72"/>
      <c r="BD81" s="72"/>
      <c r="BE81" s="72"/>
      <c r="BF81" s="72"/>
      <c r="BG81" s="72"/>
      <c r="BH81" s="72"/>
      <c r="BI81" s="72"/>
      <c r="BJ81" s="72"/>
      <c r="BK81" s="72"/>
    </row>
    <row r="82" spans="1:63" x14ac:dyDescent="0.25">
      <c r="A82" s="72"/>
      <c r="B82" s="72"/>
      <c r="C82" s="72"/>
      <c r="D82" s="72"/>
      <c r="E82" s="72"/>
      <c r="F82" s="72"/>
      <c r="G82" s="72"/>
      <c r="H82" s="72"/>
      <c r="I82" s="72"/>
      <c r="J82" s="72"/>
      <c r="K82" s="72"/>
      <c r="L82" s="72"/>
      <c r="M82" s="72"/>
      <c r="N82" s="72"/>
      <c r="O82" s="72"/>
      <c r="P82" s="72"/>
      <c r="Q82" s="72"/>
      <c r="R82" s="72"/>
      <c r="S82" s="72"/>
      <c r="T82" s="72"/>
      <c r="U82" s="72"/>
      <c r="V82" s="72"/>
      <c r="W82" s="72"/>
      <c r="X82" s="72"/>
      <c r="Y82" s="72"/>
      <c r="Z82" s="72"/>
      <c r="AA82" s="72"/>
      <c r="AB82" s="72"/>
      <c r="AC82" s="72"/>
      <c r="AD82" s="72"/>
      <c r="AE82" s="72"/>
      <c r="AF82" s="72"/>
      <c r="AG82" s="72"/>
      <c r="AH82" s="72"/>
      <c r="AI82" s="72"/>
      <c r="AJ82" s="72"/>
      <c r="AK82" s="72"/>
      <c r="AL82" s="72"/>
      <c r="AM82" s="72"/>
      <c r="AN82" s="72"/>
      <c r="AO82" s="72"/>
      <c r="AP82" s="72"/>
      <c r="AQ82" s="72"/>
      <c r="AR82" s="72"/>
      <c r="AS82" s="72"/>
      <c r="AT82" s="72"/>
      <c r="AU82" s="72"/>
      <c r="AV82" s="72"/>
      <c r="AW82" s="72"/>
      <c r="AX82" s="72"/>
      <c r="AY82" s="72"/>
      <c r="AZ82" s="72"/>
      <c r="BA82" s="72"/>
      <c r="BB82" s="72"/>
      <c r="BC82" s="72"/>
      <c r="BD82" s="72"/>
      <c r="BE82" s="72"/>
      <c r="BF82" s="72"/>
      <c r="BG82" s="72"/>
      <c r="BH82" s="72"/>
      <c r="BI82" s="72"/>
      <c r="BJ82" s="72"/>
      <c r="BK82" s="72"/>
    </row>
    <row r="83" spans="1:63" x14ac:dyDescent="0.25">
      <c r="A83" s="72"/>
      <c r="B83" s="72"/>
      <c r="C83" s="72"/>
      <c r="D83" s="72"/>
      <c r="E83" s="72"/>
      <c r="F83" s="72"/>
      <c r="G83" s="72"/>
      <c r="H83" s="72"/>
      <c r="I83" s="72"/>
      <c r="J83" s="72"/>
      <c r="K83" s="72"/>
      <c r="L83" s="72"/>
      <c r="M83" s="72"/>
      <c r="N83" s="72"/>
      <c r="O83" s="72"/>
      <c r="P83" s="72"/>
      <c r="Q83" s="72"/>
      <c r="R83" s="72"/>
      <c r="S83" s="72"/>
      <c r="T83" s="72"/>
      <c r="U83" s="72"/>
      <c r="V83" s="72"/>
      <c r="W83" s="72"/>
      <c r="X83" s="72"/>
      <c r="Y83" s="72"/>
      <c r="Z83" s="72"/>
      <c r="AA83" s="72"/>
      <c r="AB83" s="72"/>
      <c r="AC83" s="72"/>
      <c r="AD83" s="72"/>
      <c r="AE83" s="72"/>
      <c r="AF83" s="72"/>
      <c r="AG83" s="72"/>
      <c r="AH83" s="72"/>
      <c r="AI83" s="72"/>
      <c r="AJ83" s="72"/>
      <c r="AK83" s="72"/>
      <c r="AL83" s="72"/>
      <c r="AM83" s="72"/>
      <c r="AN83" s="72"/>
      <c r="AO83" s="72"/>
      <c r="AP83" s="72"/>
      <c r="AQ83" s="72"/>
      <c r="AR83" s="72"/>
      <c r="AS83" s="72"/>
      <c r="AT83" s="72"/>
      <c r="AU83" s="72"/>
      <c r="AV83" s="72"/>
      <c r="AW83" s="72"/>
      <c r="AX83" s="72"/>
      <c r="AY83" s="72"/>
      <c r="AZ83" s="72"/>
      <c r="BA83" s="72"/>
      <c r="BB83" s="72"/>
      <c r="BC83" s="72"/>
      <c r="BD83" s="72"/>
      <c r="BE83" s="72"/>
      <c r="BF83" s="72"/>
      <c r="BG83" s="72"/>
      <c r="BH83" s="72"/>
      <c r="BI83" s="72"/>
      <c r="BJ83" s="72"/>
      <c r="BK83" s="72"/>
    </row>
    <row r="84" spans="1:63" x14ac:dyDescent="0.25">
      <c r="A84" s="72"/>
      <c r="B84" s="72"/>
      <c r="C84" s="72"/>
      <c r="D84" s="72"/>
      <c r="E84" s="72"/>
      <c r="F84" s="72"/>
      <c r="G84" s="72"/>
      <c r="H84" s="72"/>
      <c r="I84" s="72"/>
      <c r="J84" s="72"/>
      <c r="K84" s="72"/>
      <c r="L84" s="72"/>
      <c r="M84" s="72"/>
      <c r="N84" s="72"/>
      <c r="O84" s="72"/>
      <c r="P84" s="72"/>
      <c r="Q84" s="72"/>
      <c r="R84" s="72"/>
      <c r="S84" s="72"/>
      <c r="T84" s="72"/>
      <c r="U84" s="72"/>
      <c r="V84" s="72"/>
      <c r="W84" s="72"/>
      <c r="X84" s="72"/>
      <c r="Y84" s="72"/>
      <c r="Z84" s="72"/>
      <c r="AA84" s="72"/>
      <c r="AB84" s="72"/>
      <c r="AC84" s="72"/>
      <c r="AD84" s="72"/>
      <c r="AE84" s="72"/>
      <c r="AF84" s="72"/>
      <c r="AG84" s="72"/>
      <c r="AH84" s="72"/>
      <c r="AI84" s="72"/>
      <c r="AJ84" s="72"/>
      <c r="AK84" s="72"/>
      <c r="AL84" s="72"/>
      <c r="AM84" s="72"/>
      <c r="AN84" s="72"/>
      <c r="AO84" s="72"/>
      <c r="AP84" s="72"/>
      <c r="AQ84" s="72"/>
      <c r="AR84" s="72"/>
      <c r="AS84" s="72"/>
      <c r="AT84" s="72"/>
      <c r="AU84" s="72"/>
      <c r="AV84" s="72"/>
      <c r="AW84" s="72"/>
      <c r="AX84" s="72"/>
      <c r="AY84" s="72"/>
      <c r="AZ84" s="72"/>
      <c r="BA84" s="72"/>
      <c r="BB84" s="72"/>
      <c r="BC84" s="72"/>
      <c r="BD84" s="72"/>
      <c r="BE84" s="72"/>
      <c r="BF84" s="72"/>
      <c r="BG84" s="72"/>
      <c r="BH84" s="72"/>
      <c r="BI84" s="72"/>
      <c r="BJ84" s="72"/>
      <c r="BK84" s="72"/>
    </row>
    <row r="85" spans="1:63" x14ac:dyDescent="0.25">
      <c r="A85" s="72"/>
      <c r="B85" s="72"/>
      <c r="C85" s="72"/>
      <c r="D85" s="72"/>
      <c r="E85" s="72"/>
      <c r="F85" s="72"/>
      <c r="G85" s="72"/>
      <c r="H85" s="72"/>
      <c r="I85" s="72"/>
      <c r="J85" s="72"/>
      <c r="K85" s="72"/>
      <c r="L85" s="72"/>
      <c r="M85" s="72"/>
      <c r="N85" s="72"/>
      <c r="O85" s="72"/>
      <c r="P85" s="72"/>
      <c r="Q85" s="72"/>
      <c r="R85" s="72"/>
      <c r="S85" s="72"/>
      <c r="T85" s="72"/>
      <c r="U85" s="72"/>
      <c r="V85" s="72"/>
      <c r="W85" s="72"/>
      <c r="X85" s="72"/>
      <c r="Y85" s="72"/>
      <c r="Z85" s="72"/>
      <c r="AA85" s="72"/>
      <c r="AB85" s="72"/>
      <c r="AC85" s="72"/>
      <c r="AD85" s="72"/>
      <c r="AE85" s="72"/>
      <c r="AF85" s="72"/>
      <c r="AG85" s="72"/>
      <c r="AH85" s="72"/>
      <c r="AI85" s="72"/>
      <c r="AJ85" s="72"/>
      <c r="AK85" s="72"/>
      <c r="AL85" s="72"/>
      <c r="AM85" s="72"/>
      <c r="AN85" s="72"/>
      <c r="AO85" s="72"/>
      <c r="AP85" s="72"/>
      <c r="AQ85" s="72"/>
      <c r="AR85" s="72"/>
      <c r="AS85" s="72"/>
      <c r="AT85" s="72"/>
      <c r="AU85" s="72"/>
      <c r="AV85" s="72"/>
      <c r="AW85" s="72"/>
      <c r="AX85" s="72"/>
      <c r="AY85" s="72"/>
      <c r="AZ85" s="72"/>
      <c r="BA85" s="72"/>
      <c r="BB85" s="72"/>
      <c r="BC85" s="72"/>
      <c r="BD85" s="72"/>
      <c r="BE85" s="72"/>
      <c r="BF85" s="72"/>
      <c r="BG85" s="72"/>
      <c r="BH85" s="72"/>
      <c r="BI85" s="72"/>
      <c r="BJ85" s="72"/>
      <c r="BK85" s="72"/>
    </row>
    <row r="86" spans="1:63" x14ac:dyDescent="0.25">
      <c r="A86" s="72"/>
      <c r="B86" s="72"/>
      <c r="C86" s="72"/>
      <c r="D86" s="72"/>
      <c r="E86" s="72"/>
      <c r="F86" s="72"/>
      <c r="G86" s="72"/>
      <c r="H86" s="72"/>
      <c r="I86" s="72"/>
      <c r="J86" s="72"/>
      <c r="K86" s="72"/>
      <c r="L86" s="72"/>
      <c r="M86" s="72"/>
      <c r="N86" s="72"/>
      <c r="O86" s="72"/>
      <c r="P86" s="72"/>
      <c r="Q86" s="72"/>
      <c r="R86" s="72"/>
      <c r="S86" s="72"/>
      <c r="T86" s="72"/>
      <c r="U86" s="72"/>
      <c r="V86" s="72"/>
      <c r="W86" s="72"/>
      <c r="X86" s="72"/>
      <c r="Y86" s="72"/>
      <c r="Z86" s="72"/>
      <c r="AA86" s="72"/>
      <c r="AB86" s="72"/>
      <c r="AC86" s="72"/>
      <c r="AD86" s="72"/>
      <c r="AE86" s="72"/>
      <c r="AF86" s="72"/>
      <c r="AG86" s="72"/>
      <c r="AH86" s="72"/>
      <c r="AI86" s="72"/>
      <c r="AJ86" s="72"/>
      <c r="AK86" s="72"/>
      <c r="AL86" s="72"/>
      <c r="AM86" s="72"/>
      <c r="AN86" s="72"/>
      <c r="AO86" s="72"/>
      <c r="AP86" s="72"/>
      <c r="AQ86" s="72"/>
      <c r="AR86" s="72"/>
      <c r="AS86" s="72"/>
      <c r="AT86" s="72"/>
      <c r="AU86" s="72"/>
      <c r="AV86" s="72"/>
      <c r="AW86" s="72"/>
      <c r="AX86" s="72"/>
      <c r="AY86" s="72"/>
      <c r="AZ86" s="72"/>
      <c r="BA86" s="72"/>
      <c r="BB86" s="72"/>
      <c r="BC86" s="72"/>
      <c r="BD86" s="72"/>
      <c r="BE86" s="72"/>
      <c r="BF86" s="72"/>
      <c r="BG86" s="72"/>
      <c r="BH86" s="72"/>
      <c r="BI86" s="72"/>
      <c r="BJ86" s="72"/>
      <c r="BK86" s="72"/>
    </row>
    <row r="87" spans="1:63" x14ac:dyDescent="0.25">
      <c r="A87" s="72"/>
      <c r="B87" s="72"/>
      <c r="C87" s="72"/>
      <c r="D87" s="72"/>
      <c r="E87" s="72"/>
      <c r="F87" s="72"/>
      <c r="G87" s="72"/>
      <c r="H87" s="72"/>
      <c r="I87" s="72"/>
      <c r="J87" s="72"/>
      <c r="K87" s="72"/>
      <c r="L87" s="72"/>
      <c r="M87" s="72"/>
      <c r="N87" s="72"/>
      <c r="O87" s="72"/>
      <c r="P87" s="72"/>
      <c r="Q87" s="72"/>
      <c r="R87" s="72"/>
      <c r="S87" s="72"/>
      <c r="T87" s="72"/>
      <c r="U87" s="72"/>
      <c r="V87" s="72"/>
      <c r="W87" s="72"/>
      <c r="X87" s="72"/>
      <c r="Y87" s="72"/>
      <c r="Z87" s="72"/>
      <c r="AA87" s="72"/>
      <c r="AB87" s="72"/>
      <c r="AC87" s="72"/>
      <c r="AD87" s="72"/>
      <c r="AE87" s="72"/>
      <c r="AF87" s="72"/>
      <c r="AG87" s="72"/>
      <c r="AH87" s="72"/>
      <c r="AI87" s="72"/>
      <c r="AJ87" s="72"/>
      <c r="AK87" s="72"/>
      <c r="AL87" s="72"/>
      <c r="AM87" s="72"/>
      <c r="AN87" s="72"/>
      <c r="AO87" s="72"/>
      <c r="AP87" s="72"/>
      <c r="AQ87" s="72"/>
      <c r="AR87" s="72"/>
      <c r="AS87" s="72"/>
      <c r="AT87" s="72"/>
      <c r="AU87" s="72"/>
      <c r="AV87" s="72"/>
      <c r="AW87" s="72"/>
      <c r="AX87" s="72"/>
      <c r="AY87" s="72"/>
      <c r="AZ87" s="72"/>
      <c r="BA87" s="72"/>
      <c r="BB87" s="72"/>
      <c r="BC87" s="72"/>
      <c r="BD87" s="72"/>
      <c r="BE87" s="72"/>
      <c r="BF87" s="72"/>
      <c r="BG87" s="72"/>
      <c r="BH87" s="72"/>
      <c r="BI87" s="72"/>
      <c r="BJ87" s="72"/>
      <c r="BK87" s="72"/>
    </row>
    <row r="88" spans="1:63" x14ac:dyDescent="0.25">
      <c r="A88" s="72"/>
      <c r="B88" s="72"/>
      <c r="C88" s="72"/>
      <c r="D88" s="72"/>
      <c r="E88" s="72"/>
      <c r="F88" s="72"/>
      <c r="G88" s="72"/>
      <c r="H88" s="72"/>
      <c r="I88" s="72"/>
      <c r="J88" s="72"/>
      <c r="K88" s="72"/>
      <c r="L88" s="72"/>
      <c r="M88" s="72"/>
      <c r="N88" s="72"/>
      <c r="O88" s="72"/>
      <c r="P88" s="72"/>
      <c r="Q88" s="72"/>
      <c r="R88" s="72"/>
      <c r="S88" s="72"/>
      <c r="T88" s="72"/>
      <c r="U88" s="72"/>
      <c r="V88" s="72"/>
      <c r="W88" s="72"/>
      <c r="X88" s="72"/>
      <c r="Y88" s="72"/>
      <c r="Z88" s="72"/>
      <c r="AA88" s="72"/>
      <c r="AB88" s="72"/>
      <c r="AC88" s="72"/>
      <c r="AD88" s="72"/>
      <c r="AE88" s="72"/>
      <c r="AF88" s="72"/>
      <c r="AG88" s="72"/>
      <c r="AH88" s="72"/>
      <c r="AI88" s="72"/>
      <c r="AJ88" s="72"/>
      <c r="AK88" s="72"/>
      <c r="AL88" s="72"/>
      <c r="AM88" s="72"/>
      <c r="AN88" s="72"/>
      <c r="AO88" s="72"/>
      <c r="AP88" s="72"/>
      <c r="AQ88" s="72"/>
      <c r="AR88" s="72"/>
      <c r="AS88" s="72"/>
      <c r="AT88" s="72"/>
      <c r="AU88" s="72"/>
      <c r="AV88" s="72"/>
      <c r="AW88" s="72"/>
      <c r="AX88" s="72"/>
      <c r="AY88" s="72"/>
      <c r="AZ88" s="72"/>
      <c r="BA88" s="72"/>
      <c r="BB88" s="72"/>
      <c r="BC88" s="72"/>
      <c r="BD88" s="72"/>
      <c r="BE88" s="72"/>
      <c r="BF88" s="72"/>
      <c r="BG88" s="72"/>
      <c r="BH88" s="72"/>
      <c r="BI88" s="72"/>
      <c r="BJ88" s="72"/>
      <c r="BK88" s="72"/>
    </row>
    <row r="89" spans="1:63" x14ac:dyDescent="0.25">
      <c r="A89" s="72"/>
      <c r="B89" s="72"/>
      <c r="C89" s="72"/>
      <c r="D89" s="72"/>
      <c r="E89" s="72"/>
      <c r="F89" s="72"/>
      <c r="G89" s="72"/>
      <c r="H89" s="72"/>
      <c r="I89" s="72"/>
      <c r="J89" s="72"/>
      <c r="K89" s="72"/>
      <c r="L89" s="72"/>
      <c r="M89" s="72"/>
      <c r="N89" s="72"/>
      <c r="O89" s="72"/>
      <c r="P89" s="72"/>
      <c r="Q89" s="72"/>
      <c r="R89" s="72"/>
      <c r="S89" s="72"/>
      <c r="T89" s="72"/>
      <c r="U89" s="72"/>
      <c r="V89" s="72"/>
      <c r="W89" s="72"/>
      <c r="X89" s="72"/>
      <c r="Y89" s="72"/>
      <c r="Z89" s="72"/>
      <c r="AA89" s="72"/>
      <c r="AB89" s="72"/>
      <c r="AC89" s="72"/>
      <c r="AD89" s="72"/>
      <c r="AE89" s="72"/>
      <c r="AF89" s="72"/>
      <c r="AG89" s="72"/>
      <c r="AH89" s="72"/>
      <c r="AI89" s="72"/>
      <c r="AJ89" s="72"/>
      <c r="AK89" s="72"/>
      <c r="AL89" s="72"/>
      <c r="AM89" s="72"/>
      <c r="AN89" s="72"/>
      <c r="AO89" s="72"/>
      <c r="AP89" s="72"/>
      <c r="AQ89" s="72"/>
      <c r="AR89" s="72"/>
      <c r="AS89" s="72"/>
      <c r="AT89" s="72"/>
      <c r="AU89" s="72"/>
      <c r="AV89" s="72"/>
      <c r="AW89" s="72"/>
      <c r="AX89" s="72"/>
      <c r="AY89" s="72"/>
      <c r="AZ89" s="72"/>
      <c r="BA89" s="72"/>
      <c r="BB89" s="72"/>
      <c r="BC89" s="72"/>
      <c r="BD89" s="72"/>
      <c r="BE89" s="72"/>
      <c r="BF89" s="72"/>
      <c r="BG89" s="72"/>
      <c r="BH89" s="72"/>
      <c r="BI89" s="72"/>
      <c r="BJ89" s="72"/>
      <c r="BK89" s="72"/>
    </row>
    <row r="90" spans="1:63" x14ac:dyDescent="0.25">
      <c r="A90" s="72"/>
      <c r="B90" s="72"/>
      <c r="C90" s="72"/>
      <c r="D90" s="72"/>
      <c r="E90" s="72"/>
      <c r="F90" s="72"/>
      <c r="G90" s="72"/>
      <c r="H90" s="72"/>
      <c r="I90" s="72"/>
      <c r="J90" s="72"/>
      <c r="K90" s="72"/>
      <c r="L90" s="72"/>
      <c r="M90" s="72"/>
      <c r="N90" s="72"/>
      <c r="O90" s="72"/>
      <c r="P90" s="72"/>
      <c r="Q90" s="72"/>
      <c r="R90" s="72"/>
      <c r="S90" s="72"/>
      <c r="T90" s="72"/>
      <c r="U90" s="72"/>
      <c r="V90" s="72"/>
      <c r="W90" s="72"/>
      <c r="X90" s="72"/>
      <c r="Y90" s="72"/>
      <c r="Z90" s="72"/>
      <c r="AA90" s="72"/>
      <c r="AB90" s="72"/>
      <c r="AC90" s="72"/>
      <c r="AD90" s="72"/>
      <c r="AE90" s="72"/>
      <c r="AF90" s="72"/>
      <c r="AG90" s="72"/>
      <c r="AH90" s="72"/>
      <c r="AI90" s="72"/>
      <c r="AJ90" s="72"/>
      <c r="AK90" s="72"/>
      <c r="AL90" s="72"/>
      <c r="AM90" s="72"/>
      <c r="AN90" s="72"/>
      <c r="AO90" s="72"/>
      <c r="AP90" s="72"/>
      <c r="AQ90" s="72"/>
      <c r="AR90" s="72"/>
      <c r="AS90" s="72"/>
      <c r="AT90" s="72"/>
      <c r="AU90" s="72"/>
      <c r="AV90" s="72"/>
      <c r="AW90" s="72"/>
      <c r="AX90" s="72"/>
      <c r="AY90" s="72"/>
      <c r="AZ90" s="72"/>
      <c r="BA90" s="72"/>
      <c r="BB90" s="72"/>
      <c r="BC90" s="72"/>
      <c r="BD90" s="72"/>
      <c r="BE90" s="72"/>
      <c r="BF90" s="72"/>
      <c r="BG90" s="72"/>
      <c r="BH90" s="72"/>
      <c r="BI90" s="72"/>
      <c r="BJ90" s="72"/>
      <c r="BK90" s="72"/>
    </row>
    <row r="91" spans="1:63" x14ac:dyDescent="0.25">
      <c r="A91" s="72"/>
      <c r="B91" s="72"/>
      <c r="C91" s="72"/>
      <c r="D91" s="72"/>
      <c r="E91" s="72"/>
      <c r="F91" s="72"/>
      <c r="G91" s="72"/>
      <c r="H91" s="72"/>
      <c r="I91" s="72"/>
      <c r="J91" s="72"/>
      <c r="K91" s="72"/>
      <c r="L91" s="72"/>
      <c r="M91" s="72"/>
      <c r="N91" s="72"/>
      <c r="O91" s="72"/>
      <c r="P91" s="72"/>
      <c r="Q91" s="72"/>
      <c r="R91" s="72"/>
      <c r="S91" s="72"/>
      <c r="T91" s="72"/>
      <c r="U91" s="72"/>
      <c r="V91" s="72"/>
      <c r="W91" s="72"/>
      <c r="X91" s="72"/>
      <c r="Y91" s="72"/>
      <c r="Z91" s="72"/>
      <c r="AA91" s="72"/>
      <c r="AB91" s="72"/>
      <c r="AC91" s="72"/>
      <c r="AD91" s="72"/>
      <c r="AE91" s="72"/>
      <c r="AF91" s="72"/>
      <c r="AG91" s="72"/>
      <c r="AH91" s="72"/>
      <c r="AI91" s="72"/>
      <c r="AJ91" s="72"/>
      <c r="AK91" s="72"/>
      <c r="AL91" s="72"/>
      <c r="AM91" s="72"/>
      <c r="AN91" s="72"/>
      <c r="AO91" s="72"/>
      <c r="AP91" s="72"/>
      <c r="AQ91" s="72"/>
      <c r="AR91" s="72"/>
      <c r="AS91" s="72"/>
      <c r="AT91" s="72"/>
      <c r="AU91" s="72"/>
      <c r="AV91" s="72"/>
      <c r="AW91" s="72"/>
      <c r="AX91" s="72"/>
      <c r="AY91" s="72"/>
      <c r="AZ91" s="72"/>
      <c r="BA91" s="72"/>
      <c r="BB91" s="72"/>
      <c r="BC91" s="72"/>
      <c r="BD91" s="72"/>
      <c r="BE91" s="72"/>
      <c r="BF91" s="72"/>
      <c r="BG91" s="72"/>
      <c r="BH91" s="72"/>
      <c r="BI91" s="72"/>
      <c r="BJ91" s="72"/>
      <c r="BK91" s="72"/>
    </row>
    <row r="92" spans="1:63" x14ac:dyDescent="0.25">
      <c r="A92" s="72"/>
      <c r="B92" s="72"/>
      <c r="C92" s="72"/>
      <c r="D92" s="72"/>
      <c r="E92" s="72"/>
      <c r="F92" s="72"/>
      <c r="G92" s="72"/>
      <c r="H92" s="72"/>
      <c r="I92" s="72"/>
      <c r="J92" s="72"/>
      <c r="K92" s="72"/>
      <c r="L92" s="72"/>
      <c r="M92" s="72"/>
      <c r="N92" s="72"/>
      <c r="O92" s="72"/>
      <c r="P92" s="72"/>
      <c r="Q92" s="72"/>
      <c r="R92" s="72"/>
      <c r="S92" s="72"/>
      <c r="T92" s="72"/>
      <c r="U92" s="72"/>
      <c r="V92" s="72"/>
      <c r="W92" s="72"/>
      <c r="X92" s="72"/>
      <c r="Y92" s="72"/>
      <c r="Z92" s="72"/>
      <c r="AA92" s="72"/>
      <c r="AB92" s="72"/>
      <c r="AC92" s="72"/>
      <c r="AD92" s="72"/>
      <c r="AE92" s="72"/>
      <c r="AF92" s="72"/>
      <c r="AG92" s="72"/>
      <c r="AH92" s="72"/>
      <c r="AI92" s="72"/>
      <c r="AJ92" s="72"/>
      <c r="AK92" s="72"/>
      <c r="AL92" s="72"/>
      <c r="AM92" s="72"/>
      <c r="AN92" s="72"/>
      <c r="AO92" s="72"/>
      <c r="AP92" s="72"/>
      <c r="AQ92" s="72"/>
      <c r="AR92" s="72"/>
      <c r="AS92" s="72"/>
      <c r="AT92" s="72"/>
      <c r="AU92" s="72"/>
      <c r="AV92" s="72"/>
      <c r="AW92" s="72"/>
      <c r="AX92" s="72"/>
      <c r="AY92" s="72"/>
      <c r="AZ92" s="72"/>
      <c r="BA92" s="72"/>
      <c r="BB92" s="72"/>
      <c r="BC92" s="72"/>
      <c r="BD92" s="72"/>
      <c r="BE92" s="72"/>
      <c r="BF92" s="72"/>
      <c r="BG92" s="72"/>
      <c r="BH92" s="72"/>
      <c r="BI92" s="72"/>
      <c r="BJ92" s="72"/>
      <c r="BK92" s="72"/>
    </row>
    <row r="93" spans="1:63" x14ac:dyDescent="0.25">
      <c r="A93" s="72"/>
      <c r="B93" s="72"/>
      <c r="C93" s="72"/>
      <c r="D93" s="72"/>
      <c r="E93" s="72"/>
      <c r="F93" s="72"/>
      <c r="G93" s="72"/>
      <c r="H93" s="72"/>
      <c r="I93" s="72"/>
      <c r="J93" s="72"/>
      <c r="K93" s="72"/>
      <c r="L93" s="72"/>
      <c r="M93" s="72"/>
      <c r="N93" s="72"/>
      <c r="O93" s="72"/>
      <c r="P93" s="72"/>
      <c r="Q93" s="72"/>
      <c r="R93" s="72"/>
      <c r="S93" s="72"/>
      <c r="T93" s="72"/>
      <c r="U93" s="72"/>
      <c r="V93" s="72"/>
      <c r="W93" s="72"/>
      <c r="X93" s="72"/>
      <c r="Y93" s="72"/>
      <c r="Z93" s="72"/>
      <c r="AA93" s="72"/>
      <c r="AB93" s="72"/>
      <c r="AC93" s="72"/>
      <c r="AD93" s="72"/>
      <c r="AE93" s="72"/>
      <c r="AF93" s="72"/>
      <c r="AG93" s="72"/>
      <c r="AH93" s="72"/>
      <c r="AI93" s="72"/>
      <c r="AJ93" s="72"/>
      <c r="AK93" s="72"/>
      <c r="AL93" s="72"/>
      <c r="AM93" s="72"/>
      <c r="AN93" s="72"/>
      <c r="AO93" s="72"/>
      <c r="AP93" s="72"/>
      <c r="AQ93" s="72"/>
      <c r="AR93" s="72"/>
      <c r="AS93" s="72"/>
      <c r="AT93" s="72"/>
      <c r="AU93" s="72"/>
      <c r="AV93" s="72"/>
      <c r="AW93" s="72"/>
      <c r="AX93" s="72"/>
      <c r="AY93" s="72"/>
      <c r="AZ93" s="72"/>
      <c r="BA93" s="72"/>
      <c r="BB93" s="72"/>
      <c r="BC93" s="72"/>
      <c r="BD93" s="72"/>
      <c r="BE93" s="72"/>
      <c r="BF93" s="72"/>
      <c r="BG93" s="72"/>
      <c r="BH93" s="72"/>
      <c r="BI93" s="72"/>
      <c r="BJ93" s="72"/>
      <c r="BK93" s="72"/>
    </row>
    <row r="94" spans="1:63" x14ac:dyDescent="0.25">
      <c r="A94" s="72"/>
      <c r="B94" s="72"/>
      <c r="C94" s="72"/>
      <c r="D94" s="72"/>
      <c r="E94" s="72"/>
      <c r="F94" s="72"/>
      <c r="G94" s="72"/>
      <c r="H94" s="72"/>
      <c r="I94" s="72"/>
      <c r="J94" s="72"/>
      <c r="K94" s="72"/>
      <c r="L94" s="72"/>
      <c r="M94" s="72"/>
      <c r="N94" s="72"/>
      <c r="O94" s="72"/>
      <c r="P94" s="72"/>
      <c r="Q94" s="72"/>
      <c r="R94" s="72"/>
      <c r="S94" s="72"/>
      <c r="T94" s="72"/>
      <c r="U94" s="72"/>
      <c r="V94" s="72"/>
      <c r="W94" s="72"/>
      <c r="X94" s="72"/>
      <c r="Y94" s="72"/>
      <c r="Z94" s="72"/>
      <c r="AA94" s="72"/>
      <c r="AB94" s="72"/>
      <c r="AC94" s="72"/>
      <c r="AD94" s="72"/>
      <c r="AE94" s="72"/>
      <c r="AF94" s="72"/>
      <c r="AG94" s="72"/>
      <c r="AH94" s="72"/>
      <c r="AI94" s="72"/>
      <c r="AJ94" s="72"/>
      <c r="AK94" s="72"/>
      <c r="AL94" s="72"/>
      <c r="AM94" s="72"/>
      <c r="AN94" s="72"/>
      <c r="AO94" s="72"/>
      <c r="AP94" s="72"/>
      <c r="AQ94" s="72"/>
      <c r="AR94" s="72"/>
      <c r="AS94" s="72"/>
      <c r="AT94" s="72"/>
      <c r="AU94" s="72"/>
      <c r="AV94" s="72"/>
      <c r="AW94" s="72"/>
      <c r="AX94" s="72"/>
      <c r="AY94" s="72"/>
      <c r="AZ94" s="72"/>
      <c r="BA94" s="72"/>
      <c r="BB94" s="72"/>
      <c r="BC94" s="72"/>
      <c r="BD94" s="72"/>
      <c r="BE94" s="72"/>
      <c r="BF94" s="72"/>
      <c r="BG94" s="72"/>
      <c r="BH94" s="72"/>
      <c r="BI94" s="72"/>
      <c r="BJ94" s="72"/>
      <c r="BK94" s="72"/>
    </row>
    <row r="95" spans="1:63" x14ac:dyDescent="0.25">
      <c r="A95" s="72"/>
      <c r="B95" s="72"/>
      <c r="C95" s="72"/>
      <c r="D95" s="72"/>
      <c r="E95" s="72"/>
      <c r="F95" s="72"/>
      <c r="G95" s="72"/>
      <c r="H95" s="72"/>
      <c r="I95" s="72"/>
      <c r="J95" s="72"/>
      <c r="K95" s="72"/>
      <c r="L95" s="72"/>
      <c r="M95" s="72"/>
      <c r="N95" s="72"/>
      <c r="O95" s="72"/>
      <c r="P95" s="72"/>
      <c r="Q95" s="72"/>
      <c r="R95" s="72"/>
      <c r="S95" s="72"/>
      <c r="T95" s="72"/>
      <c r="U95" s="72"/>
      <c r="V95" s="72"/>
      <c r="W95" s="72"/>
      <c r="X95" s="72"/>
      <c r="Y95" s="72"/>
      <c r="Z95" s="72"/>
      <c r="AA95" s="72"/>
      <c r="AB95" s="72"/>
      <c r="AC95" s="72"/>
      <c r="AD95" s="72"/>
      <c r="AE95" s="72"/>
      <c r="AF95" s="72"/>
      <c r="AG95" s="72"/>
      <c r="AH95" s="72"/>
      <c r="AI95" s="72"/>
      <c r="AJ95" s="72"/>
      <c r="AK95" s="72"/>
      <c r="AL95" s="72"/>
      <c r="AM95" s="72"/>
      <c r="AN95" s="72"/>
      <c r="AO95" s="72"/>
      <c r="AP95" s="72"/>
      <c r="AQ95" s="72"/>
      <c r="AR95" s="72"/>
      <c r="AS95" s="72"/>
      <c r="AT95" s="72"/>
      <c r="AU95" s="72"/>
      <c r="AV95" s="72"/>
      <c r="AW95" s="72"/>
      <c r="AX95" s="72"/>
      <c r="AY95" s="72"/>
      <c r="AZ95" s="72"/>
      <c r="BA95" s="72"/>
      <c r="BB95" s="72"/>
      <c r="BC95" s="72"/>
      <c r="BD95" s="72"/>
      <c r="BE95" s="72"/>
      <c r="BF95" s="72"/>
      <c r="BG95" s="72"/>
      <c r="BH95" s="72"/>
      <c r="BI95" s="72"/>
      <c r="BJ95" s="72"/>
      <c r="BK95" s="72"/>
    </row>
    <row r="96" spans="1:63" x14ac:dyDescent="0.25">
      <c r="A96" s="72"/>
      <c r="B96" s="72"/>
      <c r="C96" s="72"/>
      <c r="D96" s="72"/>
      <c r="E96" s="72"/>
      <c r="F96" s="72"/>
      <c r="G96" s="72"/>
      <c r="H96" s="72"/>
      <c r="I96" s="72"/>
      <c r="J96" s="72"/>
      <c r="K96" s="72"/>
      <c r="L96" s="72"/>
      <c r="M96" s="72"/>
      <c r="N96" s="72"/>
      <c r="O96" s="72"/>
      <c r="P96" s="72"/>
      <c r="Q96" s="72"/>
      <c r="R96" s="72"/>
      <c r="S96" s="72"/>
      <c r="T96" s="72"/>
      <c r="U96" s="72"/>
      <c r="V96" s="72"/>
      <c r="W96" s="72"/>
      <c r="X96" s="72"/>
      <c r="Y96" s="72"/>
      <c r="Z96" s="72"/>
      <c r="AA96" s="72"/>
      <c r="AB96" s="72"/>
      <c r="AC96" s="72"/>
      <c r="AD96" s="72"/>
      <c r="AE96" s="72"/>
      <c r="AF96" s="72"/>
      <c r="AG96" s="72"/>
      <c r="AH96" s="72"/>
      <c r="AI96" s="72"/>
      <c r="AJ96" s="72"/>
      <c r="AK96" s="72"/>
      <c r="AL96" s="72"/>
      <c r="AM96" s="72"/>
      <c r="AN96" s="72"/>
      <c r="AO96" s="72"/>
      <c r="AP96" s="72"/>
      <c r="AQ96" s="72"/>
      <c r="AR96" s="72"/>
      <c r="AS96" s="72"/>
      <c r="AT96" s="72"/>
      <c r="AU96" s="72"/>
      <c r="AV96" s="72"/>
      <c r="AW96" s="72"/>
      <c r="AX96" s="72"/>
      <c r="AY96" s="72"/>
      <c r="AZ96" s="72"/>
      <c r="BA96" s="72"/>
      <c r="BB96" s="72"/>
      <c r="BC96" s="72"/>
      <c r="BD96" s="72"/>
      <c r="BE96" s="72"/>
      <c r="BF96" s="72"/>
      <c r="BG96" s="72"/>
      <c r="BH96" s="72"/>
      <c r="BI96" s="72"/>
      <c r="BJ96" s="72"/>
      <c r="BK96" s="72"/>
    </row>
    <row r="97" spans="1:63" x14ac:dyDescent="0.25">
      <c r="A97" s="72"/>
      <c r="B97" s="72"/>
      <c r="C97" s="72"/>
      <c r="D97" s="72"/>
      <c r="E97" s="72"/>
      <c r="F97" s="72"/>
      <c r="G97" s="72"/>
      <c r="H97" s="72"/>
      <c r="I97" s="72"/>
      <c r="J97" s="72"/>
      <c r="K97" s="72"/>
      <c r="L97" s="72"/>
      <c r="M97" s="72"/>
      <c r="N97" s="72"/>
      <c r="O97" s="72"/>
      <c r="P97" s="72"/>
      <c r="Q97" s="72"/>
      <c r="R97" s="72"/>
      <c r="S97" s="72"/>
      <c r="T97" s="72"/>
      <c r="U97" s="72"/>
      <c r="V97" s="72"/>
      <c r="W97" s="72"/>
      <c r="X97" s="72"/>
      <c r="Y97" s="72"/>
      <c r="Z97" s="72"/>
      <c r="AA97" s="72"/>
      <c r="AB97" s="72"/>
      <c r="AC97" s="72"/>
      <c r="AD97" s="72"/>
      <c r="AE97" s="72"/>
      <c r="AF97" s="72"/>
      <c r="AG97" s="72"/>
      <c r="AH97" s="72"/>
      <c r="AI97" s="72"/>
      <c r="AJ97" s="72"/>
      <c r="AK97" s="72"/>
      <c r="AL97" s="72"/>
      <c r="AM97" s="72"/>
      <c r="AN97" s="72"/>
      <c r="AO97" s="72"/>
      <c r="AP97" s="72"/>
      <c r="AQ97" s="72"/>
      <c r="AR97" s="72"/>
      <c r="AS97" s="72"/>
      <c r="AT97" s="72"/>
      <c r="AU97" s="72"/>
      <c r="AV97" s="72"/>
      <c r="AW97" s="72"/>
      <c r="AX97" s="72"/>
      <c r="AY97" s="72"/>
      <c r="AZ97" s="72"/>
      <c r="BA97" s="72"/>
      <c r="BB97" s="72"/>
      <c r="BC97" s="72"/>
      <c r="BD97" s="72"/>
      <c r="BE97" s="72"/>
      <c r="BF97" s="72"/>
      <c r="BG97" s="72"/>
      <c r="BH97" s="72"/>
      <c r="BI97" s="72"/>
      <c r="BJ97" s="72"/>
      <c r="BK97" s="72"/>
    </row>
    <row r="98" spans="1:63" x14ac:dyDescent="0.25">
      <c r="A98" s="72"/>
      <c r="B98" s="72"/>
      <c r="C98" s="72"/>
      <c r="D98" s="72"/>
      <c r="E98" s="72"/>
      <c r="F98" s="72"/>
      <c r="G98" s="72"/>
      <c r="H98" s="72"/>
      <c r="I98" s="72"/>
      <c r="J98" s="72"/>
      <c r="K98" s="72"/>
      <c r="L98" s="72"/>
      <c r="M98" s="72"/>
      <c r="N98" s="72"/>
      <c r="O98" s="72"/>
      <c r="P98" s="72"/>
      <c r="Q98" s="72"/>
      <c r="R98" s="72"/>
      <c r="S98" s="72"/>
      <c r="T98" s="72"/>
      <c r="U98" s="72"/>
      <c r="V98" s="72"/>
      <c r="W98" s="72"/>
      <c r="X98" s="72"/>
      <c r="Y98" s="72"/>
      <c r="Z98" s="72"/>
      <c r="AA98" s="72"/>
      <c r="AB98" s="72"/>
      <c r="AC98" s="72"/>
      <c r="AD98" s="72"/>
      <c r="AE98" s="72"/>
      <c r="AF98" s="72"/>
      <c r="AG98" s="72"/>
      <c r="AH98" s="72"/>
      <c r="AI98" s="72"/>
      <c r="AJ98" s="72"/>
      <c r="AK98" s="72"/>
      <c r="AL98" s="72"/>
      <c r="AM98" s="72"/>
      <c r="AN98" s="72"/>
      <c r="AO98" s="72"/>
      <c r="AP98" s="72"/>
      <c r="AQ98" s="72"/>
      <c r="AR98" s="72"/>
      <c r="AS98" s="72"/>
      <c r="AT98" s="72"/>
      <c r="AU98" s="72"/>
      <c r="AV98" s="72"/>
      <c r="AW98" s="72"/>
      <c r="AX98" s="72"/>
      <c r="AY98" s="72"/>
      <c r="AZ98" s="72"/>
      <c r="BA98" s="72"/>
      <c r="BB98" s="72"/>
      <c r="BC98" s="72"/>
      <c r="BD98" s="72"/>
      <c r="BE98" s="72"/>
      <c r="BF98" s="72"/>
      <c r="BG98" s="72"/>
      <c r="BH98" s="72"/>
      <c r="BI98" s="72"/>
      <c r="BJ98" s="72"/>
      <c r="BK98" s="72"/>
    </row>
    <row r="99" spans="1:63" x14ac:dyDescent="0.25">
      <c r="A99" s="72"/>
      <c r="B99" s="72"/>
      <c r="C99" s="72"/>
      <c r="D99" s="72"/>
      <c r="E99" s="72"/>
      <c r="F99" s="72"/>
      <c r="G99" s="72"/>
      <c r="H99" s="72"/>
      <c r="I99" s="72"/>
      <c r="J99" s="72"/>
      <c r="K99" s="72"/>
      <c r="L99" s="72"/>
      <c r="M99" s="72"/>
      <c r="N99" s="72"/>
      <c r="O99" s="72"/>
      <c r="P99" s="72"/>
      <c r="Q99" s="72"/>
      <c r="R99" s="72"/>
      <c r="S99" s="72"/>
      <c r="T99" s="72"/>
      <c r="U99" s="72"/>
      <c r="V99" s="72"/>
      <c r="W99" s="72"/>
      <c r="X99" s="72"/>
      <c r="Y99" s="72"/>
      <c r="Z99" s="72"/>
      <c r="AA99" s="72"/>
      <c r="AB99" s="72"/>
      <c r="AC99" s="72"/>
      <c r="AD99" s="72"/>
      <c r="AE99" s="72"/>
      <c r="AF99" s="72"/>
      <c r="AG99" s="72"/>
      <c r="AH99" s="72"/>
      <c r="AI99" s="72"/>
      <c r="AJ99" s="72"/>
      <c r="AK99" s="72"/>
      <c r="AL99" s="72"/>
      <c r="AM99" s="72"/>
      <c r="AN99" s="72"/>
      <c r="AO99" s="72"/>
      <c r="AP99" s="72"/>
      <c r="AQ99" s="72"/>
      <c r="AR99" s="72"/>
      <c r="AS99" s="72"/>
      <c r="AT99" s="72"/>
      <c r="AU99" s="72"/>
      <c r="AV99" s="72"/>
      <c r="AW99" s="72"/>
      <c r="AX99" s="72"/>
      <c r="AY99" s="72"/>
      <c r="AZ99" s="72"/>
      <c r="BA99" s="72"/>
      <c r="BB99" s="72"/>
      <c r="BC99" s="72"/>
      <c r="BD99" s="72"/>
      <c r="BE99" s="72"/>
      <c r="BF99" s="72"/>
      <c r="BG99" s="72"/>
      <c r="BH99" s="72"/>
      <c r="BI99" s="72"/>
      <c r="BJ99" s="72"/>
      <c r="BK99" s="72"/>
    </row>
    <row r="100" spans="1:63" x14ac:dyDescent="0.25">
      <c r="A100" s="72"/>
      <c r="B100" s="72"/>
      <c r="C100" s="72"/>
      <c r="D100" s="72"/>
      <c r="E100" s="72"/>
      <c r="F100" s="72"/>
      <c r="G100" s="72"/>
      <c r="H100" s="72"/>
      <c r="I100" s="72"/>
      <c r="J100" s="72"/>
      <c r="K100" s="72"/>
      <c r="L100" s="72"/>
      <c r="M100" s="72"/>
      <c r="N100" s="72"/>
      <c r="O100" s="72"/>
      <c r="P100" s="72"/>
      <c r="Q100" s="72"/>
      <c r="R100" s="72"/>
      <c r="S100" s="72"/>
      <c r="T100" s="72"/>
      <c r="U100" s="72"/>
      <c r="V100" s="72"/>
      <c r="W100" s="72"/>
      <c r="X100" s="72"/>
      <c r="Y100" s="72"/>
      <c r="Z100" s="72"/>
      <c r="AA100" s="72"/>
      <c r="AB100" s="72"/>
      <c r="AC100" s="72"/>
      <c r="AD100" s="72"/>
      <c r="AE100" s="72"/>
      <c r="AF100" s="72"/>
      <c r="AG100" s="72"/>
      <c r="AH100" s="72"/>
      <c r="AI100" s="72"/>
      <c r="AJ100" s="72"/>
      <c r="AK100" s="72"/>
      <c r="AL100" s="72"/>
      <c r="AM100" s="72"/>
      <c r="AN100" s="72"/>
      <c r="AO100" s="72"/>
      <c r="AP100" s="72"/>
      <c r="AQ100" s="72"/>
      <c r="AR100" s="72"/>
      <c r="AS100" s="72"/>
      <c r="AT100" s="72"/>
      <c r="AU100" s="72"/>
      <c r="AV100" s="72"/>
      <c r="AW100" s="72"/>
      <c r="AX100" s="72"/>
      <c r="AY100" s="72"/>
      <c r="AZ100" s="72"/>
      <c r="BA100" s="72"/>
      <c r="BB100" s="72"/>
      <c r="BC100" s="72"/>
      <c r="BD100" s="72"/>
      <c r="BE100" s="72"/>
      <c r="BF100" s="72"/>
      <c r="BG100" s="72"/>
      <c r="BH100" s="72"/>
      <c r="BI100" s="72"/>
      <c r="BJ100" s="72"/>
      <c r="BK100" s="72"/>
    </row>
    <row r="101" spans="1:63" x14ac:dyDescent="0.25">
      <c r="A101" s="72"/>
      <c r="B101" s="72"/>
      <c r="C101" s="72"/>
      <c r="D101" s="72"/>
      <c r="E101" s="72"/>
      <c r="F101" s="72"/>
      <c r="G101" s="72"/>
      <c r="H101" s="72"/>
      <c r="I101" s="72"/>
      <c r="J101" s="72"/>
      <c r="K101" s="72"/>
      <c r="L101" s="72"/>
      <c r="M101" s="72"/>
      <c r="N101" s="72"/>
      <c r="O101" s="72"/>
      <c r="P101" s="72"/>
      <c r="Q101" s="72"/>
      <c r="R101" s="72"/>
      <c r="S101" s="72"/>
      <c r="T101" s="72"/>
      <c r="U101" s="72"/>
      <c r="V101" s="72"/>
      <c r="W101" s="72"/>
      <c r="X101" s="72"/>
      <c r="Y101" s="72"/>
      <c r="Z101" s="72"/>
      <c r="AA101" s="72"/>
      <c r="AB101" s="72"/>
      <c r="AC101" s="72"/>
      <c r="AD101" s="72"/>
      <c r="AE101" s="72"/>
      <c r="AF101" s="72"/>
      <c r="AG101" s="72"/>
      <c r="AH101" s="72"/>
      <c r="AI101" s="72"/>
      <c r="AJ101" s="72"/>
      <c r="AK101" s="72"/>
      <c r="AL101" s="72"/>
      <c r="AM101" s="72"/>
      <c r="AN101" s="72"/>
      <c r="AO101" s="72"/>
      <c r="AP101" s="72"/>
      <c r="AQ101" s="72"/>
      <c r="AR101" s="72"/>
      <c r="AS101" s="72"/>
      <c r="AT101" s="72"/>
      <c r="AU101" s="72"/>
      <c r="AV101" s="72"/>
      <c r="AW101" s="72"/>
      <c r="AX101" s="72"/>
      <c r="AY101" s="72"/>
      <c r="AZ101" s="72"/>
      <c r="BA101" s="72"/>
      <c r="BB101" s="72"/>
      <c r="BC101" s="72"/>
      <c r="BD101" s="72"/>
      <c r="BE101" s="72"/>
      <c r="BF101" s="72"/>
      <c r="BG101" s="72"/>
      <c r="BH101" s="72"/>
      <c r="BI101" s="72"/>
      <c r="BJ101" s="72"/>
      <c r="BK101" s="72"/>
    </row>
    <row r="102" spans="1:63" x14ac:dyDescent="0.25">
      <c r="A102" s="72"/>
      <c r="B102" s="72"/>
      <c r="C102" s="72"/>
      <c r="D102" s="72"/>
      <c r="E102" s="72"/>
      <c r="F102" s="72"/>
      <c r="G102" s="72"/>
      <c r="H102" s="72"/>
      <c r="I102" s="72"/>
      <c r="J102" s="72"/>
      <c r="K102" s="72"/>
      <c r="L102" s="72"/>
      <c r="M102" s="72"/>
      <c r="N102" s="72"/>
      <c r="O102" s="72"/>
      <c r="P102" s="72"/>
      <c r="Q102" s="72"/>
      <c r="R102" s="72"/>
      <c r="S102" s="72"/>
      <c r="T102" s="72"/>
      <c r="U102" s="72"/>
      <c r="V102" s="72"/>
      <c r="W102" s="72"/>
      <c r="X102" s="72"/>
      <c r="Y102" s="72"/>
      <c r="Z102" s="72"/>
      <c r="AA102" s="72"/>
      <c r="AB102" s="72"/>
      <c r="AC102" s="72"/>
      <c r="AD102" s="72"/>
      <c r="AE102" s="72"/>
      <c r="AF102" s="72"/>
      <c r="AG102" s="72"/>
      <c r="AH102" s="72"/>
      <c r="AI102" s="72"/>
      <c r="AJ102" s="72"/>
      <c r="AK102" s="72"/>
      <c r="AL102" s="72"/>
      <c r="AM102" s="72"/>
      <c r="AN102" s="72"/>
      <c r="AO102" s="72"/>
      <c r="AP102" s="72"/>
      <c r="AQ102" s="72"/>
      <c r="AR102" s="72"/>
      <c r="AS102" s="72"/>
      <c r="AT102" s="72"/>
      <c r="AU102" s="72"/>
      <c r="AV102" s="72"/>
      <c r="AW102" s="72"/>
      <c r="AX102" s="72"/>
      <c r="AY102" s="72"/>
      <c r="AZ102" s="72"/>
      <c r="BA102" s="72"/>
      <c r="BB102" s="72"/>
      <c r="BC102" s="72"/>
      <c r="BD102" s="72"/>
      <c r="BE102" s="72"/>
      <c r="BF102" s="72"/>
      <c r="BG102" s="72"/>
      <c r="BH102" s="72"/>
      <c r="BI102" s="72"/>
      <c r="BJ102" s="72"/>
      <c r="BK102" s="72"/>
    </row>
    <row r="103" spans="1:63" x14ac:dyDescent="0.25">
      <c r="A103" s="72"/>
      <c r="B103" s="72"/>
      <c r="C103" s="72"/>
      <c r="D103" s="72"/>
      <c r="E103" s="72"/>
      <c r="F103" s="72"/>
      <c r="G103" s="72"/>
      <c r="H103" s="72"/>
      <c r="I103" s="72"/>
      <c r="J103" s="72"/>
      <c r="K103" s="72"/>
      <c r="L103" s="72"/>
      <c r="M103" s="72"/>
      <c r="N103" s="72"/>
      <c r="O103" s="72"/>
      <c r="P103" s="72"/>
      <c r="Q103" s="72"/>
      <c r="R103" s="72"/>
      <c r="S103" s="72"/>
      <c r="T103" s="72"/>
      <c r="U103" s="72"/>
      <c r="V103" s="72"/>
      <c r="W103" s="72"/>
      <c r="X103" s="72"/>
      <c r="Y103" s="72"/>
      <c r="Z103" s="72"/>
      <c r="AA103" s="72"/>
      <c r="AB103" s="72"/>
      <c r="AC103" s="72"/>
      <c r="AD103" s="72"/>
      <c r="AE103" s="72"/>
      <c r="AF103" s="72"/>
      <c r="AG103" s="72"/>
      <c r="AH103" s="72"/>
      <c r="AI103" s="72"/>
      <c r="AJ103" s="72"/>
      <c r="AK103" s="72"/>
      <c r="AL103" s="72"/>
      <c r="AM103" s="72"/>
      <c r="AN103" s="72"/>
      <c r="AO103" s="72"/>
      <c r="AP103" s="72"/>
      <c r="AQ103" s="72"/>
      <c r="AR103" s="72"/>
      <c r="AS103" s="72"/>
      <c r="AT103" s="72"/>
      <c r="AU103" s="72"/>
      <c r="AV103" s="72"/>
      <c r="AW103" s="72"/>
      <c r="AX103" s="72"/>
      <c r="AY103" s="72"/>
      <c r="AZ103" s="72"/>
      <c r="BA103" s="72"/>
      <c r="BB103" s="72"/>
      <c r="BC103" s="72"/>
      <c r="BD103" s="72"/>
      <c r="BE103" s="72"/>
      <c r="BF103" s="72"/>
      <c r="BG103" s="72"/>
      <c r="BH103" s="72"/>
      <c r="BI103" s="72"/>
      <c r="BJ103" s="72"/>
      <c r="BK103" s="72"/>
    </row>
    <row r="104" spans="1:63" x14ac:dyDescent="0.25">
      <c r="A104" s="72"/>
      <c r="B104" s="72"/>
      <c r="C104" s="72"/>
      <c r="D104" s="72"/>
      <c r="E104" s="72"/>
      <c r="F104" s="72"/>
      <c r="G104" s="72"/>
      <c r="H104" s="72"/>
      <c r="I104" s="72"/>
      <c r="J104" s="72"/>
      <c r="K104" s="72"/>
      <c r="L104" s="72"/>
      <c r="M104" s="72"/>
      <c r="N104" s="72"/>
      <c r="O104" s="72"/>
      <c r="P104" s="72"/>
      <c r="Q104" s="72"/>
      <c r="R104" s="72"/>
      <c r="S104" s="72"/>
      <c r="T104" s="72"/>
      <c r="U104" s="72"/>
      <c r="V104" s="72"/>
      <c r="W104" s="72"/>
      <c r="X104" s="72"/>
      <c r="Y104" s="72"/>
      <c r="Z104" s="72"/>
      <c r="AA104" s="72"/>
      <c r="AB104" s="72"/>
      <c r="AC104" s="72"/>
      <c r="AD104" s="72"/>
      <c r="AE104" s="72"/>
      <c r="AF104" s="72"/>
      <c r="AG104" s="72"/>
      <c r="AH104" s="72"/>
      <c r="AI104" s="72"/>
      <c r="AJ104" s="72"/>
      <c r="AK104" s="72"/>
      <c r="AL104" s="72"/>
      <c r="AM104" s="72"/>
      <c r="AN104" s="72"/>
      <c r="AO104" s="72"/>
      <c r="AP104" s="72"/>
      <c r="AQ104" s="72"/>
      <c r="AR104" s="72"/>
      <c r="AS104" s="72"/>
      <c r="AT104" s="72"/>
      <c r="AU104" s="72"/>
      <c r="AV104" s="72"/>
      <c r="AW104" s="72"/>
      <c r="AX104" s="72"/>
      <c r="AY104" s="72"/>
      <c r="AZ104" s="72"/>
      <c r="BA104" s="72"/>
      <c r="BB104" s="72"/>
      <c r="BC104" s="72"/>
      <c r="BD104" s="72"/>
      <c r="BE104" s="72"/>
      <c r="BF104" s="72"/>
      <c r="BG104" s="72"/>
      <c r="BH104" s="72"/>
      <c r="BI104" s="72"/>
      <c r="BJ104" s="72"/>
      <c r="BK104" s="72"/>
    </row>
    <row r="105" spans="1:63" x14ac:dyDescent="0.25">
      <c r="A105" s="72"/>
      <c r="B105" s="72"/>
      <c r="C105" s="72"/>
      <c r="D105" s="72"/>
      <c r="E105" s="72"/>
      <c r="F105" s="72"/>
      <c r="G105" s="72"/>
      <c r="H105" s="72"/>
      <c r="I105" s="72"/>
      <c r="J105" s="72"/>
      <c r="K105" s="72"/>
      <c r="L105" s="72"/>
      <c r="M105" s="72"/>
      <c r="N105" s="72"/>
      <c r="O105" s="72"/>
      <c r="P105" s="72"/>
      <c r="Q105" s="72"/>
      <c r="R105" s="72"/>
      <c r="S105" s="72"/>
      <c r="T105" s="72"/>
      <c r="U105" s="72"/>
      <c r="V105" s="72"/>
      <c r="W105" s="72"/>
      <c r="X105" s="72"/>
      <c r="Y105" s="72"/>
      <c r="Z105" s="72"/>
      <c r="AA105" s="72"/>
      <c r="AB105" s="72"/>
      <c r="AC105" s="72"/>
      <c r="AD105" s="72"/>
      <c r="AE105" s="72"/>
      <c r="AF105" s="72"/>
      <c r="AG105" s="72"/>
      <c r="AH105" s="72"/>
      <c r="AI105" s="72"/>
      <c r="AJ105" s="72"/>
      <c r="AK105" s="72"/>
      <c r="AL105" s="72"/>
      <c r="AM105" s="72"/>
      <c r="AN105" s="72"/>
      <c r="AO105" s="72"/>
      <c r="AP105" s="72"/>
      <c r="AQ105" s="72"/>
      <c r="AR105" s="72"/>
      <c r="AS105" s="72"/>
      <c r="AT105" s="72"/>
      <c r="AU105" s="72"/>
      <c r="AV105" s="72"/>
      <c r="AW105" s="72"/>
      <c r="AX105" s="72"/>
      <c r="AY105" s="72"/>
      <c r="AZ105" s="72"/>
      <c r="BA105" s="72"/>
      <c r="BB105" s="72"/>
      <c r="BC105" s="72"/>
      <c r="BD105" s="72"/>
      <c r="BE105" s="72"/>
      <c r="BF105" s="72"/>
      <c r="BG105" s="72"/>
      <c r="BH105" s="72"/>
      <c r="BI105" s="72"/>
      <c r="BJ105" s="72"/>
      <c r="BK105" s="72"/>
    </row>
    <row r="106" spans="1:63" x14ac:dyDescent="0.25">
      <c r="A106" s="72"/>
      <c r="B106" s="72"/>
      <c r="C106" s="72"/>
      <c r="D106" s="72"/>
      <c r="E106" s="72"/>
      <c r="F106" s="72"/>
      <c r="G106" s="72"/>
      <c r="H106" s="72"/>
      <c r="I106" s="72"/>
      <c r="J106" s="72"/>
      <c r="K106" s="72"/>
      <c r="L106" s="72"/>
      <c r="M106" s="72"/>
      <c r="N106" s="72"/>
      <c r="O106" s="72"/>
      <c r="P106" s="72"/>
      <c r="Q106" s="72"/>
      <c r="R106" s="72"/>
      <c r="S106" s="72"/>
      <c r="T106" s="72"/>
      <c r="U106" s="72"/>
      <c r="V106" s="72"/>
      <c r="W106" s="72"/>
      <c r="X106" s="72"/>
      <c r="Y106" s="72"/>
      <c r="Z106" s="72"/>
      <c r="AA106" s="72"/>
      <c r="AB106" s="72"/>
      <c r="AC106" s="72"/>
      <c r="AD106" s="72"/>
      <c r="AE106" s="72"/>
      <c r="AF106" s="72"/>
      <c r="AG106" s="72"/>
      <c r="AH106" s="72"/>
      <c r="AI106" s="72"/>
      <c r="AJ106" s="72"/>
      <c r="AK106" s="72"/>
      <c r="AL106" s="72"/>
      <c r="AM106" s="72"/>
      <c r="AN106" s="72"/>
      <c r="AO106" s="72"/>
      <c r="AP106" s="72"/>
      <c r="AQ106" s="72"/>
      <c r="AR106" s="72"/>
      <c r="AS106" s="72"/>
      <c r="AT106" s="72"/>
      <c r="AU106" s="72"/>
      <c r="AV106" s="72"/>
      <c r="AW106" s="72"/>
      <c r="AX106" s="72"/>
      <c r="AY106" s="72"/>
      <c r="AZ106" s="72"/>
      <c r="BA106" s="72"/>
      <c r="BB106" s="72"/>
      <c r="BC106" s="72"/>
      <c r="BD106" s="72"/>
      <c r="BE106" s="72"/>
      <c r="BF106" s="72"/>
      <c r="BG106" s="72"/>
      <c r="BH106" s="72"/>
      <c r="BI106" s="72"/>
      <c r="BJ106" s="72"/>
      <c r="BK106" s="72"/>
    </row>
    <row r="107" spans="1:63" x14ac:dyDescent="0.25">
      <c r="A107" s="72"/>
      <c r="B107" s="72"/>
      <c r="C107" s="72"/>
      <c r="D107" s="72"/>
      <c r="E107" s="72"/>
      <c r="F107" s="72"/>
      <c r="G107" s="72"/>
      <c r="H107" s="72"/>
      <c r="I107" s="72"/>
      <c r="J107" s="72"/>
      <c r="K107" s="72"/>
      <c r="L107" s="72"/>
      <c r="M107" s="72"/>
      <c r="N107" s="72"/>
      <c r="O107" s="72"/>
      <c r="P107" s="72"/>
      <c r="Q107" s="72"/>
      <c r="R107" s="72"/>
      <c r="S107" s="72"/>
      <c r="T107" s="72"/>
      <c r="U107" s="72"/>
      <c r="V107" s="72"/>
      <c r="W107" s="72"/>
      <c r="X107" s="72"/>
      <c r="Y107" s="72"/>
      <c r="Z107" s="72"/>
      <c r="AA107" s="72"/>
      <c r="AB107" s="72"/>
      <c r="AC107" s="72"/>
      <c r="AD107" s="72"/>
      <c r="AE107" s="72"/>
      <c r="AF107" s="72"/>
      <c r="AG107" s="72"/>
      <c r="AH107" s="72"/>
      <c r="AI107" s="72"/>
      <c r="AJ107" s="72"/>
      <c r="AK107" s="72"/>
      <c r="AL107" s="72"/>
      <c r="AM107" s="72"/>
      <c r="AN107" s="72"/>
      <c r="AO107" s="72"/>
      <c r="AP107" s="72"/>
      <c r="AQ107" s="72"/>
      <c r="AR107" s="72"/>
      <c r="AS107" s="72"/>
      <c r="AT107" s="72"/>
      <c r="AU107" s="72"/>
      <c r="AV107" s="72"/>
      <c r="AW107" s="72"/>
      <c r="AX107" s="72"/>
      <c r="AY107" s="72"/>
      <c r="AZ107" s="72"/>
      <c r="BA107" s="72"/>
      <c r="BB107" s="72"/>
      <c r="BC107" s="72"/>
      <c r="BD107" s="72"/>
      <c r="BE107" s="72"/>
      <c r="BF107" s="72"/>
      <c r="BG107" s="72"/>
      <c r="BH107" s="72"/>
      <c r="BI107" s="72"/>
      <c r="BJ107" s="72"/>
      <c r="BK107" s="72"/>
    </row>
    <row r="108" spans="1:63" x14ac:dyDescent="0.25">
      <c r="A108" s="72"/>
      <c r="B108" s="72"/>
      <c r="C108" s="72"/>
      <c r="D108" s="72"/>
      <c r="E108" s="72"/>
      <c r="F108" s="72"/>
      <c r="G108" s="72"/>
      <c r="H108" s="72"/>
      <c r="I108" s="72"/>
      <c r="J108" s="72"/>
      <c r="K108" s="72"/>
      <c r="L108" s="72"/>
      <c r="M108" s="72"/>
      <c r="N108" s="72"/>
      <c r="O108" s="72"/>
      <c r="P108" s="72"/>
      <c r="Q108" s="72"/>
      <c r="R108" s="72"/>
      <c r="S108" s="72"/>
      <c r="T108" s="72"/>
      <c r="U108" s="72"/>
      <c r="V108" s="72"/>
      <c r="W108" s="72"/>
      <c r="X108" s="72"/>
      <c r="Y108" s="72"/>
      <c r="Z108" s="72"/>
      <c r="AA108" s="72"/>
      <c r="AB108" s="72"/>
      <c r="AC108" s="72"/>
      <c r="AD108" s="72"/>
      <c r="AE108" s="72"/>
      <c r="AF108" s="72"/>
      <c r="AG108" s="72"/>
      <c r="AH108" s="72"/>
      <c r="AI108" s="72"/>
      <c r="AJ108" s="72"/>
      <c r="AK108" s="72"/>
      <c r="AL108" s="72"/>
      <c r="AM108" s="72"/>
      <c r="AN108" s="72"/>
      <c r="AO108" s="72"/>
      <c r="AP108" s="72"/>
      <c r="AQ108" s="72"/>
      <c r="AR108" s="72"/>
      <c r="AS108" s="72"/>
      <c r="AT108" s="72"/>
      <c r="AU108" s="72"/>
      <c r="AV108" s="72"/>
      <c r="AW108" s="72"/>
      <c r="AX108" s="72"/>
      <c r="AY108" s="72"/>
      <c r="AZ108" s="72"/>
      <c r="BA108" s="72"/>
      <c r="BB108" s="72"/>
      <c r="BC108" s="72"/>
      <c r="BD108" s="72"/>
      <c r="BE108" s="72"/>
      <c r="BF108" s="72"/>
      <c r="BG108" s="72"/>
      <c r="BH108" s="72"/>
      <c r="BI108" s="72"/>
      <c r="BJ108" s="72"/>
      <c r="BK108" s="72"/>
    </row>
    <row r="109" spans="1:63" x14ac:dyDescent="0.25">
      <c r="A109" s="72"/>
      <c r="B109" s="72"/>
      <c r="C109" s="72"/>
      <c r="D109" s="72"/>
      <c r="E109" s="72"/>
      <c r="F109" s="72"/>
      <c r="G109" s="72"/>
      <c r="H109" s="72"/>
      <c r="I109" s="72"/>
      <c r="J109" s="72"/>
      <c r="K109" s="72"/>
      <c r="L109" s="72"/>
      <c r="M109" s="72"/>
      <c r="N109" s="72"/>
      <c r="O109" s="72"/>
      <c r="P109" s="72"/>
      <c r="Q109" s="72"/>
      <c r="R109" s="72"/>
      <c r="S109" s="72"/>
      <c r="T109" s="72"/>
      <c r="U109" s="72"/>
      <c r="V109" s="72"/>
      <c r="W109" s="72"/>
      <c r="X109" s="72"/>
      <c r="Y109" s="72"/>
      <c r="Z109" s="72"/>
      <c r="AA109" s="72"/>
      <c r="AB109" s="72"/>
      <c r="AC109" s="72"/>
      <c r="AD109" s="72"/>
      <c r="AE109" s="72"/>
      <c r="AF109" s="72"/>
      <c r="AG109" s="72"/>
      <c r="AH109" s="72"/>
      <c r="AI109" s="72"/>
      <c r="AJ109" s="72"/>
      <c r="AK109" s="72"/>
      <c r="AL109" s="72"/>
      <c r="AM109" s="72"/>
      <c r="AN109" s="72"/>
      <c r="AO109" s="72"/>
      <c r="AP109" s="72"/>
      <c r="AQ109" s="72"/>
      <c r="AR109" s="72"/>
      <c r="AS109" s="72"/>
      <c r="AT109" s="72"/>
      <c r="AU109" s="72"/>
      <c r="AV109" s="72"/>
      <c r="AW109" s="72"/>
      <c r="AX109" s="72"/>
      <c r="AY109" s="72"/>
      <c r="AZ109" s="72"/>
      <c r="BA109" s="72"/>
      <c r="BB109" s="72"/>
      <c r="BC109" s="72"/>
      <c r="BD109" s="72"/>
      <c r="BE109" s="72"/>
      <c r="BF109" s="72"/>
      <c r="BG109" s="72"/>
      <c r="BH109" s="72"/>
      <c r="BI109" s="72"/>
      <c r="BJ109" s="72"/>
      <c r="BK109" s="72"/>
    </row>
    <row r="110" spans="1:63" x14ac:dyDescent="0.25">
      <c r="A110" s="72"/>
      <c r="B110" s="72"/>
      <c r="C110" s="72"/>
      <c r="D110" s="72"/>
      <c r="E110" s="72"/>
      <c r="F110" s="72"/>
      <c r="G110" s="72"/>
      <c r="H110" s="72"/>
      <c r="I110" s="72"/>
      <c r="J110" s="72"/>
      <c r="K110" s="72"/>
      <c r="L110" s="72"/>
      <c r="M110" s="72"/>
      <c r="N110" s="72"/>
      <c r="O110" s="72"/>
      <c r="P110" s="72"/>
      <c r="Q110" s="72"/>
      <c r="R110" s="72"/>
      <c r="S110" s="72"/>
      <c r="T110" s="72"/>
      <c r="U110" s="72"/>
      <c r="V110" s="72"/>
      <c r="W110" s="72"/>
      <c r="X110" s="72"/>
      <c r="Y110" s="72"/>
      <c r="Z110" s="72"/>
      <c r="AA110" s="72"/>
      <c r="AB110" s="72"/>
      <c r="AC110" s="72"/>
      <c r="AD110" s="72"/>
      <c r="AE110" s="72"/>
      <c r="AF110" s="72"/>
      <c r="AG110" s="72"/>
      <c r="AH110" s="72"/>
      <c r="AI110" s="72"/>
      <c r="AJ110" s="72"/>
      <c r="AK110" s="72"/>
      <c r="AL110" s="72"/>
      <c r="AM110" s="72"/>
      <c r="AN110" s="72"/>
      <c r="AO110" s="72"/>
      <c r="AP110" s="72"/>
      <c r="AQ110" s="72"/>
      <c r="AR110" s="72"/>
      <c r="AS110" s="72"/>
      <c r="AT110" s="72"/>
      <c r="AU110" s="72"/>
      <c r="AV110" s="72"/>
      <c r="AW110" s="72"/>
      <c r="AX110" s="72"/>
      <c r="AY110" s="72"/>
      <c r="AZ110" s="72"/>
      <c r="BA110" s="72"/>
      <c r="BB110" s="72"/>
      <c r="BC110" s="72"/>
      <c r="BD110" s="72"/>
      <c r="BE110" s="72"/>
      <c r="BF110" s="72"/>
      <c r="BG110" s="72"/>
      <c r="BH110" s="72"/>
      <c r="BI110" s="72"/>
      <c r="BJ110" s="72"/>
      <c r="BK110" s="72"/>
    </row>
    <row r="111" spans="1:63" x14ac:dyDescent="0.25">
      <c r="A111" s="72"/>
      <c r="B111" s="72"/>
      <c r="C111" s="72"/>
      <c r="D111" s="72"/>
      <c r="E111" s="72"/>
      <c r="F111" s="72"/>
      <c r="G111" s="72"/>
      <c r="H111" s="72"/>
      <c r="I111" s="72"/>
      <c r="J111" s="72"/>
      <c r="K111" s="72"/>
      <c r="L111" s="72"/>
      <c r="M111" s="72"/>
      <c r="N111" s="72"/>
      <c r="O111" s="72"/>
      <c r="P111" s="72"/>
      <c r="Q111" s="72"/>
      <c r="R111" s="72"/>
      <c r="S111" s="72"/>
      <c r="T111" s="72"/>
      <c r="U111" s="72"/>
      <c r="V111" s="72"/>
      <c r="W111" s="72"/>
      <c r="X111" s="72"/>
      <c r="Y111" s="72"/>
      <c r="Z111" s="72"/>
      <c r="AA111" s="72"/>
      <c r="AB111" s="72"/>
      <c r="AC111" s="72"/>
      <c r="AD111" s="72"/>
      <c r="AE111" s="72"/>
      <c r="AF111" s="72"/>
      <c r="AG111" s="72"/>
      <c r="AH111" s="72"/>
      <c r="AI111" s="72"/>
      <c r="AJ111" s="72"/>
      <c r="AK111" s="72"/>
      <c r="AL111" s="72"/>
      <c r="AM111" s="72"/>
      <c r="AN111" s="72"/>
      <c r="AO111" s="72"/>
      <c r="AP111" s="72"/>
      <c r="AQ111" s="72"/>
      <c r="AR111" s="72"/>
      <c r="AS111" s="72"/>
      <c r="AT111" s="72"/>
      <c r="AU111" s="72"/>
      <c r="AV111" s="72"/>
      <c r="AW111" s="72"/>
      <c r="AX111" s="72"/>
      <c r="AY111" s="72"/>
      <c r="AZ111" s="72"/>
      <c r="BA111" s="72"/>
      <c r="BB111" s="72"/>
      <c r="BC111" s="72"/>
      <c r="BD111" s="72"/>
      <c r="BE111" s="72"/>
      <c r="BF111" s="72"/>
      <c r="BG111" s="72"/>
      <c r="BH111" s="72"/>
      <c r="BI111" s="72"/>
      <c r="BJ111" s="72"/>
      <c r="BK111" s="72"/>
    </row>
    <row r="112" spans="1:63" x14ac:dyDescent="0.25">
      <c r="A112" s="72"/>
      <c r="B112" s="72"/>
      <c r="C112" s="72"/>
      <c r="D112" s="72"/>
      <c r="E112" s="72"/>
      <c r="F112" s="72"/>
      <c r="G112" s="72"/>
      <c r="H112" s="72"/>
      <c r="I112" s="72"/>
      <c r="J112" s="72"/>
      <c r="K112" s="72"/>
      <c r="L112" s="72"/>
      <c r="M112" s="72"/>
      <c r="N112" s="72"/>
      <c r="O112" s="72"/>
      <c r="P112" s="72"/>
      <c r="Q112" s="72"/>
      <c r="R112" s="72"/>
      <c r="S112" s="72"/>
      <c r="T112" s="72"/>
      <c r="U112" s="72"/>
      <c r="V112" s="72"/>
      <c r="W112" s="72"/>
      <c r="X112" s="72"/>
      <c r="Y112" s="72"/>
      <c r="Z112" s="72"/>
      <c r="AA112" s="72"/>
      <c r="AB112" s="72"/>
      <c r="AC112" s="72"/>
      <c r="AD112" s="72"/>
      <c r="AE112" s="72"/>
      <c r="AF112" s="72"/>
      <c r="AG112" s="72"/>
      <c r="AH112" s="72"/>
      <c r="AI112" s="72"/>
      <c r="AJ112" s="72"/>
      <c r="AK112" s="72"/>
      <c r="AL112" s="72"/>
      <c r="AM112" s="72"/>
      <c r="AN112" s="72"/>
      <c r="AO112" s="72"/>
      <c r="AP112" s="72"/>
      <c r="AQ112" s="72"/>
      <c r="AR112" s="72"/>
      <c r="AS112" s="72"/>
      <c r="AT112" s="72"/>
      <c r="AU112" s="72"/>
      <c r="AV112" s="72"/>
      <c r="AW112" s="72"/>
      <c r="AX112" s="72"/>
      <c r="AY112" s="72"/>
      <c r="AZ112" s="72"/>
      <c r="BA112" s="72"/>
      <c r="BB112" s="72"/>
      <c r="BC112" s="72"/>
      <c r="BD112" s="72"/>
      <c r="BE112" s="72"/>
      <c r="BF112" s="72"/>
      <c r="BG112" s="72"/>
      <c r="BH112" s="72"/>
      <c r="BI112" s="72"/>
      <c r="BJ112" s="72"/>
      <c r="BK112" s="72"/>
    </row>
    <row r="113" spans="1:63" x14ac:dyDescent="0.25">
      <c r="A113" s="72"/>
      <c r="B113" s="72"/>
      <c r="C113" s="72"/>
      <c r="D113" s="72"/>
      <c r="E113" s="72"/>
      <c r="F113" s="72"/>
      <c r="G113" s="72"/>
      <c r="H113" s="72"/>
      <c r="I113" s="72"/>
      <c r="J113" s="72"/>
      <c r="K113" s="72"/>
      <c r="L113" s="72"/>
      <c r="M113" s="72"/>
      <c r="N113" s="72"/>
      <c r="O113" s="72"/>
      <c r="P113" s="72"/>
      <c r="Q113" s="72"/>
      <c r="R113" s="72"/>
      <c r="S113" s="72"/>
      <c r="T113" s="72"/>
      <c r="U113" s="72"/>
      <c r="V113" s="72"/>
      <c r="W113" s="72"/>
      <c r="X113" s="72"/>
      <c r="Y113" s="72"/>
      <c r="Z113" s="72"/>
      <c r="AA113" s="72"/>
      <c r="AB113" s="72"/>
      <c r="AC113" s="72"/>
      <c r="AD113" s="72"/>
      <c r="AE113" s="72"/>
      <c r="AF113" s="72"/>
      <c r="AG113" s="72"/>
      <c r="AH113" s="72"/>
      <c r="AI113" s="72"/>
      <c r="AJ113" s="72"/>
      <c r="AK113" s="72"/>
      <c r="AL113" s="72"/>
      <c r="AM113" s="72"/>
      <c r="AN113" s="72"/>
      <c r="AO113" s="72"/>
      <c r="AP113" s="72"/>
      <c r="AQ113" s="72"/>
      <c r="AR113" s="72"/>
      <c r="AS113" s="72"/>
      <c r="AT113" s="72"/>
      <c r="AU113" s="72"/>
      <c r="AV113" s="72"/>
      <c r="AW113" s="72"/>
      <c r="AX113" s="72"/>
      <c r="AY113" s="72"/>
      <c r="AZ113" s="72"/>
      <c r="BA113" s="72"/>
      <c r="BB113" s="72"/>
      <c r="BC113" s="72"/>
      <c r="BD113" s="72"/>
      <c r="BE113" s="72"/>
      <c r="BF113" s="72"/>
      <c r="BG113" s="72"/>
      <c r="BH113" s="72"/>
      <c r="BI113" s="72"/>
      <c r="BJ113" s="72"/>
      <c r="BK113" s="72"/>
    </row>
    <row r="114" spans="1:63" x14ac:dyDescent="0.25">
      <c r="A114" s="72"/>
      <c r="B114" s="72"/>
      <c r="C114" s="72"/>
      <c r="D114" s="72"/>
      <c r="E114" s="72"/>
      <c r="F114" s="72"/>
      <c r="G114" s="72"/>
      <c r="H114" s="72"/>
      <c r="I114" s="72"/>
      <c r="J114" s="72"/>
      <c r="K114" s="72"/>
      <c r="L114" s="72"/>
      <c r="M114" s="72"/>
      <c r="N114" s="72"/>
      <c r="O114" s="72"/>
      <c r="P114" s="72"/>
      <c r="Q114" s="72"/>
      <c r="R114" s="72"/>
      <c r="S114" s="72"/>
      <c r="T114" s="72"/>
      <c r="U114" s="72"/>
      <c r="V114" s="72"/>
      <c r="W114" s="72"/>
      <c r="X114" s="72"/>
      <c r="Y114" s="72"/>
      <c r="Z114" s="72"/>
      <c r="AA114" s="72"/>
      <c r="AB114" s="72"/>
      <c r="AC114" s="72"/>
      <c r="AD114" s="72"/>
      <c r="AE114" s="72"/>
      <c r="AF114" s="72"/>
      <c r="AG114" s="72"/>
      <c r="AH114" s="72"/>
      <c r="AI114" s="72"/>
      <c r="AJ114" s="72"/>
      <c r="AK114" s="72"/>
      <c r="AL114" s="72"/>
      <c r="AM114" s="72"/>
      <c r="AN114" s="72"/>
      <c r="AO114" s="72"/>
      <c r="AP114" s="72"/>
      <c r="AQ114" s="72"/>
      <c r="AR114" s="72"/>
      <c r="AS114" s="72"/>
      <c r="AT114" s="72"/>
      <c r="AU114" s="72"/>
      <c r="AV114" s="72"/>
      <c r="AW114" s="72"/>
      <c r="AX114" s="72"/>
      <c r="AY114" s="72"/>
      <c r="AZ114" s="72"/>
      <c r="BA114" s="72"/>
      <c r="BB114" s="72"/>
      <c r="BC114" s="72"/>
      <c r="BD114" s="72"/>
      <c r="BE114" s="72"/>
      <c r="BF114" s="72"/>
      <c r="BG114" s="72"/>
      <c r="BH114" s="72"/>
      <c r="BI114" s="72"/>
      <c r="BJ114" s="72"/>
      <c r="BK114" s="72"/>
    </row>
    <row r="115" spans="1:63" x14ac:dyDescent="0.25">
      <c r="A115" s="72"/>
      <c r="B115" s="72"/>
      <c r="C115" s="72"/>
      <c r="D115" s="72"/>
      <c r="E115" s="72"/>
      <c r="F115" s="72"/>
      <c r="G115" s="72"/>
      <c r="H115" s="72"/>
      <c r="I115" s="72"/>
      <c r="J115" s="72"/>
      <c r="K115" s="72"/>
      <c r="L115" s="72"/>
      <c r="M115" s="72"/>
      <c r="N115" s="72"/>
      <c r="O115" s="72"/>
      <c r="P115" s="72"/>
      <c r="Q115" s="72"/>
      <c r="R115" s="72"/>
      <c r="S115" s="72"/>
      <c r="T115" s="72"/>
      <c r="U115" s="72"/>
      <c r="V115" s="72"/>
      <c r="W115" s="72"/>
      <c r="X115" s="72"/>
      <c r="Y115" s="72"/>
      <c r="Z115" s="72"/>
      <c r="AA115" s="72"/>
      <c r="AB115" s="72"/>
      <c r="AC115" s="72"/>
      <c r="AD115" s="72"/>
      <c r="AE115" s="72"/>
      <c r="AF115" s="72"/>
      <c r="AG115" s="72"/>
      <c r="AH115" s="72"/>
      <c r="AI115" s="72"/>
      <c r="AJ115" s="72"/>
      <c r="AK115" s="72"/>
      <c r="AL115" s="72"/>
      <c r="AM115" s="72"/>
      <c r="AN115" s="72"/>
      <c r="AO115" s="72"/>
      <c r="AP115" s="72"/>
      <c r="AQ115" s="72"/>
      <c r="AR115" s="72"/>
      <c r="AS115" s="72"/>
      <c r="AT115" s="72"/>
      <c r="AU115" s="72"/>
      <c r="AV115" s="72"/>
      <c r="AW115" s="72"/>
      <c r="AX115" s="72"/>
      <c r="AY115" s="72"/>
      <c r="AZ115" s="72"/>
      <c r="BA115" s="72"/>
      <c r="BB115" s="72"/>
      <c r="BC115" s="72"/>
      <c r="BD115" s="72"/>
      <c r="BE115" s="72"/>
      <c r="BF115" s="72"/>
      <c r="BG115" s="72"/>
      <c r="BH115" s="72"/>
      <c r="BI115" s="72"/>
      <c r="BJ115" s="72"/>
      <c r="BK115" s="72"/>
    </row>
    <row r="116" spans="1:63" x14ac:dyDescent="0.25">
      <c r="A116" s="72"/>
      <c r="B116" s="72"/>
      <c r="C116" s="72"/>
      <c r="D116" s="72"/>
      <c r="E116" s="72"/>
      <c r="F116" s="72"/>
      <c r="G116" s="72"/>
      <c r="H116" s="72"/>
      <c r="I116" s="72"/>
      <c r="J116" s="72"/>
      <c r="K116" s="72"/>
      <c r="L116" s="72"/>
      <c r="M116" s="72"/>
      <c r="N116" s="72"/>
      <c r="O116" s="72"/>
      <c r="P116" s="72"/>
      <c r="Q116" s="72"/>
      <c r="R116" s="72"/>
      <c r="S116" s="72"/>
      <c r="T116" s="72"/>
      <c r="U116" s="72"/>
      <c r="V116" s="72"/>
      <c r="W116" s="72"/>
      <c r="X116" s="72"/>
      <c r="Y116" s="72"/>
      <c r="Z116" s="72"/>
      <c r="AA116" s="72"/>
      <c r="AB116" s="72"/>
      <c r="AC116" s="72"/>
      <c r="AD116" s="72"/>
      <c r="AE116" s="72"/>
      <c r="AF116" s="72"/>
      <c r="AG116" s="72"/>
      <c r="AH116" s="72"/>
      <c r="AI116" s="72"/>
      <c r="AJ116" s="72"/>
      <c r="AK116" s="72"/>
      <c r="AL116" s="72"/>
      <c r="AM116" s="72"/>
      <c r="AN116" s="72"/>
      <c r="AO116" s="72"/>
      <c r="AP116" s="72"/>
      <c r="AQ116" s="72"/>
      <c r="AR116" s="72"/>
      <c r="AS116" s="72"/>
      <c r="AT116" s="72"/>
      <c r="AU116" s="72"/>
      <c r="AV116" s="72"/>
      <c r="AW116" s="72"/>
      <c r="AX116" s="72"/>
      <c r="AY116" s="72"/>
      <c r="AZ116" s="72"/>
      <c r="BA116" s="72"/>
      <c r="BB116" s="72"/>
      <c r="BC116" s="72"/>
      <c r="BD116" s="72"/>
      <c r="BE116" s="72"/>
      <c r="BF116" s="72"/>
      <c r="BG116" s="72"/>
      <c r="BH116" s="72"/>
      <c r="BI116" s="72"/>
      <c r="BJ116" s="72"/>
      <c r="BK116" s="72"/>
    </row>
    <row r="117" spans="1:63" x14ac:dyDescent="0.25">
      <c r="A117" s="72"/>
      <c r="B117" s="72"/>
      <c r="C117" s="72"/>
      <c r="D117" s="72"/>
      <c r="E117" s="72"/>
      <c r="F117" s="72"/>
      <c r="G117" s="72"/>
      <c r="H117" s="72"/>
      <c r="I117" s="72"/>
      <c r="J117" s="72"/>
      <c r="K117" s="72"/>
      <c r="L117" s="72"/>
      <c r="M117" s="72"/>
      <c r="N117" s="72"/>
      <c r="O117" s="72"/>
      <c r="P117" s="72"/>
      <c r="Q117" s="72"/>
      <c r="R117" s="72"/>
      <c r="S117" s="72"/>
      <c r="T117" s="72"/>
      <c r="U117" s="72"/>
      <c r="V117" s="72"/>
      <c r="W117" s="72"/>
      <c r="X117" s="72"/>
      <c r="Y117" s="72"/>
      <c r="Z117" s="72"/>
      <c r="AA117" s="72"/>
      <c r="AB117" s="72"/>
      <c r="AC117" s="72"/>
      <c r="AD117" s="72"/>
      <c r="AE117" s="72"/>
      <c r="AF117" s="72"/>
      <c r="AG117" s="72"/>
      <c r="AH117" s="72"/>
      <c r="AI117" s="72"/>
      <c r="AJ117" s="72"/>
      <c r="AK117" s="72"/>
      <c r="AL117" s="72"/>
      <c r="AM117" s="72"/>
      <c r="AN117" s="72"/>
      <c r="AO117" s="72"/>
      <c r="AP117" s="72"/>
      <c r="AQ117" s="72"/>
      <c r="AR117" s="72"/>
      <c r="AS117" s="72"/>
      <c r="AT117" s="72"/>
      <c r="AU117" s="72"/>
      <c r="AV117" s="72"/>
      <c r="AW117" s="72"/>
      <c r="AX117" s="72"/>
      <c r="AY117" s="72"/>
      <c r="AZ117" s="72"/>
      <c r="BA117" s="72"/>
      <c r="BB117" s="72"/>
      <c r="BC117" s="72"/>
      <c r="BD117" s="72"/>
      <c r="BE117" s="72"/>
      <c r="BF117" s="72"/>
      <c r="BG117" s="72"/>
      <c r="BH117" s="72"/>
      <c r="BI117" s="72"/>
      <c r="BJ117" s="72"/>
      <c r="BK117" s="72"/>
    </row>
    <row r="118" spans="1:63" x14ac:dyDescent="0.25">
      <c r="A118" s="72"/>
      <c r="B118" s="72"/>
      <c r="C118" s="72"/>
      <c r="D118" s="72"/>
      <c r="E118" s="72"/>
      <c r="F118" s="72"/>
      <c r="G118" s="72"/>
      <c r="H118" s="72"/>
      <c r="I118" s="72"/>
      <c r="J118" s="72"/>
      <c r="K118" s="72"/>
      <c r="L118" s="72"/>
      <c r="M118" s="72"/>
      <c r="N118" s="72"/>
      <c r="O118" s="72"/>
      <c r="P118" s="72"/>
      <c r="Q118" s="72"/>
      <c r="R118" s="72"/>
      <c r="S118" s="72"/>
      <c r="T118" s="72"/>
      <c r="U118" s="72"/>
      <c r="V118" s="72"/>
      <c r="W118" s="72"/>
      <c r="X118" s="72"/>
      <c r="Y118" s="72"/>
      <c r="Z118" s="72"/>
      <c r="AA118" s="72"/>
      <c r="AB118" s="72"/>
      <c r="AC118" s="72"/>
      <c r="AD118" s="72"/>
      <c r="AE118" s="72"/>
      <c r="AF118" s="72"/>
      <c r="AG118" s="72"/>
      <c r="AH118" s="72"/>
      <c r="AI118" s="72"/>
      <c r="AJ118" s="72"/>
      <c r="AK118" s="72"/>
      <c r="AL118" s="72"/>
      <c r="AM118" s="72"/>
      <c r="AN118" s="72"/>
      <c r="AO118" s="72"/>
      <c r="AP118" s="72"/>
      <c r="AQ118" s="72"/>
      <c r="AR118" s="72"/>
      <c r="AS118" s="72"/>
      <c r="AT118" s="72"/>
      <c r="AU118" s="72"/>
      <c r="AV118" s="72"/>
      <c r="AW118" s="72"/>
      <c r="AX118" s="72"/>
      <c r="AY118" s="72"/>
      <c r="AZ118" s="72"/>
      <c r="BA118" s="72"/>
      <c r="BB118" s="72"/>
      <c r="BC118" s="72"/>
      <c r="BD118" s="72"/>
      <c r="BE118" s="72"/>
      <c r="BF118" s="72"/>
      <c r="BG118" s="72"/>
      <c r="BH118" s="72"/>
      <c r="BI118" s="72"/>
      <c r="BJ118" s="72"/>
      <c r="BK118" s="72"/>
    </row>
    <row r="119" spans="1:63" x14ac:dyDescent="0.25">
      <c r="A119" s="72"/>
      <c r="B119" s="72"/>
      <c r="C119" s="72"/>
      <c r="D119" s="72"/>
      <c r="E119" s="72"/>
      <c r="F119" s="72"/>
      <c r="G119" s="72"/>
      <c r="H119" s="72"/>
      <c r="I119" s="72"/>
      <c r="J119" s="72"/>
      <c r="K119" s="72"/>
      <c r="L119" s="72"/>
      <c r="M119" s="72"/>
      <c r="N119" s="72"/>
      <c r="O119" s="72"/>
      <c r="P119" s="72"/>
      <c r="Q119" s="72"/>
      <c r="R119" s="72"/>
      <c r="S119" s="72"/>
      <c r="T119" s="72"/>
      <c r="U119" s="72"/>
      <c r="V119" s="72"/>
      <c r="W119" s="72"/>
      <c r="X119" s="72"/>
      <c r="Y119" s="72"/>
      <c r="Z119" s="72"/>
      <c r="AA119" s="72"/>
      <c r="AB119" s="72"/>
      <c r="AC119" s="72"/>
      <c r="AD119" s="72"/>
      <c r="AE119" s="72"/>
      <c r="AF119" s="72"/>
      <c r="AG119" s="72"/>
      <c r="AH119" s="72"/>
      <c r="AI119" s="72"/>
      <c r="AJ119" s="72"/>
      <c r="AK119" s="72"/>
      <c r="AL119" s="72"/>
      <c r="AM119" s="72"/>
      <c r="AN119" s="72"/>
      <c r="AO119" s="72"/>
      <c r="AP119" s="72"/>
      <c r="AQ119" s="72"/>
      <c r="AR119" s="72"/>
      <c r="AS119" s="72"/>
      <c r="AT119" s="72"/>
      <c r="AU119" s="72"/>
      <c r="AV119" s="72"/>
      <c r="AW119" s="72"/>
      <c r="AX119" s="72"/>
      <c r="AY119" s="72"/>
      <c r="AZ119" s="72"/>
      <c r="BA119" s="72"/>
      <c r="BB119" s="72"/>
      <c r="BC119" s="72"/>
      <c r="BD119" s="72"/>
      <c r="BE119" s="72"/>
      <c r="BF119" s="72"/>
      <c r="BG119" s="72"/>
      <c r="BH119" s="72"/>
      <c r="BI119" s="72"/>
      <c r="BJ119" s="72"/>
      <c r="BK119" s="72"/>
    </row>
    <row r="120" spans="1:63" x14ac:dyDescent="0.25">
      <c r="A120" s="72"/>
      <c r="B120" s="72"/>
      <c r="C120" s="72"/>
      <c r="D120" s="72"/>
      <c r="E120" s="72"/>
      <c r="F120" s="72"/>
      <c r="G120" s="72"/>
      <c r="H120" s="72"/>
      <c r="I120" s="72"/>
      <c r="J120" s="72"/>
      <c r="K120" s="72"/>
      <c r="L120" s="72"/>
      <c r="M120" s="72"/>
      <c r="N120" s="72"/>
      <c r="O120" s="72"/>
      <c r="P120" s="72"/>
      <c r="Q120" s="72"/>
      <c r="R120" s="72"/>
      <c r="S120" s="72"/>
      <c r="T120" s="72"/>
      <c r="U120" s="72"/>
      <c r="V120" s="72"/>
      <c r="W120" s="72"/>
      <c r="X120" s="72"/>
      <c r="Y120" s="72"/>
      <c r="Z120" s="72"/>
      <c r="AA120" s="72"/>
      <c r="AB120" s="72"/>
      <c r="AC120" s="72"/>
      <c r="AD120" s="72"/>
      <c r="AE120" s="72"/>
      <c r="AF120" s="72"/>
      <c r="AG120" s="72"/>
      <c r="AH120" s="72"/>
      <c r="AI120" s="72"/>
      <c r="AJ120" s="72"/>
      <c r="AK120" s="72"/>
      <c r="AL120" s="72"/>
      <c r="AM120" s="72"/>
      <c r="AN120" s="72"/>
      <c r="AO120" s="72"/>
      <c r="AP120" s="72"/>
      <c r="AQ120" s="72"/>
      <c r="AR120" s="72"/>
      <c r="AS120" s="72"/>
      <c r="AT120" s="72"/>
      <c r="AU120" s="72"/>
      <c r="AV120" s="72"/>
      <c r="AW120" s="72"/>
      <c r="AX120" s="72"/>
      <c r="AY120" s="72"/>
      <c r="AZ120" s="72"/>
      <c r="BA120" s="72"/>
      <c r="BB120" s="72"/>
      <c r="BC120" s="72"/>
      <c r="BD120" s="72"/>
      <c r="BE120" s="72"/>
      <c r="BF120" s="72"/>
      <c r="BG120" s="72"/>
      <c r="BH120" s="72"/>
      <c r="BI120" s="72"/>
      <c r="BJ120" s="72"/>
      <c r="BK120" s="72"/>
    </row>
    <row r="121" spans="1:63" x14ac:dyDescent="0.25">
      <c r="A121" s="72"/>
      <c r="B121" s="72"/>
      <c r="C121" s="72"/>
      <c r="D121" s="72"/>
      <c r="E121" s="72"/>
      <c r="F121" s="72"/>
      <c r="G121" s="72"/>
      <c r="H121" s="72"/>
      <c r="I121" s="72"/>
      <c r="J121" s="72"/>
      <c r="K121" s="72"/>
      <c r="L121" s="72"/>
      <c r="M121" s="72"/>
      <c r="N121" s="72"/>
      <c r="O121" s="72"/>
      <c r="P121" s="72"/>
      <c r="Q121" s="72"/>
      <c r="R121" s="72"/>
      <c r="S121" s="72"/>
      <c r="T121" s="72"/>
      <c r="U121" s="72"/>
      <c r="V121" s="72"/>
      <c r="W121" s="72"/>
      <c r="X121" s="72"/>
      <c r="Y121" s="72"/>
      <c r="Z121" s="72"/>
      <c r="AA121" s="72"/>
      <c r="AB121" s="72"/>
      <c r="AC121" s="72"/>
      <c r="AD121" s="72"/>
      <c r="AE121" s="72"/>
      <c r="AF121" s="72"/>
      <c r="AG121" s="72"/>
      <c r="AH121" s="72"/>
      <c r="AI121" s="72"/>
      <c r="AJ121" s="72"/>
      <c r="AK121" s="72"/>
      <c r="AL121" s="72"/>
      <c r="AM121" s="72"/>
      <c r="AN121" s="72"/>
      <c r="AO121" s="72"/>
      <c r="AP121" s="72"/>
      <c r="AQ121" s="72"/>
      <c r="AR121" s="72"/>
      <c r="AS121" s="72"/>
      <c r="AT121" s="72"/>
      <c r="AU121" s="72"/>
      <c r="AV121" s="72"/>
      <c r="AW121" s="72"/>
      <c r="AX121" s="72"/>
      <c r="AY121" s="72"/>
      <c r="AZ121" s="72"/>
      <c r="BA121" s="72"/>
      <c r="BB121" s="72"/>
      <c r="BC121" s="72"/>
      <c r="BD121" s="72"/>
      <c r="BE121" s="72"/>
      <c r="BF121" s="72"/>
      <c r="BG121" s="72"/>
      <c r="BH121" s="72"/>
      <c r="BI121" s="72"/>
      <c r="BJ121" s="72"/>
      <c r="BK121" s="72"/>
    </row>
    <row r="122" spans="1:63" x14ac:dyDescent="0.25">
      <c r="B122" s="72"/>
      <c r="C122" s="72"/>
      <c r="D122" s="72"/>
      <c r="E122" s="72"/>
      <c r="F122" s="72"/>
      <c r="G122" s="72"/>
      <c r="H122" s="72"/>
      <c r="I122" s="72"/>
      <c r="J122" s="72"/>
      <c r="K122" s="72"/>
      <c r="L122" s="72"/>
      <c r="M122" s="72"/>
      <c r="N122" s="72"/>
      <c r="O122" s="72"/>
      <c r="P122" s="72"/>
      <c r="Q122" s="72"/>
      <c r="R122" s="72"/>
      <c r="S122" s="72"/>
      <c r="T122" s="72"/>
      <c r="U122" s="72"/>
      <c r="V122" s="72"/>
      <c r="W122" s="72"/>
      <c r="X122" s="72"/>
      <c r="Y122" s="72"/>
      <c r="Z122" s="72"/>
      <c r="AA122" s="72"/>
      <c r="AB122" s="72"/>
      <c r="AC122" s="72"/>
      <c r="AD122" s="72"/>
      <c r="AE122" s="72"/>
      <c r="AF122" s="72"/>
      <c r="AG122" s="72"/>
      <c r="AH122" s="72"/>
      <c r="AI122" s="72"/>
      <c r="AJ122" s="72"/>
      <c r="AK122" s="72"/>
      <c r="AL122" s="72"/>
      <c r="AM122" s="72"/>
      <c r="AN122" s="72"/>
      <c r="AO122" s="72"/>
      <c r="AP122" s="72"/>
      <c r="AQ122" s="72"/>
      <c r="AR122" s="72"/>
      <c r="AS122" s="72"/>
      <c r="AT122" s="72"/>
      <c r="AU122" s="72"/>
      <c r="AV122" s="72"/>
      <c r="AW122" s="72"/>
      <c r="AX122" s="72"/>
      <c r="AY122" s="72"/>
      <c r="AZ122" s="72"/>
      <c r="BA122" s="72"/>
      <c r="BB122" s="72"/>
      <c r="BC122" s="72"/>
      <c r="BD122" s="72"/>
      <c r="BE122" s="72"/>
      <c r="BF122" s="72"/>
      <c r="BG122" s="72"/>
      <c r="BH122" s="72"/>
      <c r="BI122" s="72"/>
      <c r="BJ122" s="72"/>
      <c r="BK122" s="72"/>
    </row>
    <row r="123" spans="1:63" x14ac:dyDescent="0.25">
      <c r="B123" s="72"/>
      <c r="C123" s="72"/>
      <c r="D123" s="72"/>
      <c r="E123" s="72"/>
      <c r="F123" s="72"/>
      <c r="G123" s="72"/>
      <c r="H123" s="72"/>
      <c r="I123" s="72"/>
      <c r="J123" s="72"/>
      <c r="K123" s="72"/>
      <c r="L123" s="72"/>
      <c r="M123" s="72"/>
      <c r="N123" s="72"/>
      <c r="O123" s="72"/>
      <c r="P123" s="72"/>
      <c r="Q123" s="72"/>
      <c r="R123" s="72"/>
      <c r="S123" s="72"/>
      <c r="T123" s="72"/>
      <c r="U123" s="72"/>
      <c r="V123" s="72"/>
      <c r="W123" s="72"/>
      <c r="X123" s="72"/>
      <c r="Y123" s="72"/>
      <c r="Z123" s="72"/>
      <c r="AA123" s="72"/>
      <c r="AB123" s="72"/>
      <c r="AC123" s="72"/>
      <c r="AD123" s="72"/>
      <c r="AE123" s="72"/>
      <c r="AF123" s="72"/>
      <c r="AG123" s="72"/>
      <c r="AH123" s="72"/>
      <c r="AI123" s="72"/>
      <c r="AJ123" s="72"/>
      <c r="AK123" s="72"/>
      <c r="AL123" s="72"/>
      <c r="AM123" s="72"/>
      <c r="AN123" s="72"/>
      <c r="AO123" s="72"/>
      <c r="AP123" s="72"/>
      <c r="AQ123" s="72"/>
      <c r="AR123" s="72"/>
      <c r="AS123" s="72"/>
      <c r="AT123" s="72"/>
      <c r="AU123" s="72"/>
      <c r="AV123" s="72"/>
      <c r="AW123" s="72"/>
      <c r="AX123" s="72"/>
      <c r="AY123" s="72"/>
      <c r="AZ123" s="72"/>
      <c r="BA123" s="72"/>
      <c r="BB123" s="72"/>
      <c r="BC123" s="72"/>
      <c r="BD123" s="72"/>
      <c r="BE123" s="72"/>
      <c r="BF123" s="72"/>
      <c r="BG123" s="72"/>
      <c r="BH123" s="72"/>
      <c r="BI123" s="72"/>
      <c r="BJ123" s="72"/>
      <c r="BK123" s="72"/>
    </row>
    <row r="124" spans="1:63" x14ac:dyDescent="0.25">
      <c r="B124" s="72"/>
      <c r="C124" s="72"/>
      <c r="D124" s="72"/>
      <c r="E124" s="72"/>
      <c r="F124" s="72"/>
      <c r="G124" s="72"/>
      <c r="H124" s="72"/>
      <c r="I124" s="72"/>
      <c r="J124" s="72"/>
      <c r="K124" s="72"/>
      <c r="L124" s="72"/>
      <c r="M124" s="72"/>
      <c r="N124" s="72"/>
      <c r="O124" s="72"/>
      <c r="P124" s="72"/>
      <c r="Q124" s="72"/>
      <c r="R124" s="72"/>
      <c r="S124" s="72"/>
      <c r="T124" s="72"/>
      <c r="U124" s="72"/>
      <c r="V124" s="72"/>
      <c r="W124" s="72"/>
      <c r="X124" s="72"/>
      <c r="Y124" s="72"/>
      <c r="Z124" s="72"/>
      <c r="AA124" s="72"/>
      <c r="AB124" s="72"/>
      <c r="AC124" s="72"/>
      <c r="AD124" s="72"/>
      <c r="AE124" s="72"/>
      <c r="AF124" s="72"/>
      <c r="AG124" s="72"/>
      <c r="AH124" s="72"/>
      <c r="AI124" s="72"/>
      <c r="AJ124" s="72"/>
      <c r="AK124" s="72"/>
      <c r="AL124" s="72"/>
      <c r="AM124" s="72"/>
      <c r="AN124" s="72"/>
      <c r="AO124" s="72"/>
      <c r="AP124" s="72"/>
      <c r="AQ124" s="72"/>
      <c r="AR124" s="72"/>
      <c r="AS124" s="72"/>
      <c r="AT124" s="72"/>
      <c r="AU124" s="72"/>
      <c r="AV124" s="72"/>
      <c r="AW124" s="72"/>
      <c r="AX124" s="72"/>
      <c r="AY124" s="72"/>
      <c r="AZ124" s="72"/>
      <c r="BA124" s="72"/>
      <c r="BB124" s="72"/>
      <c r="BC124" s="72"/>
      <c r="BD124" s="72"/>
      <c r="BE124" s="72"/>
      <c r="BF124" s="72"/>
      <c r="BG124" s="72"/>
      <c r="BH124" s="72"/>
      <c r="BI124" s="72"/>
      <c r="BJ124" s="72"/>
      <c r="BK124" s="72"/>
    </row>
    <row r="125" spans="1:63" x14ac:dyDescent="0.25">
      <c r="B125" s="72"/>
      <c r="C125" s="72"/>
      <c r="D125" s="72"/>
      <c r="E125" s="72"/>
      <c r="F125" s="72"/>
      <c r="G125" s="72"/>
      <c r="H125" s="72"/>
      <c r="I125" s="72"/>
      <c r="J125" s="72"/>
      <c r="K125" s="72"/>
      <c r="L125" s="72"/>
      <c r="M125" s="72"/>
      <c r="N125" s="72"/>
      <c r="O125" s="72"/>
      <c r="P125" s="72"/>
      <c r="Q125" s="72"/>
      <c r="R125" s="72"/>
      <c r="S125" s="72"/>
      <c r="T125" s="72"/>
      <c r="U125" s="72"/>
      <c r="V125" s="72"/>
      <c r="W125" s="72"/>
      <c r="X125" s="72"/>
      <c r="Y125" s="72"/>
      <c r="Z125" s="72"/>
      <c r="AA125" s="72"/>
      <c r="AB125" s="72"/>
      <c r="AC125" s="72"/>
      <c r="AD125" s="72"/>
      <c r="AE125" s="72"/>
      <c r="AF125" s="72"/>
      <c r="AG125" s="72"/>
      <c r="AH125" s="72"/>
      <c r="AI125" s="72"/>
      <c r="AJ125" s="72"/>
      <c r="AK125" s="72"/>
      <c r="AL125" s="72"/>
      <c r="AM125" s="72"/>
      <c r="AN125" s="72"/>
      <c r="AO125" s="72"/>
      <c r="AP125" s="72"/>
      <c r="AQ125" s="72"/>
      <c r="AR125" s="72"/>
      <c r="AS125" s="72"/>
      <c r="AT125" s="72"/>
      <c r="AU125" s="72"/>
      <c r="AV125" s="72"/>
      <c r="AW125" s="72"/>
      <c r="AX125" s="72"/>
      <c r="AY125" s="72"/>
      <c r="AZ125" s="72"/>
      <c r="BA125" s="72"/>
      <c r="BB125" s="72"/>
      <c r="BC125" s="72"/>
      <c r="BD125" s="72"/>
      <c r="BE125" s="72"/>
      <c r="BF125" s="72"/>
      <c r="BG125" s="72"/>
      <c r="BH125" s="72"/>
      <c r="BI125" s="72"/>
      <c r="BJ125" s="72"/>
      <c r="BK125" s="72"/>
    </row>
    <row r="126" spans="1:63" x14ac:dyDescent="0.25">
      <c r="B126" s="72"/>
      <c r="C126" s="72"/>
      <c r="D126" s="72"/>
      <c r="E126" s="72"/>
      <c r="F126" s="72"/>
      <c r="G126" s="72"/>
      <c r="H126" s="72"/>
      <c r="I126" s="72"/>
      <c r="J126" s="72"/>
      <c r="K126" s="72"/>
      <c r="L126" s="72"/>
      <c r="M126" s="72"/>
      <c r="N126" s="72"/>
      <c r="O126" s="72"/>
      <c r="P126" s="72"/>
      <c r="Q126" s="72"/>
      <c r="R126" s="72"/>
      <c r="S126" s="72"/>
      <c r="T126" s="72"/>
      <c r="U126" s="72"/>
      <c r="V126" s="72"/>
      <c r="W126" s="72"/>
      <c r="X126" s="72"/>
      <c r="Y126" s="72"/>
      <c r="Z126" s="72"/>
      <c r="AA126" s="72"/>
      <c r="AB126" s="72"/>
      <c r="AC126" s="72"/>
      <c r="AD126" s="72"/>
      <c r="AE126" s="72"/>
      <c r="AF126" s="72"/>
      <c r="AG126" s="72"/>
      <c r="AH126" s="72"/>
      <c r="AI126" s="72"/>
      <c r="AJ126" s="72"/>
      <c r="AK126" s="72"/>
      <c r="AL126" s="72"/>
      <c r="AM126" s="72"/>
      <c r="AN126" s="72"/>
      <c r="AO126" s="72"/>
      <c r="AP126" s="72"/>
      <c r="AQ126" s="72"/>
      <c r="AR126" s="72"/>
      <c r="AS126" s="72"/>
      <c r="AT126" s="72"/>
      <c r="AU126" s="72"/>
      <c r="AV126" s="72"/>
      <c r="AW126" s="72"/>
      <c r="AX126" s="72"/>
      <c r="AY126" s="72"/>
      <c r="AZ126" s="72"/>
      <c r="BA126" s="72"/>
      <c r="BB126" s="72"/>
      <c r="BC126" s="72"/>
      <c r="BD126" s="72"/>
      <c r="BE126" s="72"/>
      <c r="BF126" s="72"/>
      <c r="BG126" s="72"/>
      <c r="BH126" s="72"/>
      <c r="BI126" s="72"/>
      <c r="BJ126" s="72"/>
      <c r="BK126" s="72"/>
    </row>
    <row r="127" spans="1:63" x14ac:dyDescent="0.25">
      <c r="B127" s="72"/>
      <c r="C127" s="72"/>
      <c r="D127" s="72"/>
      <c r="E127" s="72"/>
      <c r="F127" s="72"/>
      <c r="G127" s="72"/>
      <c r="H127" s="72"/>
      <c r="I127" s="72"/>
      <c r="J127" s="72"/>
      <c r="K127" s="72"/>
      <c r="L127" s="72"/>
      <c r="M127" s="72"/>
      <c r="N127" s="72"/>
      <c r="O127" s="72"/>
      <c r="P127" s="72"/>
      <c r="Q127" s="72"/>
      <c r="R127" s="72"/>
      <c r="S127" s="72"/>
      <c r="T127" s="72"/>
      <c r="U127" s="72"/>
      <c r="V127" s="72"/>
      <c r="W127" s="72"/>
      <c r="X127" s="72"/>
      <c r="Y127" s="72"/>
      <c r="Z127" s="72"/>
      <c r="AA127" s="72"/>
      <c r="AB127" s="72"/>
      <c r="AC127" s="72"/>
      <c r="AD127" s="72"/>
      <c r="AE127" s="72"/>
      <c r="AF127" s="72"/>
      <c r="AG127" s="72"/>
      <c r="AH127" s="72"/>
      <c r="AI127" s="72"/>
      <c r="AJ127" s="72"/>
      <c r="AK127" s="72"/>
      <c r="AL127" s="72"/>
      <c r="AM127" s="72"/>
      <c r="AN127" s="72"/>
      <c r="AO127" s="72"/>
      <c r="AP127" s="72"/>
      <c r="AQ127" s="72"/>
      <c r="AR127" s="72"/>
      <c r="AS127" s="72"/>
      <c r="AT127" s="72"/>
      <c r="AU127" s="72"/>
      <c r="AV127" s="72"/>
      <c r="AW127" s="72"/>
      <c r="AX127" s="72"/>
      <c r="AY127" s="72"/>
      <c r="AZ127" s="72"/>
      <c r="BA127" s="72"/>
      <c r="BB127" s="72"/>
      <c r="BC127" s="72"/>
      <c r="BD127" s="72"/>
      <c r="BE127" s="72"/>
      <c r="BF127" s="72"/>
      <c r="BG127" s="72"/>
      <c r="BH127" s="72"/>
      <c r="BI127" s="72"/>
      <c r="BJ127" s="72"/>
      <c r="BK127" s="72"/>
    </row>
    <row r="128" spans="1:63" x14ac:dyDescent="0.25">
      <c r="B128" s="72"/>
      <c r="C128" s="72"/>
      <c r="D128" s="72"/>
      <c r="E128" s="72"/>
      <c r="F128" s="72"/>
      <c r="G128" s="72"/>
      <c r="H128" s="72"/>
      <c r="I128" s="72"/>
      <c r="J128" s="72"/>
      <c r="K128" s="72"/>
      <c r="L128" s="72"/>
      <c r="M128" s="72"/>
      <c r="N128" s="72"/>
      <c r="O128" s="72"/>
      <c r="P128" s="72"/>
      <c r="Q128" s="72"/>
      <c r="R128" s="72"/>
      <c r="S128" s="72"/>
      <c r="T128" s="72"/>
      <c r="U128" s="72"/>
      <c r="V128" s="72"/>
      <c r="W128" s="72"/>
      <c r="X128" s="72"/>
      <c r="Y128" s="72"/>
      <c r="Z128" s="72"/>
      <c r="AA128" s="72"/>
      <c r="AB128" s="72"/>
      <c r="AC128" s="72"/>
      <c r="AD128" s="72"/>
      <c r="AE128" s="72"/>
      <c r="AF128" s="72"/>
      <c r="AG128" s="72"/>
      <c r="AH128" s="72"/>
      <c r="AI128" s="72"/>
      <c r="AJ128" s="72"/>
      <c r="AK128" s="72"/>
      <c r="AL128" s="72"/>
      <c r="AM128" s="72"/>
      <c r="AN128" s="72"/>
      <c r="AO128" s="72"/>
      <c r="AP128" s="72"/>
      <c r="AQ128" s="72"/>
      <c r="AR128" s="72"/>
      <c r="AS128" s="72"/>
      <c r="AT128" s="72"/>
      <c r="AU128" s="72"/>
      <c r="AV128" s="72"/>
      <c r="AW128" s="72"/>
      <c r="AX128" s="72"/>
      <c r="AY128" s="72"/>
      <c r="AZ128" s="72"/>
      <c r="BA128" s="72"/>
      <c r="BB128" s="72"/>
      <c r="BC128" s="72"/>
      <c r="BD128" s="72"/>
      <c r="BE128" s="72"/>
      <c r="BF128" s="72"/>
      <c r="BG128" s="72"/>
      <c r="BH128" s="72"/>
      <c r="BI128" s="72"/>
      <c r="BJ128" s="72"/>
      <c r="BK128" s="72"/>
    </row>
    <row r="129" spans="2:63" x14ac:dyDescent="0.25">
      <c r="B129" s="72"/>
      <c r="C129" s="72"/>
      <c r="D129" s="72"/>
      <c r="E129" s="72"/>
      <c r="F129" s="72"/>
      <c r="G129" s="72"/>
      <c r="H129" s="72"/>
      <c r="I129" s="72"/>
      <c r="J129" s="72"/>
      <c r="K129" s="72"/>
      <c r="L129" s="72"/>
      <c r="M129" s="72"/>
      <c r="N129" s="72"/>
      <c r="O129" s="72"/>
      <c r="P129" s="72"/>
      <c r="Q129" s="72"/>
      <c r="R129" s="72"/>
      <c r="S129" s="72"/>
      <c r="T129" s="72"/>
      <c r="U129" s="72"/>
      <c r="V129" s="72"/>
      <c r="W129" s="72"/>
      <c r="X129" s="72"/>
      <c r="Y129" s="72"/>
      <c r="Z129" s="72"/>
      <c r="AA129" s="72"/>
      <c r="AB129" s="72"/>
      <c r="AC129" s="72"/>
      <c r="AD129" s="72"/>
      <c r="AE129" s="72"/>
      <c r="AF129" s="72"/>
      <c r="AG129" s="72"/>
      <c r="AH129" s="72"/>
      <c r="AI129" s="72"/>
      <c r="AJ129" s="72"/>
      <c r="AK129" s="72"/>
      <c r="AL129" s="72"/>
      <c r="AM129" s="72"/>
      <c r="AN129" s="72"/>
      <c r="AO129" s="72"/>
      <c r="AP129" s="72"/>
      <c r="AQ129" s="72"/>
      <c r="AR129" s="72"/>
      <c r="AS129" s="72"/>
      <c r="AT129" s="72"/>
      <c r="AU129" s="72"/>
      <c r="AV129" s="72"/>
      <c r="AW129" s="72"/>
      <c r="AX129" s="72"/>
      <c r="AY129" s="72"/>
      <c r="AZ129" s="72"/>
      <c r="BA129" s="72"/>
      <c r="BB129" s="72"/>
      <c r="BC129" s="72"/>
      <c r="BD129" s="72"/>
      <c r="BE129" s="72"/>
      <c r="BF129" s="72"/>
      <c r="BG129" s="72"/>
      <c r="BH129" s="72"/>
      <c r="BI129" s="72"/>
      <c r="BJ129" s="72"/>
      <c r="BK129" s="72"/>
    </row>
    <row r="130" spans="2:63" x14ac:dyDescent="0.25">
      <c r="B130" s="72"/>
      <c r="C130" s="72"/>
      <c r="D130" s="72"/>
      <c r="E130" s="72"/>
      <c r="F130" s="72"/>
      <c r="G130" s="72"/>
      <c r="H130" s="72"/>
      <c r="I130" s="72"/>
      <c r="J130" s="72"/>
      <c r="K130" s="72"/>
      <c r="L130" s="72"/>
      <c r="M130" s="72"/>
      <c r="N130" s="72"/>
      <c r="O130" s="72"/>
      <c r="P130" s="72"/>
      <c r="Q130" s="72"/>
      <c r="R130" s="72"/>
      <c r="S130" s="72"/>
      <c r="T130" s="72"/>
      <c r="U130" s="72"/>
      <c r="V130" s="72"/>
      <c r="W130" s="72"/>
      <c r="X130" s="72"/>
      <c r="Y130" s="72"/>
      <c r="Z130" s="72"/>
      <c r="AA130" s="72"/>
      <c r="AB130" s="72"/>
      <c r="AC130" s="72"/>
      <c r="AD130" s="72"/>
      <c r="AE130" s="72"/>
      <c r="AF130" s="72"/>
      <c r="AG130" s="72"/>
      <c r="AH130" s="72"/>
      <c r="AI130" s="72"/>
      <c r="AJ130" s="72"/>
      <c r="AK130" s="72"/>
      <c r="AL130" s="72"/>
      <c r="AM130" s="72"/>
      <c r="AN130" s="72"/>
      <c r="AO130" s="72"/>
      <c r="AP130" s="72"/>
      <c r="AQ130" s="72"/>
      <c r="AR130" s="72"/>
      <c r="AS130" s="72"/>
      <c r="AT130" s="72"/>
      <c r="AU130" s="72"/>
      <c r="AV130" s="72"/>
      <c r="AW130" s="72"/>
      <c r="AX130" s="72"/>
      <c r="AY130" s="72"/>
      <c r="AZ130" s="72"/>
      <c r="BA130" s="72"/>
      <c r="BB130" s="72"/>
      <c r="BC130" s="72"/>
      <c r="BD130" s="72"/>
      <c r="BE130" s="72"/>
      <c r="BF130" s="72"/>
      <c r="BG130" s="72"/>
      <c r="BH130" s="72"/>
      <c r="BI130" s="72"/>
      <c r="BJ130" s="72"/>
      <c r="BK130" s="72"/>
    </row>
    <row r="131" spans="2:63" x14ac:dyDescent="0.25">
      <c r="B131" s="72"/>
      <c r="C131" s="72"/>
      <c r="D131" s="72"/>
      <c r="E131" s="72"/>
      <c r="F131" s="72"/>
      <c r="G131" s="72"/>
      <c r="H131" s="72"/>
      <c r="I131" s="72"/>
      <c r="J131" s="72"/>
      <c r="K131" s="72"/>
      <c r="L131" s="72"/>
      <c r="M131" s="72"/>
      <c r="N131" s="72"/>
      <c r="O131" s="72"/>
      <c r="P131" s="72"/>
      <c r="Q131" s="72"/>
      <c r="R131" s="72"/>
      <c r="S131" s="72"/>
      <c r="T131" s="72"/>
      <c r="U131" s="72"/>
      <c r="V131" s="72"/>
      <c r="W131" s="72"/>
      <c r="X131" s="72"/>
      <c r="Y131" s="72"/>
      <c r="Z131" s="72"/>
      <c r="AA131" s="72"/>
      <c r="AB131" s="72"/>
      <c r="AC131" s="72"/>
      <c r="AD131" s="72"/>
      <c r="AE131" s="72"/>
      <c r="AF131" s="72"/>
      <c r="AG131" s="72"/>
      <c r="AH131" s="72"/>
      <c r="AI131" s="72"/>
      <c r="AJ131" s="72"/>
      <c r="AK131" s="72"/>
      <c r="AL131" s="72"/>
      <c r="AM131" s="72"/>
      <c r="AN131" s="72"/>
      <c r="AO131" s="72"/>
      <c r="AP131" s="72"/>
      <c r="AQ131" s="72"/>
      <c r="AR131" s="72"/>
      <c r="AS131" s="72"/>
      <c r="AT131" s="72"/>
      <c r="AU131" s="72"/>
      <c r="AV131" s="72"/>
      <c r="AW131" s="72"/>
      <c r="AX131" s="72"/>
      <c r="AY131" s="72"/>
      <c r="AZ131" s="72"/>
      <c r="BA131" s="72"/>
      <c r="BB131" s="72"/>
      <c r="BC131" s="72"/>
      <c r="BD131" s="72"/>
      <c r="BE131" s="72"/>
      <c r="BF131" s="72"/>
      <c r="BG131" s="72"/>
      <c r="BH131" s="72"/>
      <c r="BI131" s="72"/>
      <c r="BJ131" s="72"/>
      <c r="BK131" s="72"/>
    </row>
    <row r="132" spans="2:63" x14ac:dyDescent="0.25">
      <c r="B132" s="72"/>
      <c r="C132" s="72"/>
      <c r="D132" s="72"/>
      <c r="E132" s="72"/>
      <c r="F132" s="72"/>
      <c r="G132" s="72"/>
      <c r="H132" s="72"/>
      <c r="I132" s="72"/>
      <c r="J132" s="72"/>
      <c r="K132" s="72"/>
      <c r="L132" s="72"/>
      <c r="M132" s="72"/>
      <c r="N132" s="72"/>
      <c r="O132" s="72"/>
      <c r="P132" s="72"/>
      <c r="Q132" s="72"/>
      <c r="R132" s="72"/>
      <c r="S132" s="72"/>
      <c r="T132" s="72"/>
      <c r="U132" s="72"/>
      <c r="V132" s="72"/>
      <c r="W132" s="72"/>
      <c r="X132" s="72"/>
      <c r="Y132" s="72"/>
      <c r="Z132" s="72"/>
      <c r="AA132" s="72"/>
      <c r="AB132" s="72"/>
      <c r="AC132" s="72"/>
      <c r="AD132" s="72"/>
      <c r="AE132" s="72"/>
      <c r="AF132" s="72"/>
      <c r="AG132" s="72"/>
      <c r="AH132" s="72"/>
      <c r="AI132" s="72"/>
      <c r="AJ132" s="72"/>
      <c r="AK132" s="72"/>
      <c r="AL132" s="72"/>
      <c r="AM132" s="72"/>
      <c r="AN132" s="72"/>
      <c r="AO132" s="72"/>
      <c r="AP132" s="72"/>
      <c r="AQ132" s="72"/>
      <c r="AR132" s="72"/>
      <c r="AS132" s="72"/>
      <c r="AT132" s="72"/>
      <c r="AU132" s="72"/>
      <c r="AV132" s="72"/>
      <c r="AW132" s="72"/>
      <c r="AX132" s="72"/>
      <c r="AY132" s="72"/>
      <c r="AZ132" s="72"/>
      <c r="BA132" s="72"/>
      <c r="BB132" s="72"/>
      <c r="BC132" s="72"/>
      <c r="BD132" s="72"/>
      <c r="BE132" s="72"/>
      <c r="BF132" s="72"/>
      <c r="BG132" s="72"/>
      <c r="BH132" s="72"/>
      <c r="BI132" s="72"/>
      <c r="BJ132" s="72"/>
      <c r="BK132" s="72"/>
    </row>
    <row r="133" spans="2:63" x14ac:dyDescent="0.25">
      <c r="B133" s="72"/>
      <c r="C133" s="72"/>
      <c r="D133" s="72"/>
      <c r="E133" s="72"/>
      <c r="F133" s="72"/>
      <c r="G133" s="72"/>
      <c r="H133" s="72"/>
      <c r="I133" s="72"/>
      <c r="J133" s="72"/>
      <c r="K133" s="72"/>
      <c r="L133" s="72"/>
      <c r="M133" s="72"/>
      <c r="N133" s="72"/>
      <c r="O133" s="72"/>
      <c r="P133" s="72"/>
      <c r="Q133" s="72"/>
      <c r="R133" s="72"/>
      <c r="S133" s="72"/>
      <c r="T133" s="72"/>
      <c r="U133" s="72"/>
      <c r="V133" s="72"/>
      <c r="W133" s="72"/>
      <c r="X133" s="72"/>
      <c r="Y133" s="72"/>
      <c r="Z133" s="72"/>
      <c r="AA133" s="72"/>
      <c r="AB133" s="72"/>
      <c r="AC133" s="72"/>
      <c r="AD133" s="72"/>
      <c r="AE133" s="72"/>
      <c r="AF133" s="72"/>
      <c r="AG133" s="72"/>
      <c r="AH133" s="72"/>
      <c r="AI133" s="72"/>
      <c r="AJ133" s="72"/>
      <c r="AK133" s="72"/>
      <c r="AL133" s="72"/>
      <c r="AM133" s="72"/>
      <c r="AN133" s="72"/>
      <c r="AO133" s="72"/>
      <c r="AP133" s="72"/>
      <c r="AQ133" s="72"/>
      <c r="AR133" s="72"/>
      <c r="AS133" s="72"/>
      <c r="AT133" s="72"/>
      <c r="AU133" s="72"/>
      <c r="AV133" s="72"/>
      <c r="AW133" s="72"/>
      <c r="AX133" s="72"/>
      <c r="AY133" s="72"/>
      <c r="AZ133" s="72"/>
      <c r="BA133" s="72"/>
      <c r="BB133" s="72"/>
      <c r="BC133" s="72"/>
      <c r="BD133" s="72"/>
      <c r="BE133" s="72"/>
      <c r="BF133" s="72"/>
      <c r="BG133" s="72"/>
      <c r="BH133" s="72"/>
      <c r="BI133" s="72"/>
      <c r="BJ133" s="72"/>
      <c r="BK133" s="72"/>
    </row>
    <row r="134" spans="2:63" x14ac:dyDescent="0.25">
      <c r="B134" s="72"/>
      <c r="C134" s="72"/>
      <c r="D134" s="72"/>
      <c r="E134" s="72"/>
      <c r="F134" s="72"/>
      <c r="G134" s="72"/>
      <c r="H134" s="72"/>
      <c r="I134" s="72"/>
      <c r="J134" s="72"/>
      <c r="K134" s="72"/>
      <c r="L134" s="72"/>
      <c r="M134" s="72"/>
      <c r="N134" s="72"/>
      <c r="O134" s="72"/>
      <c r="P134" s="72"/>
      <c r="Q134" s="72"/>
      <c r="R134" s="72"/>
      <c r="S134" s="72"/>
      <c r="T134" s="72"/>
      <c r="U134" s="72"/>
      <c r="V134" s="72"/>
      <c r="W134" s="72"/>
      <c r="X134" s="72"/>
      <c r="Y134" s="72"/>
      <c r="Z134" s="72"/>
      <c r="AA134" s="72"/>
      <c r="AB134" s="72"/>
      <c r="AC134" s="72"/>
      <c r="AD134" s="72"/>
      <c r="AE134" s="72"/>
      <c r="AF134" s="72"/>
      <c r="AG134" s="72"/>
      <c r="AH134" s="72"/>
      <c r="AI134" s="72"/>
      <c r="AJ134" s="72"/>
      <c r="AK134" s="72"/>
      <c r="AL134" s="72"/>
      <c r="AM134" s="72"/>
      <c r="AN134" s="72"/>
      <c r="AO134" s="72"/>
      <c r="AP134" s="72"/>
      <c r="AQ134" s="72"/>
      <c r="AR134" s="72"/>
      <c r="AS134" s="72"/>
      <c r="AT134" s="72"/>
      <c r="AU134" s="72"/>
      <c r="AV134" s="72"/>
      <c r="AW134" s="72"/>
      <c r="AX134" s="72"/>
      <c r="AY134" s="72"/>
      <c r="AZ134" s="72"/>
      <c r="BA134" s="72"/>
      <c r="BB134" s="72"/>
      <c r="BC134" s="72"/>
      <c r="BD134" s="72"/>
      <c r="BE134" s="72"/>
      <c r="BF134" s="72"/>
      <c r="BG134" s="72"/>
      <c r="BH134" s="72"/>
      <c r="BI134" s="72"/>
      <c r="BJ134" s="72"/>
      <c r="BK134" s="72"/>
    </row>
    <row r="135" spans="2:63" x14ac:dyDescent="0.25">
      <c r="B135" s="72"/>
      <c r="C135" s="72"/>
      <c r="D135" s="72"/>
      <c r="E135" s="72"/>
      <c r="F135" s="72"/>
      <c r="G135" s="72"/>
      <c r="H135" s="72"/>
      <c r="I135" s="72"/>
      <c r="J135" s="72"/>
      <c r="K135" s="72"/>
      <c r="L135" s="72"/>
      <c r="M135" s="72"/>
      <c r="N135" s="72"/>
      <c r="O135" s="72"/>
      <c r="P135" s="72"/>
      <c r="Q135" s="72"/>
      <c r="R135" s="72"/>
      <c r="S135" s="72"/>
      <c r="T135" s="72"/>
      <c r="U135" s="72"/>
      <c r="V135" s="72"/>
      <c r="W135" s="72"/>
      <c r="X135" s="72"/>
      <c r="Y135" s="72"/>
      <c r="Z135" s="72"/>
      <c r="AA135" s="72"/>
      <c r="AB135" s="72"/>
      <c r="AC135" s="72"/>
      <c r="AD135" s="72"/>
      <c r="AE135" s="72"/>
      <c r="AF135" s="72"/>
      <c r="AG135" s="72"/>
      <c r="AH135" s="72"/>
      <c r="AI135" s="72"/>
      <c r="AJ135" s="72"/>
      <c r="AK135" s="72"/>
      <c r="AL135" s="72"/>
      <c r="AM135" s="72"/>
      <c r="AN135" s="72"/>
      <c r="AO135" s="72"/>
      <c r="AP135" s="72"/>
      <c r="AQ135" s="72"/>
      <c r="AR135" s="72"/>
      <c r="AS135" s="72"/>
      <c r="AT135" s="72"/>
      <c r="AU135" s="72"/>
      <c r="AV135" s="72"/>
      <c r="AW135" s="72"/>
      <c r="AX135" s="72"/>
      <c r="AY135" s="72"/>
      <c r="AZ135" s="72"/>
      <c r="BA135" s="72"/>
      <c r="BB135" s="72"/>
      <c r="BC135" s="72"/>
      <c r="BD135" s="72"/>
      <c r="BE135" s="72"/>
      <c r="BF135" s="72"/>
      <c r="BG135" s="72"/>
      <c r="BH135" s="72"/>
      <c r="BI135" s="72"/>
      <c r="BJ135" s="72"/>
      <c r="BK135" s="72"/>
    </row>
    <row r="136" spans="2:63" x14ac:dyDescent="0.25">
      <c r="B136" s="72"/>
      <c r="C136" s="72"/>
      <c r="D136" s="72"/>
      <c r="E136" s="72"/>
      <c r="F136" s="72"/>
      <c r="G136" s="72"/>
      <c r="H136" s="72"/>
      <c r="I136" s="72"/>
      <c r="J136" s="72"/>
      <c r="K136" s="72"/>
      <c r="L136" s="72"/>
      <c r="M136" s="72"/>
      <c r="N136" s="72"/>
      <c r="O136" s="72"/>
      <c r="P136" s="72"/>
      <c r="Q136" s="72"/>
      <c r="R136" s="72"/>
      <c r="S136" s="72"/>
      <c r="T136" s="72"/>
      <c r="U136" s="72"/>
      <c r="V136" s="72"/>
      <c r="W136" s="72"/>
      <c r="X136" s="72"/>
      <c r="Y136" s="72"/>
      <c r="Z136" s="72"/>
      <c r="AA136" s="72"/>
      <c r="AB136" s="72"/>
      <c r="AC136" s="72"/>
      <c r="AD136" s="72"/>
      <c r="AE136" s="72"/>
      <c r="AF136" s="72"/>
      <c r="AG136" s="72"/>
      <c r="AH136" s="72"/>
      <c r="AI136" s="72"/>
      <c r="AJ136" s="72"/>
      <c r="AK136" s="72"/>
      <c r="AL136" s="72"/>
      <c r="AM136" s="72"/>
      <c r="AN136" s="72"/>
      <c r="AO136" s="72"/>
      <c r="AP136" s="72"/>
      <c r="AQ136" s="72"/>
      <c r="AR136" s="72"/>
      <c r="AS136" s="72"/>
      <c r="AT136" s="72"/>
      <c r="AU136" s="72"/>
      <c r="AV136" s="72"/>
      <c r="AW136" s="72"/>
      <c r="AX136" s="72"/>
      <c r="AY136" s="72"/>
      <c r="AZ136" s="72"/>
      <c r="BA136" s="72"/>
      <c r="BB136" s="72"/>
      <c r="BC136" s="72"/>
      <c r="BD136" s="72"/>
      <c r="BE136" s="72"/>
      <c r="BF136" s="72"/>
      <c r="BG136" s="72"/>
      <c r="BH136" s="72"/>
      <c r="BI136" s="72"/>
      <c r="BJ136" s="72"/>
      <c r="BK136" s="72"/>
    </row>
    <row r="137" spans="2:63" x14ac:dyDescent="0.25">
      <c r="B137" s="72"/>
      <c r="C137" s="72"/>
      <c r="D137" s="72"/>
      <c r="E137" s="72"/>
      <c r="F137" s="72"/>
      <c r="G137" s="72"/>
      <c r="H137" s="72"/>
      <c r="I137" s="72"/>
    </row>
    <row r="138" spans="2:63" x14ac:dyDescent="0.25">
      <c r="B138" s="72"/>
      <c r="C138" s="72"/>
      <c r="D138" s="72"/>
      <c r="E138" s="72"/>
      <c r="F138" s="72"/>
      <c r="G138" s="72"/>
      <c r="H138" s="72"/>
      <c r="I138" s="72"/>
    </row>
    <row r="139" spans="2:63" x14ac:dyDescent="0.25">
      <c r="B139" s="72"/>
      <c r="C139" s="72"/>
      <c r="D139" s="72"/>
      <c r="E139" s="72"/>
      <c r="F139" s="72"/>
      <c r="G139" s="72"/>
      <c r="H139" s="72"/>
      <c r="I139" s="72"/>
    </row>
    <row r="140" spans="2:63" x14ac:dyDescent="0.25">
      <c r="B140" s="72"/>
      <c r="C140" s="72"/>
      <c r="D140" s="72"/>
      <c r="E140" s="72"/>
      <c r="F140" s="72"/>
      <c r="G140" s="72"/>
      <c r="H140" s="72"/>
      <c r="I140" s="72"/>
    </row>
  </sheetData>
  <mergeCells count="317">
    <mergeCell ref="B2:I4"/>
    <mergeCell ref="P42:Q43"/>
    <mergeCell ref="R42:S43"/>
    <mergeCell ref="T42:U43"/>
    <mergeCell ref="P44:Q45"/>
    <mergeCell ref="R44:S45"/>
    <mergeCell ref="T44:U45"/>
    <mergeCell ref="P38:Q39"/>
    <mergeCell ref="R38:S39"/>
    <mergeCell ref="T38:U39"/>
    <mergeCell ref="P40:Q41"/>
    <mergeCell ref="R40:S41"/>
    <mergeCell ref="T40:U41"/>
    <mergeCell ref="J42:K43"/>
    <mergeCell ref="L42:M43"/>
    <mergeCell ref="N42:O43"/>
    <mergeCell ref="J44:K45"/>
    <mergeCell ref="L44:M45"/>
    <mergeCell ref="N44:O45"/>
    <mergeCell ref="J38:K39"/>
    <mergeCell ref="L38:M39"/>
    <mergeCell ref="N38:O39"/>
    <mergeCell ref="J40:K41"/>
    <mergeCell ref="L40:M41"/>
    <mergeCell ref="N40:O41"/>
    <mergeCell ref="J34:K35"/>
    <mergeCell ref="L34:M35"/>
    <mergeCell ref="N34:O35"/>
    <mergeCell ref="J36:K37"/>
    <mergeCell ref="L36:M37"/>
    <mergeCell ref="N36:O37"/>
    <mergeCell ref="J30:K31"/>
    <mergeCell ref="L30:M31"/>
    <mergeCell ref="N30:O31"/>
    <mergeCell ref="J32:K33"/>
    <mergeCell ref="L32:M33"/>
    <mergeCell ref="N32:O33"/>
    <mergeCell ref="V42:W43"/>
    <mergeCell ref="X42:Y43"/>
    <mergeCell ref="Z42:AA43"/>
    <mergeCell ref="V44:W45"/>
    <mergeCell ref="X44:Y45"/>
    <mergeCell ref="Z44:AA45"/>
    <mergeCell ref="V38:W39"/>
    <mergeCell ref="X38:Y39"/>
    <mergeCell ref="Z38:AA39"/>
    <mergeCell ref="V40:W41"/>
    <mergeCell ref="X40:Y41"/>
    <mergeCell ref="Z40:AA41"/>
    <mergeCell ref="P34:Q35"/>
    <mergeCell ref="R34:S35"/>
    <mergeCell ref="T34:U35"/>
    <mergeCell ref="P36:Q37"/>
    <mergeCell ref="R36:S37"/>
    <mergeCell ref="T36:U37"/>
    <mergeCell ref="P30:Q31"/>
    <mergeCell ref="R30:S31"/>
    <mergeCell ref="T30:U31"/>
    <mergeCell ref="P32:Q33"/>
    <mergeCell ref="R32:S33"/>
    <mergeCell ref="T32:U33"/>
    <mergeCell ref="V34:W35"/>
    <mergeCell ref="X34:Y35"/>
    <mergeCell ref="Z34:AA35"/>
    <mergeCell ref="V36:W37"/>
    <mergeCell ref="X36:Y37"/>
    <mergeCell ref="Z36:AA37"/>
    <mergeCell ref="V30:W31"/>
    <mergeCell ref="X30:Y31"/>
    <mergeCell ref="Z30:AA31"/>
    <mergeCell ref="V32:W33"/>
    <mergeCell ref="X32:Y33"/>
    <mergeCell ref="Z32:AA33"/>
    <mergeCell ref="V26:W27"/>
    <mergeCell ref="X26:Y27"/>
    <mergeCell ref="Z26:AA27"/>
    <mergeCell ref="V28:W29"/>
    <mergeCell ref="X28:Y29"/>
    <mergeCell ref="Z28:AA29"/>
    <mergeCell ref="V22:W23"/>
    <mergeCell ref="X22:Y23"/>
    <mergeCell ref="Z22:AA23"/>
    <mergeCell ref="V24:W25"/>
    <mergeCell ref="X24:Y25"/>
    <mergeCell ref="Z24:AA25"/>
    <mergeCell ref="P26:Q27"/>
    <mergeCell ref="R26:S27"/>
    <mergeCell ref="T26:U27"/>
    <mergeCell ref="P28:Q29"/>
    <mergeCell ref="R28:S29"/>
    <mergeCell ref="T28:U29"/>
    <mergeCell ref="P22:Q23"/>
    <mergeCell ref="R22:S23"/>
    <mergeCell ref="T22:U23"/>
    <mergeCell ref="P24:Q25"/>
    <mergeCell ref="R24:S25"/>
    <mergeCell ref="T24:U25"/>
    <mergeCell ref="J26:K27"/>
    <mergeCell ref="L26:M27"/>
    <mergeCell ref="N26:O27"/>
    <mergeCell ref="J28:K29"/>
    <mergeCell ref="L28:M29"/>
    <mergeCell ref="N28:O29"/>
    <mergeCell ref="J22:K23"/>
    <mergeCell ref="L22:M23"/>
    <mergeCell ref="N22:O23"/>
    <mergeCell ref="J24:K25"/>
    <mergeCell ref="L24:M25"/>
    <mergeCell ref="N24:O25"/>
    <mergeCell ref="P18:Q19"/>
    <mergeCell ref="R18:S19"/>
    <mergeCell ref="T18:U19"/>
    <mergeCell ref="P20:Q21"/>
    <mergeCell ref="R20:S21"/>
    <mergeCell ref="T20:U21"/>
    <mergeCell ref="P14:Q15"/>
    <mergeCell ref="R14:S15"/>
    <mergeCell ref="T14:U15"/>
    <mergeCell ref="P16:Q17"/>
    <mergeCell ref="R16:S17"/>
    <mergeCell ref="T16:U17"/>
    <mergeCell ref="J18:K19"/>
    <mergeCell ref="L18:M19"/>
    <mergeCell ref="N18:O19"/>
    <mergeCell ref="J20:K21"/>
    <mergeCell ref="L20:M21"/>
    <mergeCell ref="N20:O21"/>
    <mergeCell ref="J14:K15"/>
    <mergeCell ref="L14:M15"/>
    <mergeCell ref="N14:O15"/>
    <mergeCell ref="J16:K17"/>
    <mergeCell ref="L16:M17"/>
    <mergeCell ref="N16:O17"/>
    <mergeCell ref="AH42:AI43"/>
    <mergeCell ref="AJ42:AK43"/>
    <mergeCell ref="AL42:AM43"/>
    <mergeCell ref="AH44:AI45"/>
    <mergeCell ref="AJ44:AK45"/>
    <mergeCell ref="AL44:AM45"/>
    <mergeCell ref="AH38:AI39"/>
    <mergeCell ref="AJ38:AK39"/>
    <mergeCell ref="AL38:AM39"/>
    <mergeCell ref="AH40:AI41"/>
    <mergeCell ref="AJ40:AK41"/>
    <mergeCell ref="AL40:AM41"/>
    <mergeCell ref="AH34:AI35"/>
    <mergeCell ref="AJ34:AK35"/>
    <mergeCell ref="AL34:AM35"/>
    <mergeCell ref="AH36:AI37"/>
    <mergeCell ref="AJ36:AK37"/>
    <mergeCell ref="AL36:AM37"/>
    <mergeCell ref="AH30:AI31"/>
    <mergeCell ref="AJ30:AK31"/>
    <mergeCell ref="AL30:AM31"/>
    <mergeCell ref="AH32:AI33"/>
    <mergeCell ref="AJ32:AK33"/>
    <mergeCell ref="AL32:AM33"/>
    <mergeCell ref="AH26:AI27"/>
    <mergeCell ref="AJ26:AK27"/>
    <mergeCell ref="AL26:AM27"/>
    <mergeCell ref="AH28:AI29"/>
    <mergeCell ref="AJ28:AK29"/>
    <mergeCell ref="AL28:AM29"/>
    <mergeCell ref="AH22:AI23"/>
    <mergeCell ref="AJ22:AK23"/>
    <mergeCell ref="AL22:AM23"/>
    <mergeCell ref="AH24:AI25"/>
    <mergeCell ref="AJ24:AK25"/>
    <mergeCell ref="AL24:AM25"/>
    <mergeCell ref="AH18:AI19"/>
    <mergeCell ref="AJ18:AK19"/>
    <mergeCell ref="AL18:AM19"/>
    <mergeCell ref="AH20:AI21"/>
    <mergeCell ref="AJ20:AK21"/>
    <mergeCell ref="AL20:AM21"/>
    <mergeCell ref="AH14:AI15"/>
    <mergeCell ref="AJ14:AK15"/>
    <mergeCell ref="AL14:AM15"/>
    <mergeCell ref="AH16:AI17"/>
    <mergeCell ref="AJ16:AK17"/>
    <mergeCell ref="AL16:AM17"/>
    <mergeCell ref="AH10:AI11"/>
    <mergeCell ref="AJ10:AK11"/>
    <mergeCell ref="AL10:AM11"/>
    <mergeCell ref="AH12:AI13"/>
    <mergeCell ref="AJ12:AK13"/>
    <mergeCell ref="AL12:AM13"/>
    <mergeCell ref="AH6:AI7"/>
    <mergeCell ref="AJ6:AK7"/>
    <mergeCell ref="AL6:AM7"/>
    <mergeCell ref="AH8:AI9"/>
    <mergeCell ref="AJ8:AK9"/>
    <mergeCell ref="AL8:AM9"/>
    <mergeCell ref="AB42:AC43"/>
    <mergeCell ref="AD42:AE43"/>
    <mergeCell ref="AF42:AG43"/>
    <mergeCell ref="AB44:AC45"/>
    <mergeCell ref="AD44:AE45"/>
    <mergeCell ref="AF44:AG45"/>
    <mergeCell ref="AB38:AC39"/>
    <mergeCell ref="AD38:AE39"/>
    <mergeCell ref="AF38:AG39"/>
    <mergeCell ref="AB40:AC41"/>
    <mergeCell ref="AD40:AE41"/>
    <mergeCell ref="AF40:AG41"/>
    <mergeCell ref="AB34:AC35"/>
    <mergeCell ref="AD34:AE35"/>
    <mergeCell ref="AF34:AG35"/>
    <mergeCell ref="AB36:AC37"/>
    <mergeCell ref="AD36:AE37"/>
    <mergeCell ref="AF36:AG37"/>
    <mergeCell ref="AB30:AC31"/>
    <mergeCell ref="AD30:AE31"/>
    <mergeCell ref="AF30:AG31"/>
    <mergeCell ref="AB32:AC33"/>
    <mergeCell ref="AD32:AE33"/>
    <mergeCell ref="AF32:AG33"/>
    <mergeCell ref="AB26:AC27"/>
    <mergeCell ref="AD26:AE27"/>
    <mergeCell ref="AF26:AG27"/>
    <mergeCell ref="AB28:AC29"/>
    <mergeCell ref="AD28:AE29"/>
    <mergeCell ref="AF28:AG29"/>
    <mergeCell ref="AB22:AC23"/>
    <mergeCell ref="AD22:AE23"/>
    <mergeCell ref="AF22:AG23"/>
    <mergeCell ref="AB24:AC25"/>
    <mergeCell ref="AD24:AE25"/>
    <mergeCell ref="AF24:AG25"/>
    <mergeCell ref="AB14:AC15"/>
    <mergeCell ref="AD14:AE15"/>
    <mergeCell ref="AF14:AG15"/>
    <mergeCell ref="AB16:AC17"/>
    <mergeCell ref="AD16:AE17"/>
    <mergeCell ref="AF16:AG17"/>
    <mergeCell ref="V20:W21"/>
    <mergeCell ref="X20:Y21"/>
    <mergeCell ref="Z20:AA21"/>
    <mergeCell ref="V14:W15"/>
    <mergeCell ref="X14:Y15"/>
    <mergeCell ref="Z14:AA15"/>
    <mergeCell ref="V16:W17"/>
    <mergeCell ref="X16:Y17"/>
    <mergeCell ref="Z16:AA17"/>
    <mergeCell ref="AB18:AC19"/>
    <mergeCell ref="AD18:AE19"/>
    <mergeCell ref="V18:W19"/>
    <mergeCell ref="X18:Y19"/>
    <mergeCell ref="Z18:AA19"/>
    <mergeCell ref="AF18:AG19"/>
    <mergeCell ref="AB20:AC21"/>
    <mergeCell ref="AD20:AE21"/>
    <mergeCell ref="AF20:AG21"/>
    <mergeCell ref="AF6:AG7"/>
    <mergeCell ref="AB8:AC9"/>
    <mergeCell ref="AD8:AE9"/>
    <mergeCell ref="AF8:AG9"/>
    <mergeCell ref="AB10:AC11"/>
    <mergeCell ref="AD10:AE11"/>
    <mergeCell ref="AF10:AG11"/>
    <mergeCell ref="Z10:AA11"/>
    <mergeCell ref="V12:W13"/>
    <mergeCell ref="X12:Y13"/>
    <mergeCell ref="Z12:AA13"/>
    <mergeCell ref="AB6:AC7"/>
    <mergeCell ref="AD6:AE7"/>
    <mergeCell ref="AB12:AC13"/>
    <mergeCell ref="AD12:AE13"/>
    <mergeCell ref="AF12:AG13"/>
    <mergeCell ref="J2:AM4"/>
    <mergeCell ref="E6:I13"/>
    <mergeCell ref="E14:I21"/>
    <mergeCell ref="J6:K7"/>
    <mergeCell ref="AB46:AG51"/>
    <mergeCell ref="AH46:AM51"/>
    <mergeCell ref="P6:Q7"/>
    <mergeCell ref="P12:Q13"/>
    <mergeCell ref="L6:M7"/>
    <mergeCell ref="N6:O7"/>
    <mergeCell ref="N8:O9"/>
    <mergeCell ref="L8:M9"/>
    <mergeCell ref="J8:K9"/>
    <mergeCell ref="J10:K11"/>
    <mergeCell ref="E30:I37"/>
    <mergeCell ref="P8:Q9"/>
    <mergeCell ref="R8:S9"/>
    <mergeCell ref="T8:U9"/>
    <mergeCell ref="P10:Q11"/>
    <mergeCell ref="R10:S11"/>
    <mergeCell ref="T10:U11"/>
    <mergeCell ref="J12:K13"/>
    <mergeCell ref="L10:M11"/>
    <mergeCell ref="L12:M13"/>
    <mergeCell ref="B6:D45"/>
    <mergeCell ref="AO6:AT13"/>
    <mergeCell ref="AO14:AT21"/>
    <mergeCell ref="AO22:AT29"/>
    <mergeCell ref="AO30:AT37"/>
    <mergeCell ref="E22:I29"/>
    <mergeCell ref="E38:I45"/>
    <mergeCell ref="J46:O51"/>
    <mergeCell ref="P46:U51"/>
    <mergeCell ref="V46:AA51"/>
    <mergeCell ref="N10:O11"/>
    <mergeCell ref="N12:O13"/>
    <mergeCell ref="R12:S13"/>
    <mergeCell ref="T12:U13"/>
    <mergeCell ref="V6:W7"/>
    <mergeCell ref="X6:Y7"/>
    <mergeCell ref="Z6:AA7"/>
    <mergeCell ref="V8:W9"/>
    <mergeCell ref="X8:Y9"/>
    <mergeCell ref="Z8:AA9"/>
    <mergeCell ref="V10:W11"/>
    <mergeCell ref="X10:Y11"/>
    <mergeCell ref="R6:S7"/>
    <mergeCell ref="T6:U7"/>
  </mergeCell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CM248"/>
  <sheetViews>
    <sheetView zoomScale="50" zoomScaleNormal="50" workbookViewId="0">
      <selection activeCell="A2" sqref="A2"/>
    </sheetView>
  </sheetViews>
  <sheetFormatPr baseColWidth="10" defaultColWidth="11.42578125" defaultRowHeight="15" x14ac:dyDescent="0.25"/>
  <cols>
    <col min="2" max="18" width="5.7109375" customWidth="1"/>
    <col min="19" max="19" width="8.42578125" customWidth="1"/>
    <col min="20" max="23" width="5.7109375" customWidth="1"/>
    <col min="24" max="24" width="8.5703125" customWidth="1"/>
    <col min="25" max="26" width="5.7109375" customWidth="1"/>
    <col min="27" max="27" width="10.7109375" customWidth="1"/>
    <col min="28" max="28" width="5.7109375" customWidth="1"/>
    <col min="29" max="29" width="7.42578125" customWidth="1"/>
    <col min="30" max="33" width="5.7109375" customWidth="1"/>
    <col min="34" max="34" width="8.5703125" customWidth="1"/>
    <col min="35" max="39" width="5.7109375" customWidth="1"/>
    <col min="41" max="46" width="5.7109375" customWidth="1"/>
  </cols>
  <sheetData>
    <row r="1" spans="1:91" x14ac:dyDescent="0.25">
      <c r="A1" s="72"/>
      <c r="B1" s="72"/>
      <c r="C1" s="72"/>
      <c r="D1" s="72"/>
      <c r="E1" s="72"/>
      <c r="F1" s="72"/>
      <c r="G1" s="72"/>
      <c r="H1" s="72"/>
      <c r="I1" s="72"/>
      <c r="J1" s="72"/>
      <c r="K1" s="72"/>
      <c r="L1" s="72"/>
      <c r="M1" s="72"/>
      <c r="N1" s="72"/>
      <c r="O1" s="72"/>
      <c r="P1" s="72"/>
      <c r="Q1" s="72"/>
      <c r="R1" s="72"/>
      <c r="S1" s="72"/>
      <c r="T1" s="72"/>
      <c r="U1" s="72"/>
      <c r="V1" s="72"/>
      <c r="W1" s="72"/>
      <c r="X1" s="72"/>
      <c r="Y1" s="72"/>
      <c r="Z1" s="72"/>
      <c r="AA1" s="72"/>
      <c r="AB1" s="72"/>
      <c r="AC1" s="72"/>
      <c r="AD1" s="72"/>
      <c r="AE1" s="72"/>
      <c r="AF1" s="72"/>
      <c r="AG1" s="72"/>
      <c r="AH1" s="72"/>
      <c r="AI1" s="72"/>
      <c r="AJ1" s="72"/>
      <c r="AK1" s="72"/>
      <c r="AL1" s="72"/>
      <c r="AM1" s="72"/>
      <c r="AN1" s="72"/>
      <c r="AO1" s="72"/>
      <c r="AP1" s="72"/>
      <c r="AQ1" s="72"/>
      <c r="AR1" s="72"/>
      <c r="AS1" s="72"/>
      <c r="AT1" s="72"/>
      <c r="AU1" s="72"/>
      <c r="AV1" s="72"/>
      <c r="AW1" s="72"/>
      <c r="AX1" s="72"/>
      <c r="AY1" s="72"/>
      <c r="AZ1" s="72"/>
      <c r="BA1" s="72"/>
      <c r="BB1" s="72"/>
      <c r="BC1" s="72"/>
      <c r="BD1" s="72"/>
      <c r="BE1" s="72"/>
      <c r="BF1" s="72"/>
      <c r="BG1" s="72"/>
      <c r="BH1" s="72"/>
      <c r="BI1" s="72"/>
      <c r="BJ1" s="72"/>
      <c r="BK1" s="72"/>
      <c r="BL1" s="72"/>
      <c r="BM1" s="72"/>
      <c r="BN1" s="72"/>
      <c r="BO1" s="72"/>
      <c r="BP1" s="72"/>
      <c r="BQ1" s="72"/>
      <c r="BR1" s="72"/>
      <c r="BS1" s="72"/>
      <c r="BT1" s="72"/>
      <c r="BU1" s="72"/>
      <c r="BV1" s="72"/>
      <c r="BW1" s="72"/>
      <c r="BX1" s="72"/>
      <c r="BY1" s="72"/>
      <c r="BZ1" s="72"/>
      <c r="CA1" s="72"/>
      <c r="CB1" s="72"/>
      <c r="CC1" s="72"/>
      <c r="CD1" s="72"/>
      <c r="CE1" s="72"/>
      <c r="CF1" s="72"/>
      <c r="CG1" s="72"/>
      <c r="CH1" s="72"/>
      <c r="CI1" s="72"/>
      <c r="CJ1" s="72"/>
      <c r="CK1" s="72"/>
      <c r="CL1" s="72"/>
      <c r="CM1" s="72"/>
    </row>
    <row r="2" spans="1:91" ht="18" customHeight="1" x14ac:dyDescent="0.25">
      <c r="A2" s="72"/>
      <c r="B2" s="534" t="s">
        <v>507</v>
      </c>
      <c r="C2" s="535"/>
      <c r="D2" s="535"/>
      <c r="E2" s="535"/>
      <c r="F2" s="535"/>
      <c r="G2" s="535"/>
      <c r="H2" s="535"/>
      <c r="I2" s="535"/>
      <c r="J2" s="476" t="s">
        <v>15</v>
      </c>
      <c r="K2" s="476"/>
      <c r="L2" s="476"/>
      <c r="M2" s="476"/>
      <c r="N2" s="476"/>
      <c r="O2" s="476"/>
      <c r="P2" s="476"/>
      <c r="Q2" s="476"/>
      <c r="R2" s="476"/>
      <c r="S2" s="476"/>
      <c r="T2" s="476"/>
      <c r="U2" s="476"/>
      <c r="V2" s="476"/>
      <c r="W2" s="476"/>
      <c r="X2" s="476"/>
      <c r="Y2" s="476"/>
      <c r="Z2" s="476"/>
      <c r="AA2" s="476"/>
      <c r="AB2" s="476"/>
      <c r="AC2" s="476"/>
      <c r="AD2" s="476"/>
      <c r="AE2" s="476"/>
      <c r="AF2" s="476"/>
      <c r="AG2" s="476"/>
      <c r="AH2" s="476"/>
      <c r="AI2" s="476"/>
      <c r="AJ2" s="476"/>
      <c r="AK2" s="476"/>
      <c r="AL2" s="476"/>
      <c r="AM2" s="476"/>
      <c r="AN2" s="72"/>
      <c r="AO2" s="72"/>
      <c r="AP2" s="72"/>
      <c r="AQ2" s="72"/>
      <c r="AR2" s="72"/>
      <c r="AS2" s="72"/>
      <c r="AT2" s="72"/>
      <c r="AU2" s="72"/>
      <c r="AV2" s="72"/>
      <c r="AW2" s="72"/>
      <c r="AX2" s="72"/>
      <c r="AY2" s="72"/>
      <c r="AZ2" s="72"/>
      <c r="BA2" s="72"/>
      <c r="BB2" s="72"/>
      <c r="BC2" s="72"/>
      <c r="BD2" s="72"/>
      <c r="BE2" s="72"/>
      <c r="BF2" s="72"/>
      <c r="BG2" s="72"/>
      <c r="BH2" s="72"/>
      <c r="BI2" s="72"/>
      <c r="BJ2" s="72"/>
      <c r="BK2" s="72"/>
      <c r="BL2" s="72"/>
      <c r="BM2" s="72"/>
      <c r="BN2" s="72"/>
      <c r="BO2" s="72"/>
      <c r="BP2" s="72"/>
      <c r="BQ2" s="72"/>
      <c r="BR2" s="72"/>
      <c r="BS2" s="72"/>
      <c r="BT2" s="72"/>
      <c r="BU2" s="72"/>
      <c r="BV2" s="72"/>
      <c r="BW2" s="72"/>
      <c r="BX2" s="72"/>
      <c r="BY2" s="72"/>
      <c r="BZ2" s="72"/>
      <c r="CA2" s="72"/>
      <c r="CB2" s="72"/>
      <c r="CC2" s="72"/>
      <c r="CD2" s="72"/>
      <c r="CE2" s="72"/>
      <c r="CF2" s="72"/>
      <c r="CG2" s="72"/>
      <c r="CH2" s="72"/>
      <c r="CI2" s="72"/>
      <c r="CJ2" s="72"/>
      <c r="CK2" s="72"/>
      <c r="CL2" s="72"/>
      <c r="CM2" s="72"/>
    </row>
    <row r="3" spans="1:91" ht="18.75" customHeight="1" x14ac:dyDescent="0.25">
      <c r="A3" s="72"/>
      <c r="B3" s="535"/>
      <c r="C3" s="535"/>
      <c r="D3" s="535"/>
      <c r="E3" s="535"/>
      <c r="F3" s="535"/>
      <c r="G3" s="535"/>
      <c r="H3" s="535"/>
      <c r="I3" s="535"/>
      <c r="J3" s="476"/>
      <c r="K3" s="476"/>
      <c r="L3" s="476"/>
      <c r="M3" s="476"/>
      <c r="N3" s="476"/>
      <c r="O3" s="476"/>
      <c r="P3" s="476"/>
      <c r="Q3" s="476"/>
      <c r="R3" s="476"/>
      <c r="S3" s="476"/>
      <c r="T3" s="476"/>
      <c r="U3" s="476"/>
      <c r="V3" s="476"/>
      <c r="W3" s="476"/>
      <c r="X3" s="476"/>
      <c r="Y3" s="476"/>
      <c r="Z3" s="476"/>
      <c r="AA3" s="476"/>
      <c r="AB3" s="476"/>
      <c r="AC3" s="476"/>
      <c r="AD3" s="476"/>
      <c r="AE3" s="476"/>
      <c r="AF3" s="476"/>
      <c r="AG3" s="476"/>
      <c r="AH3" s="476"/>
      <c r="AI3" s="476"/>
      <c r="AJ3" s="476"/>
      <c r="AK3" s="476"/>
      <c r="AL3" s="476"/>
      <c r="AM3" s="476"/>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row>
    <row r="4" spans="1:91" ht="15" customHeight="1" x14ac:dyDescent="0.25">
      <c r="A4" s="72"/>
      <c r="B4" s="535"/>
      <c r="C4" s="535"/>
      <c r="D4" s="535"/>
      <c r="E4" s="535"/>
      <c r="F4" s="535"/>
      <c r="G4" s="535"/>
      <c r="H4" s="535"/>
      <c r="I4" s="535"/>
      <c r="J4" s="476"/>
      <c r="K4" s="476"/>
      <c r="L4" s="476"/>
      <c r="M4" s="476"/>
      <c r="N4" s="476"/>
      <c r="O4" s="476"/>
      <c r="P4" s="476"/>
      <c r="Q4" s="476"/>
      <c r="R4" s="476"/>
      <c r="S4" s="476"/>
      <c r="T4" s="476"/>
      <c r="U4" s="476"/>
      <c r="V4" s="476"/>
      <c r="W4" s="476"/>
      <c r="X4" s="476"/>
      <c r="Y4" s="476"/>
      <c r="Z4" s="476"/>
      <c r="AA4" s="476"/>
      <c r="AB4" s="476"/>
      <c r="AC4" s="476"/>
      <c r="AD4" s="476"/>
      <c r="AE4" s="476"/>
      <c r="AF4" s="476"/>
      <c r="AG4" s="476"/>
      <c r="AH4" s="476"/>
      <c r="AI4" s="476"/>
      <c r="AJ4" s="476"/>
      <c r="AK4" s="476"/>
      <c r="AL4" s="476"/>
      <c r="AM4" s="476"/>
      <c r="AN4" s="72"/>
      <c r="AO4" s="72"/>
      <c r="AP4" s="72"/>
      <c r="AQ4" s="72"/>
      <c r="AR4" s="72"/>
      <c r="AS4" s="72"/>
      <c r="AT4" s="72"/>
      <c r="AU4" s="72"/>
      <c r="AV4" s="72"/>
      <c r="AW4" s="72"/>
      <c r="AX4" s="72"/>
      <c r="AY4" s="72"/>
      <c r="AZ4" s="72"/>
      <c r="BA4" s="72"/>
      <c r="BB4" s="72"/>
      <c r="BC4" s="72"/>
      <c r="BD4" s="72"/>
      <c r="BE4" s="72"/>
      <c r="BF4" s="72"/>
      <c r="BG4" s="72"/>
      <c r="BH4" s="72"/>
      <c r="BI4" s="72"/>
      <c r="BJ4" s="72"/>
      <c r="BK4" s="72"/>
      <c r="BL4" s="72"/>
      <c r="BM4" s="72"/>
      <c r="BN4" s="72"/>
      <c r="BO4" s="72"/>
      <c r="BP4" s="72"/>
      <c r="BQ4" s="72"/>
      <c r="BR4" s="72"/>
      <c r="BS4" s="72"/>
      <c r="BT4" s="72"/>
      <c r="BU4" s="72"/>
      <c r="BV4" s="72"/>
      <c r="BW4" s="72"/>
      <c r="BX4" s="72"/>
      <c r="BY4" s="72"/>
      <c r="BZ4" s="72"/>
      <c r="CA4" s="72"/>
      <c r="CB4" s="72"/>
      <c r="CC4" s="72"/>
      <c r="CD4" s="72"/>
      <c r="CE4" s="72"/>
      <c r="CF4" s="72"/>
      <c r="CG4" s="72"/>
      <c r="CH4" s="72"/>
      <c r="CI4" s="72"/>
      <c r="CJ4" s="72"/>
      <c r="CK4" s="72"/>
      <c r="CL4" s="72"/>
      <c r="CM4" s="72"/>
    </row>
    <row r="5" spans="1:91" ht="15.75" thickBot="1" x14ac:dyDescent="0.3">
      <c r="A5" s="72"/>
      <c r="B5" s="72"/>
      <c r="C5" s="72"/>
      <c r="D5" s="72"/>
      <c r="E5" s="72"/>
      <c r="F5" s="72"/>
      <c r="G5" s="72"/>
      <c r="H5" s="72"/>
      <c r="I5" s="72"/>
      <c r="J5" s="72"/>
      <c r="K5" s="72"/>
      <c r="L5" s="72"/>
      <c r="M5" s="72"/>
      <c r="N5" s="72"/>
      <c r="O5" s="72"/>
      <c r="P5" s="72"/>
      <c r="Q5" s="72"/>
      <c r="R5" s="72"/>
      <c r="S5" s="72"/>
      <c r="T5" s="72"/>
      <c r="U5" s="72"/>
      <c r="V5" s="72"/>
      <c r="W5" s="72"/>
      <c r="X5" s="72"/>
      <c r="Y5" s="72"/>
      <c r="Z5" s="72"/>
      <c r="AA5" s="72"/>
      <c r="AB5" s="72"/>
      <c r="AC5" s="72"/>
      <c r="AD5" s="72"/>
      <c r="AE5" s="72"/>
      <c r="AF5" s="72"/>
      <c r="AG5" s="72"/>
      <c r="AH5" s="72"/>
      <c r="AI5" s="72"/>
      <c r="AJ5" s="72"/>
      <c r="AK5" s="72"/>
      <c r="AL5" s="72"/>
      <c r="AM5" s="72"/>
      <c r="AN5" s="72"/>
      <c r="AO5" s="72"/>
      <c r="AP5" s="72"/>
      <c r="AQ5" s="72"/>
      <c r="AR5" s="72"/>
      <c r="AS5" s="72"/>
      <c r="AT5" s="72"/>
      <c r="AU5" s="72"/>
      <c r="AV5" s="72"/>
      <c r="AW5" s="72"/>
      <c r="AX5" s="72"/>
      <c r="AY5" s="72"/>
      <c r="AZ5" s="72"/>
      <c r="BA5" s="72"/>
      <c r="BB5" s="72"/>
      <c r="BC5" s="72"/>
      <c r="BD5" s="72"/>
      <c r="BE5" s="72"/>
      <c r="BF5" s="72"/>
      <c r="BG5" s="72"/>
      <c r="BH5" s="72"/>
      <c r="BI5" s="72"/>
      <c r="BJ5" s="72"/>
      <c r="BK5" s="72"/>
      <c r="BL5" s="72"/>
      <c r="BM5" s="72"/>
      <c r="BN5" s="72"/>
      <c r="BO5" s="72"/>
      <c r="BP5" s="72"/>
      <c r="BQ5" s="72"/>
      <c r="BR5" s="72"/>
      <c r="BS5" s="72"/>
      <c r="BT5" s="72"/>
      <c r="BU5" s="72"/>
    </row>
    <row r="6" spans="1:91" ht="15" customHeight="1" x14ac:dyDescent="0.25">
      <c r="A6" s="72"/>
      <c r="B6" s="423" t="s">
        <v>334</v>
      </c>
      <c r="C6" s="423"/>
      <c r="D6" s="424"/>
      <c r="E6" s="518" t="s">
        <v>493</v>
      </c>
      <c r="F6" s="519"/>
      <c r="G6" s="519"/>
      <c r="H6" s="519"/>
      <c r="I6" s="536"/>
      <c r="J6" s="35" t="e">
        <f>IF(AND(' RIESGOS DE GESTION'!#REF!="Muy Alta",' RIESGOS DE GESTION'!#REF!="Leve"),CONCATENATE("R1C",' RIESGOS DE GESTION'!#REF!),"")</f>
        <v>#REF!</v>
      </c>
      <c r="K6" s="36" t="e">
        <f>IF(AND(' RIESGOS DE GESTION'!#REF!="Muy Alta",' RIESGOS DE GESTION'!#REF!="Leve"),CONCATENATE("R1C",' RIESGOS DE GESTION'!#REF!),"")</f>
        <v>#REF!</v>
      </c>
      <c r="L6" s="36" t="e">
        <f>IF(AND(' RIESGOS DE GESTION'!#REF!="Muy Alta",' RIESGOS DE GESTION'!#REF!="Leve"),CONCATENATE("R1C",' RIESGOS DE GESTION'!#REF!),"")</f>
        <v>#REF!</v>
      </c>
      <c r="M6" s="36" t="e">
        <f>IF(AND(' RIESGOS DE GESTION'!#REF!="Muy Alta",' RIESGOS DE GESTION'!#REF!="Leve"),CONCATENATE("R1C",' RIESGOS DE GESTION'!#REF!),"")</f>
        <v>#REF!</v>
      </c>
      <c r="N6" s="36" t="e">
        <f>IF(AND(' RIESGOS DE GESTION'!#REF!="Muy Alta",' RIESGOS DE GESTION'!#REF!="Leve"),CONCATENATE("R1C",' RIESGOS DE GESTION'!#REF!),"")</f>
        <v>#REF!</v>
      </c>
      <c r="O6" s="37" t="e">
        <f>IF(AND(' RIESGOS DE GESTION'!#REF!="Muy Alta",' RIESGOS DE GESTION'!#REF!="Leve"),CONCATENATE("R1C",' RIESGOS DE GESTION'!#REF!),"")</f>
        <v>#REF!</v>
      </c>
      <c r="P6" s="35" t="e">
        <f>IF(AND(' RIESGOS DE GESTION'!#REF!="Muy Alta",' RIESGOS DE GESTION'!#REF!="Menor"),CONCATENATE("R1C",' RIESGOS DE GESTION'!#REF!),"")</f>
        <v>#REF!</v>
      </c>
      <c r="Q6" s="36" t="e">
        <f>IF(AND(' RIESGOS DE GESTION'!#REF!="Muy Alta",' RIESGOS DE GESTION'!#REF!="Menor"),CONCATENATE("R1C",' RIESGOS DE GESTION'!#REF!),"")</f>
        <v>#REF!</v>
      </c>
      <c r="R6" s="36" t="e">
        <f>IF(AND(' RIESGOS DE GESTION'!#REF!="Muy Alta",' RIESGOS DE GESTION'!#REF!="Menor"),CONCATENATE("R1C",' RIESGOS DE GESTION'!#REF!),"")</f>
        <v>#REF!</v>
      </c>
      <c r="S6" s="36" t="e">
        <f>IF(AND(' RIESGOS DE GESTION'!#REF!="Muy Alta",' RIESGOS DE GESTION'!#REF!="Menor"),CONCATENATE("R1C",' RIESGOS DE GESTION'!#REF!),"")</f>
        <v>#REF!</v>
      </c>
      <c r="T6" s="36" t="e">
        <f>IF(AND(' RIESGOS DE GESTION'!#REF!="Muy Alta",' RIESGOS DE GESTION'!#REF!="Menor"),CONCATENATE("R1C",' RIESGOS DE GESTION'!#REF!),"")</f>
        <v>#REF!</v>
      </c>
      <c r="U6" s="37" t="e">
        <f>IF(AND(' RIESGOS DE GESTION'!#REF!="Muy Alta",' RIESGOS DE GESTION'!#REF!="Menor"),CONCATENATE("R1C",' RIESGOS DE GESTION'!#REF!),"")</f>
        <v>#REF!</v>
      </c>
      <c r="V6" s="35" t="e">
        <f>IF(AND(' RIESGOS DE GESTION'!#REF!="Muy Alta",' RIESGOS DE GESTION'!#REF!="Moderado"),CONCATENATE("R1C",' RIESGOS DE GESTION'!#REF!),"")</f>
        <v>#REF!</v>
      </c>
      <c r="W6" s="36" t="e">
        <f>IF(AND(' RIESGOS DE GESTION'!#REF!="Muy Alta",' RIESGOS DE GESTION'!#REF!="Moderado"),CONCATENATE("R1C",' RIESGOS DE GESTION'!#REF!),"")</f>
        <v>#REF!</v>
      </c>
      <c r="X6" s="36" t="e">
        <f>IF(AND(' RIESGOS DE GESTION'!#REF!="Muy Alta",' RIESGOS DE GESTION'!#REF!="Moderado"),CONCATENATE("R1C",' RIESGOS DE GESTION'!#REF!),"")</f>
        <v>#REF!</v>
      </c>
      <c r="Y6" s="36" t="e">
        <f>IF(AND(' RIESGOS DE GESTION'!#REF!="Muy Alta",' RIESGOS DE GESTION'!#REF!="Moderado"),CONCATENATE("R1C",' RIESGOS DE GESTION'!#REF!),"")</f>
        <v>#REF!</v>
      </c>
      <c r="Z6" s="36" t="e">
        <f>IF(AND(' RIESGOS DE GESTION'!#REF!="Muy Alta",' RIESGOS DE GESTION'!#REF!="Moderado"),CONCATENATE("R1C",' RIESGOS DE GESTION'!#REF!),"")</f>
        <v>#REF!</v>
      </c>
      <c r="AA6" s="37" t="e">
        <f>IF(AND(' RIESGOS DE GESTION'!#REF!="Muy Alta",' RIESGOS DE GESTION'!#REF!="Moderado"),CONCATENATE("R1C",' RIESGOS DE GESTION'!#REF!),"")</f>
        <v>#REF!</v>
      </c>
      <c r="AB6" s="35" t="e">
        <f>IF(AND(' RIESGOS DE GESTION'!#REF!="Muy Alta",' RIESGOS DE GESTION'!#REF!="Mayor"),CONCATENATE("R1C",' RIESGOS DE GESTION'!#REF!),"")</f>
        <v>#REF!</v>
      </c>
      <c r="AC6" s="36" t="e">
        <f>IF(AND(' RIESGOS DE GESTION'!#REF!="Muy Alta",' RIESGOS DE GESTION'!#REF!="Mayor"),CONCATENATE("R1C",' RIESGOS DE GESTION'!#REF!),"")</f>
        <v>#REF!</v>
      </c>
      <c r="AD6" s="36" t="e">
        <f>IF(AND(' RIESGOS DE GESTION'!#REF!="Muy Alta",' RIESGOS DE GESTION'!#REF!="Mayor"),CONCATENATE("R1C",' RIESGOS DE GESTION'!#REF!),"")</f>
        <v>#REF!</v>
      </c>
      <c r="AE6" s="36" t="e">
        <f>IF(AND(' RIESGOS DE GESTION'!#REF!="Muy Alta",' RIESGOS DE GESTION'!#REF!="Mayor"),CONCATENATE("R1C",' RIESGOS DE GESTION'!#REF!),"")</f>
        <v>#REF!</v>
      </c>
      <c r="AF6" s="36" t="e">
        <f>IF(AND(' RIESGOS DE GESTION'!#REF!="Muy Alta",' RIESGOS DE GESTION'!#REF!="Mayor"),CONCATENATE("R1C",' RIESGOS DE GESTION'!#REF!),"")</f>
        <v>#REF!</v>
      </c>
      <c r="AG6" s="37" t="e">
        <f>IF(AND(' RIESGOS DE GESTION'!#REF!="Muy Alta",' RIESGOS DE GESTION'!#REF!="Mayor"),CONCATENATE("R1C",' RIESGOS DE GESTION'!#REF!),"")</f>
        <v>#REF!</v>
      </c>
      <c r="AH6" s="38" t="e">
        <f>IF(AND(' RIESGOS DE GESTION'!#REF!="Muy Alta",' RIESGOS DE GESTION'!#REF!="Catastrófico"),CONCATENATE("R1C",' RIESGOS DE GESTION'!#REF!),"")</f>
        <v>#REF!</v>
      </c>
      <c r="AI6" s="39" t="e">
        <f>IF(AND(' RIESGOS DE GESTION'!#REF!="Muy Alta",' RIESGOS DE GESTION'!#REF!="Catastrófico"),CONCATENATE("R1C",' RIESGOS DE GESTION'!#REF!),"")</f>
        <v>#REF!</v>
      </c>
      <c r="AJ6" s="39" t="e">
        <f>IF(AND(' RIESGOS DE GESTION'!#REF!="Muy Alta",' RIESGOS DE GESTION'!#REF!="Catastrófico"),CONCATENATE("R1C",' RIESGOS DE GESTION'!#REF!),"")</f>
        <v>#REF!</v>
      </c>
      <c r="AK6" s="39" t="e">
        <f>IF(AND(' RIESGOS DE GESTION'!#REF!="Muy Alta",' RIESGOS DE GESTION'!#REF!="Catastrófico"),CONCATENATE("R1C",' RIESGOS DE GESTION'!#REF!),"")</f>
        <v>#REF!</v>
      </c>
      <c r="AL6" s="39" t="e">
        <f>IF(AND(' RIESGOS DE GESTION'!#REF!="Muy Alta",' RIESGOS DE GESTION'!#REF!="Catastrófico"),CONCATENATE("R1C",' RIESGOS DE GESTION'!#REF!),"")</f>
        <v>#REF!</v>
      </c>
      <c r="AM6" s="40" t="e">
        <f>IF(AND(' RIESGOS DE GESTION'!#REF!="Muy Alta",' RIESGOS DE GESTION'!#REF!="Catastrófico"),CONCATENATE("R1C",' RIESGOS DE GESTION'!#REF!),"")</f>
        <v>#REF!</v>
      </c>
      <c r="AN6" s="72"/>
      <c r="AO6" s="525" t="s">
        <v>494</v>
      </c>
      <c r="AP6" s="526"/>
      <c r="AQ6" s="526"/>
      <c r="AR6" s="526"/>
      <c r="AS6" s="526"/>
      <c r="AT6" s="527"/>
      <c r="AU6" s="72"/>
      <c r="AV6" s="72"/>
      <c r="AW6" s="72"/>
      <c r="AX6" s="72"/>
      <c r="AY6" s="72"/>
      <c r="AZ6" s="72"/>
      <c r="BA6" s="72"/>
      <c r="BB6" s="72"/>
      <c r="BC6" s="72"/>
      <c r="BD6" s="72"/>
      <c r="BE6" s="72"/>
      <c r="BF6" s="72"/>
      <c r="BG6" s="72"/>
      <c r="BH6" s="72"/>
      <c r="BI6" s="72"/>
      <c r="BJ6" s="72"/>
      <c r="BK6" s="72"/>
      <c r="BL6" s="72"/>
      <c r="BM6" s="72"/>
      <c r="BN6" s="72"/>
      <c r="BO6" s="72"/>
      <c r="BP6" s="72"/>
      <c r="BQ6" s="72"/>
      <c r="BR6" s="72"/>
      <c r="BS6" s="72"/>
      <c r="BT6" s="72"/>
      <c r="BU6" s="72"/>
      <c r="BV6" s="72"/>
      <c r="BW6" s="72"/>
      <c r="BX6" s="72"/>
    </row>
    <row r="7" spans="1:91" ht="15" customHeight="1" x14ac:dyDescent="0.25">
      <c r="A7" s="72"/>
      <c r="B7" s="423"/>
      <c r="C7" s="423"/>
      <c r="D7" s="424"/>
      <c r="E7" s="522"/>
      <c r="F7" s="521"/>
      <c r="G7" s="521"/>
      <c r="H7" s="521"/>
      <c r="I7" s="537"/>
      <c r="J7" s="41" t="e">
        <f>IF(AND(' RIESGOS DE GESTION'!#REF!="Muy Alta",' RIESGOS DE GESTION'!#REF!="Leve"),CONCATENATE("R2C",' RIESGOS DE GESTION'!#REF!),"")</f>
        <v>#REF!</v>
      </c>
      <c r="K7" s="42" t="e">
        <f>IF(AND(' RIESGOS DE GESTION'!#REF!="Muy Alta",' RIESGOS DE GESTION'!#REF!="Leve"),CONCATENATE("R2C",' RIESGOS DE GESTION'!#REF!),"")</f>
        <v>#REF!</v>
      </c>
      <c r="L7" s="42" t="e">
        <f>IF(AND(' RIESGOS DE GESTION'!#REF!="Muy Alta",' RIESGOS DE GESTION'!#REF!="Leve"),CONCATENATE("R2C",' RIESGOS DE GESTION'!#REF!),"")</f>
        <v>#REF!</v>
      </c>
      <c r="M7" s="42" t="e">
        <f>IF(AND(' RIESGOS DE GESTION'!#REF!="Muy Alta",' RIESGOS DE GESTION'!#REF!="Leve"),CONCATENATE("R2C",' RIESGOS DE GESTION'!#REF!),"")</f>
        <v>#REF!</v>
      </c>
      <c r="N7" s="42" t="e">
        <f>IF(AND(' RIESGOS DE GESTION'!#REF!="Muy Alta",' RIESGOS DE GESTION'!#REF!="Leve"),CONCATENATE("R2C",' RIESGOS DE GESTION'!#REF!),"")</f>
        <v>#REF!</v>
      </c>
      <c r="O7" s="43" t="e">
        <f>IF(AND(' RIESGOS DE GESTION'!#REF!="Muy Alta",' RIESGOS DE GESTION'!#REF!="Leve"),CONCATENATE("R2C",' RIESGOS DE GESTION'!#REF!),"")</f>
        <v>#REF!</v>
      </c>
      <c r="P7" s="41" t="e">
        <f>IF(AND(' RIESGOS DE GESTION'!#REF!="Muy Alta",' RIESGOS DE GESTION'!#REF!="Menor"),CONCATENATE("R2C",' RIESGOS DE GESTION'!#REF!),"")</f>
        <v>#REF!</v>
      </c>
      <c r="Q7" s="42" t="e">
        <f>IF(AND(' RIESGOS DE GESTION'!#REF!="Muy Alta",' RIESGOS DE GESTION'!#REF!="Menor"),CONCATENATE("R2C",' RIESGOS DE GESTION'!#REF!),"")</f>
        <v>#REF!</v>
      </c>
      <c r="R7" s="42" t="e">
        <f>IF(AND(' RIESGOS DE GESTION'!#REF!="Muy Alta",' RIESGOS DE GESTION'!#REF!="Menor"),CONCATENATE("R2C",' RIESGOS DE GESTION'!#REF!),"")</f>
        <v>#REF!</v>
      </c>
      <c r="S7" s="42" t="e">
        <f>IF(AND(' RIESGOS DE GESTION'!#REF!="Muy Alta",' RIESGOS DE GESTION'!#REF!="Menor"),CONCATENATE("R2C",' RIESGOS DE GESTION'!#REF!),"")</f>
        <v>#REF!</v>
      </c>
      <c r="T7" s="42" t="e">
        <f>IF(AND(' RIESGOS DE GESTION'!#REF!="Muy Alta",' RIESGOS DE GESTION'!#REF!="Menor"),CONCATENATE("R2C",' RIESGOS DE GESTION'!#REF!),"")</f>
        <v>#REF!</v>
      </c>
      <c r="U7" s="43" t="e">
        <f>IF(AND(' RIESGOS DE GESTION'!#REF!="Muy Alta",' RIESGOS DE GESTION'!#REF!="Menor"),CONCATENATE("R2C",' RIESGOS DE GESTION'!#REF!),"")</f>
        <v>#REF!</v>
      </c>
      <c r="V7" s="41" t="e">
        <f>IF(AND(' RIESGOS DE GESTION'!#REF!="Muy Alta",' RIESGOS DE GESTION'!#REF!="Moderado"),CONCATENATE("R2C",' RIESGOS DE GESTION'!#REF!),"")</f>
        <v>#REF!</v>
      </c>
      <c r="W7" s="42" t="e">
        <f>IF(AND(' RIESGOS DE GESTION'!#REF!="Muy Alta",' RIESGOS DE GESTION'!#REF!="Moderado"),CONCATENATE("R2C",' RIESGOS DE GESTION'!#REF!),"")</f>
        <v>#REF!</v>
      </c>
      <c r="X7" s="42" t="e">
        <f>IF(AND(' RIESGOS DE GESTION'!#REF!="Muy Alta",' RIESGOS DE GESTION'!#REF!="Moderado"),CONCATENATE("R2C",' RIESGOS DE GESTION'!#REF!),"")</f>
        <v>#REF!</v>
      </c>
      <c r="Y7" s="42" t="e">
        <f>IF(AND(' RIESGOS DE GESTION'!#REF!="Muy Alta",' RIESGOS DE GESTION'!#REF!="Moderado"),CONCATENATE("R2C",' RIESGOS DE GESTION'!#REF!),"")</f>
        <v>#REF!</v>
      </c>
      <c r="Z7" s="42" t="e">
        <f>IF(AND(' RIESGOS DE GESTION'!#REF!="Muy Alta",' RIESGOS DE GESTION'!#REF!="Moderado"),CONCATENATE("R2C",' RIESGOS DE GESTION'!#REF!),"")</f>
        <v>#REF!</v>
      </c>
      <c r="AA7" s="43" t="e">
        <f>IF(AND(' RIESGOS DE GESTION'!#REF!="Muy Alta",' RIESGOS DE GESTION'!#REF!="Moderado"),CONCATENATE("R2C",' RIESGOS DE GESTION'!#REF!),"")</f>
        <v>#REF!</v>
      </c>
      <c r="AB7" s="41" t="e">
        <f>IF(AND(' RIESGOS DE GESTION'!#REF!="Muy Alta",' RIESGOS DE GESTION'!#REF!="Mayor"),CONCATENATE("R2C",' RIESGOS DE GESTION'!#REF!),"")</f>
        <v>#REF!</v>
      </c>
      <c r="AC7" s="42" t="e">
        <f>IF(AND(' RIESGOS DE GESTION'!#REF!="Muy Alta",' RIESGOS DE GESTION'!#REF!="Mayor"),CONCATENATE("R2C",' RIESGOS DE GESTION'!#REF!),"")</f>
        <v>#REF!</v>
      </c>
      <c r="AD7" s="42" t="e">
        <f>IF(AND(' RIESGOS DE GESTION'!#REF!="Muy Alta",' RIESGOS DE GESTION'!#REF!="Mayor"),CONCATENATE("R2C",' RIESGOS DE GESTION'!#REF!),"")</f>
        <v>#REF!</v>
      </c>
      <c r="AE7" s="42" t="e">
        <f>IF(AND(' RIESGOS DE GESTION'!#REF!="Muy Alta",' RIESGOS DE GESTION'!#REF!="Mayor"),CONCATENATE("R2C",' RIESGOS DE GESTION'!#REF!),"")</f>
        <v>#REF!</v>
      </c>
      <c r="AF7" s="42" t="e">
        <f>IF(AND(' RIESGOS DE GESTION'!#REF!="Muy Alta",' RIESGOS DE GESTION'!#REF!="Mayor"),CONCATENATE("R2C",' RIESGOS DE GESTION'!#REF!),"")</f>
        <v>#REF!</v>
      </c>
      <c r="AG7" s="43" t="e">
        <f>IF(AND(' RIESGOS DE GESTION'!#REF!="Muy Alta",' RIESGOS DE GESTION'!#REF!="Mayor"),CONCATENATE("R2C",' RIESGOS DE GESTION'!#REF!),"")</f>
        <v>#REF!</v>
      </c>
      <c r="AH7" s="44" t="e">
        <f>IF(AND(' RIESGOS DE GESTION'!#REF!="Muy Alta",' RIESGOS DE GESTION'!#REF!="Catastrófico"),CONCATENATE("R2C",' RIESGOS DE GESTION'!#REF!),"")</f>
        <v>#REF!</v>
      </c>
      <c r="AI7" s="45" t="e">
        <f>IF(AND(' RIESGOS DE GESTION'!#REF!="Muy Alta",' RIESGOS DE GESTION'!#REF!="Catastrófico"),CONCATENATE("R2C",' RIESGOS DE GESTION'!#REF!),"")</f>
        <v>#REF!</v>
      </c>
      <c r="AJ7" s="45" t="e">
        <f>IF(AND(' RIESGOS DE GESTION'!#REF!="Muy Alta",' RIESGOS DE GESTION'!#REF!="Catastrófico"),CONCATENATE("R2C",' RIESGOS DE GESTION'!#REF!),"")</f>
        <v>#REF!</v>
      </c>
      <c r="AK7" s="45" t="e">
        <f>IF(AND(' RIESGOS DE GESTION'!#REF!="Muy Alta",' RIESGOS DE GESTION'!#REF!="Catastrófico"),CONCATENATE("R2C",' RIESGOS DE GESTION'!#REF!),"")</f>
        <v>#REF!</v>
      </c>
      <c r="AL7" s="45" t="e">
        <f>IF(AND(' RIESGOS DE GESTION'!#REF!="Muy Alta",' RIESGOS DE GESTION'!#REF!="Catastrófico"),CONCATENATE("R2C",' RIESGOS DE GESTION'!#REF!),"")</f>
        <v>#REF!</v>
      </c>
      <c r="AM7" s="46" t="e">
        <f>IF(AND(' RIESGOS DE GESTION'!#REF!="Muy Alta",' RIESGOS DE GESTION'!#REF!="Catastrófico"),CONCATENATE("R2C",' RIESGOS DE GESTION'!#REF!),"")</f>
        <v>#REF!</v>
      </c>
      <c r="AN7" s="72"/>
      <c r="AO7" s="528"/>
      <c r="AP7" s="529"/>
      <c r="AQ7" s="529"/>
      <c r="AR7" s="529"/>
      <c r="AS7" s="529"/>
      <c r="AT7" s="530"/>
      <c r="AU7" s="72"/>
      <c r="AV7" s="72"/>
      <c r="AW7" s="72"/>
      <c r="AX7" s="72"/>
      <c r="AY7" s="72"/>
      <c r="AZ7" s="72"/>
      <c r="BA7" s="72"/>
      <c r="BB7" s="72"/>
      <c r="BC7" s="72"/>
      <c r="BD7" s="72"/>
      <c r="BE7" s="72"/>
      <c r="BF7" s="72"/>
      <c r="BG7" s="72"/>
      <c r="BH7" s="72"/>
      <c r="BI7" s="72"/>
      <c r="BJ7" s="72"/>
      <c r="BK7" s="72"/>
      <c r="BL7" s="72"/>
      <c r="BM7" s="72"/>
      <c r="BN7" s="72"/>
      <c r="BO7" s="72"/>
      <c r="BP7" s="72"/>
      <c r="BQ7" s="72"/>
      <c r="BR7" s="72"/>
      <c r="BS7" s="72"/>
      <c r="BT7" s="72"/>
      <c r="BU7" s="72"/>
      <c r="BV7" s="72"/>
      <c r="BW7" s="72"/>
      <c r="BX7" s="72"/>
    </row>
    <row r="8" spans="1:91" ht="15" customHeight="1" x14ac:dyDescent="0.25">
      <c r="A8" s="72"/>
      <c r="B8" s="423"/>
      <c r="C8" s="423"/>
      <c r="D8" s="424"/>
      <c r="E8" s="522"/>
      <c r="F8" s="521"/>
      <c r="G8" s="521"/>
      <c r="H8" s="521"/>
      <c r="I8" s="537"/>
      <c r="J8" s="41" t="e">
        <f>IF(AND(' RIESGOS DE GESTION'!#REF!="Muy Alta",' RIESGOS DE GESTION'!#REF!="Leve"),CONCATENATE("R3C",' RIESGOS DE GESTION'!#REF!),"")</f>
        <v>#REF!</v>
      </c>
      <c r="K8" s="42" t="e">
        <f>IF(AND(' RIESGOS DE GESTION'!#REF!="Muy Alta",' RIESGOS DE GESTION'!#REF!="Leve"),CONCATENATE("R3C",' RIESGOS DE GESTION'!#REF!),"")</f>
        <v>#REF!</v>
      </c>
      <c r="L8" s="42" t="e">
        <f>IF(AND(' RIESGOS DE GESTION'!#REF!="Muy Alta",' RIESGOS DE GESTION'!#REF!="Leve"),CONCATENATE("R3C",' RIESGOS DE GESTION'!#REF!),"")</f>
        <v>#REF!</v>
      </c>
      <c r="M8" s="42" t="e">
        <f>IF(AND(' RIESGOS DE GESTION'!#REF!="Muy Alta",' RIESGOS DE GESTION'!#REF!="Leve"),CONCATENATE("R3C",' RIESGOS DE GESTION'!#REF!),"")</f>
        <v>#REF!</v>
      </c>
      <c r="N8" s="42" t="e">
        <f>IF(AND(' RIESGOS DE GESTION'!#REF!="Muy Alta",' RIESGOS DE GESTION'!#REF!="Leve"),CONCATENATE("R3C",' RIESGOS DE GESTION'!#REF!),"")</f>
        <v>#REF!</v>
      </c>
      <c r="O8" s="43" t="e">
        <f>IF(AND(' RIESGOS DE GESTION'!#REF!="Muy Alta",' RIESGOS DE GESTION'!#REF!="Leve"),CONCATENATE("R3C",' RIESGOS DE GESTION'!#REF!),"")</f>
        <v>#REF!</v>
      </c>
      <c r="P8" s="41" t="e">
        <f>IF(AND(' RIESGOS DE GESTION'!#REF!="Muy Alta",' RIESGOS DE GESTION'!#REF!="Menor"),CONCATENATE("R3C",' RIESGOS DE GESTION'!#REF!),"")</f>
        <v>#REF!</v>
      </c>
      <c r="Q8" s="42" t="e">
        <f>IF(AND(' RIESGOS DE GESTION'!#REF!="Muy Alta",' RIESGOS DE GESTION'!#REF!="Menor"),CONCATENATE("R3C",' RIESGOS DE GESTION'!#REF!),"")</f>
        <v>#REF!</v>
      </c>
      <c r="R8" s="42" t="e">
        <f>IF(AND(' RIESGOS DE GESTION'!#REF!="Muy Alta",' RIESGOS DE GESTION'!#REF!="Menor"),CONCATENATE("R3C",' RIESGOS DE GESTION'!#REF!),"")</f>
        <v>#REF!</v>
      </c>
      <c r="S8" s="42" t="e">
        <f>IF(AND(' RIESGOS DE GESTION'!#REF!="Muy Alta",' RIESGOS DE GESTION'!#REF!="Menor"),CONCATENATE("R3C",' RIESGOS DE GESTION'!#REF!),"")</f>
        <v>#REF!</v>
      </c>
      <c r="T8" s="42" t="e">
        <f>IF(AND(' RIESGOS DE GESTION'!#REF!="Muy Alta",' RIESGOS DE GESTION'!#REF!="Menor"),CONCATENATE("R3C",' RIESGOS DE GESTION'!#REF!),"")</f>
        <v>#REF!</v>
      </c>
      <c r="U8" s="43" t="e">
        <f>IF(AND(' RIESGOS DE GESTION'!#REF!="Muy Alta",' RIESGOS DE GESTION'!#REF!="Menor"),CONCATENATE("R3C",' RIESGOS DE GESTION'!#REF!),"")</f>
        <v>#REF!</v>
      </c>
      <c r="V8" s="41" t="e">
        <f>IF(AND(' RIESGOS DE GESTION'!#REF!="Muy Alta",' RIESGOS DE GESTION'!#REF!="Moderado"),CONCATENATE("R3C",' RIESGOS DE GESTION'!#REF!),"")</f>
        <v>#REF!</v>
      </c>
      <c r="W8" s="42" t="e">
        <f>IF(AND(' RIESGOS DE GESTION'!#REF!="Muy Alta",' RIESGOS DE GESTION'!#REF!="Moderado"),CONCATENATE("R3C",' RIESGOS DE GESTION'!#REF!),"")</f>
        <v>#REF!</v>
      </c>
      <c r="X8" s="42" t="e">
        <f>IF(AND(' RIESGOS DE GESTION'!#REF!="Muy Alta",' RIESGOS DE GESTION'!#REF!="Moderado"),CONCATENATE("R3C",' RIESGOS DE GESTION'!#REF!),"")</f>
        <v>#REF!</v>
      </c>
      <c r="Y8" s="42" t="e">
        <f>IF(AND(' RIESGOS DE GESTION'!#REF!="Muy Alta",' RIESGOS DE GESTION'!#REF!="Moderado"),CONCATENATE("R3C",' RIESGOS DE GESTION'!#REF!),"")</f>
        <v>#REF!</v>
      </c>
      <c r="Z8" s="42" t="e">
        <f>IF(AND(' RIESGOS DE GESTION'!#REF!="Muy Alta",' RIESGOS DE GESTION'!#REF!="Moderado"),CONCATENATE("R3C",' RIESGOS DE GESTION'!#REF!),"")</f>
        <v>#REF!</v>
      </c>
      <c r="AA8" s="43" t="e">
        <f>IF(AND(' RIESGOS DE GESTION'!#REF!="Muy Alta",' RIESGOS DE GESTION'!#REF!="Moderado"),CONCATENATE("R3C",' RIESGOS DE GESTION'!#REF!),"")</f>
        <v>#REF!</v>
      </c>
      <c r="AB8" s="41" t="e">
        <f>IF(AND(' RIESGOS DE GESTION'!#REF!="Muy Alta",' RIESGOS DE GESTION'!#REF!="Mayor"),CONCATENATE("R3C",' RIESGOS DE GESTION'!#REF!),"")</f>
        <v>#REF!</v>
      </c>
      <c r="AC8" s="42" t="e">
        <f>IF(AND(' RIESGOS DE GESTION'!#REF!="Muy Alta",' RIESGOS DE GESTION'!#REF!="Mayor"),CONCATENATE("R3C",' RIESGOS DE GESTION'!#REF!),"")</f>
        <v>#REF!</v>
      </c>
      <c r="AD8" s="42" t="e">
        <f>IF(AND(' RIESGOS DE GESTION'!#REF!="Muy Alta",' RIESGOS DE GESTION'!#REF!="Mayor"),CONCATENATE("R3C",' RIESGOS DE GESTION'!#REF!),"")</f>
        <v>#REF!</v>
      </c>
      <c r="AE8" s="42" t="e">
        <f>IF(AND(' RIESGOS DE GESTION'!#REF!="Muy Alta",' RIESGOS DE GESTION'!#REF!="Mayor"),CONCATENATE("R3C",' RIESGOS DE GESTION'!#REF!),"")</f>
        <v>#REF!</v>
      </c>
      <c r="AF8" s="42" t="e">
        <f>IF(AND(' RIESGOS DE GESTION'!#REF!="Muy Alta",' RIESGOS DE GESTION'!#REF!="Mayor"),CONCATENATE("R3C",' RIESGOS DE GESTION'!#REF!),"")</f>
        <v>#REF!</v>
      </c>
      <c r="AG8" s="43" t="e">
        <f>IF(AND(' RIESGOS DE GESTION'!#REF!="Muy Alta",' RIESGOS DE GESTION'!#REF!="Mayor"),CONCATENATE("R3C",' RIESGOS DE GESTION'!#REF!),"")</f>
        <v>#REF!</v>
      </c>
      <c r="AH8" s="44" t="e">
        <f>IF(AND(' RIESGOS DE GESTION'!#REF!="Muy Alta",' RIESGOS DE GESTION'!#REF!="Catastrófico"),CONCATENATE("R3C",' RIESGOS DE GESTION'!#REF!),"")</f>
        <v>#REF!</v>
      </c>
      <c r="AI8" s="45" t="e">
        <f>IF(AND(' RIESGOS DE GESTION'!#REF!="Muy Alta",' RIESGOS DE GESTION'!#REF!="Catastrófico"),CONCATENATE("R3C",' RIESGOS DE GESTION'!#REF!),"")</f>
        <v>#REF!</v>
      </c>
      <c r="AJ8" s="45" t="e">
        <f>IF(AND(' RIESGOS DE GESTION'!#REF!="Muy Alta",' RIESGOS DE GESTION'!#REF!="Catastrófico"),CONCATENATE("R3C",' RIESGOS DE GESTION'!#REF!),"")</f>
        <v>#REF!</v>
      </c>
      <c r="AK8" s="45" t="e">
        <f>IF(AND(' RIESGOS DE GESTION'!#REF!="Muy Alta",' RIESGOS DE GESTION'!#REF!="Catastrófico"),CONCATENATE("R3C",' RIESGOS DE GESTION'!#REF!),"")</f>
        <v>#REF!</v>
      </c>
      <c r="AL8" s="45" t="e">
        <f>IF(AND(' RIESGOS DE GESTION'!#REF!="Muy Alta",' RIESGOS DE GESTION'!#REF!="Catastrófico"),CONCATENATE("R3C",' RIESGOS DE GESTION'!#REF!),"")</f>
        <v>#REF!</v>
      </c>
      <c r="AM8" s="46" t="e">
        <f>IF(AND(' RIESGOS DE GESTION'!#REF!="Muy Alta",' RIESGOS DE GESTION'!#REF!="Catastrófico"),CONCATENATE("R3C",' RIESGOS DE GESTION'!#REF!),"")</f>
        <v>#REF!</v>
      </c>
      <c r="AN8" s="72"/>
      <c r="AO8" s="528"/>
      <c r="AP8" s="529"/>
      <c r="AQ8" s="529"/>
      <c r="AR8" s="529"/>
      <c r="AS8" s="529"/>
      <c r="AT8" s="530"/>
      <c r="AU8" s="72"/>
      <c r="AV8" s="72"/>
      <c r="AW8" s="72"/>
      <c r="AX8" s="72"/>
      <c r="AY8" s="72"/>
      <c r="AZ8" s="72"/>
      <c r="BA8" s="72"/>
      <c r="BB8" s="72"/>
      <c r="BC8" s="72"/>
      <c r="BD8" s="72"/>
      <c r="BE8" s="72"/>
      <c r="BF8" s="72"/>
      <c r="BG8" s="72"/>
      <c r="BH8" s="72"/>
      <c r="BI8" s="72"/>
      <c r="BJ8" s="72"/>
      <c r="BK8" s="72"/>
      <c r="BL8" s="72"/>
      <c r="BM8" s="72"/>
      <c r="BN8" s="72"/>
      <c r="BO8" s="72"/>
      <c r="BP8" s="72"/>
      <c r="BQ8" s="72"/>
      <c r="BR8" s="72"/>
      <c r="BS8" s="72"/>
      <c r="BT8" s="72"/>
      <c r="BU8" s="72"/>
      <c r="BV8" s="72"/>
      <c r="BW8" s="72"/>
      <c r="BX8" s="72"/>
    </row>
    <row r="9" spans="1:91" ht="15" customHeight="1" x14ac:dyDescent="0.25">
      <c r="A9" s="72"/>
      <c r="B9" s="423"/>
      <c r="C9" s="423"/>
      <c r="D9" s="424"/>
      <c r="E9" s="522"/>
      <c r="F9" s="521"/>
      <c r="G9" s="521"/>
      <c r="H9" s="521"/>
      <c r="I9" s="537"/>
      <c r="J9" s="41" t="e">
        <f>IF(AND(' RIESGOS DE GESTION'!#REF!="Muy Alta",' RIESGOS DE GESTION'!#REF!="Leve"),CONCATENATE("R4C",' RIESGOS DE GESTION'!#REF!),"")</f>
        <v>#REF!</v>
      </c>
      <c r="K9" s="42" t="e">
        <f>IF(AND(' RIESGOS DE GESTION'!#REF!="Muy Alta",' RIESGOS DE GESTION'!#REF!="Leve"),CONCATENATE("R4C",' RIESGOS DE GESTION'!#REF!),"")</f>
        <v>#REF!</v>
      </c>
      <c r="L9" s="42" t="e">
        <f>IF(AND(' RIESGOS DE GESTION'!#REF!="Muy Alta",' RIESGOS DE GESTION'!#REF!="Leve"),CONCATENATE("R4C",' RIESGOS DE GESTION'!#REF!),"")</f>
        <v>#REF!</v>
      </c>
      <c r="M9" s="42" t="e">
        <f>IF(AND(' RIESGOS DE GESTION'!#REF!="Muy Alta",' RIESGOS DE GESTION'!#REF!="Leve"),CONCATENATE("R4C",' RIESGOS DE GESTION'!#REF!),"")</f>
        <v>#REF!</v>
      </c>
      <c r="N9" s="42" t="e">
        <f>IF(AND(' RIESGOS DE GESTION'!#REF!="Muy Alta",' RIESGOS DE GESTION'!#REF!="Leve"),CONCATENATE("R4C",' RIESGOS DE GESTION'!#REF!),"")</f>
        <v>#REF!</v>
      </c>
      <c r="O9" s="43" t="e">
        <f>IF(AND(' RIESGOS DE GESTION'!#REF!="Muy Alta",' RIESGOS DE GESTION'!#REF!="Leve"),CONCATENATE("R4C",' RIESGOS DE GESTION'!#REF!),"")</f>
        <v>#REF!</v>
      </c>
      <c r="P9" s="41" t="e">
        <f>IF(AND(' RIESGOS DE GESTION'!#REF!="Muy Alta",' RIESGOS DE GESTION'!#REF!="Menor"),CONCATENATE("R4C",' RIESGOS DE GESTION'!#REF!),"")</f>
        <v>#REF!</v>
      </c>
      <c r="Q9" s="42" t="e">
        <f>IF(AND(' RIESGOS DE GESTION'!#REF!="Muy Alta",' RIESGOS DE GESTION'!#REF!="Menor"),CONCATENATE("R4C",' RIESGOS DE GESTION'!#REF!),"")</f>
        <v>#REF!</v>
      </c>
      <c r="R9" s="42" t="e">
        <f>IF(AND(' RIESGOS DE GESTION'!#REF!="Muy Alta",' RIESGOS DE GESTION'!#REF!="Menor"),CONCATENATE("R4C",' RIESGOS DE GESTION'!#REF!),"")</f>
        <v>#REF!</v>
      </c>
      <c r="S9" s="42" t="e">
        <f>IF(AND(' RIESGOS DE GESTION'!#REF!="Muy Alta",' RIESGOS DE GESTION'!#REF!="Menor"),CONCATENATE("R4C",' RIESGOS DE GESTION'!#REF!),"")</f>
        <v>#REF!</v>
      </c>
      <c r="T9" s="42" t="e">
        <f>IF(AND(' RIESGOS DE GESTION'!#REF!="Muy Alta",' RIESGOS DE GESTION'!#REF!="Menor"),CONCATENATE("R4C",' RIESGOS DE GESTION'!#REF!),"")</f>
        <v>#REF!</v>
      </c>
      <c r="U9" s="43" t="e">
        <f>IF(AND(' RIESGOS DE GESTION'!#REF!="Muy Alta",' RIESGOS DE GESTION'!#REF!="Menor"),CONCATENATE("R4C",' RIESGOS DE GESTION'!#REF!),"")</f>
        <v>#REF!</v>
      </c>
      <c r="V9" s="41" t="e">
        <f>IF(AND(' RIESGOS DE GESTION'!#REF!="Muy Alta",' RIESGOS DE GESTION'!#REF!="Moderado"),CONCATENATE("R4C",' RIESGOS DE GESTION'!#REF!),"")</f>
        <v>#REF!</v>
      </c>
      <c r="W9" s="42" t="e">
        <f>IF(AND(' RIESGOS DE GESTION'!#REF!="Muy Alta",' RIESGOS DE GESTION'!#REF!="Moderado"),CONCATENATE("R4C",' RIESGOS DE GESTION'!#REF!),"")</f>
        <v>#REF!</v>
      </c>
      <c r="X9" s="42" t="e">
        <f>IF(AND(' RIESGOS DE GESTION'!#REF!="Muy Alta",' RIESGOS DE GESTION'!#REF!="Moderado"),CONCATENATE("R4C",' RIESGOS DE GESTION'!#REF!),"")</f>
        <v>#REF!</v>
      </c>
      <c r="Y9" s="42" t="e">
        <f>IF(AND(' RIESGOS DE GESTION'!#REF!="Muy Alta",' RIESGOS DE GESTION'!#REF!="Moderado"),CONCATENATE("R4C",' RIESGOS DE GESTION'!#REF!),"")</f>
        <v>#REF!</v>
      </c>
      <c r="Z9" s="42" t="e">
        <f>IF(AND(' RIESGOS DE GESTION'!#REF!="Muy Alta",' RIESGOS DE GESTION'!#REF!="Moderado"),CONCATENATE("R4C",' RIESGOS DE GESTION'!#REF!),"")</f>
        <v>#REF!</v>
      </c>
      <c r="AA9" s="43" t="e">
        <f>IF(AND(' RIESGOS DE GESTION'!#REF!="Muy Alta",' RIESGOS DE GESTION'!#REF!="Moderado"),CONCATENATE("R4C",' RIESGOS DE GESTION'!#REF!),"")</f>
        <v>#REF!</v>
      </c>
      <c r="AB9" s="41" t="e">
        <f>IF(AND(' RIESGOS DE GESTION'!#REF!="Muy Alta",' RIESGOS DE GESTION'!#REF!="Mayor"),CONCATENATE("R4C",' RIESGOS DE GESTION'!#REF!),"")</f>
        <v>#REF!</v>
      </c>
      <c r="AC9" s="42" t="e">
        <f>IF(AND(' RIESGOS DE GESTION'!#REF!="Muy Alta",' RIESGOS DE GESTION'!#REF!="Mayor"),CONCATENATE("R4C",' RIESGOS DE GESTION'!#REF!),"")</f>
        <v>#REF!</v>
      </c>
      <c r="AD9" s="42" t="e">
        <f>IF(AND(' RIESGOS DE GESTION'!#REF!="Muy Alta",' RIESGOS DE GESTION'!#REF!="Mayor"),CONCATENATE("R4C",' RIESGOS DE GESTION'!#REF!),"")</f>
        <v>#REF!</v>
      </c>
      <c r="AE9" s="42" t="e">
        <f>IF(AND(' RIESGOS DE GESTION'!#REF!="Muy Alta",' RIESGOS DE GESTION'!#REF!="Mayor"),CONCATENATE("R4C",' RIESGOS DE GESTION'!#REF!),"")</f>
        <v>#REF!</v>
      </c>
      <c r="AF9" s="42" t="e">
        <f>IF(AND(' RIESGOS DE GESTION'!#REF!="Muy Alta",' RIESGOS DE GESTION'!#REF!="Mayor"),CONCATENATE("R4C",' RIESGOS DE GESTION'!#REF!),"")</f>
        <v>#REF!</v>
      </c>
      <c r="AG9" s="43" t="e">
        <f>IF(AND(' RIESGOS DE GESTION'!#REF!="Muy Alta",' RIESGOS DE GESTION'!#REF!="Mayor"),CONCATENATE("R4C",' RIESGOS DE GESTION'!#REF!),"")</f>
        <v>#REF!</v>
      </c>
      <c r="AH9" s="44" t="e">
        <f>IF(AND(' RIESGOS DE GESTION'!#REF!="Muy Alta",' RIESGOS DE GESTION'!#REF!="Catastrófico"),CONCATENATE("R4C",' RIESGOS DE GESTION'!#REF!),"")</f>
        <v>#REF!</v>
      </c>
      <c r="AI9" s="45" t="e">
        <f>IF(AND(' RIESGOS DE GESTION'!#REF!="Muy Alta",' RIESGOS DE GESTION'!#REF!="Catastrófico"),CONCATENATE("R4C",' RIESGOS DE GESTION'!#REF!),"")</f>
        <v>#REF!</v>
      </c>
      <c r="AJ9" s="45" t="e">
        <f>IF(AND(' RIESGOS DE GESTION'!#REF!="Muy Alta",' RIESGOS DE GESTION'!#REF!="Catastrófico"),CONCATENATE("R4C",' RIESGOS DE GESTION'!#REF!),"")</f>
        <v>#REF!</v>
      </c>
      <c r="AK9" s="45" t="e">
        <f>IF(AND(' RIESGOS DE GESTION'!#REF!="Muy Alta",' RIESGOS DE GESTION'!#REF!="Catastrófico"),CONCATENATE("R4C",' RIESGOS DE GESTION'!#REF!),"")</f>
        <v>#REF!</v>
      </c>
      <c r="AL9" s="45" t="e">
        <f>IF(AND(' RIESGOS DE GESTION'!#REF!="Muy Alta",' RIESGOS DE GESTION'!#REF!="Catastrófico"),CONCATENATE("R4C",' RIESGOS DE GESTION'!#REF!),"")</f>
        <v>#REF!</v>
      </c>
      <c r="AM9" s="46" t="e">
        <f>IF(AND(' RIESGOS DE GESTION'!#REF!="Muy Alta",' RIESGOS DE GESTION'!#REF!="Catastrófico"),CONCATENATE("R4C",' RIESGOS DE GESTION'!#REF!),"")</f>
        <v>#REF!</v>
      </c>
      <c r="AN9" s="72"/>
      <c r="AO9" s="528"/>
      <c r="AP9" s="529"/>
      <c r="AQ9" s="529"/>
      <c r="AR9" s="529"/>
      <c r="AS9" s="529"/>
      <c r="AT9" s="530"/>
      <c r="AU9" s="72"/>
      <c r="AV9" s="72"/>
      <c r="AW9" s="72"/>
      <c r="AX9" s="72"/>
      <c r="AY9" s="72"/>
      <c r="AZ9" s="72"/>
      <c r="BA9" s="72"/>
      <c r="BB9" s="72"/>
      <c r="BC9" s="72"/>
      <c r="BD9" s="72"/>
      <c r="BE9" s="72"/>
      <c r="BF9" s="72"/>
      <c r="BG9" s="72"/>
      <c r="BH9" s="72"/>
      <c r="BI9" s="72"/>
      <c r="BJ9" s="72"/>
      <c r="BK9" s="72"/>
      <c r="BL9" s="72"/>
      <c r="BM9" s="72"/>
      <c r="BN9" s="72"/>
      <c r="BO9" s="72"/>
      <c r="BP9" s="72"/>
      <c r="BQ9" s="72"/>
      <c r="BR9" s="72"/>
      <c r="BS9" s="72"/>
      <c r="BT9" s="72"/>
      <c r="BU9" s="72"/>
      <c r="BV9" s="72"/>
      <c r="BW9" s="72"/>
      <c r="BX9" s="72"/>
    </row>
    <row r="10" spans="1:91" ht="15" customHeight="1" x14ac:dyDescent="0.25">
      <c r="A10" s="72"/>
      <c r="B10" s="423"/>
      <c r="C10" s="423"/>
      <c r="D10" s="424"/>
      <c r="E10" s="522"/>
      <c r="F10" s="521"/>
      <c r="G10" s="521"/>
      <c r="H10" s="521"/>
      <c r="I10" s="537"/>
      <c r="J10" s="41" t="e">
        <f>IF(AND(' RIESGOS DE GESTION'!#REF!="Muy Alta",' RIESGOS DE GESTION'!#REF!="Leve"),CONCATENATE("R5C",' RIESGOS DE GESTION'!#REF!),"")</f>
        <v>#REF!</v>
      </c>
      <c r="K10" s="42" t="e">
        <f>IF(AND(' RIESGOS DE GESTION'!#REF!="Muy Alta",' RIESGOS DE GESTION'!#REF!="Leve"),CONCATENATE("R5C",' RIESGOS DE GESTION'!#REF!),"")</f>
        <v>#REF!</v>
      </c>
      <c r="L10" s="42" t="e">
        <f>IF(AND(' RIESGOS DE GESTION'!#REF!="Muy Alta",' RIESGOS DE GESTION'!#REF!="Leve"),CONCATENATE("R5C",' RIESGOS DE GESTION'!#REF!),"")</f>
        <v>#REF!</v>
      </c>
      <c r="M10" s="42" t="e">
        <f>IF(AND(' RIESGOS DE GESTION'!#REF!="Muy Alta",' RIESGOS DE GESTION'!#REF!="Leve"),CONCATENATE("R5C",' RIESGOS DE GESTION'!#REF!),"")</f>
        <v>#REF!</v>
      </c>
      <c r="N10" s="42" t="e">
        <f>IF(AND(' RIESGOS DE GESTION'!#REF!="Muy Alta",' RIESGOS DE GESTION'!#REF!="Leve"),CONCATENATE("R5C",' RIESGOS DE GESTION'!#REF!),"")</f>
        <v>#REF!</v>
      </c>
      <c r="O10" s="43" t="e">
        <f>IF(AND(' RIESGOS DE GESTION'!#REF!="Muy Alta",' RIESGOS DE GESTION'!#REF!="Leve"),CONCATENATE("R5C",' RIESGOS DE GESTION'!#REF!),"")</f>
        <v>#REF!</v>
      </c>
      <c r="P10" s="41" t="e">
        <f>IF(AND(' RIESGOS DE GESTION'!#REF!="Muy Alta",' RIESGOS DE GESTION'!#REF!="Menor"),CONCATENATE("R5C",' RIESGOS DE GESTION'!#REF!),"")</f>
        <v>#REF!</v>
      </c>
      <c r="Q10" s="42" t="e">
        <f>IF(AND(' RIESGOS DE GESTION'!#REF!="Muy Alta",' RIESGOS DE GESTION'!#REF!="Menor"),CONCATENATE("R5C",' RIESGOS DE GESTION'!#REF!),"")</f>
        <v>#REF!</v>
      </c>
      <c r="R10" s="42" t="e">
        <f>IF(AND(' RIESGOS DE GESTION'!#REF!="Muy Alta",' RIESGOS DE GESTION'!#REF!="Menor"),CONCATENATE("R5C",' RIESGOS DE GESTION'!#REF!),"")</f>
        <v>#REF!</v>
      </c>
      <c r="S10" s="42" t="e">
        <f>IF(AND(' RIESGOS DE GESTION'!#REF!="Muy Alta",' RIESGOS DE GESTION'!#REF!="Menor"),CONCATENATE("R5C",' RIESGOS DE GESTION'!#REF!),"")</f>
        <v>#REF!</v>
      </c>
      <c r="T10" s="42" t="e">
        <f>IF(AND(' RIESGOS DE GESTION'!#REF!="Muy Alta",' RIESGOS DE GESTION'!#REF!="Menor"),CONCATENATE("R5C",' RIESGOS DE GESTION'!#REF!),"")</f>
        <v>#REF!</v>
      </c>
      <c r="U10" s="43" t="e">
        <f>IF(AND(' RIESGOS DE GESTION'!#REF!="Muy Alta",' RIESGOS DE GESTION'!#REF!="Menor"),CONCATENATE("R5C",' RIESGOS DE GESTION'!#REF!),"")</f>
        <v>#REF!</v>
      </c>
      <c r="V10" s="41" t="e">
        <f>IF(AND(' RIESGOS DE GESTION'!#REF!="Muy Alta",' RIESGOS DE GESTION'!#REF!="Moderado"),CONCATENATE("R5C",' RIESGOS DE GESTION'!#REF!),"")</f>
        <v>#REF!</v>
      </c>
      <c r="W10" s="42" t="e">
        <f>IF(AND(' RIESGOS DE GESTION'!#REF!="Muy Alta",' RIESGOS DE GESTION'!#REF!="Moderado"),CONCATENATE("R5C",' RIESGOS DE GESTION'!#REF!),"")</f>
        <v>#REF!</v>
      </c>
      <c r="X10" s="42" t="e">
        <f>IF(AND(' RIESGOS DE GESTION'!#REF!="Muy Alta",' RIESGOS DE GESTION'!#REF!="Moderado"),CONCATENATE("R5C",' RIESGOS DE GESTION'!#REF!),"")</f>
        <v>#REF!</v>
      </c>
      <c r="Y10" s="42" t="e">
        <f>IF(AND(' RIESGOS DE GESTION'!#REF!="Muy Alta",' RIESGOS DE GESTION'!#REF!="Moderado"),CONCATENATE("R5C",' RIESGOS DE GESTION'!#REF!),"")</f>
        <v>#REF!</v>
      </c>
      <c r="Z10" s="42" t="e">
        <f>IF(AND(' RIESGOS DE GESTION'!#REF!="Muy Alta",' RIESGOS DE GESTION'!#REF!="Moderado"),CONCATENATE("R5C",' RIESGOS DE GESTION'!#REF!),"")</f>
        <v>#REF!</v>
      </c>
      <c r="AA10" s="43" t="e">
        <f>IF(AND(' RIESGOS DE GESTION'!#REF!="Muy Alta",' RIESGOS DE GESTION'!#REF!="Moderado"),CONCATENATE("R5C",' RIESGOS DE GESTION'!#REF!),"")</f>
        <v>#REF!</v>
      </c>
      <c r="AB10" s="41" t="e">
        <f>IF(AND(' RIESGOS DE GESTION'!#REF!="Muy Alta",' RIESGOS DE GESTION'!#REF!="Mayor"),CONCATENATE("R5C",' RIESGOS DE GESTION'!#REF!),"")</f>
        <v>#REF!</v>
      </c>
      <c r="AC10" s="42" t="e">
        <f>IF(AND(' RIESGOS DE GESTION'!#REF!="Muy Alta",' RIESGOS DE GESTION'!#REF!="Mayor"),CONCATENATE("R5C",' RIESGOS DE GESTION'!#REF!),"")</f>
        <v>#REF!</v>
      </c>
      <c r="AD10" s="42" t="e">
        <f>IF(AND(' RIESGOS DE GESTION'!#REF!="Muy Alta",' RIESGOS DE GESTION'!#REF!="Mayor"),CONCATENATE("R5C",' RIESGOS DE GESTION'!#REF!),"")</f>
        <v>#REF!</v>
      </c>
      <c r="AE10" s="42" t="e">
        <f>IF(AND(' RIESGOS DE GESTION'!#REF!="Muy Alta",' RIESGOS DE GESTION'!#REF!="Mayor"),CONCATENATE("R5C",' RIESGOS DE GESTION'!#REF!),"")</f>
        <v>#REF!</v>
      </c>
      <c r="AF10" s="42" t="e">
        <f>IF(AND(' RIESGOS DE GESTION'!#REF!="Muy Alta",' RIESGOS DE GESTION'!#REF!="Mayor"),CONCATENATE("R5C",' RIESGOS DE GESTION'!#REF!),"")</f>
        <v>#REF!</v>
      </c>
      <c r="AG10" s="43" t="e">
        <f>IF(AND(' RIESGOS DE GESTION'!#REF!="Muy Alta",' RIESGOS DE GESTION'!#REF!="Mayor"),CONCATENATE("R5C",' RIESGOS DE GESTION'!#REF!),"")</f>
        <v>#REF!</v>
      </c>
      <c r="AH10" s="44" t="e">
        <f>IF(AND(' RIESGOS DE GESTION'!#REF!="Muy Alta",' RIESGOS DE GESTION'!#REF!="Catastrófico"),CONCATENATE("R5C",' RIESGOS DE GESTION'!#REF!),"")</f>
        <v>#REF!</v>
      </c>
      <c r="AI10" s="45" t="e">
        <f>IF(AND(' RIESGOS DE GESTION'!#REF!="Muy Alta",' RIESGOS DE GESTION'!#REF!="Catastrófico"),CONCATENATE("R5C",' RIESGOS DE GESTION'!#REF!),"")</f>
        <v>#REF!</v>
      </c>
      <c r="AJ10" s="45" t="e">
        <f>IF(AND(' RIESGOS DE GESTION'!#REF!="Muy Alta",' RIESGOS DE GESTION'!#REF!="Catastrófico"),CONCATENATE("R5C",' RIESGOS DE GESTION'!#REF!),"")</f>
        <v>#REF!</v>
      </c>
      <c r="AK10" s="45" t="e">
        <f>IF(AND(' RIESGOS DE GESTION'!#REF!="Muy Alta",' RIESGOS DE GESTION'!#REF!="Catastrófico"),CONCATENATE("R5C",' RIESGOS DE GESTION'!#REF!),"")</f>
        <v>#REF!</v>
      </c>
      <c r="AL10" s="45" t="e">
        <f>IF(AND(' RIESGOS DE GESTION'!#REF!="Muy Alta",' RIESGOS DE GESTION'!#REF!="Catastrófico"),CONCATENATE("R5C",' RIESGOS DE GESTION'!#REF!),"")</f>
        <v>#REF!</v>
      </c>
      <c r="AM10" s="46" t="e">
        <f>IF(AND(' RIESGOS DE GESTION'!#REF!="Muy Alta",' RIESGOS DE GESTION'!#REF!="Catastrófico"),CONCATENATE("R5C",' RIESGOS DE GESTION'!#REF!),"")</f>
        <v>#REF!</v>
      </c>
      <c r="AN10" s="72"/>
      <c r="AO10" s="528"/>
      <c r="AP10" s="529"/>
      <c r="AQ10" s="529"/>
      <c r="AR10" s="529"/>
      <c r="AS10" s="529"/>
      <c r="AT10" s="530"/>
      <c r="AU10" s="72"/>
      <c r="AV10" s="72"/>
      <c r="AW10" s="72"/>
      <c r="AX10" s="72"/>
      <c r="AY10" s="72"/>
      <c r="AZ10" s="72"/>
      <c r="BA10" s="72"/>
      <c r="BB10" s="72"/>
      <c r="BC10" s="72"/>
      <c r="BD10" s="72"/>
      <c r="BE10" s="72"/>
      <c r="BF10" s="72"/>
      <c r="BG10" s="72"/>
      <c r="BH10" s="72"/>
      <c r="BI10" s="72"/>
      <c r="BJ10" s="72"/>
      <c r="BK10" s="72"/>
      <c r="BL10" s="72"/>
      <c r="BM10" s="72"/>
      <c r="BN10" s="72"/>
      <c r="BO10" s="72"/>
      <c r="BP10" s="72"/>
      <c r="BQ10" s="72"/>
      <c r="BR10" s="72"/>
      <c r="BS10" s="72"/>
      <c r="BT10" s="72"/>
      <c r="BU10" s="72"/>
      <c r="BV10" s="72"/>
      <c r="BW10" s="72"/>
      <c r="BX10" s="72"/>
    </row>
    <row r="11" spans="1:91" ht="15" customHeight="1" x14ac:dyDescent="0.25">
      <c r="A11" s="72"/>
      <c r="B11" s="423"/>
      <c r="C11" s="423"/>
      <c r="D11" s="424"/>
      <c r="E11" s="522"/>
      <c r="F11" s="521"/>
      <c r="G11" s="521"/>
      <c r="H11" s="521"/>
      <c r="I11" s="537"/>
      <c r="J11" s="41" t="e">
        <f>IF(AND(' RIESGOS DE GESTION'!#REF!="Muy Alta",' RIESGOS DE GESTION'!#REF!="Leve"),CONCATENATE("R6C",' RIESGOS DE GESTION'!#REF!),"")</f>
        <v>#REF!</v>
      </c>
      <c r="K11" s="42" t="e">
        <f>IF(AND(' RIESGOS DE GESTION'!#REF!="Muy Alta",' RIESGOS DE GESTION'!#REF!="Leve"),CONCATENATE("R6C",' RIESGOS DE GESTION'!#REF!),"")</f>
        <v>#REF!</v>
      </c>
      <c r="L11" s="42" t="e">
        <f>IF(AND(' RIESGOS DE GESTION'!#REF!="Muy Alta",' RIESGOS DE GESTION'!#REF!="Leve"),CONCATENATE("R6C",' RIESGOS DE GESTION'!#REF!),"")</f>
        <v>#REF!</v>
      </c>
      <c r="M11" s="42" t="e">
        <f>IF(AND(' RIESGOS DE GESTION'!#REF!="Muy Alta",' RIESGOS DE GESTION'!#REF!="Leve"),CONCATENATE("R6C",' RIESGOS DE GESTION'!#REF!),"")</f>
        <v>#REF!</v>
      </c>
      <c r="N11" s="42" t="e">
        <f>IF(AND(' RIESGOS DE GESTION'!#REF!="Muy Alta",' RIESGOS DE GESTION'!#REF!="Leve"),CONCATENATE("R6C",' RIESGOS DE GESTION'!#REF!),"")</f>
        <v>#REF!</v>
      </c>
      <c r="O11" s="43" t="e">
        <f>IF(AND(' RIESGOS DE GESTION'!#REF!="Muy Alta",' RIESGOS DE GESTION'!#REF!="Leve"),CONCATENATE("R6C",' RIESGOS DE GESTION'!#REF!),"")</f>
        <v>#REF!</v>
      </c>
      <c r="P11" s="41" t="e">
        <f>IF(AND(' RIESGOS DE GESTION'!#REF!="Muy Alta",' RIESGOS DE GESTION'!#REF!="Menor"),CONCATENATE("R6C",' RIESGOS DE GESTION'!#REF!),"")</f>
        <v>#REF!</v>
      </c>
      <c r="Q11" s="42" t="e">
        <f>IF(AND(' RIESGOS DE GESTION'!#REF!="Muy Alta",' RIESGOS DE GESTION'!#REF!="Menor"),CONCATENATE("R6C",' RIESGOS DE GESTION'!#REF!),"")</f>
        <v>#REF!</v>
      </c>
      <c r="R11" s="42" t="e">
        <f>IF(AND(' RIESGOS DE GESTION'!#REF!="Muy Alta",' RIESGOS DE GESTION'!#REF!="Menor"),CONCATENATE("R6C",' RIESGOS DE GESTION'!#REF!),"")</f>
        <v>#REF!</v>
      </c>
      <c r="S11" s="42" t="e">
        <f>IF(AND(' RIESGOS DE GESTION'!#REF!="Muy Alta",' RIESGOS DE GESTION'!#REF!="Menor"),CONCATENATE("R6C",' RIESGOS DE GESTION'!#REF!),"")</f>
        <v>#REF!</v>
      </c>
      <c r="T11" s="42" t="e">
        <f>IF(AND(' RIESGOS DE GESTION'!#REF!="Muy Alta",' RIESGOS DE GESTION'!#REF!="Menor"),CONCATENATE("R6C",' RIESGOS DE GESTION'!#REF!),"")</f>
        <v>#REF!</v>
      </c>
      <c r="U11" s="43" t="e">
        <f>IF(AND(' RIESGOS DE GESTION'!#REF!="Muy Alta",' RIESGOS DE GESTION'!#REF!="Menor"),CONCATENATE("R6C",' RIESGOS DE GESTION'!#REF!),"")</f>
        <v>#REF!</v>
      </c>
      <c r="V11" s="41" t="e">
        <f>IF(AND(' RIESGOS DE GESTION'!#REF!="Muy Alta",' RIESGOS DE GESTION'!#REF!="Moderado"),CONCATENATE("R6C",' RIESGOS DE GESTION'!#REF!),"")</f>
        <v>#REF!</v>
      </c>
      <c r="W11" s="42" t="e">
        <f>IF(AND(' RIESGOS DE GESTION'!#REF!="Muy Alta",' RIESGOS DE GESTION'!#REF!="Moderado"),CONCATENATE("R6C",' RIESGOS DE GESTION'!#REF!),"")</f>
        <v>#REF!</v>
      </c>
      <c r="X11" s="42" t="e">
        <f>IF(AND(' RIESGOS DE GESTION'!#REF!="Muy Alta",' RIESGOS DE GESTION'!#REF!="Moderado"),CONCATENATE("R6C",' RIESGOS DE GESTION'!#REF!),"")</f>
        <v>#REF!</v>
      </c>
      <c r="Y11" s="42" t="e">
        <f>IF(AND(' RIESGOS DE GESTION'!#REF!="Muy Alta",' RIESGOS DE GESTION'!#REF!="Moderado"),CONCATENATE("R6C",' RIESGOS DE GESTION'!#REF!),"")</f>
        <v>#REF!</v>
      </c>
      <c r="Z11" s="42" t="e">
        <f>IF(AND(' RIESGOS DE GESTION'!#REF!="Muy Alta",' RIESGOS DE GESTION'!#REF!="Moderado"),CONCATENATE("R6C",' RIESGOS DE GESTION'!#REF!),"")</f>
        <v>#REF!</v>
      </c>
      <c r="AA11" s="43" t="e">
        <f>IF(AND(' RIESGOS DE GESTION'!#REF!="Muy Alta",' RIESGOS DE GESTION'!#REF!="Moderado"),CONCATENATE("R6C",' RIESGOS DE GESTION'!#REF!),"")</f>
        <v>#REF!</v>
      </c>
      <c r="AB11" s="41" t="e">
        <f>IF(AND(' RIESGOS DE GESTION'!#REF!="Muy Alta",' RIESGOS DE GESTION'!#REF!="Mayor"),CONCATENATE("R6C",' RIESGOS DE GESTION'!#REF!),"")</f>
        <v>#REF!</v>
      </c>
      <c r="AC11" s="42" t="e">
        <f>IF(AND(' RIESGOS DE GESTION'!#REF!="Muy Alta",' RIESGOS DE GESTION'!#REF!="Mayor"),CONCATENATE("R6C",' RIESGOS DE GESTION'!#REF!),"")</f>
        <v>#REF!</v>
      </c>
      <c r="AD11" s="42" t="e">
        <f>IF(AND(' RIESGOS DE GESTION'!#REF!="Muy Alta",' RIESGOS DE GESTION'!#REF!="Mayor"),CONCATENATE("R6C",' RIESGOS DE GESTION'!#REF!),"")</f>
        <v>#REF!</v>
      </c>
      <c r="AE11" s="42" t="e">
        <f>IF(AND(' RIESGOS DE GESTION'!#REF!="Muy Alta",' RIESGOS DE GESTION'!#REF!="Mayor"),CONCATENATE("R6C",' RIESGOS DE GESTION'!#REF!),"")</f>
        <v>#REF!</v>
      </c>
      <c r="AF11" s="42" t="e">
        <f>IF(AND(' RIESGOS DE GESTION'!#REF!="Muy Alta",' RIESGOS DE GESTION'!#REF!="Mayor"),CONCATENATE("R6C",' RIESGOS DE GESTION'!#REF!),"")</f>
        <v>#REF!</v>
      </c>
      <c r="AG11" s="43" t="e">
        <f>IF(AND(' RIESGOS DE GESTION'!#REF!="Muy Alta",' RIESGOS DE GESTION'!#REF!="Mayor"),CONCATENATE("R6C",' RIESGOS DE GESTION'!#REF!),"")</f>
        <v>#REF!</v>
      </c>
      <c r="AH11" s="44" t="e">
        <f>IF(AND(' RIESGOS DE GESTION'!#REF!="Muy Alta",' RIESGOS DE GESTION'!#REF!="Catastrófico"),CONCATENATE("R6C",' RIESGOS DE GESTION'!#REF!),"")</f>
        <v>#REF!</v>
      </c>
      <c r="AI11" s="45" t="e">
        <f>IF(AND(' RIESGOS DE GESTION'!#REF!="Muy Alta",' RIESGOS DE GESTION'!#REF!="Catastrófico"),CONCATENATE("R6C",' RIESGOS DE GESTION'!#REF!),"")</f>
        <v>#REF!</v>
      </c>
      <c r="AJ11" s="45" t="e">
        <f>IF(AND(' RIESGOS DE GESTION'!#REF!="Muy Alta",' RIESGOS DE GESTION'!#REF!="Catastrófico"),CONCATENATE("R6C",' RIESGOS DE GESTION'!#REF!),"")</f>
        <v>#REF!</v>
      </c>
      <c r="AK11" s="45" t="e">
        <f>IF(AND(' RIESGOS DE GESTION'!#REF!="Muy Alta",' RIESGOS DE GESTION'!#REF!="Catastrófico"),CONCATENATE("R6C",' RIESGOS DE GESTION'!#REF!),"")</f>
        <v>#REF!</v>
      </c>
      <c r="AL11" s="45" t="e">
        <f>IF(AND(' RIESGOS DE GESTION'!#REF!="Muy Alta",' RIESGOS DE GESTION'!#REF!="Catastrófico"),CONCATENATE("R6C",' RIESGOS DE GESTION'!#REF!),"")</f>
        <v>#REF!</v>
      </c>
      <c r="AM11" s="46" t="e">
        <f>IF(AND(' RIESGOS DE GESTION'!#REF!="Muy Alta",' RIESGOS DE GESTION'!#REF!="Catastrófico"),CONCATENATE("R6C",' RIESGOS DE GESTION'!#REF!),"")</f>
        <v>#REF!</v>
      </c>
      <c r="AN11" s="72"/>
      <c r="AO11" s="528"/>
      <c r="AP11" s="529"/>
      <c r="AQ11" s="529"/>
      <c r="AR11" s="529"/>
      <c r="AS11" s="529"/>
      <c r="AT11" s="530"/>
      <c r="AU11" s="72"/>
      <c r="AV11" s="72"/>
      <c r="AW11" s="72"/>
      <c r="AX11" s="72"/>
      <c r="AY11" s="72"/>
      <c r="AZ11" s="72"/>
      <c r="BA11" s="72"/>
      <c r="BB11" s="72"/>
      <c r="BC11" s="72"/>
      <c r="BD11" s="72"/>
      <c r="BE11" s="72"/>
      <c r="BF11" s="72"/>
      <c r="BG11" s="72"/>
      <c r="BH11" s="72"/>
      <c r="BI11" s="72"/>
      <c r="BJ11" s="72"/>
      <c r="BK11" s="72"/>
      <c r="BL11" s="72"/>
      <c r="BM11" s="72"/>
      <c r="BN11" s="72"/>
      <c r="BO11" s="72"/>
      <c r="BP11" s="72"/>
      <c r="BQ11" s="72"/>
      <c r="BR11" s="72"/>
      <c r="BS11" s="72"/>
      <c r="BT11" s="72"/>
      <c r="BU11" s="72"/>
      <c r="BV11" s="72"/>
      <c r="BW11" s="72"/>
      <c r="BX11" s="72"/>
    </row>
    <row r="12" spans="1:91" ht="15" customHeight="1" x14ac:dyDescent="0.25">
      <c r="A12" s="72"/>
      <c r="B12" s="423"/>
      <c r="C12" s="423"/>
      <c r="D12" s="424"/>
      <c r="E12" s="522"/>
      <c r="F12" s="521"/>
      <c r="G12" s="521"/>
      <c r="H12" s="521"/>
      <c r="I12" s="537"/>
      <c r="J12" s="41" t="e">
        <f>IF(AND(' RIESGOS DE GESTION'!#REF!="Muy Alta",' RIESGOS DE GESTION'!#REF!="Leve"),CONCATENATE("R7C",' RIESGOS DE GESTION'!#REF!),"")</f>
        <v>#REF!</v>
      </c>
      <c r="K12" s="42" t="e">
        <f>IF(AND(' RIESGOS DE GESTION'!#REF!="Muy Alta",' RIESGOS DE GESTION'!#REF!="Leve"),CONCATENATE("R7C",' RIESGOS DE GESTION'!#REF!),"")</f>
        <v>#REF!</v>
      </c>
      <c r="L12" s="42" t="e">
        <f>IF(AND(' RIESGOS DE GESTION'!#REF!="Muy Alta",' RIESGOS DE GESTION'!#REF!="Leve"),CONCATENATE("R7C",' RIESGOS DE GESTION'!#REF!),"")</f>
        <v>#REF!</v>
      </c>
      <c r="M12" s="42" t="e">
        <f>IF(AND(' RIESGOS DE GESTION'!#REF!="Muy Alta",' RIESGOS DE GESTION'!#REF!="Leve"),CONCATENATE("R7C",' RIESGOS DE GESTION'!#REF!),"")</f>
        <v>#REF!</v>
      </c>
      <c r="N12" s="42" t="e">
        <f>IF(AND(' RIESGOS DE GESTION'!#REF!="Muy Alta",' RIESGOS DE GESTION'!#REF!="Leve"),CONCATENATE("R7C",' RIESGOS DE GESTION'!#REF!),"")</f>
        <v>#REF!</v>
      </c>
      <c r="O12" s="43" t="e">
        <f>IF(AND(' RIESGOS DE GESTION'!#REF!="Muy Alta",' RIESGOS DE GESTION'!#REF!="Leve"),CONCATENATE("R7C",' RIESGOS DE GESTION'!#REF!),"")</f>
        <v>#REF!</v>
      </c>
      <c r="P12" s="41" t="e">
        <f>IF(AND(' RIESGOS DE GESTION'!#REF!="Muy Alta",' RIESGOS DE GESTION'!#REF!="Menor"),CONCATENATE("R7C",' RIESGOS DE GESTION'!#REF!),"")</f>
        <v>#REF!</v>
      </c>
      <c r="Q12" s="42" t="e">
        <f>IF(AND(' RIESGOS DE GESTION'!#REF!="Muy Alta",' RIESGOS DE GESTION'!#REF!="Menor"),CONCATENATE("R7C",' RIESGOS DE GESTION'!#REF!),"")</f>
        <v>#REF!</v>
      </c>
      <c r="R12" s="42" t="e">
        <f>IF(AND(' RIESGOS DE GESTION'!#REF!="Muy Alta",' RIESGOS DE GESTION'!#REF!="Menor"),CONCATENATE("R7C",' RIESGOS DE GESTION'!#REF!),"")</f>
        <v>#REF!</v>
      </c>
      <c r="S12" s="42" t="e">
        <f>IF(AND(' RIESGOS DE GESTION'!#REF!="Muy Alta",' RIESGOS DE GESTION'!#REF!="Menor"),CONCATENATE("R7C",' RIESGOS DE GESTION'!#REF!),"")</f>
        <v>#REF!</v>
      </c>
      <c r="T12" s="42" t="e">
        <f>IF(AND(' RIESGOS DE GESTION'!#REF!="Muy Alta",' RIESGOS DE GESTION'!#REF!="Menor"),CONCATENATE("R7C",' RIESGOS DE GESTION'!#REF!),"")</f>
        <v>#REF!</v>
      </c>
      <c r="U12" s="43" t="e">
        <f>IF(AND(' RIESGOS DE GESTION'!#REF!="Muy Alta",' RIESGOS DE GESTION'!#REF!="Menor"),CONCATENATE("R7C",' RIESGOS DE GESTION'!#REF!),"")</f>
        <v>#REF!</v>
      </c>
      <c r="V12" s="41" t="e">
        <f>IF(AND(' RIESGOS DE GESTION'!#REF!="Muy Alta",' RIESGOS DE GESTION'!#REF!="Moderado"),CONCATENATE("R7C",' RIESGOS DE GESTION'!#REF!),"")</f>
        <v>#REF!</v>
      </c>
      <c r="W12" s="42" t="e">
        <f>IF(AND(' RIESGOS DE GESTION'!#REF!="Muy Alta",' RIESGOS DE GESTION'!#REF!="Moderado"),CONCATENATE("R7C",' RIESGOS DE GESTION'!#REF!),"")</f>
        <v>#REF!</v>
      </c>
      <c r="X12" s="42" t="e">
        <f>IF(AND(' RIESGOS DE GESTION'!#REF!="Muy Alta",' RIESGOS DE GESTION'!#REF!="Moderado"),CONCATENATE("R7C",' RIESGOS DE GESTION'!#REF!),"")</f>
        <v>#REF!</v>
      </c>
      <c r="Y12" s="42" t="e">
        <f>IF(AND(' RIESGOS DE GESTION'!#REF!="Muy Alta",' RIESGOS DE GESTION'!#REF!="Moderado"),CONCATENATE("R7C",' RIESGOS DE GESTION'!#REF!),"")</f>
        <v>#REF!</v>
      </c>
      <c r="Z12" s="42" t="e">
        <f>IF(AND(' RIESGOS DE GESTION'!#REF!="Muy Alta",' RIESGOS DE GESTION'!#REF!="Moderado"),CONCATENATE("R7C",' RIESGOS DE GESTION'!#REF!),"")</f>
        <v>#REF!</v>
      </c>
      <c r="AA12" s="43" t="e">
        <f>IF(AND(' RIESGOS DE GESTION'!#REF!="Muy Alta",' RIESGOS DE GESTION'!#REF!="Moderado"),CONCATENATE("R7C",' RIESGOS DE GESTION'!#REF!),"")</f>
        <v>#REF!</v>
      </c>
      <c r="AB12" s="41" t="e">
        <f>IF(AND(' RIESGOS DE GESTION'!#REF!="Muy Alta",' RIESGOS DE GESTION'!#REF!="Mayor"),CONCATENATE("R7C",' RIESGOS DE GESTION'!#REF!),"")</f>
        <v>#REF!</v>
      </c>
      <c r="AC12" s="42" t="e">
        <f>IF(AND(' RIESGOS DE GESTION'!#REF!="Muy Alta",' RIESGOS DE GESTION'!#REF!="Mayor"),CONCATENATE("R7C",' RIESGOS DE GESTION'!#REF!),"")</f>
        <v>#REF!</v>
      </c>
      <c r="AD12" s="42" t="e">
        <f>IF(AND(' RIESGOS DE GESTION'!#REF!="Muy Alta",' RIESGOS DE GESTION'!#REF!="Mayor"),CONCATENATE("R7C",' RIESGOS DE GESTION'!#REF!),"")</f>
        <v>#REF!</v>
      </c>
      <c r="AE12" s="42" t="e">
        <f>IF(AND(' RIESGOS DE GESTION'!#REF!="Muy Alta",' RIESGOS DE GESTION'!#REF!="Mayor"),CONCATENATE("R7C",' RIESGOS DE GESTION'!#REF!),"")</f>
        <v>#REF!</v>
      </c>
      <c r="AF12" s="42" t="e">
        <f>IF(AND(' RIESGOS DE GESTION'!#REF!="Muy Alta",' RIESGOS DE GESTION'!#REF!="Mayor"),CONCATENATE("R7C",' RIESGOS DE GESTION'!#REF!),"")</f>
        <v>#REF!</v>
      </c>
      <c r="AG12" s="43" t="e">
        <f>IF(AND(' RIESGOS DE GESTION'!#REF!="Muy Alta",' RIESGOS DE GESTION'!#REF!="Mayor"),CONCATENATE("R7C",' RIESGOS DE GESTION'!#REF!),"")</f>
        <v>#REF!</v>
      </c>
      <c r="AH12" s="44" t="e">
        <f>IF(AND(' RIESGOS DE GESTION'!#REF!="Muy Alta",' RIESGOS DE GESTION'!#REF!="Catastrófico"),CONCATENATE("R7C",' RIESGOS DE GESTION'!#REF!),"")</f>
        <v>#REF!</v>
      </c>
      <c r="AI12" s="45" t="e">
        <f>IF(AND(' RIESGOS DE GESTION'!#REF!="Muy Alta",' RIESGOS DE GESTION'!#REF!="Catastrófico"),CONCATENATE("R7C",' RIESGOS DE GESTION'!#REF!),"")</f>
        <v>#REF!</v>
      </c>
      <c r="AJ12" s="45" t="e">
        <f>IF(AND(' RIESGOS DE GESTION'!#REF!="Muy Alta",' RIESGOS DE GESTION'!#REF!="Catastrófico"),CONCATENATE("R7C",' RIESGOS DE GESTION'!#REF!),"")</f>
        <v>#REF!</v>
      </c>
      <c r="AK12" s="45" t="e">
        <f>IF(AND(' RIESGOS DE GESTION'!#REF!="Muy Alta",' RIESGOS DE GESTION'!#REF!="Catastrófico"),CONCATENATE("R7C",' RIESGOS DE GESTION'!#REF!),"")</f>
        <v>#REF!</v>
      </c>
      <c r="AL12" s="45" t="e">
        <f>IF(AND(' RIESGOS DE GESTION'!#REF!="Muy Alta",' RIESGOS DE GESTION'!#REF!="Catastrófico"),CONCATENATE("R7C",' RIESGOS DE GESTION'!#REF!),"")</f>
        <v>#REF!</v>
      </c>
      <c r="AM12" s="46" t="e">
        <f>IF(AND(' RIESGOS DE GESTION'!#REF!="Muy Alta",' RIESGOS DE GESTION'!#REF!="Catastrófico"),CONCATENATE("R7C",' RIESGOS DE GESTION'!#REF!),"")</f>
        <v>#REF!</v>
      </c>
      <c r="AN12" s="72"/>
      <c r="AO12" s="528"/>
      <c r="AP12" s="529"/>
      <c r="AQ12" s="529"/>
      <c r="AR12" s="529"/>
      <c r="AS12" s="529"/>
      <c r="AT12" s="530"/>
      <c r="AU12" s="72"/>
      <c r="AV12" s="72"/>
      <c r="AW12" s="72"/>
      <c r="AX12" s="72"/>
      <c r="AY12" s="72"/>
      <c r="AZ12" s="72"/>
      <c r="BA12" s="72"/>
      <c r="BB12" s="72"/>
      <c r="BC12" s="72"/>
      <c r="BD12" s="72"/>
      <c r="BE12" s="72"/>
      <c r="BF12" s="72"/>
      <c r="BG12" s="72"/>
      <c r="BH12" s="72"/>
      <c r="BI12" s="72"/>
      <c r="BJ12" s="72"/>
      <c r="BK12" s="72"/>
      <c r="BL12" s="72"/>
      <c r="BM12" s="72"/>
      <c r="BN12" s="72"/>
      <c r="BO12" s="72"/>
      <c r="BP12" s="72"/>
      <c r="BQ12" s="72"/>
      <c r="BR12" s="72"/>
      <c r="BS12" s="72"/>
      <c r="BT12" s="72"/>
      <c r="BU12" s="72"/>
      <c r="BV12" s="72"/>
      <c r="BW12" s="72"/>
      <c r="BX12" s="72"/>
    </row>
    <row r="13" spans="1:91" ht="15" customHeight="1" x14ac:dyDescent="0.25">
      <c r="A13" s="72"/>
      <c r="B13" s="423"/>
      <c r="C13" s="423"/>
      <c r="D13" s="424"/>
      <c r="E13" s="522"/>
      <c r="F13" s="521"/>
      <c r="G13" s="521"/>
      <c r="H13" s="521"/>
      <c r="I13" s="537"/>
      <c r="J13" s="41" t="e">
        <f>IF(AND(' RIESGOS DE GESTION'!#REF!="Muy Alta",' RIESGOS DE GESTION'!#REF!="Leve"),CONCATENATE("R8C",' RIESGOS DE GESTION'!#REF!),"")</f>
        <v>#REF!</v>
      </c>
      <c r="K13" s="42" t="e">
        <f>IF(AND(' RIESGOS DE GESTION'!#REF!="Muy Alta",' RIESGOS DE GESTION'!#REF!="Leve"),CONCATENATE("R8C",' RIESGOS DE GESTION'!#REF!),"")</f>
        <v>#REF!</v>
      </c>
      <c r="L13" s="42" t="e">
        <f>IF(AND(' RIESGOS DE GESTION'!#REF!="Muy Alta",' RIESGOS DE GESTION'!#REF!="Leve"),CONCATENATE("R8C",' RIESGOS DE GESTION'!#REF!),"")</f>
        <v>#REF!</v>
      </c>
      <c r="M13" s="42" t="e">
        <f>IF(AND(' RIESGOS DE GESTION'!#REF!="Muy Alta",' RIESGOS DE GESTION'!#REF!="Leve"),CONCATENATE("R8C",' RIESGOS DE GESTION'!#REF!),"")</f>
        <v>#REF!</v>
      </c>
      <c r="N13" s="42" t="e">
        <f>IF(AND(' RIESGOS DE GESTION'!#REF!="Muy Alta",' RIESGOS DE GESTION'!#REF!="Leve"),CONCATENATE("R8C",' RIESGOS DE GESTION'!#REF!),"")</f>
        <v>#REF!</v>
      </c>
      <c r="O13" s="43" t="e">
        <f>IF(AND(' RIESGOS DE GESTION'!#REF!="Muy Alta",' RIESGOS DE GESTION'!#REF!="Leve"),CONCATENATE("R8C",' RIESGOS DE GESTION'!#REF!),"")</f>
        <v>#REF!</v>
      </c>
      <c r="P13" s="41" t="e">
        <f>IF(AND(' RIESGOS DE GESTION'!#REF!="Muy Alta",' RIESGOS DE GESTION'!#REF!="Menor"),CONCATENATE("R8C",' RIESGOS DE GESTION'!#REF!),"")</f>
        <v>#REF!</v>
      </c>
      <c r="Q13" s="42" t="e">
        <f>IF(AND(' RIESGOS DE GESTION'!#REF!="Muy Alta",' RIESGOS DE GESTION'!#REF!="Menor"),CONCATENATE("R8C",' RIESGOS DE GESTION'!#REF!),"")</f>
        <v>#REF!</v>
      </c>
      <c r="R13" s="42" t="e">
        <f>IF(AND(' RIESGOS DE GESTION'!#REF!="Muy Alta",' RIESGOS DE GESTION'!#REF!="Menor"),CONCATENATE("R8C",' RIESGOS DE GESTION'!#REF!),"")</f>
        <v>#REF!</v>
      </c>
      <c r="S13" s="42" t="e">
        <f>IF(AND(' RIESGOS DE GESTION'!#REF!="Muy Alta",' RIESGOS DE GESTION'!#REF!="Menor"),CONCATENATE("R8C",' RIESGOS DE GESTION'!#REF!),"")</f>
        <v>#REF!</v>
      </c>
      <c r="T13" s="42" t="e">
        <f>IF(AND(' RIESGOS DE GESTION'!#REF!="Muy Alta",' RIESGOS DE GESTION'!#REF!="Menor"),CONCATENATE("R8C",' RIESGOS DE GESTION'!#REF!),"")</f>
        <v>#REF!</v>
      </c>
      <c r="U13" s="43" t="e">
        <f>IF(AND(' RIESGOS DE GESTION'!#REF!="Muy Alta",' RIESGOS DE GESTION'!#REF!="Menor"),CONCATENATE("R8C",' RIESGOS DE GESTION'!#REF!),"")</f>
        <v>#REF!</v>
      </c>
      <c r="V13" s="41" t="e">
        <f>IF(AND(' RIESGOS DE GESTION'!#REF!="Muy Alta",' RIESGOS DE GESTION'!#REF!="Moderado"),CONCATENATE("R8C",' RIESGOS DE GESTION'!#REF!),"")</f>
        <v>#REF!</v>
      </c>
      <c r="W13" s="42" t="e">
        <f>IF(AND(' RIESGOS DE GESTION'!#REF!="Muy Alta",' RIESGOS DE GESTION'!#REF!="Moderado"),CONCATENATE("R8C",' RIESGOS DE GESTION'!#REF!),"")</f>
        <v>#REF!</v>
      </c>
      <c r="X13" s="42" t="e">
        <f>IF(AND(' RIESGOS DE GESTION'!#REF!="Muy Alta",' RIESGOS DE GESTION'!#REF!="Moderado"),CONCATENATE("R8C",' RIESGOS DE GESTION'!#REF!),"")</f>
        <v>#REF!</v>
      </c>
      <c r="Y13" s="42" t="e">
        <f>IF(AND(' RIESGOS DE GESTION'!#REF!="Muy Alta",' RIESGOS DE GESTION'!#REF!="Moderado"),CONCATENATE("R8C",' RIESGOS DE GESTION'!#REF!),"")</f>
        <v>#REF!</v>
      </c>
      <c r="Z13" s="42" t="e">
        <f>IF(AND(' RIESGOS DE GESTION'!#REF!="Muy Alta",' RIESGOS DE GESTION'!#REF!="Moderado"),CONCATENATE("R8C",' RIESGOS DE GESTION'!#REF!),"")</f>
        <v>#REF!</v>
      </c>
      <c r="AA13" s="43" t="e">
        <f>IF(AND(' RIESGOS DE GESTION'!#REF!="Muy Alta",' RIESGOS DE GESTION'!#REF!="Moderado"),CONCATENATE("R8C",' RIESGOS DE GESTION'!#REF!),"")</f>
        <v>#REF!</v>
      </c>
      <c r="AB13" s="41" t="e">
        <f>IF(AND(' RIESGOS DE GESTION'!#REF!="Muy Alta",' RIESGOS DE GESTION'!#REF!="Mayor"),CONCATENATE("R8C",' RIESGOS DE GESTION'!#REF!),"")</f>
        <v>#REF!</v>
      </c>
      <c r="AC13" s="42" t="e">
        <f>IF(AND(' RIESGOS DE GESTION'!#REF!="Muy Alta",' RIESGOS DE GESTION'!#REF!="Mayor"),CONCATENATE("R8C",' RIESGOS DE GESTION'!#REF!),"")</f>
        <v>#REF!</v>
      </c>
      <c r="AD13" s="42" t="e">
        <f>IF(AND(' RIESGOS DE GESTION'!#REF!="Muy Alta",' RIESGOS DE GESTION'!#REF!="Mayor"),CONCATENATE("R8C",' RIESGOS DE GESTION'!#REF!),"")</f>
        <v>#REF!</v>
      </c>
      <c r="AE13" s="42" t="e">
        <f>IF(AND(' RIESGOS DE GESTION'!#REF!="Muy Alta",' RIESGOS DE GESTION'!#REF!="Mayor"),CONCATENATE("R8C",' RIESGOS DE GESTION'!#REF!),"")</f>
        <v>#REF!</v>
      </c>
      <c r="AF13" s="42" t="e">
        <f>IF(AND(' RIESGOS DE GESTION'!#REF!="Muy Alta",' RIESGOS DE GESTION'!#REF!="Mayor"),CONCATENATE("R8C",' RIESGOS DE GESTION'!#REF!),"")</f>
        <v>#REF!</v>
      </c>
      <c r="AG13" s="43" t="e">
        <f>IF(AND(' RIESGOS DE GESTION'!#REF!="Muy Alta",' RIESGOS DE GESTION'!#REF!="Mayor"),CONCATENATE("R8C",' RIESGOS DE GESTION'!#REF!),"")</f>
        <v>#REF!</v>
      </c>
      <c r="AH13" s="44" t="e">
        <f>IF(AND(' RIESGOS DE GESTION'!#REF!="Muy Alta",' RIESGOS DE GESTION'!#REF!="Catastrófico"),CONCATENATE("R8C",' RIESGOS DE GESTION'!#REF!),"")</f>
        <v>#REF!</v>
      </c>
      <c r="AI13" s="45" t="e">
        <f>IF(AND(' RIESGOS DE GESTION'!#REF!="Muy Alta",' RIESGOS DE GESTION'!#REF!="Catastrófico"),CONCATENATE("R8C",' RIESGOS DE GESTION'!#REF!),"")</f>
        <v>#REF!</v>
      </c>
      <c r="AJ13" s="45" t="e">
        <f>IF(AND(' RIESGOS DE GESTION'!#REF!="Muy Alta",' RIESGOS DE GESTION'!#REF!="Catastrófico"),CONCATENATE("R8C",' RIESGOS DE GESTION'!#REF!),"")</f>
        <v>#REF!</v>
      </c>
      <c r="AK13" s="45" t="e">
        <f>IF(AND(' RIESGOS DE GESTION'!#REF!="Muy Alta",' RIESGOS DE GESTION'!#REF!="Catastrófico"),CONCATENATE("R8C",' RIESGOS DE GESTION'!#REF!),"")</f>
        <v>#REF!</v>
      </c>
      <c r="AL13" s="45" t="e">
        <f>IF(AND(' RIESGOS DE GESTION'!#REF!="Muy Alta",' RIESGOS DE GESTION'!#REF!="Catastrófico"),CONCATENATE("R8C",' RIESGOS DE GESTION'!#REF!),"")</f>
        <v>#REF!</v>
      </c>
      <c r="AM13" s="46" t="e">
        <f>IF(AND(' RIESGOS DE GESTION'!#REF!="Muy Alta",' RIESGOS DE GESTION'!#REF!="Catastrófico"),CONCATENATE("R8C",' RIESGOS DE GESTION'!#REF!),"")</f>
        <v>#REF!</v>
      </c>
      <c r="AN13" s="72"/>
      <c r="AO13" s="528"/>
      <c r="AP13" s="529"/>
      <c r="AQ13" s="529"/>
      <c r="AR13" s="529"/>
      <c r="AS13" s="529"/>
      <c r="AT13" s="530"/>
      <c r="AU13" s="72"/>
      <c r="AV13" s="72"/>
      <c r="AW13" s="72"/>
      <c r="AX13" s="72"/>
      <c r="AY13" s="72"/>
      <c r="AZ13" s="72"/>
      <c r="BA13" s="72"/>
      <c r="BB13" s="72"/>
      <c r="BC13" s="72"/>
      <c r="BD13" s="72"/>
      <c r="BE13" s="72"/>
      <c r="BF13" s="72"/>
      <c r="BG13" s="72"/>
      <c r="BH13" s="72"/>
      <c r="BI13" s="72"/>
      <c r="BJ13" s="72"/>
      <c r="BK13" s="72"/>
      <c r="BL13" s="72"/>
      <c r="BM13" s="72"/>
      <c r="BN13" s="72"/>
      <c r="BO13" s="72"/>
      <c r="BP13" s="72"/>
      <c r="BQ13" s="72"/>
      <c r="BR13" s="72"/>
      <c r="BS13" s="72"/>
      <c r="BT13" s="72"/>
      <c r="BU13" s="72"/>
      <c r="BV13" s="72"/>
      <c r="BW13" s="72"/>
      <c r="BX13" s="72"/>
    </row>
    <row r="14" spans="1:91" ht="15" customHeight="1" x14ac:dyDescent="0.25">
      <c r="A14" s="72"/>
      <c r="B14" s="423"/>
      <c r="C14" s="423"/>
      <c r="D14" s="424"/>
      <c r="E14" s="522"/>
      <c r="F14" s="521"/>
      <c r="G14" s="521"/>
      <c r="H14" s="521"/>
      <c r="I14" s="537"/>
      <c r="J14" s="41" t="e">
        <f>IF(AND(' RIESGOS DE GESTION'!#REF!="Muy Alta",' RIESGOS DE GESTION'!#REF!="Leve"),CONCATENATE("R9C",' RIESGOS DE GESTION'!#REF!),"")</f>
        <v>#REF!</v>
      </c>
      <c r="K14" s="42" t="e">
        <f>IF(AND(' RIESGOS DE GESTION'!#REF!="Muy Alta",' RIESGOS DE GESTION'!#REF!="Leve"),CONCATENATE("R9C",' RIESGOS DE GESTION'!#REF!),"")</f>
        <v>#REF!</v>
      </c>
      <c r="L14" s="42" t="e">
        <f>IF(AND(' RIESGOS DE GESTION'!#REF!="Muy Alta",' RIESGOS DE GESTION'!#REF!="Leve"),CONCATENATE("R9C",' RIESGOS DE GESTION'!#REF!),"")</f>
        <v>#REF!</v>
      </c>
      <c r="M14" s="42" t="e">
        <f>IF(AND(' RIESGOS DE GESTION'!#REF!="Muy Alta",' RIESGOS DE GESTION'!#REF!="Leve"),CONCATENATE("R9C",' RIESGOS DE GESTION'!#REF!),"")</f>
        <v>#REF!</v>
      </c>
      <c r="N14" s="42" t="e">
        <f>IF(AND(' RIESGOS DE GESTION'!#REF!="Muy Alta",' RIESGOS DE GESTION'!#REF!="Leve"),CONCATENATE("R9C",' RIESGOS DE GESTION'!#REF!),"")</f>
        <v>#REF!</v>
      </c>
      <c r="O14" s="43" t="e">
        <f>IF(AND(' RIESGOS DE GESTION'!#REF!="Muy Alta",' RIESGOS DE GESTION'!#REF!="Leve"),CONCATENATE("R9C",' RIESGOS DE GESTION'!#REF!),"")</f>
        <v>#REF!</v>
      </c>
      <c r="P14" s="41" t="e">
        <f>IF(AND(' RIESGOS DE GESTION'!#REF!="Muy Alta",' RIESGOS DE GESTION'!#REF!="Menor"),CONCATENATE("R9C",' RIESGOS DE GESTION'!#REF!),"")</f>
        <v>#REF!</v>
      </c>
      <c r="Q14" s="42" t="e">
        <f>IF(AND(' RIESGOS DE GESTION'!#REF!="Muy Alta",' RIESGOS DE GESTION'!#REF!="Menor"),CONCATENATE("R9C",' RIESGOS DE GESTION'!#REF!),"")</f>
        <v>#REF!</v>
      </c>
      <c r="R14" s="42" t="e">
        <f>IF(AND(' RIESGOS DE GESTION'!#REF!="Muy Alta",' RIESGOS DE GESTION'!#REF!="Menor"),CONCATENATE("R9C",' RIESGOS DE GESTION'!#REF!),"")</f>
        <v>#REF!</v>
      </c>
      <c r="S14" s="42" t="e">
        <f>IF(AND(' RIESGOS DE GESTION'!#REF!="Muy Alta",' RIESGOS DE GESTION'!#REF!="Menor"),CONCATENATE("R9C",' RIESGOS DE GESTION'!#REF!),"")</f>
        <v>#REF!</v>
      </c>
      <c r="T14" s="42" t="e">
        <f>IF(AND(' RIESGOS DE GESTION'!#REF!="Muy Alta",' RIESGOS DE GESTION'!#REF!="Menor"),CONCATENATE("R9C",' RIESGOS DE GESTION'!#REF!),"")</f>
        <v>#REF!</v>
      </c>
      <c r="U14" s="43" t="e">
        <f>IF(AND(' RIESGOS DE GESTION'!#REF!="Muy Alta",' RIESGOS DE GESTION'!#REF!="Menor"),CONCATENATE("R9C",' RIESGOS DE GESTION'!#REF!),"")</f>
        <v>#REF!</v>
      </c>
      <c r="V14" s="41" t="e">
        <f>IF(AND(' RIESGOS DE GESTION'!#REF!="Muy Alta",' RIESGOS DE GESTION'!#REF!="Moderado"),CONCATENATE("R9C",' RIESGOS DE GESTION'!#REF!),"")</f>
        <v>#REF!</v>
      </c>
      <c r="W14" s="42" t="e">
        <f>IF(AND(' RIESGOS DE GESTION'!#REF!="Muy Alta",' RIESGOS DE GESTION'!#REF!="Moderado"),CONCATENATE("R9C",' RIESGOS DE GESTION'!#REF!),"")</f>
        <v>#REF!</v>
      </c>
      <c r="X14" s="42" t="e">
        <f>IF(AND(' RIESGOS DE GESTION'!#REF!="Muy Alta",' RIESGOS DE GESTION'!#REF!="Moderado"),CONCATENATE("R9C",' RIESGOS DE GESTION'!#REF!),"")</f>
        <v>#REF!</v>
      </c>
      <c r="Y14" s="42" t="e">
        <f>IF(AND(' RIESGOS DE GESTION'!#REF!="Muy Alta",' RIESGOS DE GESTION'!#REF!="Moderado"),CONCATENATE("R9C",' RIESGOS DE GESTION'!#REF!),"")</f>
        <v>#REF!</v>
      </c>
      <c r="Z14" s="42" t="e">
        <f>IF(AND(' RIESGOS DE GESTION'!#REF!="Muy Alta",' RIESGOS DE GESTION'!#REF!="Moderado"),CONCATENATE("R9C",' RIESGOS DE GESTION'!#REF!),"")</f>
        <v>#REF!</v>
      </c>
      <c r="AA14" s="43" t="e">
        <f>IF(AND(' RIESGOS DE GESTION'!#REF!="Muy Alta",' RIESGOS DE GESTION'!#REF!="Moderado"),CONCATENATE("R9C",' RIESGOS DE GESTION'!#REF!),"")</f>
        <v>#REF!</v>
      </c>
      <c r="AB14" s="41" t="e">
        <f>IF(AND(' RIESGOS DE GESTION'!#REF!="Muy Alta",' RIESGOS DE GESTION'!#REF!="Mayor"),CONCATENATE("R9C",' RIESGOS DE GESTION'!#REF!),"")</f>
        <v>#REF!</v>
      </c>
      <c r="AC14" s="42" t="e">
        <f>IF(AND(' RIESGOS DE GESTION'!#REF!="Muy Alta",' RIESGOS DE GESTION'!#REF!="Mayor"),CONCATENATE("R9C",' RIESGOS DE GESTION'!#REF!),"")</f>
        <v>#REF!</v>
      </c>
      <c r="AD14" s="42" t="e">
        <f>IF(AND(' RIESGOS DE GESTION'!#REF!="Muy Alta",' RIESGOS DE GESTION'!#REF!="Mayor"),CONCATENATE("R9C",' RIESGOS DE GESTION'!#REF!),"")</f>
        <v>#REF!</v>
      </c>
      <c r="AE14" s="42" t="e">
        <f>IF(AND(' RIESGOS DE GESTION'!#REF!="Muy Alta",' RIESGOS DE GESTION'!#REF!="Mayor"),CONCATENATE("R9C",' RIESGOS DE GESTION'!#REF!),"")</f>
        <v>#REF!</v>
      </c>
      <c r="AF14" s="42" t="e">
        <f>IF(AND(' RIESGOS DE GESTION'!#REF!="Muy Alta",' RIESGOS DE GESTION'!#REF!="Mayor"),CONCATENATE("R9C",' RIESGOS DE GESTION'!#REF!),"")</f>
        <v>#REF!</v>
      </c>
      <c r="AG14" s="43" t="e">
        <f>IF(AND(' RIESGOS DE GESTION'!#REF!="Muy Alta",' RIESGOS DE GESTION'!#REF!="Mayor"),CONCATENATE("R9C",' RIESGOS DE GESTION'!#REF!),"")</f>
        <v>#REF!</v>
      </c>
      <c r="AH14" s="44" t="e">
        <f>IF(AND(' RIESGOS DE GESTION'!#REF!="Muy Alta",' RIESGOS DE GESTION'!#REF!="Catastrófico"),CONCATENATE("R9C",' RIESGOS DE GESTION'!#REF!),"")</f>
        <v>#REF!</v>
      </c>
      <c r="AI14" s="45" t="e">
        <f>IF(AND(' RIESGOS DE GESTION'!#REF!="Muy Alta",' RIESGOS DE GESTION'!#REF!="Catastrófico"),CONCATENATE("R9C",' RIESGOS DE GESTION'!#REF!),"")</f>
        <v>#REF!</v>
      </c>
      <c r="AJ14" s="45" t="e">
        <f>IF(AND(' RIESGOS DE GESTION'!#REF!="Muy Alta",' RIESGOS DE GESTION'!#REF!="Catastrófico"),CONCATENATE("R9C",' RIESGOS DE GESTION'!#REF!),"")</f>
        <v>#REF!</v>
      </c>
      <c r="AK14" s="45" t="e">
        <f>IF(AND(' RIESGOS DE GESTION'!#REF!="Muy Alta",' RIESGOS DE GESTION'!#REF!="Catastrófico"),CONCATENATE("R9C",' RIESGOS DE GESTION'!#REF!),"")</f>
        <v>#REF!</v>
      </c>
      <c r="AL14" s="45" t="e">
        <f>IF(AND(' RIESGOS DE GESTION'!#REF!="Muy Alta",' RIESGOS DE GESTION'!#REF!="Catastrófico"),CONCATENATE("R9C",' RIESGOS DE GESTION'!#REF!),"")</f>
        <v>#REF!</v>
      </c>
      <c r="AM14" s="46" t="e">
        <f>IF(AND(' RIESGOS DE GESTION'!#REF!="Muy Alta",' RIESGOS DE GESTION'!#REF!="Catastrófico"),CONCATENATE("R9C",' RIESGOS DE GESTION'!#REF!),"")</f>
        <v>#REF!</v>
      </c>
      <c r="AN14" s="72"/>
      <c r="AO14" s="528"/>
      <c r="AP14" s="529"/>
      <c r="AQ14" s="529"/>
      <c r="AR14" s="529"/>
      <c r="AS14" s="529"/>
      <c r="AT14" s="530"/>
      <c r="AU14" s="72"/>
      <c r="AV14" s="72"/>
      <c r="AW14" s="72"/>
      <c r="AX14" s="72"/>
      <c r="AY14" s="72"/>
      <c r="AZ14" s="72"/>
      <c r="BA14" s="72"/>
      <c r="BB14" s="72"/>
      <c r="BC14" s="72"/>
      <c r="BD14" s="72"/>
      <c r="BE14" s="72"/>
      <c r="BF14" s="72"/>
      <c r="BG14" s="72"/>
      <c r="BH14" s="72"/>
      <c r="BI14" s="72"/>
      <c r="BJ14" s="72"/>
      <c r="BK14" s="72"/>
      <c r="BL14" s="72"/>
      <c r="BM14" s="72"/>
      <c r="BN14" s="72"/>
      <c r="BO14" s="72"/>
      <c r="BP14" s="72"/>
      <c r="BQ14" s="72"/>
      <c r="BR14" s="72"/>
      <c r="BS14" s="72"/>
      <c r="BT14" s="72"/>
      <c r="BU14" s="72"/>
      <c r="BV14" s="72"/>
      <c r="BW14" s="72"/>
      <c r="BX14" s="72"/>
    </row>
    <row r="15" spans="1:91" ht="15.75" customHeight="1" thickBot="1" x14ac:dyDescent="0.3">
      <c r="A15" s="72"/>
      <c r="B15" s="423"/>
      <c r="C15" s="423"/>
      <c r="D15" s="424"/>
      <c r="E15" s="523"/>
      <c r="F15" s="524"/>
      <c r="G15" s="524"/>
      <c r="H15" s="524"/>
      <c r="I15" s="538"/>
      <c r="J15" s="47" t="e">
        <f>IF(AND(' RIESGOS DE GESTION'!#REF!="Muy Alta",' RIESGOS DE GESTION'!#REF!="Leve"),CONCATENATE("R10C",' RIESGOS DE GESTION'!#REF!),"")</f>
        <v>#REF!</v>
      </c>
      <c r="K15" s="48" t="e">
        <f>IF(AND(' RIESGOS DE GESTION'!#REF!="Muy Alta",' RIESGOS DE GESTION'!#REF!="Leve"),CONCATENATE("R10C",' RIESGOS DE GESTION'!#REF!),"")</f>
        <v>#REF!</v>
      </c>
      <c r="L15" s="48" t="e">
        <f>IF(AND(' RIESGOS DE GESTION'!#REF!="Muy Alta",' RIESGOS DE GESTION'!#REF!="Leve"),CONCATENATE("R10C",' RIESGOS DE GESTION'!#REF!),"")</f>
        <v>#REF!</v>
      </c>
      <c r="M15" s="48" t="e">
        <f>IF(AND(' RIESGOS DE GESTION'!#REF!="Muy Alta",' RIESGOS DE GESTION'!#REF!="Leve"),CONCATENATE("R10C",' RIESGOS DE GESTION'!#REF!),"")</f>
        <v>#REF!</v>
      </c>
      <c r="N15" s="48" t="e">
        <f>IF(AND(' RIESGOS DE GESTION'!#REF!="Muy Alta",' RIESGOS DE GESTION'!#REF!="Leve"),CONCATENATE("R10C",' RIESGOS DE GESTION'!#REF!),"")</f>
        <v>#REF!</v>
      </c>
      <c r="O15" s="49" t="e">
        <f>IF(AND(' RIESGOS DE GESTION'!#REF!="Muy Alta",' RIESGOS DE GESTION'!#REF!="Leve"),CONCATENATE("R10C",' RIESGOS DE GESTION'!#REF!),"")</f>
        <v>#REF!</v>
      </c>
      <c r="P15" s="41" t="e">
        <f>IF(AND(' RIESGOS DE GESTION'!#REF!="Muy Alta",' RIESGOS DE GESTION'!#REF!="Menor"),CONCATENATE("R10C",' RIESGOS DE GESTION'!#REF!),"")</f>
        <v>#REF!</v>
      </c>
      <c r="Q15" s="42" t="e">
        <f>IF(AND(' RIESGOS DE GESTION'!#REF!="Muy Alta",' RIESGOS DE GESTION'!#REF!="Menor"),CONCATENATE("R10C",' RIESGOS DE GESTION'!#REF!),"")</f>
        <v>#REF!</v>
      </c>
      <c r="R15" s="42" t="e">
        <f>IF(AND(' RIESGOS DE GESTION'!#REF!="Muy Alta",' RIESGOS DE GESTION'!#REF!="Menor"),CONCATENATE("R10C",' RIESGOS DE GESTION'!#REF!),"")</f>
        <v>#REF!</v>
      </c>
      <c r="S15" s="42" t="e">
        <f>IF(AND(' RIESGOS DE GESTION'!#REF!="Muy Alta",' RIESGOS DE GESTION'!#REF!="Menor"),CONCATENATE("R10C",' RIESGOS DE GESTION'!#REF!),"")</f>
        <v>#REF!</v>
      </c>
      <c r="T15" s="42" t="e">
        <f>IF(AND(' RIESGOS DE GESTION'!#REF!="Muy Alta",' RIESGOS DE GESTION'!#REF!="Menor"),CONCATENATE("R10C",' RIESGOS DE GESTION'!#REF!),"")</f>
        <v>#REF!</v>
      </c>
      <c r="U15" s="43" t="e">
        <f>IF(AND(' RIESGOS DE GESTION'!#REF!="Muy Alta",' RIESGOS DE GESTION'!#REF!="Menor"),CONCATENATE("R10C",' RIESGOS DE GESTION'!#REF!),"")</f>
        <v>#REF!</v>
      </c>
      <c r="V15" s="47" t="e">
        <f>IF(AND(' RIESGOS DE GESTION'!#REF!="Muy Alta",' RIESGOS DE GESTION'!#REF!="Moderado"),CONCATENATE("R10C",' RIESGOS DE GESTION'!#REF!),"")</f>
        <v>#REF!</v>
      </c>
      <c r="W15" s="48" t="e">
        <f>IF(AND(' RIESGOS DE GESTION'!#REF!="Muy Alta",' RIESGOS DE GESTION'!#REF!="Moderado"),CONCATENATE("R10C",' RIESGOS DE GESTION'!#REF!),"")</f>
        <v>#REF!</v>
      </c>
      <c r="X15" s="48" t="e">
        <f>IF(AND(' RIESGOS DE GESTION'!#REF!="Muy Alta",' RIESGOS DE GESTION'!#REF!="Moderado"),CONCATENATE("R10C",' RIESGOS DE GESTION'!#REF!),"")</f>
        <v>#REF!</v>
      </c>
      <c r="Y15" s="48" t="e">
        <f>IF(AND(' RIESGOS DE GESTION'!#REF!="Muy Alta",' RIESGOS DE GESTION'!#REF!="Moderado"),CONCATENATE("R10C",' RIESGOS DE GESTION'!#REF!),"")</f>
        <v>#REF!</v>
      </c>
      <c r="Z15" s="48" t="e">
        <f>IF(AND(' RIESGOS DE GESTION'!#REF!="Muy Alta",' RIESGOS DE GESTION'!#REF!="Moderado"),CONCATENATE("R10C",' RIESGOS DE GESTION'!#REF!),"")</f>
        <v>#REF!</v>
      </c>
      <c r="AA15" s="49" t="e">
        <f>IF(AND(' RIESGOS DE GESTION'!#REF!="Muy Alta",' RIESGOS DE GESTION'!#REF!="Moderado"),CONCATENATE("R10C",' RIESGOS DE GESTION'!#REF!),"")</f>
        <v>#REF!</v>
      </c>
      <c r="AB15" s="41" t="e">
        <f>IF(AND(' RIESGOS DE GESTION'!#REF!="Muy Alta",' RIESGOS DE GESTION'!#REF!="Mayor"),CONCATENATE("R10C",' RIESGOS DE GESTION'!#REF!),"")</f>
        <v>#REF!</v>
      </c>
      <c r="AC15" s="42" t="e">
        <f>IF(AND(' RIESGOS DE GESTION'!#REF!="Muy Alta",' RIESGOS DE GESTION'!#REF!="Mayor"),CONCATENATE("R10C",' RIESGOS DE GESTION'!#REF!),"")</f>
        <v>#REF!</v>
      </c>
      <c r="AD15" s="42" t="e">
        <f>IF(AND(' RIESGOS DE GESTION'!#REF!="Muy Alta",' RIESGOS DE GESTION'!#REF!="Mayor"),CONCATENATE("R10C",' RIESGOS DE GESTION'!#REF!),"")</f>
        <v>#REF!</v>
      </c>
      <c r="AE15" s="42" t="e">
        <f>IF(AND(' RIESGOS DE GESTION'!#REF!="Muy Alta",' RIESGOS DE GESTION'!#REF!="Mayor"),CONCATENATE("R10C",' RIESGOS DE GESTION'!#REF!),"")</f>
        <v>#REF!</v>
      </c>
      <c r="AF15" s="42" t="e">
        <f>IF(AND(' RIESGOS DE GESTION'!#REF!="Muy Alta",' RIESGOS DE GESTION'!#REF!="Mayor"),CONCATENATE("R10C",' RIESGOS DE GESTION'!#REF!),"")</f>
        <v>#REF!</v>
      </c>
      <c r="AG15" s="43" t="e">
        <f>IF(AND(' RIESGOS DE GESTION'!#REF!="Muy Alta",' RIESGOS DE GESTION'!#REF!="Mayor"),CONCATENATE("R10C",' RIESGOS DE GESTION'!#REF!),"")</f>
        <v>#REF!</v>
      </c>
      <c r="AH15" s="50" t="e">
        <f>IF(AND(' RIESGOS DE GESTION'!#REF!="Muy Alta",' RIESGOS DE GESTION'!#REF!="Catastrófico"),CONCATENATE("R10C",' RIESGOS DE GESTION'!#REF!),"")</f>
        <v>#REF!</v>
      </c>
      <c r="AI15" s="51" t="e">
        <f>IF(AND(' RIESGOS DE GESTION'!#REF!="Muy Alta",' RIESGOS DE GESTION'!#REF!="Catastrófico"),CONCATENATE("R10C",' RIESGOS DE GESTION'!#REF!),"")</f>
        <v>#REF!</v>
      </c>
      <c r="AJ15" s="51" t="e">
        <f>IF(AND(' RIESGOS DE GESTION'!#REF!="Muy Alta",' RIESGOS DE GESTION'!#REF!="Catastrófico"),CONCATENATE("R10C",' RIESGOS DE GESTION'!#REF!),"")</f>
        <v>#REF!</v>
      </c>
      <c r="AK15" s="51" t="e">
        <f>IF(AND(' RIESGOS DE GESTION'!#REF!="Muy Alta",' RIESGOS DE GESTION'!#REF!="Catastrófico"),CONCATENATE("R10C",' RIESGOS DE GESTION'!#REF!),"")</f>
        <v>#REF!</v>
      </c>
      <c r="AL15" s="51" t="e">
        <f>IF(AND(' RIESGOS DE GESTION'!#REF!="Muy Alta",' RIESGOS DE GESTION'!#REF!="Catastrófico"),CONCATENATE("R10C",' RIESGOS DE GESTION'!#REF!),"")</f>
        <v>#REF!</v>
      </c>
      <c r="AM15" s="52" t="e">
        <f>IF(AND(' RIESGOS DE GESTION'!#REF!="Muy Alta",' RIESGOS DE GESTION'!#REF!="Catastrófico"),CONCATENATE("R10C",' RIESGOS DE GESTION'!#REF!),"")</f>
        <v>#REF!</v>
      </c>
      <c r="AN15" s="72"/>
      <c r="AO15" s="531"/>
      <c r="AP15" s="532"/>
      <c r="AQ15" s="532"/>
      <c r="AR15" s="532"/>
      <c r="AS15" s="532"/>
      <c r="AT15" s="533"/>
      <c r="AU15" s="72"/>
      <c r="AV15" s="72"/>
      <c r="AW15" s="72"/>
      <c r="AX15" s="72"/>
      <c r="AY15" s="72"/>
      <c r="AZ15" s="72"/>
      <c r="BA15" s="72"/>
      <c r="BB15" s="72"/>
      <c r="BC15" s="72"/>
      <c r="BD15" s="72"/>
      <c r="BE15" s="72"/>
      <c r="BF15" s="72"/>
      <c r="BG15" s="72"/>
      <c r="BH15" s="72"/>
      <c r="BI15" s="72"/>
      <c r="BJ15" s="72"/>
      <c r="BK15" s="72"/>
      <c r="BL15" s="72"/>
      <c r="BM15" s="72"/>
      <c r="BN15" s="72"/>
      <c r="BO15" s="72"/>
      <c r="BP15" s="72"/>
      <c r="BQ15" s="72"/>
      <c r="BR15" s="72"/>
      <c r="BS15" s="72"/>
      <c r="BT15" s="72"/>
      <c r="BU15" s="72"/>
      <c r="BV15" s="72"/>
      <c r="BW15" s="72"/>
      <c r="BX15" s="72"/>
    </row>
    <row r="16" spans="1:91" ht="15" customHeight="1" x14ac:dyDescent="0.25">
      <c r="A16" s="72"/>
      <c r="B16" s="423"/>
      <c r="C16" s="423"/>
      <c r="D16" s="424"/>
      <c r="E16" s="518" t="s">
        <v>495</v>
      </c>
      <c r="F16" s="519"/>
      <c r="G16" s="519"/>
      <c r="H16" s="519"/>
      <c r="I16" s="519"/>
      <c r="J16" s="53" t="e">
        <f>IF(AND(' RIESGOS DE GESTION'!#REF!="Alta",' RIESGOS DE GESTION'!#REF!="Leve"),CONCATENATE("R1C",' RIESGOS DE GESTION'!#REF!),"")</f>
        <v>#REF!</v>
      </c>
      <c r="K16" s="54" t="e">
        <f>IF(AND(' RIESGOS DE GESTION'!#REF!="Alta",' RIESGOS DE GESTION'!#REF!="Leve"),CONCATENATE("R1C",' RIESGOS DE GESTION'!#REF!),"")</f>
        <v>#REF!</v>
      </c>
      <c r="L16" s="54" t="e">
        <f>IF(AND(' RIESGOS DE GESTION'!#REF!="Alta",' RIESGOS DE GESTION'!#REF!="Leve"),CONCATENATE("R1C",' RIESGOS DE GESTION'!#REF!),"")</f>
        <v>#REF!</v>
      </c>
      <c r="M16" s="54" t="e">
        <f>IF(AND(' RIESGOS DE GESTION'!#REF!="Alta",' RIESGOS DE GESTION'!#REF!="Leve"),CONCATENATE("R1C",' RIESGOS DE GESTION'!#REF!),"")</f>
        <v>#REF!</v>
      </c>
      <c r="N16" s="54" t="e">
        <f>IF(AND(' RIESGOS DE GESTION'!#REF!="Alta",' RIESGOS DE GESTION'!#REF!="Leve"),CONCATENATE("R1C",' RIESGOS DE GESTION'!#REF!),"")</f>
        <v>#REF!</v>
      </c>
      <c r="O16" s="55" t="e">
        <f>IF(AND(' RIESGOS DE GESTION'!#REF!="Alta",' RIESGOS DE GESTION'!#REF!="Leve"),CONCATENATE("R1C",' RIESGOS DE GESTION'!#REF!),"")</f>
        <v>#REF!</v>
      </c>
      <c r="P16" s="53" t="e">
        <f>IF(AND(' RIESGOS DE GESTION'!#REF!="Alta",' RIESGOS DE GESTION'!#REF!="Menor"),CONCATENATE("R1C",' RIESGOS DE GESTION'!#REF!),"")</f>
        <v>#REF!</v>
      </c>
      <c r="Q16" s="54" t="e">
        <f>IF(AND(' RIESGOS DE GESTION'!#REF!="Alta",' RIESGOS DE GESTION'!#REF!="Menor"),CONCATENATE("R1C",' RIESGOS DE GESTION'!#REF!),"")</f>
        <v>#REF!</v>
      </c>
      <c r="R16" s="54" t="e">
        <f>IF(AND(' RIESGOS DE GESTION'!#REF!="Alta",' RIESGOS DE GESTION'!#REF!="Menor"),CONCATENATE("R1C",' RIESGOS DE GESTION'!#REF!),"")</f>
        <v>#REF!</v>
      </c>
      <c r="S16" s="54" t="e">
        <f>IF(AND(' RIESGOS DE GESTION'!#REF!="Alta",' RIESGOS DE GESTION'!#REF!="Menor"),CONCATENATE("R1C",' RIESGOS DE GESTION'!#REF!),"")</f>
        <v>#REF!</v>
      </c>
      <c r="T16" s="54" t="e">
        <f>IF(AND(' RIESGOS DE GESTION'!#REF!="Alta",' RIESGOS DE GESTION'!#REF!="Menor"),CONCATENATE("R1C",' RIESGOS DE GESTION'!#REF!),"")</f>
        <v>#REF!</v>
      </c>
      <c r="U16" s="55" t="e">
        <f>IF(AND(' RIESGOS DE GESTION'!#REF!="Alta",' RIESGOS DE GESTION'!#REF!="Menor"),CONCATENATE("R1C",' RIESGOS DE GESTION'!#REF!),"")</f>
        <v>#REF!</v>
      </c>
      <c r="V16" s="35" t="e">
        <f>IF(AND(' RIESGOS DE GESTION'!#REF!="Alta",' RIESGOS DE GESTION'!#REF!="Moderado"),CONCATENATE("R1C",' RIESGOS DE GESTION'!#REF!),"")</f>
        <v>#REF!</v>
      </c>
      <c r="W16" s="36" t="e">
        <f>IF(AND(' RIESGOS DE GESTION'!#REF!="Alta",' RIESGOS DE GESTION'!#REF!="Moderado"),CONCATENATE("R1C",' RIESGOS DE GESTION'!#REF!),"")</f>
        <v>#REF!</v>
      </c>
      <c r="X16" s="36" t="e">
        <f>IF(AND(' RIESGOS DE GESTION'!#REF!="Alta",' RIESGOS DE GESTION'!#REF!="Moderado"),CONCATENATE("R1C",' RIESGOS DE GESTION'!#REF!),"")</f>
        <v>#REF!</v>
      </c>
      <c r="Y16" s="36" t="e">
        <f>IF(AND(' RIESGOS DE GESTION'!#REF!="Alta",' RIESGOS DE GESTION'!#REF!="Moderado"),CONCATENATE("R1C",' RIESGOS DE GESTION'!#REF!),"")</f>
        <v>#REF!</v>
      </c>
      <c r="Z16" s="36" t="e">
        <f>IF(AND(' RIESGOS DE GESTION'!#REF!="Alta",' RIESGOS DE GESTION'!#REF!="Moderado"),CONCATENATE("R1C",' RIESGOS DE GESTION'!#REF!),"")</f>
        <v>#REF!</v>
      </c>
      <c r="AA16" s="37" t="e">
        <f>IF(AND(' RIESGOS DE GESTION'!#REF!="Alta",' RIESGOS DE GESTION'!#REF!="Moderado"),CONCATENATE("R1C",' RIESGOS DE GESTION'!#REF!),"")</f>
        <v>#REF!</v>
      </c>
      <c r="AB16" s="35" t="e">
        <f>IF(AND(' RIESGOS DE GESTION'!#REF!="Alta",' RIESGOS DE GESTION'!#REF!="Mayor"),CONCATENATE("R1C",' RIESGOS DE GESTION'!#REF!),"")</f>
        <v>#REF!</v>
      </c>
      <c r="AC16" s="36" t="e">
        <f>IF(AND(' RIESGOS DE GESTION'!#REF!="Alta",' RIESGOS DE GESTION'!#REF!="Mayor"),CONCATENATE("R1C",' RIESGOS DE GESTION'!#REF!),"")</f>
        <v>#REF!</v>
      </c>
      <c r="AD16" s="36" t="e">
        <f>IF(AND(' RIESGOS DE GESTION'!#REF!="Alta",' RIESGOS DE GESTION'!#REF!="Mayor"),CONCATENATE("R1C",' RIESGOS DE GESTION'!#REF!),"")</f>
        <v>#REF!</v>
      </c>
      <c r="AE16" s="36" t="e">
        <f>IF(AND(' RIESGOS DE GESTION'!#REF!="Alta",' RIESGOS DE GESTION'!#REF!="Mayor"),CONCATENATE("R1C",' RIESGOS DE GESTION'!#REF!),"")</f>
        <v>#REF!</v>
      </c>
      <c r="AF16" s="36" t="e">
        <f>IF(AND(' RIESGOS DE GESTION'!#REF!="Alta",' RIESGOS DE GESTION'!#REF!="Mayor"),CONCATENATE("R1C",' RIESGOS DE GESTION'!#REF!),"")</f>
        <v>#REF!</v>
      </c>
      <c r="AG16" s="37" t="e">
        <f>IF(AND(' RIESGOS DE GESTION'!#REF!="Alta",' RIESGOS DE GESTION'!#REF!="Mayor"),CONCATENATE("R1C",' RIESGOS DE GESTION'!#REF!),"")</f>
        <v>#REF!</v>
      </c>
      <c r="AH16" s="38" t="e">
        <f>IF(AND(' RIESGOS DE GESTION'!#REF!="Alta",' RIESGOS DE GESTION'!#REF!="Catastrófico"),CONCATENATE("R1C",' RIESGOS DE GESTION'!#REF!),"")</f>
        <v>#REF!</v>
      </c>
      <c r="AI16" s="39" t="e">
        <f>IF(AND(' RIESGOS DE GESTION'!#REF!="Alta",' RIESGOS DE GESTION'!#REF!="Catastrófico"),CONCATENATE("R1C",' RIESGOS DE GESTION'!#REF!),"")</f>
        <v>#REF!</v>
      </c>
      <c r="AJ16" s="39" t="e">
        <f>IF(AND(' RIESGOS DE GESTION'!#REF!="Alta",' RIESGOS DE GESTION'!#REF!="Catastrófico"),CONCATENATE("R1C",' RIESGOS DE GESTION'!#REF!),"")</f>
        <v>#REF!</v>
      </c>
      <c r="AK16" s="39" t="e">
        <f>IF(AND(' RIESGOS DE GESTION'!#REF!="Alta",' RIESGOS DE GESTION'!#REF!="Catastrófico"),CONCATENATE("R1C",' RIESGOS DE GESTION'!#REF!),"")</f>
        <v>#REF!</v>
      </c>
      <c r="AL16" s="39" t="e">
        <f>IF(AND(' RIESGOS DE GESTION'!#REF!="Alta",' RIESGOS DE GESTION'!#REF!="Catastrófico"),CONCATENATE("R1C",' RIESGOS DE GESTION'!#REF!),"")</f>
        <v>#REF!</v>
      </c>
      <c r="AM16" s="40" t="e">
        <f>IF(AND(' RIESGOS DE GESTION'!#REF!="Alta",' RIESGOS DE GESTION'!#REF!="Catastrófico"),CONCATENATE("R1C",' RIESGOS DE GESTION'!#REF!),"")</f>
        <v>#REF!</v>
      </c>
      <c r="AN16" s="72"/>
      <c r="AO16" s="509" t="s">
        <v>496</v>
      </c>
      <c r="AP16" s="510"/>
      <c r="AQ16" s="510"/>
      <c r="AR16" s="510"/>
      <c r="AS16" s="510"/>
      <c r="AT16" s="511"/>
      <c r="AU16" s="72"/>
      <c r="AV16" s="72"/>
      <c r="AW16" s="72"/>
      <c r="AX16" s="72"/>
      <c r="AY16" s="72"/>
      <c r="AZ16" s="72"/>
      <c r="BA16" s="72"/>
      <c r="BB16" s="72"/>
      <c r="BC16" s="72"/>
      <c r="BD16" s="72"/>
      <c r="BE16" s="72"/>
      <c r="BF16" s="72"/>
      <c r="BG16" s="72"/>
      <c r="BH16" s="72"/>
      <c r="BI16" s="72"/>
      <c r="BJ16" s="72"/>
      <c r="BK16" s="72"/>
      <c r="BL16" s="72"/>
      <c r="BM16" s="72"/>
      <c r="BN16" s="72"/>
      <c r="BO16" s="72"/>
      <c r="BP16" s="72"/>
      <c r="BQ16" s="72"/>
      <c r="BR16" s="72"/>
      <c r="BS16" s="72"/>
      <c r="BT16" s="72"/>
      <c r="BU16" s="72"/>
      <c r="BV16" s="72"/>
      <c r="BW16" s="72"/>
      <c r="BX16" s="72"/>
    </row>
    <row r="17" spans="1:76" ht="15" customHeight="1" x14ac:dyDescent="0.25">
      <c r="A17" s="72"/>
      <c r="B17" s="423"/>
      <c r="C17" s="423"/>
      <c r="D17" s="424"/>
      <c r="E17" s="520"/>
      <c r="F17" s="521"/>
      <c r="G17" s="521"/>
      <c r="H17" s="521"/>
      <c r="I17" s="521"/>
      <c r="J17" s="56" t="e">
        <f>IF(AND(' RIESGOS DE GESTION'!#REF!="Alta",' RIESGOS DE GESTION'!#REF!="Leve"),CONCATENATE("R2C",' RIESGOS DE GESTION'!#REF!),"")</f>
        <v>#REF!</v>
      </c>
      <c r="K17" s="57" t="e">
        <f>IF(AND(' RIESGOS DE GESTION'!#REF!="Alta",' RIESGOS DE GESTION'!#REF!="Leve"),CONCATENATE("R2C",' RIESGOS DE GESTION'!#REF!),"")</f>
        <v>#REF!</v>
      </c>
      <c r="L17" s="57" t="e">
        <f>IF(AND(' RIESGOS DE GESTION'!#REF!="Alta",' RIESGOS DE GESTION'!#REF!="Leve"),CONCATENATE("R2C",' RIESGOS DE GESTION'!#REF!),"")</f>
        <v>#REF!</v>
      </c>
      <c r="M17" s="57" t="e">
        <f>IF(AND(' RIESGOS DE GESTION'!#REF!="Alta",' RIESGOS DE GESTION'!#REF!="Leve"),CONCATENATE("R2C",' RIESGOS DE GESTION'!#REF!),"")</f>
        <v>#REF!</v>
      </c>
      <c r="N17" s="57" t="e">
        <f>IF(AND(' RIESGOS DE GESTION'!#REF!="Alta",' RIESGOS DE GESTION'!#REF!="Leve"),CONCATENATE("R2C",' RIESGOS DE GESTION'!#REF!),"")</f>
        <v>#REF!</v>
      </c>
      <c r="O17" s="58" t="e">
        <f>IF(AND(' RIESGOS DE GESTION'!#REF!="Alta",' RIESGOS DE GESTION'!#REF!="Leve"),CONCATENATE("R2C",' RIESGOS DE GESTION'!#REF!),"")</f>
        <v>#REF!</v>
      </c>
      <c r="P17" s="56" t="e">
        <f>IF(AND(' RIESGOS DE GESTION'!#REF!="Alta",' RIESGOS DE GESTION'!#REF!="Menor"),CONCATENATE("R2C",' RIESGOS DE GESTION'!#REF!),"")</f>
        <v>#REF!</v>
      </c>
      <c r="Q17" s="57" t="e">
        <f>IF(AND(' RIESGOS DE GESTION'!#REF!="Alta",' RIESGOS DE GESTION'!#REF!="Menor"),CONCATENATE("R2C",' RIESGOS DE GESTION'!#REF!),"")</f>
        <v>#REF!</v>
      </c>
      <c r="R17" s="57" t="e">
        <f>IF(AND(' RIESGOS DE GESTION'!#REF!="Alta",' RIESGOS DE GESTION'!#REF!="Menor"),CONCATENATE("R2C",' RIESGOS DE GESTION'!#REF!),"")</f>
        <v>#REF!</v>
      </c>
      <c r="S17" s="57" t="e">
        <f>IF(AND(' RIESGOS DE GESTION'!#REF!="Alta",' RIESGOS DE GESTION'!#REF!="Menor"),CONCATENATE("R2C",' RIESGOS DE GESTION'!#REF!),"")</f>
        <v>#REF!</v>
      </c>
      <c r="T17" s="57" t="e">
        <f>IF(AND(' RIESGOS DE GESTION'!#REF!="Alta",' RIESGOS DE GESTION'!#REF!="Menor"),CONCATENATE("R2C",' RIESGOS DE GESTION'!#REF!),"")</f>
        <v>#REF!</v>
      </c>
      <c r="U17" s="58" t="e">
        <f>IF(AND(' RIESGOS DE GESTION'!#REF!="Alta",' RIESGOS DE GESTION'!#REF!="Menor"),CONCATENATE("R2C",' RIESGOS DE GESTION'!#REF!),"")</f>
        <v>#REF!</v>
      </c>
      <c r="V17" s="41" t="e">
        <f>IF(AND(' RIESGOS DE GESTION'!#REF!="Alta",' RIESGOS DE GESTION'!#REF!="Moderado"),CONCATENATE("R2C",' RIESGOS DE GESTION'!#REF!),"")</f>
        <v>#REF!</v>
      </c>
      <c r="W17" s="42" t="e">
        <f>IF(AND(' RIESGOS DE GESTION'!#REF!="Alta",' RIESGOS DE GESTION'!#REF!="Moderado"),CONCATENATE("R2C",' RIESGOS DE GESTION'!#REF!),"")</f>
        <v>#REF!</v>
      </c>
      <c r="X17" s="42" t="e">
        <f>IF(AND(' RIESGOS DE GESTION'!#REF!="Alta",' RIESGOS DE GESTION'!#REF!="Moderado"),CONCATENATE("R2C",' RIESGOS DE GESTION'!#REF!),"")</f>
        <v>#REF!</v>
      </c>
      <c r="Y17" s="42" t="e">
        <f>IF(AND(' RIESGOS DE GESTION'!#REF!="Alta",' RIESGOS DE GESTION'!#REF!="Moderado"),CONCATENATE("R2C",' RIESGOS DE GESTION'!#REF!),"")</f>
        <v>#REF!</v>
      </c>
      <c r="Z17" s="42" t="e">
        <f>IF(AND(' RIESGOS DE GESTION'!#REF!="Alta",' RIESGOS DE GESTION'!#REF!="Moderado"),CONCATENATE("R2C",' RIESGOS DE GESTION'!#REF!),"")</f>
        <v>#REF!</v>
      </c>
      <c r="AA17" s="43" t="e">
        <f>IF(AND(' RIESGOS DE GESTION'!#REF!="Alta",' RIESGOS DE GESTION'!#REF!="Moderado"),CONCATENATE("R2C",' RIESGOS DE GESTION'!#REF!),"")</f>
        <v>#REF!</v>
      </c>
      <c r="AB17" s="41" t="e">
        <f>IF(AND(' RIESGOS DE GESTION'!#REF!="Alta",' RIESGOS DE GESTION'!#REF!="Mayor"),CONCATENATE("R2C",' RIESGOS DE GESTION'!#REF!),"")</f>
        <v>#REF!</v>
      </c>
      <c r="AC17" s="42" t="e">
        <f>IF(AND(' RIESGOS DE GESTION'!#REF!="Alta",' RIESGOS DE GESTION'!#REF!="Mayor"),CONCATENATE("R2C",' RIESGOS DE GESTION'!#REF!),"")</f>
        <v>#REF!</v>
      </c>
      <c r="AD17" s="42" t="e">
        <f>IF(AND(' RIESGOS DE GESTION'!#REF!="Alta",' RIESGOS DE GESTION'!#REF!="Mayor"),CONCATENATE("R2C",' RIESGOS DE GESTION'!#REF!),"")</f>
        <v>#REF!</v>
      </c>
      <c r="AE17" s="42" t="e">
        <f>IF(AND(' RIESGOS DE GESTION'!#REF!="Alta",' RIESGOS DE GESTION'!#REF!="Mayor"),CONCATENATE("R2C",' RIESGOS DE GESTION'!#REF!),"")</f>
        <v>#REF!</v>
      </c>
      <c r="AF17" s="42" t="e">
        <f>IF(AND(' RIESGOS DE GESTION'!#REF!="Alta",' RIESGOS DE GESTION'!#REF!="Mayor"),CONCATENATE("R2C",' RIESGOS DE GESTION'!#REF!),"")</f>
        <v>#REF!</v>
      </c>
      <c r="AG17" s="43" t="e">
        <f>IF(AND(' RIESGOS DE GESTION'!#REF!="Alta",' RIESGOS DE GESTION'!#REF!="Mayor"),CONCATENATE("R2C",' RIESGOS DE GESTION'!#REF!),"")</f>
        <v>#REF!</v>
      </c>
      <c r="AH17" s="44" t="e">
        <f>IF(AND(' RIESGOS DE GESTION'!#REF!="Alta",' RIESGOS DE GESTION'!#REF!="Catastrófico"),CONCATENATE("R2C",' RIESGOS DE GESTION'!#REF!),"")</f>
        <v>#REF!</v>
      </c>
      <c r="AI17" s="45" t="e">
        <f>IF(AND(' RIESGOS DE GESTION'!#REF!="Alta",' RIESGOS DE GESTION'!#REF!="Catastrófico"),CONCATENATE("R2C",' RIESGOS DE GESTION'!#REF!),"")</f>
        <v>#REF!</v>
      </c>
      <c r="AJ17" s="45" t="e">
        <f>IF(AND(' RIESGOS DE GESTION'!#REF!="Alta",' RIESGOS DE GESTION'!#REF!="Catastrófico"),CONCATENATE("R2C",' RIESGOS DE GESTION'!#REF!),"")</f>
        <v>#REF!</v>
      </c>
      <c r="AK17" s="45" t="e">
        <f>IF(AND(' RIESGOS DE GESTION'!#REF!="Alta",' RIESGOS DE GESTION'!#REF!="Catastrófico"),CONCATENATE("R2C",' RIESGOS DE GESTION'!#REF!),"")</f>
        <v>#REF!</v>
      </c>
      <c r="AL17" s="45" t="e">
        <f>IF(AND(' RIESGOS DE GESTION'!#REF!="Alta",' RIESGOS DE GESTION'!#REF!="Catastrófico"),CONCATENATE("R2C",' RIESGOS DE GESTION'!#REF!),"")</f>
        <v>#REF!</v>
      </c>
      <c r="AM17" s="46" t="e">
        <f>IF(AND(' RIESGOS DE GESTION'!#REF!="Alta",' RIESGOS DE GESTION'!#REF!="Catastrófico"),CONCATENATE("R2C",' RIESGOS DE GESTION'!#REF!),"")</f>
        <v>#REF!</v>
      </c>
      <c r="AN17" s="72"/>
      <c r="AO17" s="512"/>
      <c r="AP17" s="513"/>
      <c r="AQ17" s="513"/>
      <c r="AR17" s="513"/>
      <c r="AS17" s="513"/>
      <c r="AT17" s="514"/>
      <c r="AU17" s="72"/>
      <c r="AV17" s="72"/>
      <c r="AW17" s="72"/>
      <c r="AX17" s="72"/>
      <c r="AY17" s="72"/>
      <c r="AZ17" s="72"/>
      <c r="BA17" s="72"/>
      <c r="BB17" s="72"/>
      <c r="BC17" s="72"/>
      <c r="BD17" s="72"/>
      <c r="BE17" s="72"/>
      <c r="BF17" s="72"/>
      <c r="BG17" s="72"/>
      <c r="BH17" s="72"/>
      <c r="BI17" s="72"/>
      <c r="BJ17" s="72"/>
      <c r="BK17" s="72"/>
      <c r="BL17" s="72"/>
      <c r="BM17" s="72"/>
      <c r="BN17" s="72"/>
      <c r="BO17" s="72"/>
      <c r="BP17" s="72"/>
      <c r="BQ17" s="72"/>
      <c r="BR17" s="72"/>
      <c r="BS17" s="72"/>
      <c r="BT17" s="72"/>
      <c r="BU17" s="72"/>
      <c r="BV17" s="72"/>
      <c r="BW17" s="72"/>
      <c r="BX17" s="72"/>
    </row>
    <row r="18" spans="1:76" ht="15" customHeight="1" x14ac:dyDescent="0.25">
      <c r="A18" s="72"/>
      <c r="B18" s="423"/>
      <c r="C18" s="423"/>
      <c r="D18" s="424"/>
      <c r="E18" s="522"/>
      <c r="F18" s="521"/>
      <c r="G18" s="521"/>
      <c r="H18" s="521"/>
      <c r="I18" s="521"/>
      <c r="J18" s="56" t="e">
        <f>IF(AND(' RIESGOS DE GESTION'!#REF!="Alta",' RIESGOS DE GESTION'!#REF!="Leve"),CONCATENATE("R3C",' RIESGOS DE GESTION'!#REF!),"")</f>
        <v>#REF!</v>
      </c>
      <c r="K18" s="57" t="e">
        <f>IF(AND(' RIESGOS DE GESTION'!#REF!="Alta",' RIESGOS DE GESTION'!#REF!="Leve"),CONCATENATE("R3C",' RIESGOS DE GESTION'!#REF!),"")</f>
        <v>#REF!</v>
      </c>
      <c r="L18" s="57" t="e">
        <f>IF(AND(' RIESGOS DE GESTION'!#REF!="Alta",' RIESGOS DE GESTION'!#REF!="Leve"),CONCATENATE("R3C",' RIESGOS DE GESTION'!#REF!),"")</f>
        <v>#REF!</v>
      </c>
      <c r="M18" s="57" t="e">
        <f>IF(AND(' RIESGOS DE GESTION'!#REF!="Alta",' RIESGOS DE GESTION'!#REF!="Leve"),CONCATENATE("R3C",' RIESGOS DE GESTION'!#REF!),"")</f>
        <v>#REF!</v>
      </c>
      <c r="N18" s="57" t="e">
        <f>IF(AND(' RIESGOS DE GESTION'!#REF!="Alta",' RIESGOS DE GESTION'!#REF!="Leve"),CONCATENATE("R3C",' RIESGOS DE GESTION'!#REF!),"")</f>
        <v>#REF!</v>
      </c>
      <c r="O18" s="58" t="e">
        <f>IF(AND(' RIESGOS DE GESTION'!#REF!="Alta",' RIESGOS DE GESTION'!#REF!="Leve"),CONCATENATE("R3C",' RIESGOS DE GESTION'!#REF!),"")</f>
        <v>#REF!</v>
      </c>
      <c r="P18" s="56" t="e">
        <f>IF(AND(' RIESGOS DE GESTION'!#REF!="Alta",' RIESGOS DE GESTION'!#REF!="Menor"),CONCATENATE("R3C",' RIESGOS DE GESTION'!#REF!),"")</f>
        <v>#REF!</v>
      </c>
      <c r="Q18" s="57" t="e">
        <f>IF(AND(' RIESGOS DE GESTION'!#REF!="Alta",' RIESGOS DE GESTION'!#REF!="Menor"),CONCATENATE("R3C",' RIESGOS DE GESTION'!#REF!),"")</f>
        <v>#REF!</v>
      </c>
      <c r="R18" s="57" t="e">
        <f>IF(AND(' RIESGOS DE GESTION'!#REF!="Alta",' RIESGOS DE GESTION'!#REF!="Menor"),CONCATENATE("R3C",' RIESGOS DE GESTION'!#REF!),"")</f>
        <v>#REF!</v>
      </c>
      <c r="S18" s="57" t="e">
        <f>IF(AND(' RIESGOS DE GESTION'!#REF!="Alta",' RIESGOS DE GESTION'!#REF!="Menor"),CONCATENATE("R3C",' RIESGOS DE GESTION'!#REF!),"")</f>
        <v>#REF!</v>
      </c>
      <c r="T18" s="57" t="e">
        <f>IF(AND(' RIESGOS DE GESTION'!#REF!="Alta",' RIESGOS DE GESTION'!#REF!="Menor"),CONCATENATE("R3C",' RIESGOS DE GESTION'!#REF!),"")</f>
        <v>#REF!</v>
      </c>
      <c r="U18" s="58" t="e">
        <f>IF(AND(' RIESGOS DE GESTION'!#REF!="Alta",' RIESGOS DE GESTION'!#REF!="Menor"),CONCATENATE("R3C",' RIESGOS DE GESTION'!#REF!),"")</f>
        <v>#REF!</v>
      </c>
      <c r="V18" s="41" t="e">
        <f>IF(AND(' RIESGOS DE GESTION'!#REF!="Alta",' RIESGOS DE GESTION'!#REF!="Moderado"),CONCATENATE("R3C",' RIESGOS DE GESTION'!#REF!),"")</f>
        <v>#REF!</v>
      </c>
      <c r="W18" s="42" t="e">
        <f>IF(AND(' RIESGOS DE GESTION'!#REF!="Alta",' RIESGOS DE GESTION'!#REF!="Moderado"),CONCATENATE("R3C",' RIESGOS DE GESTION'!#REF!),"")</f>
        <v>#REF!</v>
      </c>
      <c r="X18" s="42" t="e">
        <f>IF(AND(' RIESGOS DE GESTION'!#REF!="Alta",' RIESGOS DE GESTION'!#REF!="Moderado"),CONCATENATE("R3C",' RIESGOS DE GESTION'!#REF!),"")</f>
        <v>#REF!</v>
      </c>
      <c r="Y18" s="42" t="e">
        <f>IF(AND(' RIESGOS DE GESTION'!#REF!="Alta",' RIESGOS DE GESTION'!#REF!="Moderado"),CONCATENATE("R3C",' RIESGOS DE GESTION'!#REF!),"")</f>
        <v>#REF!</v>
      </c>
      <c r="Z18" s="42" t="e">
        <f>IF(AND(' RIESGOS DE GESTION'!#REF!="Alta",' RIESGOS DE GESTION'!#REF!="Moderado"),CONCATENATE("R3C",' RIESGOS DE GESTION'!#REF!),"")</f>
        <v>#REF!</v>
      </c>
      <c r="AA18" s="43" t="e">
        <f>IF(AND(' RIESGOS DE GESTION'!#REF!="Alta",' RIESGOS DE GESTION'!#REF!="Moderado"),CONCATENATE("R3C",' RIESGOS DE GESTION'!#REF!),"")</f>
        <v>#REF!</v>
      </c>
      <c r="AB18" s="41" t="e">
        <f>IF(AND(' RIESGOS DE GESTION'!#REF!="Alta",' RIESGOS DE GESTION'!#REF!="Mayor"),CONCATENATE("R3C",' RIESGOS DE GESTION'!#REF!),"")</f>
        <v>#REF!</v>
      </c>
      <c r="AC18" s="42" t="e">
        <f>IF(AND(' RIESGOS DE GESTION'!#REF!="Alta",' RIESGOS DE GESTION'!#REF!="Mayor"),CONCATENATE("R3C",' RIESGOS DE GESTION'!#REF!),"")</f>
        <v>#REF!</v>
      </c>
      <c r="AD18" s="42" t="e">
        <f>IF(AND(' RIESGOS DE GESTION'!#REF!="Alta",' RIESGOS DE GESTION'!#REF!="Mayor"),CONCATENATE("R3C",' RIESGOS DE GESTION'!#REF!),"")</f>
        <v>#REF!</v>
      </c>
      <c r="AE18" s="42" t="e">
        <f>IF(AND(' RIESGOS DE GESTION'!#REF!="Alta",' RIESGOS DE GESTION'!#REF!="Mayor"),CONCATENATE("R3C",' RIESGOS DE GESTION'!#REF!),"")</f>
        <v>#REF!</v>
      </c>
      <c r="AF18" s="42" t="e">
        <f>IF(AND(' RIESGOS DE GESTION'!#REF!="Alta",' RIESGOS DE GESTION'!#REF!="Mayor"),CONCATENATE("R3C",' RIESGOS DE GESTION'!#REF!),"")</f>
        <v>#REF!</v>
      </c>
      <c r="AG18" s="43" t="e">
        <f>IF(AND(' RIESGOS DE GESTION'!#REF!="Alta",' RIESGOS DE GESTION'!#REF!="Mayor"),CONCATENATE("R3C",' RIESGOS DE GESTION'!#REF!),"")</f>
        <v>#REF!</v>
      </c>
      <c r="AH18" s="44" t="e">
        <f>IF(AND(' RIESGOS DE GESTION'!#REF!="Alta",' RIESGOS DE GESTION'!#REF!="Catastrófico"),CONCATENATE("R3C",' RIESGOS DE GESTION'!#REF!),"")</f>
        <v>#REF!</v>
      </c>
      <c r="AI18" s="45" t="e">
        <f>IF(AND(' RIESGOS DE GESTION'!#REF!="Alta",' RIESGOS DE GESTION'!#REF!="Catastrófico"),CONCATENATE("R3C",' RIESGOS DE GESTION'!#REF!),"")</f>
        <v>#REF!</v>
      </c>
      <c r="AJ18" s="45" t="e">
        <f>IF(AND(' RIESGOS DE GESTION'!#REF!="Alta",' RIESGOS DE GESTION'!#REF!="Catastrófico"),CONCATENATE("R3C",' RIESGOS DE GESTION'!#REF!),"")</f>
        <v>#REF!</v>
      </c>
      <c r="AK18" s="45" t="e">
        <f>IF(AND(' RIESGOS DE GESTION'!#REF!="Alta",' RIESGOS DE GESTION'!#REF!="Catastrófico"),CONCATENATE("R3C",' RIESGOS DE GESTION'!#REF!),"")</f>
        <v>#REF!</v>
      </c>
      <c r="AL18" s="45" t="e">
        <f>IF(AND(' RIESGOS DE GESTION'!#REF!="Alta",' RIESGOS DE GESTION'!#REF!="Catastrófico"),CONCATENATE("R3C",' RIESGOS DE GESTION'!#REF!),"")</f>
        <v>#REF!</v>
      </c>
      <c r="AM18" s="46" t="e">
        <f>IF(AND(' RIESGOS DE GESTION'!#REF!="Alta",' RIESGOS DE GESTION'!#REF!="Catastrófico"),CONCATENATE("R3C",' RIESGOS DE GESTION'!#REF!),"")</f>
        <v>#REF!</v>
      </c>
      <c r="AN18" s="72"/>
      <c r="AO18" s="512"/>
      <c r="AP18" s="513"/>
      <c r="AQ18" s="513"/>
      <c r="AR18" s="513"/>
      <c r="AS18" s="513"/>
      <c r="AT18" s="514"/>
      <c r="AU18" s="72"/>
      <c r="AV18" s="72"/>
      <c r="AW18" s="72"/>
      <c r="AX18" s="72"/>
      <c r="AY18" s="72"/>
      <c r="AZ18" s="72"/>
      <c r="BA18" s="72"/>
      <c r="BB18" s="72"/>
      <c r="BC18" s="72"/>
      <c r="BD18" s="72"/>
      <c r="BE18" s="72"/>
      <c r="BF18" s="72"/>
      <c r="BG18" s="72"/>
      <c r="BH18" s="72"/>
      <c r="BI18" s="72"/>
      <c r="BJ18" s="72"/>
      <c r="BK18" s="72"/>
      <c r="BL18" s="72"/>
      <c r="BM18" s="72"/>
      <c r="BN18" s="72"/>
      <c r="BO18" s="72"/>
      <c r="BP18" s="72"/>
      <c r="BQ18" s="72"/>
      <c r="BR18" s="72"/>
      <c r="BS18" s="72"/>
      <c r="BT18" s="72"/>
      <c r="BU18" s="72"/>
      <c r="BV18" s="72"/>
      <c r="BW18" s="72"/>
      <c r="BX18" s="72"/>
    </row>
    <row r="19" spans="1:76" ht="15" customHeight="1" x14ac:dyDescent="0.25">
      <c r="A19" s="72"/>
      <c r="B19" s="423"/>
      <c r="C19" s="423"/>
      <c r="D19" s="424"/>
      <c r="E19" s="522"/>
      <c r="F19" s="521"/>
      <c r="G19" s="521"/>
      <c r="H19" s="521"/>
      <c r="I19" s="521"/>
      <c r="J19" s="56" t="e">
        <f>IF(AND(' RIESGOS DE GESTION'!#REF!="Alta",' RIESGOS DE GESTION'!#REF!="Leve"),CONCATENATE("R4C",' RIESGOS DE GESTION'!#REF!),"")</f>
        <v>#REF!</v>
      </c>
      <c r="K19" s="57" t="e">
        <f>IF(AND(' RIESGOS DE GESTION'!#REF!="Alta",' RIESGOS DE GESTION'!#REF!="Leve"),CONCATENATE("R4C",' RIESGOS DE GESTION'!#REF!),"")</f>
        <v>#REF!</v>
      </c>
      <c r="L19" s="57" t="e">
        <f>IF(AND(' RIESGOS DE GESTION'!#REF!="Alta",' RIESGOS DE GESTION'!#REF!="Leve"),CONCATENATE("R4C",' RIESGOS DE GESTION'!#REF!),"")</f>
        <v>#REF!</v>
      </c>
      <c r="M19" s="57" t="e">
        <f>IF(AND(' RIESGOS DE GESTION'!#REF!="Alta",' RIESGOS DE GESTION'!#REF!="Leve"),CONCATENATE("R4C",' RIESGOS DE GESTION'!#REF!),"")</f>
        <v>#REF!</v>
      </c>
      <c r="N19" s="57" t="e">
        <f>IF(AND(' RIESGOS DE GESTION'!#REF!="Alta",' RIESGOS DE GESTION'!#REF!="Leve"),CONCATENATE("R4C",' RIESGOS DE GESTION'!#REF!),"")</f>
        <v>#REF!</v>
      </c>
      <c r="O19" s="58" t="e">
        <f>IF(AND(' RIESGOS DE GESTION'!#REF!="Alta",' RIESGOS DE GESTION'!#REF!="Leve"),CONCATENATE("R4C",' RIESGOS DE GESTION'!#REF!),"")</f>
        <v>#REF!</v>
      </c>
      <c r="P19" s="56" t="e">
        <f>IF(AND(' RIESGOS DE GESTION'!#REF!="Alta",' RIESGOS DE GESTION'!#REF!="Menor"),CONCATENATE("R4C",' RIESGOS DE GESTION'!#REF!),"")</f>
        <v>#REF!</v>
      </c>
      <c r="Q19" s="57" t="e">
        <f>IF(AND(' RIESGOS DE GESTION'!#REF!="Alta",' RIESGOS DE GESTION'!#REF!="Menor"),CONCATENATE("R4C",' RIESGOS DE GESTION'!#REF!),"")</f>
        <v>#REF!</v>
      </c>
      <c r="R19" s="57" t="e">
        <f>IF(AND(' RIESGOS DE GESTION'!#REF!="Alta",' RIESGOS DE GESTION'!#REF!="Menor"),CONCATENATE("R4C",' RIESGOS DE GESTION'!#REF!),"")</f>
        <v>#REF!</v>
      </c>
      <c r="S19" s="57" t="e">
        <f>IF(AND(' RIESGOS DE GESTION'!#REF!="Alta",' RIESGOS DE GESTION'!#REF!="Menor"),CONCATENATE("R4C",' RIESGOS DE GESTION'!#REF!),"")</f>
        <v>#REF!</v>
      </c>
      <c r="T19" s="57" t="e">
        <f>IF(AND(' RIESGOS DE GESTION'!#REF!="Alta",' RIESGOS DE GESTION'!#REF!="Menor"),CONCATENATE("R4C",' RIESGOS DE GESTION'!#REF!),"")</f>
        <v>#REF!</v>
      </c>
      <c r="U19" s="58" t="e">
        <f>IF(AND(' RIESGOS DE GESTION'!#REF!="Alta",' RIESGOS DE GESTION'!#REF!="Menor"),CONCATENATE("R4C",' RIESGOS DE GESTION'!#REF!),"")</f>
        <v>#REF!</v>
      </c>
      <c r="V19" s="41" t="e">
        <f>IF(AND(' RIESGOS DE GESTION'!#REF!="Alta",' RIESGOS DE GESTION'!#REF!="Moderado"),CONCATENATE("R4C",' RIESGOS DE GESTION'!#REF!),"")</f>
        <v>#REF!</v>
      </c>
      <c r="W19" s="42" t="e">
        <f>IF(AND(' RIESGOS DE GESTION'!#REF!="Alta",' RIESGOS DE GESTION'!#REF!="Moderado"),CONCATENATE("R4C",' RIESGOS DE GESTION'!#REF!),"")</f>
        <v>#REF!</v>
      </c>
      <c r="X19" s="42" t="e">
        <f>IF(AND(' RIESGOS DE GESTION'!#REF!="Alta",' RIESGOS DE GESTION'!#REF!="Moderado"),CONCATENATE("R4C",' RIESGOS DE GESTION'!#REF!),"")</f>
        <v>#REF!</v>
      </c>
      <c r="Y19" s="42" t="e">
        <f>IF(AND(' RIESGOS DE GESTION'!#REF!="Alta",' RIESGOS DE GESTION'!#REF!="Moderado"),CONCATENATE("R4C",' RIESGOS DE GESTION'!#REF!),"")</f>
        <v>#REF!</v>
      </c>
      <c r="Z19" s="42" t="e">
        <f>IF(AND(' RIESGOS DE GESTION'!#REF!="Alta",' RIESGOS DE GESTION'!#REF!="Moderado"),CONCATENATE("R4C",' RIESGOS DE GESTION'!#REF!),"")</f>
        <v>#REF!</v>
      </c>
      <c r="AA19" s="43" t="e">
        <f>IF(AND(' RIESGOS DE GESTION'!#REF!="Alta",' RIESGOS DE GESTION'!#REF!="Moderado"),CONCATENATE("R4C",' RIESGOS DE GESTION'!#REF!),"")</f>
        <v>#REF!</v>
      </c>
      <c r="AB19" s="41" t="e">
        <f>IF(AND(' RIESGOS DE GESTION'!#REF!="Alta",' RIESGOS DE GESTION'!#REF!="Mayor"),CONCATENATE("R4C",' RIESGOS DE GESTION'!#REF!),"")</f>
        <v>#REF!</v>
      </c>
      <c r="AC19" s="42" t="e">
        <f>IF(AND(' RIESGOS DE GESTION'!#REF!="Alta",' RIESGOS DE GESTION'!#REF!="Mayor"),CONCATENATE("R4C",' RIESGOS DE GESTION'!#REF!),"")</f>
        <v>#REF!</v>
      </c>
      <c r="AD19" s="42" t="e">
        <f>IF(AND(' RIESGOS DE GESTION'!#REF!="Alta",' RIESGOS DE GESTION'!#REF!="Mayor"),CONCATENATE("R4C",' RIESGOS DE GESTION'!#REF!),"")</f>
        <v>#REF!</v>
      </c>
      <c r="AE19" s="42" t="e">
        <f>IF(AND(' RIESGOS DE GESTION'!#REF!="Alta",' RIESGOS DE GESTION'!#REF!="Mayor"),CONCATENATE("R4C",' RIESGOS DE GESTION'!#REF!),"")</f>
        <v>#REF!</v>
      </c>
      <c r="AF19" s="42" t="e">
        <f>IF(AND(' RIESGOS DE GESTION'!#REF!="Alta",' RIESGOS DE GESTION'!#REF!="Mayor"),CONCATENATE("R4C",' RIESGOS DE GESTION'!#REF!),"")</f>
        <v>#REF!</v>
      </c>
      <c r="AG19" s="43" t="e">
        <f>IF(AND(' RIESGOS DE GESTION'!#REF!="Alta",' RIESGOS DE GESTION'!#REF!="Mayor"),CONCATENATE("R4C",' RIESGOS DE GESTION'!#REF!),"")</f>
        <v>#REF!</v>
      </c>
      <c r="AH19" s="44" t="e">
        <f>IF(AND(' RIESGOS DE GESTION'!#REF!="Alta",' RIESGOS DE GESTION'!#REF!="Catastrófico"),CONCATENATE("R4C",' RIESGOS DE GESTION'!#REF!),"")</f>
        <v>#REF!</v>
      </c>
      <c r="AI19" s="45" t="e">
        <f>IF(AND(' RIESGOS DE GESTION'!#REF!="Alta",' RIESGOS DE GESTION'!#REF!="Catastrófico"),CONCATENATE("R4C",' RIESGOS DE GESTION'!#REF!),"")</f>
        <v>#REF!</v>
      </c>
      <c r="AJ19" s="45" t="e">
        <f>IF(AND(' RIESGOS DE GESTION'!#REF!="Alta",' RIESGOS DE GESTION'!#REF!="Catastrófico"),CONCATENATE("R4C",' RIESGOS DE GESTION'!#REF!),"")</f>
        <v>#REF!</v>
      </c>
      <c r="AK19" s="45" t="e">
        <f>IF(AND(' RIESGOS DE GESTION'!#REF!="Alta",' RIESGOS DE GESTION'!#REF!="Catastrófico"),CONCATENATE("R4C",' RIESGOS DE GESTION'!#REF!),"")</f>
        <v>#REF!</v>
      </c>
      <c r="AL19" s="45" t="e">
        <f>IF(AND(' RIESGOS DE GESTION'!#REF!="Alta",' RIESGOS DE GESTION'!#REF!="Catastrófico"),CONCATENATE("R4C",' RIESGOS DE GESTION'!#REF!),"")</f>
        <v>#REF!</v>
      </c>
      <c r="AM19" s="46" t="e">
        <f>IF(AND(' RIESGOS DE GESTION'!#REF!="Alta",' RIESGOS DE GESTION'!#REF!="Catastrófico"),CONCATENATE("R4C",' RIESGOS DE GESTION'!#REF!),"")</f>
        <v>#REF!</v>
      </c>
      <c r="AN19" s="72"/>
      <c r="AO19" s="512"/>
      <c r="AP19" s="513"/>
      <c r="AQ19" s="513"/>
      <c r="AR19" s="513"/>
      <c r="AS19" s="513"/>
      <c r="AT19" s="514"/>
      <c r="AU19" s="72"/>
      <c r="AV19" s="72"/>
      <c r="AW19" s="72"/>
      <c r="AX19" s="72"/>
      <c r="AY19" s="72"/>
      <c r="AZ19" s="72"/>
      <c r="BA19" s="72"/>
      <c r="BB19" s="72"/>
      <c r="BC19" s="72"/>
      <c r="BD19" s="72"/>
      <c r="BE19" s="72"/>
      <c r="BF19" s="72"/>
      <c r="BG19" s="72"/>
      <c r="BH19" s="72"/>
      <c r="BI19" s="72"/>
      <c r="BJ19" s="72"/>
      <c r="BK19" s="72"/>
      <c r="BL19" s="72"/>
      <c r="BM19" s="72"/>
      <c r="BN19" s="72"/>
      <c r="BO19" s="72"/>
      <c r="BP19" s="72"/>
      <c r="BQ19" s="72"/>
      <c r="BR19" s="72"/>
      <c r="BS19" s="72"/>
      <c r="BT19" s="72"/>
      <c r="BU19" s="72"/>
      <c r="BV19" s="72"/>
      <c r="BW19" s="72"/>
      <c r="BX19" s="72"/>
    </row>
    <row r="20" spans="1:76" ht="15" customHeight="1" x14ac:dyDescent="0.25">
      <c r="A20" s="72"/>
      <c r="B20" s="423"/>
      <c r="C20" s="423"/>
      <c r="D20" s="424"/>
      <c r="E20" s="522"/>
      <c r="F20" s="521"/>
      <c r="G20" s="521"/>
      <c r="H20" s="521"/>
      <c r="I20" s="521"/>
      <c r="J20" s="56" t="e">
        <f>IF(AND(' RIESGOS DE GESTION'!#REF!="Alta",' RIESGOS DE GESTION'!#REF!="Leve"),CONCATENATE("R5C",' RIESGOS DE GESTION'!#REF!),"")</f>
        <v>#REF!</v>
      </c>
      <c r="K20" s="57" t="e">
        <f>IF(AND(' RIESGOS DE GESTION'!#REF!="Alta",' RIESGOS DE GESTION'!#REF!="Leve"),CONCATENATE("R5C",' RIESGOS DE GESTION'!#REF!),"")</f>
        <v>#REF!</v>
      </c>
      <c r="L20" s="57" t="e">
        <f>IF(AND(' RIESGOS DE GESTION'!#REF!="Alta",' RIESGOS DE GESTION'!#REF!="Leve"),CONCATENATE("R5C",' RIESGOS DE GESTION'!#REF!),"")</f>
        <v>#REF!</v>
      </c>
      <c r="M20" s="57" t="e">
        <f>IF(AND(' RIESGOS DE GESTION'!#REF!="Alta",' RIESGOS DE GESTION'!#REF!="Leve"),CONCATENATE("R5C",' RIESGOS DE GESTION'!#REF!),"")</f>
        <v>#REF!</v>
      </c>
      <c r="N20" s="57" t="e">
        <f>IF(AND(' RIESGOS DE GESTION'!#REF!="Alta",' RIESGOS DE GESTION'!#REF!="Leve"),CONCATENATE("R5C",' RIESGOS DE GESTION'!#REF!),"")</f>
        <v>#REF!</v>
      </c>
      <c r="O20" s="58" t="e">
        <f>IF(AND(' RIESGOS DE GESTION'!#REF!="Alta",' RIESGOS DE GESTION'!#REF!="Leve"),CONCATENATE("R5C",' RIESGOS DE GESTION'!#REF!),"")</f>
        <v>#REF!</v>
      </c>
      <c r="P20" s="56" t="e">
        <f>IF(AND(' RIESGOS DE GESTION'!#REF!="Alta",' RIESGOS DE GESTION'!#REF!="Menor"),CONCATENATE("R5C",' RIESGOS DE GESTION'!#REF!),"")</f>
        <v>#REF!</v>
      </c>
      <c r="Q20" s="57" t="e">
        <f>IF(AND(' RIESGOS DE GESTION'!#REF!="Alta",' RIESGOS DE GESTION'!#REF!="Menor"),CONCATENATE("R5C",' RIESGOS DE GESTION'!#REF!),"")</f>
        <v>#REF!</v>
      </c>
      <c r="R20" s="57" t="e">
        <f>IF(AND(' RIESGOS DE GESTION'!#REF!="Alta",' RIESGOS DE GESTION'!#REF!="Menor"),CONCATENATE("R5C",' RIESGOS DE GESTION'!#REF!),"")</f>
        <v>#REF!</v>
      </c>
      <c r="S20" s="57" t="e">
        <f>IF(AND(' RIESGOS DE GESTION'!#REF!="Alta",' RIESGOS DE GESTION'!#REF!="Menor"),CONCATENATE("R5C",' RIESGOS DE GESTION'!#REF!),"")</f>
        <v>#REF!</v>
      </c>
      <c r="T20" s="57" t="e">
        <f>IF(AND(' RIESGOS DE GESTION'!#REF!="Alta",' RIESGOS DE GESTION'!#REF!="Menor"),CONCATENATE("R5C",' RIESGOS DE GESTION'!#REF!),"")</f>
        <v>#REF!</v>
      </c>
      <c r="U20" s="58" t="e">
        <f>IF(AND(' RIESGOS DE GESTION'!#REF!="Alta",' RIESGOS DE GESTION'!#REF!="Menor"),CONCATENATE("R5C",' RIESGOS DE GESTION'!#REF!),"")</f>
        <v>#REF!</v>
      </c>
      <c r="V20" s="41" t="e">
        <f>IF(AND(' RIESGOS DE GESTION'!#REF!="Alta",' RIESGOS DE GESTION'!#REF!="Moderado"),CONCATENATE("R5C",' RIESGOS DE GESTION'!#REF!),"")</f>
        <v>#REF!</v>
      </c>
      <c r="W20" s="42" t="e">
        <f>IF(AND(' RIESGOS DE GESTION'!#REF!="Alta",' RIESGOS DE GESTION'!#REF!="Moderado"),CONCATENATE("R5C",' RIESGOS DE GESTION'!#REF!),"")</f>
        <v>#REF!</v>
      </c>
      <c r="X20" s="42" t="e">
        <f>IF(AND(' RIESGOS DE GESTION'!#REF!="Alta",' RIESGOS DE GESTION'!#REF!="Moderado"),CONCATENATE("R5C",' RIESGOS DE GESTION'!#REF!),"")</f>
        <v>#REF!</v>
      </c>
      <c r="Y20" s="42" t="e">
        <f>IF(AND(' RIESGOS DE GESTION'!#REF!="Alta",' RIESGOS DE GESTION'!#REF!="Moderado"),CONCATENATE("R5C",' RIESGOS DE GESTION'!#REF!),"")</f>
        <v>#REF!</v>
      </c>
      <c r="Z20" s="42" t="e">
        <f>IF(AND(' RIESGOS DE GESTION'!#REF!="Alta",' RIESGOS DE GESTION'!#REF!="Moderado"),CONCATENATE("R5C",' RIESGOS DE GESTION'!#REF!),"")</f>
        <v>#REF!</v>
      </c>
      <c r="AA20" s="43" t="e">
        <f>IF(AND(' RIESGOS DE GESTION'!#REF!="Alta",' RIESGOS DE GESTION'!#REF!="Moderado"),CONCATENATE("R5C",' RIESGOS DE GESTION'!#REF!),"")</f>
        <v>#REF!</v>
      </c>
      <c r="AB20" s="41" t="e">
        <f>IF(AND(' RIESGOS DE GESTION'!#REF!="Alta",' RIESGOS DE GESTION'!#REF!="Mayor"),CONCATENATE("R5C",' RIESGOS DE GESTION'!#REF!),"")</f>
        <v>#REF!</v>
      </c>
      <c r="AC20" s="42" t="e">
        <f>IF(AND(' RIESGOS DE GESTION'!#REF!="Alta",' RIESGOS DE GESTION'!#REF!="Mayor"),CONCATENATE("R5C",' RIESGOS DE GESTION'!#REF!),"")</f>
        <v>#REF!</v>
      </c>
      <c r="AD20" s="42" t="e">
        <f>IF(AND(' RIESGOS DE GESTION'!#REF!="Alta",' RIESGOS DE GESTION'!#REF!="Mayor"),CONCATENATE("R5C",' RIESGOS DE GESTION'!#REF!),"")</f>
        <v>#REF!</v>
      </c>
      <c r="AE20" s="42" t="e">
        <f>IF(AND(' RIESGOS DE GESTION'!#REF!="Alta",' RIESGOS DE GESTION'!#REF!="Mayor"),CONCATENATE("R5C",' RIESGOS DE GESTION'!#REF!),"")</f>
        <v>#REF!</v>
      </c>
      <c r="AF20" s="42" t="e">
        <f>IF(AND(' RIESGOS DE GESTION'!#REF!="Alta",' RIESGOS DE GESTION'!#REF!="Mayor"),CONCATENATE("R5C",' RIESGOS DE GESTION'!#REF!),"")</f>
        <v>#REF!</v>
      </c>
      <c r="AG20" s="43" t="e">
        <f>IF(AND(' RIESGOS DE GESTION'!#REF!="Alta",' RIESGOS DE GESTION'!#REF!="Mayor"),CONCATENATE("R5C",' RIESGOS DE GESTION'!#REF!),"")</f>
        <v>#REF!</v>
      </c>
      <c r="AH20" s="44" t="e">
        <f>IF(AND(' RIESGOS DE GESTION'!#REF!="Alta",' RIESGOS DE GESTION'!#REF!="Catastrófico"),CONCATENATE("R5C",' RIESGOS DE GESTION'!#REF!),"")</f>
        <v>#REF!</v>
      </c>
      <c r="AI20" s="45" t="e">
        <f>IF(AND(' RIESGOS DE GESTION'!#REF!="Alta",' RIESGOS DE GESTION'!#REF!="Catastrófico"),CONCATENATE("R5C",' RIESGOS DE GESTION'!#REF!),"")</f>
        <v>#REF!</v>
      </c>
      <c r="AJ20" s="45" t="e">
        <f>IF(AND(' RIESGOS DE GESTION'!#REF!="Alta",' RIESGOS DE GESTION'!#REF!="Catastrófico"),CONCATENATE("R5C",' RIESGOS DE GESTION'!#REF!),"")</f>
        <v>#REF!</v>
      </c>
      <c r="AK20" s="45" t="e">
        <f>IF(AND(' RIESGOS DE GESTION'!#REF!="Alta",' RIESGOS DE GESTION'!#REF!="Catastrófico"),CONCATENATE("R5C",' RIESGOS DE GESTION'!#REF!),"")</f>
        <v>#REF!</v>
      </c>
      <c r="AL20" s="45" t="e">
        <f>IF(AND(' RIESGOS DE GESTION'!#REF!="Alta",' RIESGOS DE GESTION'!#REF!="Catastrófico"),CONCATENATE("R5C",' RIESGOS DE GESTION'!#REF!),"")</f>
        <v>#REF!</v>
      </c>
      <c r="AM20" s="46" t="e">
        <f>IF(AND(' RIESGOS DE GESTION'!#REF!="Alta",' RIESGOS DE GESTION'!#REF!="Catastrófico"),CONCATENATE("R5C",' RIESGOS DE GESTION'!#REF!),"")</f>
        <v>#REF!</v>
      </c>
      <c r="AN20" s="72"/>
      <c r="AO20" s="512"/>
      <c r="AP20" s="513"/>
      <c r="AQ20" s="513"/>
      <c r="AR20" s="513"/>
      <c r="AS20" s="513"/>
      <c r="AT20" s="514"/>
      <c r="AU20" s="72"/>
      <c r="AV20" s="72"/>
      <c r="AW20" s="72"/>
      <c r="AX20" s="72"/>
      <c r="AY20" s="72"/>
      <c r="AZ20" s="72"/>
      <c r="BA20" s="72"/>
      <c r="BB20" s="72"/>
      <c r="BC20" s="72"/>
      <c r="BD20" s="72"/>
      <c r="BE20" s="72"/>
      <c r="BF20" s="72"/>
      <c r="BG20" s="72"/>
      <c r="BH20" s="72"/>
      <c r="BI20" s="72"/>
      <c r="BJ20" s="72"/>
      <c r="BK20" s="72"/>
      <c r="BL20" s="72"/>
      <c r="BM20" s="72"/>
      <c r="BN20" s="72"/>
      <c r="BO20" s="72"/>
      <c r="BP20" s="72"/>
      <c r="BQ20" s="72"/>
      <c r="BR20" s="72"/>
      <c r="BS20" s="72"/>
      <c r="BT20" s="72"/>
      <c r="BU20" s="72"/>
      <c r="BV20" s="72"/>
      <c r="BW20" s="72"/>
      <c r="BX20" s="72"/>
    </row>
    <row r="21" spans="1:76" ht="15" customHeight="1" x14ac:dyDescent="0.25">
      <c r="A21" s="72"/>
      <c r="B21" s="423"/>
      <c r="C21" s="423"/>
      <c r="D21" s="424"/>
      <c r="E21" s="522"/>
      <c r="F21" s="521"/>
      <c r="G21" s="521"/>
      <c r="H21" s="521"/>
      <c r="I21" s="521"/>
      <c r="J21" s="56" t="e">
        <f>IF(AND(' RIESGOS DE GESTION'!#REF!="Alta",' RIESGOS DE GESTION'!#REF!="Leve"),CONCATENATE("R6C",' RIESGOS DE GESTION'!#REF!),"")</f>
        <v>#REF!</v>
      </c>
      <c r="K21" s="57" t="e">
        <f>IF(AND(' RIESGOS DE GESTION'!#REF!="Alta",' RIESGOS DE GESTION'!#REF!="Leve"),CONCATENATE("R6C",' RIESGOS DE GESTION'!#REF!),"")</f>
        <v>#REF!</v>
      </c>
      <c r="L21" s="57" t="e">
        <f>IF(AND(' RIESGOS DE GESTION'!#REF!="Alta",' RIESGOS DE GESTION'!#REF!="Leve"),CONCATENATE("R6C",' RIESGOS DE GESTION'!#REF!),"")</f>
        <v>#REF!</v>
      </c>
      <c r="M21" s="57" t="e">
        <f>IF(AND(' RIESGOS DE GESTION'!#REF!="Alta",' RIESGOS DE GESTION'!#REF!="Leve"),CONCATENATE("R6C",' RIESGOS DE GESTION'!#REF!),"")</f>
        <v>#REF!</v>
      </c>
      <c r="N21" s="57" t="e">
        <f>IF(AND(' RIESGOS DE GESTION'!#REF!="Alta",' RIESGOS DE GESTION'!#REF!="Leve"),CONCATENATE("R6C",' RIESGOS DE GESTION'!#REF!),"")</f>
        <v>#REF!</v>
      </c>
      <c r="O21" s="58" t="e">
        <f>IF(AND(' RIESGOS DE GESTION'!#REF!="Alta",' RIESGOS DE GESTION'!#REF!="Leve"),CONCATENATE("R6C",' RIESGOS DE GESTION'!#REF!),"")</f>
        <v>#REF!</v>
      </c>
      <c r="P21" s="56" t="e">
        <f>IF(AND(' RIESGOS DE GESTION'!#REF!="Alta",' RIESGOS DE GESTION'!#REF!="Menor"),CONCATENATE("R6C",' RIESGOS DE GESTION'!#REF!),"")</f>
        <v>#REF!</v>
      </c>
      <c r="Q21" s="57" t="e">
        <f>IF(AND(' RIESGOS DE GESTION'!#REF!="Alta",' RIESGOS DE GESTION'!#REF!="Menor"),CONCATENATE("R6C",' RIESGOS DE GESTION'!#REF!),"")</f>
        <v>#REF!</v>
      </c>
      <c r="R21" s="57" t="e">
        <f>IF(AND(' RIESGOS DE GESTION'!#REF!="Alta",' RIESGOS DE GESTION'!#REF!="Menor"),CONCATENATE("R6C",' RIESGOS DE GESTION'!#REF!),"")</f>
        <v>#REF!</v>
      </c>
      <c r="S21" s="57" t="e">
        <f>IF(AND(' RIESGOS DE GESTION'!#REF!="Alta",' RIESGOS DE GESTION'!#REF!="Menor"),CONCATENATE("R6C",' RIESGOS DE GESTION'!#REF!),"")</f>
        <v>#REF!</v>
      </c>
      <c r="T21" s="57" t="e">
        <f>IF(AND(' RIESGOS DE GESTION'!#REF!="Alta",' RIESGOS DE GESTION'!#REF!="Menor"),CONCATENATE("R6C",' RIESGOS DE GESTION'!#REF!),"")</f>
        <v>#REF!</v>
      </c>
      <c r="U21" s="58" t="e">
        <f>IF(AND(' RIESGOS DE GESTION'!#REF!="Alta",' RIESGOS DE GESTION'!#REF!="Menor"),CONCATENATE("R6C",' RIESGOS DE GESTION'!#REF!),"")</f>
        <v>#REF!</v>
      </c>
      <c r="V21" s="41" t="e">
        <f>IF(AND(' RIESGOS DE GESTION'!#REF!="Alta",' RIESGOS DE GESTION'!#REF!="Moderado"),CONCATENATE("R6C",' RIESGOS DE GESTION'!#REF!),"")</f>
        <v>#REF!</v>
      </c>
      <c r="W21" s="42" t="e">
        <f>IF(AND(' RIESGOS DE GESTION'!#REF!="Alta",' RIESGOS DE GESTION'!#REF!="Moderado"),CONCATENATE("R6C",' RIESGOS DE GESTION'!#REF!),"")</f>
        <v>#REF!</v>
      </c>
      <c r="X21" s="42" t="e">
        <f>IF(AND(' RIESGOS DE GESTION'!#REF!="Alta",' RIESGOS DE GESTION'!#REF!="Moderado"),CONCATENATE("R6C",' RIESGOS DE GESTION'!#REF!),"")</f>
        <v>#REF!</v>
      </c>
      <c r="Y21" s="42" t="e">
        <f>IF(AND(' RIESGOS DE GESTION'!#REF!="Alta",' RIESGOS DE GESTION'!#REF!="Moderado"),CONCATENATE("R6C",' RIESGOS DE GESTION'!#REF!),"")</f>
        <v>#REF!</v>
      </c>
      <c r="Z21" s="42" t="e">
        <f>IF(AND(' RIESGOS DE GESTION'!#REF!="Alta",' RIESGOS DE GESTION'!#REF!="Moderado"),CONCATENATE("R6C",' RIESGOS DE GESTION'!#REF!),"")</f>
        <v>#REF!</v>
      </c>
      <c r="AA21" s="43" t="e">
        <f>IF(AND(' RIESGOS DE GESTION'!#REF!="Alta",' RIESGOS DE GESTION'!#REF!="Moderado"),CONCATENATE("R6C",' RIESGOS DE GESTION'!#REF!),"")</f>
        <v>#REF!</v>
      </c>
      <c r="AB21" s="41" t="e">
        <f>IF(AND(' RIESGOS DE GESTION'!#REF!="Alta",' RIESGOS DE GESTION'!#REF!="Mayor"),CONCATENATE("R6C",' RIESGOS DE GESTION'!#REF!),"")</f>
        <v>#REF!</v>
      </c>
      <c r="AC21" s="42" t="e">
        <f>IF(AND(' RIESGOS DE GESTION'!#REF!="Alta",' RIESGOS DE GESTION'!#REF!="Mayor"),CONCATENATE("R6C",' RIESGOS DE GESTION'!#REF!),"")</f>
        <v>#REF!</v>
      </c>
      <c r="AD21" s="42" t="e">
        <f>IF(AND(' RIESGOS DE GESTION'!#REF!="Alta",' RIESGOS DE GESTION'!#REF!="Mayor"),CONCATENATE("R6C",' RIESGOS DE GESTION'!#REF!),"")</f>
        <v>#REF!</v>
      </c>
      <c r="AE21" s="42" t="e">
        <f>IF(AND(' RIESGOS DE GESTION'!#REF!="Alta",' RIESGOS DE GESTION'!#REF!="Mayor"),CONCATENATE("R6C",' RIESGOS DE GESTION'!#REF!),"")</f>
        <v>#REF!</v>
      </c>
      <c r="AF21" s="42" t="e">
        <f>IF(AND(' RIESGOS DE GESTION'!#REF!="Alta",' RIESGOS DE GESTION'!#REF!="Mayor"),CONCATENATE("R6C",' RIESGOS DE GESTION'!#REF!),"")</f>
        <v>#REF!</v>
      </c>
      <c r="AG21" s="43" t="e">
        <f>IF(AND(' RIESGOS DE GESTION'!#REF!="Alta",' RIESGOS DE GESTION'!#REF!="Mayor"),CONCATENATE("R6C",' RIESGOS DE GESTION'!#REF!),"")</f>
        <v>#REF!</v>
      </c>
      <c r="AH21" s="44" t="e">
        <f>IF(AND(' RIESGOS DE GESTION'!#REF!="Alta",' RIESGOS DE GESTION'!#REF!="Catastrófico"),CONCATENATE("R6C",' RIESGOS DE GESTION'!#REF!),"")</f>
        <v>#REF!</v>
      </c>
      <c r="AI21" s="45" t="e">
        <f>IF(AND(' RIESGOS DE GESTION'!#REF!="Alta",' RIESGOS DE GESTION'!#REF!="Catastrófico"),CONCATENATE("R6C",' RIESGOS DE GESTION'!#REF!),"")</f>
        <v>#REF!</v>
      </c>
      <c r="AJ21" s="45" t="e">
        <f>IF(AND(' RIESGOS DE GESTION'!#REF!="Alta",' RIESGOS DE GESTION'!#REF!="Catastrófico"),CONCATENATE("R6C",' RIESGOS DE GESTION'!#REF!),"")</f>
        <v>#REF!</v>
      </c>
      <c r="AK21" s="45" t="e">
        <f>IF(AND(' RIESGOS DE GESTION'!#REF!="Alta",' RIESGOS DE GESTION'!#REF!="Catastrófico"),CONCATENATE("R6C",' RIESGOS DE GESTION'!#REF!),"")</f>
        <v>#REF!</v>
      </c>
      <c r="AL21" s="45" t="e">
        <f>IF(AND(' RIESGOS DE GESTION'!#REF!="Alta",' RIESGOS DE GESTION'!#REF!="Catastrófico"),CONCATENATE("R6C",' RIESGOS DE GESTION'!#REF!),"")</f>
        <v>#REF!</v>
      </c>
      <c r="AM21" s="46" t="e">
        <f>IF(AND(' RIESGOS DE GESTION'!#REF!="Alta",' RIESGOS DE GESTION'!#REF!="Catastrófico"),CONCATENATE("R6C",' RIESGOS DE GESTION'!#REF!),"")</f>
        <v>#REF!</v>
      </c>
      <c r="AN21" s="72"/>
      <c r="AO21" s="512"/>
      <c r="AP21" s="513"/>
      <c r="AQ21" s="513"/>
      <c r="AR21" s="513"/>
      <c r="AS21" s="513"/>
      <c r="AT21" s="514"/>
      <c r="AU21" s="72"/>
      <c r="AV21" s="72"/>
      <c r="AW21" s="72"/>
      <c r="AX21" s="72"/>
      <c r="AY21" s="72"/>
      <c r="AZ21" s="72"/>
      <c r="BA21" s="72"/>
      <c r="BB21" s="72"/>
      <c r="BC21" s="72"/>
      <c r="BD21" s="72"/>
      <c r="BE21" s="72"/>
      <c r="BF21" s="72"/>
      <c r="BG21" s="72"/>
      <c r="BH21" s="72"/>
      <c r="BI21" s="72"/>
      <c r="BJ21" s="72"/>
      <c r="BK21" s="72"/>
      <c r="BL21" s="72"/>
      <c r="BM21" s="72"/>
      <c r="BN21" s="72"/>
      <c r="BO21" s="72"/>
      <c r="BP21" s="72"/>
      <c r="BQ21" s="72"/>
      <c r="BR21" s="72"/>
      <c r="BS21" s="72"/>
      <c r="BT21" s="72"/>
      <c r="BU21" s="72"/>
      <c r="BV21" s="72"/>
      <c r="BW21" s="72"/>
      <c r="BX21" s="72"/>
    </row>
    <row r="22" spans="1:76" ht="15" customHeight="1" x14ac:dyDescent="0.25">
      <c r="A22" s="72"/>
      <c r="B22" s="423"/>
      <c r="C22" s="423"/>
      <c r="D22" s="424"/>
      <c r="E22" s="522"/>
      <c r="F22" s="521"/>
      <c r="G22" s="521"/>
      <c r="H22" s="521"/>
      <c r="I22" s="521"/>
      <c r="J22" s="56" t="e">
        <f>IF(AND(' RIESGOS DE GESTION'!#REF!="Alta",' RIESGOS DE GESTION'!#REF!="Leve"),CONCATENATE("R7C",' RIESGOS DE GESTION'!#REF!),"")</f>
        <v>#REF!</v>
      </c>
      <c r="K22" s="57" t="e">
        <f>IF(AND(' RIESGOS DE GESTION'!#REF!="Alta",' RIESGOS DE GESTION'!#REF!="Leve"),CONCATENATE("R7C",' RIESGOS DE GESTION'!#REF!),"")</f>
        <v>#REF!</v>
      </c>
      <c r="L22" s="57" t="e">
        <f>IF(AND(' RIESGOS DE GESTION'!#REF!="Alta",' RIESGOS DE GESTION'!#REF!="Leve"),CONCATENATE("R7C",' RIESGOS DE GESTION'!#REF!),"")</f>
        <v>#REF!</v>
      </c>
      <c r="M22" s="57" t="e">
        <f>IF(AND(' RIESGOS DE GESTION'!#REF!="Alta",' RIESGOS DE GESTION'!#REF!="Leve"),CONCATENATE("R7C",' RIESGOS DE GESTION'!#REF!),"")</f>
        <v>#REF!</v>
      </c>
      <c r="N22" s="57" t="e">
        <f>IF(AND(' RIESGOS DE GESTION'!#REF!="Alta",' RIESGOS DE GESTION'!#REF!="Leve"),CONCATENATE("R7C",' RIESGOS DE GESTION'!#REF!),"")</f>
        <v>#REF!</v>
      </c>
      <c r="O22" s="58" t="e">
        <f>IF(AND(' RIESGOS DE GESTION'!#REF!="Alta",' RIESGOS DE GESTION'!#REF!="Leve"),CONCATENATE("R7C",' RIESGOS DE GESTION'!#REF!),"")</f>
        <v>#REF!</v>
      </c>
      <c r="P22" s="56" t="e">
        <f>IF(AND(' RIESGOS DE GESTION'!#REF!="Alta",' RIESGOS DE GESTION'!#REF!="Menor"),CONCATENATE("R7C",' RIESGOS DE GESTION'!#REF!),"")</f>
        <v>#REF!</v>
      </c>
      <c r="Q22" s="57" t="e">
        <f>IF(AND(' RIESGOS DE GESTION'!#REF!="Alta",' RIESGOS DE GESTION'!#REF!="Menor"),CONCATENATE("R7C",' RIESGOS DE GESTION'!#REF!),"")</f>
        <v>#REF!</v>
      </c>
      <c r="R22" s="57" t="e">
        <f>IF(AND(' RIESGOS DE GESTION'!#REF!="Alta",' RIESGOS DE GESTION'!#REF!="Menor"),CONCATENATE("R7C",' RIESGOS DE GESTION'!#REF!),"")</f>
        <v>#REF!</v>
      </c>
      <c r="S22" s="57" t="e">
        <f>IF(AND(' RIESGOS DE GESTION'!#REF!="Alta",' RIESGOS DE GESTION'!#REF!="Menor"),CONCATENATE("R7C",' RIESGOS DE GESTION'!#REF!),"")</f>
        <v>#REF!</v>
      </c>
      <c r="T22" s="57" t="e">
        <f>IF(AND(' RIESGOS DE GESTION'!#REF!="Alta",' RIESGOS DE GESTION'!#REF!="Menor"),CONCATENATE("R7C",' RIESGOS DE GESTION'!#REF!),"")</f>
        <v>#REF!</v>
      </c>
      <c r="U22" s="58" t="e">
        <f>IF(AND(' RIESGOS DE GESTION'!#REF!="Alta",' RIESGOS DE GESTION'!#REF!="Menor"),CONCATENATE("R7C",' RIESGOS DE GESTION'!#REF!),"")</f>
        <v>#REF!</v>
      </c>
      <c r="V22" s="41" t="e">
        <f>IF(AND(' RIESGOS DE GESTION'!#REF!="Alta",' RIESGOS DE GESTION'!#REF!="Moderado"),CONCATENATE("R7C",' RIESGOS DE GESTION'!#REF!),"")</f>
        <v>#REF!</v>
      </c>
      <c r="W22" s="42" t="e">
        <f>IF(AND(' RIESGOS DE GESTION'!#REF!="Alta",' RIESGOS DE GESTION'!#REF!="Moderado"),CONCATENATE("R7C",' RIESGOS DE GESTION'!#REF!),"")</f>
        <v>#REF!</v>
      </c>
      <c r="X22" s="42" t="e">
        <f>IF(AND(' RIESGOS DE GESTION'!#REF!="Alta",' RIESGOS DE GESTION'!#REF!="Moderado"),CONCATENATE("R7C",' RIESGOS DE GESTION'!#REF!),"")</f>
        <v>#REF!</v>
      </c>
      <c r="Y22" s="42" t="e">
        <f>IF(AND(' RIESGOS DE GESTION'!#REF!="Alta",' RIESGOS DE GESTION'!#REF!="Moderado"),CONCATENATE("R7C",' RIESGOS DE GESTION'!#REF!),"")</f>
        <v>#REF!</v>
      </c>
      <c r="Z22" s="42" t="e">
        <f>IF(AND(' RIESGOS DE GESTION'!#REF!="Alta",' RIESGOS DE GESTION'!#REF!="Moderado"),CONCATENATE("R7C",' RIESGOS DE GESTION'!#REF!),"")</f>
        <v>#REF!</v>
      </c>
      <c r="AA22" s="43" t="e">
        <f>IF(AND(' RIESGOS DE GESTION'!#REF!="Alta",' RIESGOS DE GESTION'!#REF!="Moderado"),CONCATENATE("R7C",' RIESGOS DE GESTION'!#REF!),"")</f>
        <v>#REF!</v>
      </c>
      <c r="AB22" s="41" t="e">
        <f>IF(AND(' RIESGOS DE GESTION'!#REF!="Alta",' RIESGOS DE GESTION'!#REF!="Mayor"),CONCATENATE("R7C",' RIESGOS DE GESTION'!#REF!),"")</f>
        <v>#REF!</v>
      </c>
      <c r="AC22" s="42" t="e">
        <f>IF(AND(' RIESGOS DE GESTION'!#REF!="Alta",' RIESGOS DE GESTION'!#REF!="Mayor"),CONCATENATE("R7C",' RIESGOS DE GESTION'!#REF!),"")</f>
        <v>#REF!</v>
      </c>
      <c r="AD22" s="42" t="e">
        <f>IF(AND(' RIESGOS DE GESTION'!#REF!="Alta",' RIESGOS DE GESTION'!#REF!="Mayor"),CONCATENATE("R7C",' RIESGOS DE GESTION'!#REF!),"")</f>
        <v>#REF!</v>
      </c>
      <c r="AE22" s="42" t="e">
        <f>IF(AND(' RIESGOS DE GESTION'!#REF!="Alta",' RIESGOS DE GESTION'!#REF!="Mayor"),CONCATENATE("R7C",' RIESGOS DE GESTION'!#REF!),"")</f>
        <v>#REF!</v>
      </c>
      <c r="AF22" s="42" t="e">
        <f>IF(AND(' RIESGOS DE GESTION'!#REF!="Alta",' RIESGOS DE GESTION'!#REF!="Mayor"),CONCATENATE("R7C",' RIESGOS DE GESTION'!#REF!),"")</f>
        <v>#REF!</v>
      </c>
      <c r="AG22" s="43" t="e">
        <f>IF(AND(' RIESGOS DE GESTION'!#REF!="Alta",' RIESGOS DE GESTION'!#REF!="Mayor"),CONCATENATE("R7C",' RIESGOS DE GESTION'!#REF!),"")</f>
        <v>#REF!</v>
      </c>
      <c r="AH22" s="44" t="e">
        <f>IF(AND(' RIESGOS DE GESTION'!#REF!="Alta",' RIESGOS DE GESTION'!#REF!="Catastrófico"),CONCATENATE("R7C",' RIESGOS DE GESTION'!#REF!),"")</f>
        <v>#REF!</v>
      </c>
      <c r="AI22" s="45" t="e">
        <f>IF(AND(' RIESGOS DE GESTION'!#REF!="Alta",' RIESGOS DE GESTION'!#REF!="Catastrófico"),CONCATENATE("R7C",' RIESGOS DE GESTION'!#REF!),"")</f>
        <v>#REF!</v>
      </c>
      <c r="AJ22" s="45" t="e">
        <f>IF(AND(' RIESGOS DE GESTION'!#REF!="Alta",' RIESGOS DE GESTION'!#REF!="Catastrófico"),CONCATENATE("R7C",' RIESGOS DE GESTION'!#REF!),"")</f>
        <v>#REF!</v>
      </c>
      <c r="AK22" s="45" t="e">
        <f>IF(AND(' RIESGOS DE GESTION'!#REF!="Alta",' RIESGOS DE GESTION'!#REF!="Catastrófico"),CONCATENATE("R7C",' RIESGOS DE GESTION'!#REF!),"")</f>
        <v>#REF!</v>
      </c>
      <c r="AL22" s="45" t="e">
        <f>IF(AND(' RIESGOS DE GESTION'!#REF!="Alta",' RIESGOS DE GESTION'!#REF!="Catastrófico"),CONCATENATE("R7C",' RIESGOS DE GESTION'!#REF!),"")</f>
        <v>#REF!</v>
      </c>
      <c r="AM22" s="46" t="e">
        <f>IF(AND(' RIESGOS DE GESTION'!#REF!="Alta",' RIESGOS DE GESTION'!#REF!="Catastrófico"),CONCATENATE("R7C",' RIESGOS DE GESTION'!#REF!),"")</f>
        <v>#REF!</v>
      </c>
      <c r="AN22" s="72"/>
      <c r="AO22" s="512"/>
      <c r="AP22" s="513"/>
      <c r="AQ22" s="513"/>
      <c r="AR22" s="513"/>
      <c r="AS22" s="513"/>
      <c r="AT22" s="514"/>
      <c r="AU22" s="72"/>
      <c r="AV22" s="72"/>
      <c r="AW22" s="72"/>
      <c r="AX22" s="72"/>
      <c r="AY22" s="72"/>
      <c r="AZ22" s="72"/>
      <c r="BA22" s="72"/>
      <c r="BB22" s="72"/>
      <c r="BC22" s="72"/>
      <c r="BD22" s="72"/>
      <c r="BE22" s="72"/>
      <c r="BF22" s="72"/>
      <c r="BG22" s="72"/>
      <c r="BH22" s="72"/>
      <c r="BI22" s="72"/>
      <c r="BJ22" s="72"/>
      <c r="BK22" s="72"/>
      <c r="BL22" s="72"/>
      <c r="BM22" s="72"/>
      <c r="BN22" s="72"/>
      <c r="BO22" s="72"/>
      <c r="BP22" s="72"/>
      <c r="BQ22" s="72"/>
      <c r="BR22" s="72"/>
      <c r="BS22" s="72"/>
      <c r="BT22" s="72"/>
      <c r="BU22" s="72"/>
      <c r="BV22" s="72"/>
      <c r="BW22" s="72"/>
      <c r="BX22" s="72"/>
    </row>
    <row r="23" spans="1:76" ht="15" customHeight="1" x14ac:dyDescent="0.25">
      <c r="A23" s="72"/>
      <c r="B23" s="423"/>
      <c r="C23" s="423"/>
      <c r="D23" s="424"/>
      <c r="E23" s="522"/>
      <c r="F23" s="521"/>
      <c r="G23" s="521"/>
      <c r="H23" s="521"/>
      <c r="I23" s="521"/>
      <c r="J23" s="56" t="e">
        <f>IF(AND(' RIESGOS DE GESTION'!#REF!="Alta",' RIESGOS DE GESTION'!#REF!="Leve"),CONCATENATE("R8C",' RIESGOS DE GESTION'!#REF!),"")</f>
        <v>#REF!</v>
      </c>
      <c r="K23" s="57" t="e">
        <f>IF(AND(' RIESGOS DE GESTION'!#REF!="Alta",' RIESGOS DE GESTION'!#REF!="Leve"),CONCATENATE("R8C",' RIESGOS DE GESTION'!#REF!),"")</f>
        <v>#REF!</v>
      </c>
      <c r="L23" s="57" t="e">
        <f>IF(AND(' RIESGOS DE GESTION'!#REF!="Alta",' RIESGOS DE GESTION'!#REF!="Leve"),CONCATENATE("R8C",' RIESGOS DE GESTION'!#REF!),"")</f>
        <v>#REF!</v>
      </c>
      <c r="M23" s="57" t="e">
        <f>IF(AND(' RIESGOS DE GESTION'!#REF!="Alta",' RIESGOS DE GESTION'!#REF!="Leve"),CONCATENATE("R8C",' RIESGOS DE GESTION'!#REF!),"")</f>
        <v>#REF!</v>
      </c>
      <c r="N23" s="57" t="e">
        <f>IF(AND(' RIESGOS DE GESTION'!#REF!="Alta",' RIESGOS DE GESTION'!#REF!="Leve"),CONCATENATE("R8C",' RIESGOS DE GESTION'!#REF!),"")</f>
        <v>#REF!</v>
      </c>
      <c r="O23" s="58" t="e">
        <f>IF(AND(' RIESGOS DE GESTION'!#REF!="Alta",' RIESGOS DE GESTION'!#REF!="Leve"),CONCATENATE("R8C",' RIESGOS DE GESTION'!#REF!),"")</f>
        <v>#REF!</v>
      </c>
      <c r="P23" s="56" t="e">
        <f>IF(AND(' RIESGOS DE GESTION'!#REF!="Alta",' RIESGOS DE GESTION'!#REF!="Menor"),CONCATENATE("R8C",' RIESGOS DE GESTION'!#REF!),"")</f>
        <v>#REF!</v>
      </c>
      <c r="Q23" s="57" t="e">
        <f>IF(AND(' RIESGOS DE GESTION'!#REF!="Alta",' RIESGOS DE GESTION'!#REF!="Menor"),CONCATENATE("R8C",' RIESGOS DE GESTION'!#REF!),"")</f>
        <v>#REF!</v>
      </c>
      <c r="R23" s="57" t="e">
        <f>IF(AND(' RIESGOS DE GESTION'!#REF!="Alta",' RIESGOS DE GESTION'!#REF!="Menor"),CONCATENATE("R8C",' RIESGOS DE GESTION'!#REF!),"")</f>
        <v>#REF!</v>
      </c>
      <c r="S23" s="57" t="e">
        <f>IF(AND(' RIESGOS DE GESTION'!#REF!="Alta",' RIESGOS DE GESTION'!#REF!="Menor"),CONCATENATE("R8C",' RIESGOS DE GESTION'!#REF!),"")</f>
        <v>#REF!</v>
      </c>
      <c r="T23" s="57" t="e">
        <f>IF(AND(' RIESGOS DE GESTION'!#REF!="Alta",' RIESGOS DE GESTION'!#REF!="Menor"),CONCATENATE("R8C",' RIESGOS DE GESTION'!#REF!),"")</f>
        <v>#REF!</v>
      </c>
      <c r="U23" s="58" t="e">
        <f>IF(AND(' RIESGOS DE GESTION'!#REF!="Alta",' RIESGOS DE GESTION'!#REF!="Menor"),CONCATENATE("R8C",' RIESGOS DE GESTION'!#REF!),"")</f>
        <v>#REF!</v>
      </c>
      <c r="V23" s="41" t="e">
        <f>IF(AND(' RIESGOS DE GESTION'!#REF!="Alta",' RIESGOS DE GESTION'!#REF!="Moderado"),CONCATENATE("R8C",' RIESGOS DE GESTION'!#REF!),"")</f>
        <v>#REF!</v>
      </c>
      <c r="W23" s="42" t="e">
        <f>IF(AND(' RIESGOS DE GESTION'!#REF!="Alta",' RIESGOS DE GESTION'!#REF!="Moderado"),CONCATENATE("R8C",' RIESGOS DE GESTION'!#REF!),"")</f>
        <v>#REF!</v>
      </c>
      <c r="X23" s="42" t="e">
        <f>IF(AND(' RIESGOS DE GESTION'!#REF!="Alta",' RIESGOS DE GESTION'!#REF!="Moderado"),CONCATENATE("R8C",' RIESGOS DE GESTION'!#REF!),"")</f>
        <v>#REF!</v>
      </c>
      <c r="Y23" s="42" t="e">
        <f>IF(AND(' RIESGOS DE GESTION'!#REF!="Alta",' RIESGOS DE GESTION'!#REF!="Moderado"),CONCATENATE("R8C",' RIESGOS DE GESTION'!#REF!),"")</f>
        <v>#REF!</v>
      </c>
      <c r="Z23" s="42" t="e">
        <f>IF(AND(' RIESGOS DE GESTION'!#REF!="Alta",' RIESGOS DE GESTION'!#REF!="Moderado"),CONCATENATE("R8C",' RIESGOS DE GESTION'!#REF!),"")</f>
        <v>#REF!</v>
      </c>
      <c r="AA23" s="43" t="e">
        <f>IF(AND(' RIESGOS DE GESTION'!#REF!="Alta",' RIESGOS DE GESTION'!#REF!="Moderado"),CONCATENATE("R8C",' RIESGOS DE GESTION'!#REF!),"")</f>
        <v>#REF!</v>
      </c>
      <c r="AB23" s="41" t="e">
        <f>IF(AND(' RIESGOS DE GESTION'!#REF!="Alta",' RIESGOS DE GESTION'!#REF!="Mayor"),CONCATENATE("R8C",' RIESGOS DE GESTION'!#REF!),"")</f>
        <v>#REF!</v>
      </c>
      <c r="AC23" s="42" t="e">
        <f>IF(AND(' RIESGOS DE GESTION'!#REF!="Alta",' RIESGOS DE GESTION'!#REF!="Mayor"),CONCATENATE("R8C",' RIESGOS DE GESTION'!#REF!),"")</f>
        <v>#REF!</v>
      </c>
      <c r="AD23" s="42" t="e">
        <f>IF(AND(' RIESGOS DE GESTION'!#REF!="Alta",' RIESGOS DE GESTION'!#REF!="Mayor"),CONCATENATE("R8C",' RIESGOS DE GESTION'!#REF!),"")</f>
        <v>#REF!</v>
      </c>
      <c r="AE23" s="42" t="e">
        <f>IF(AND(' RIESGOS DE GESTION'!#REF!="Alta",' RIESGOS DE GESTION'!#REF!="Mayor"),CONCATENATE("R8C",' RIESGOS DE GESTION'!#REF!),"")</f>
        <v>#REF!</v>
      </c>
      <c r="AF23" s="42" t="e">
        <f>IF(AND(' RIESGOS DE GESTION'!#REF!="Alta",' RIESGOS DE GESTION'!#REF!="Mayor"),CONCATENATE("R8C",' RIESGOS DE GESTION'!#REF!),"")</f>
        <v>#REF!</v>
      </c>
      <c r="AG23" s="43" t="e">
        <f>IF(AND(' RIESGOS DE GESTION'!#REF!="Alta",' RIESGOS DE GESTION'!#REF!="Mayor"),CONCATENATE("R8C",' RIESGOS DE GESTION'!#REF!),"")</f>
        <v>#REF!</v>
      </c>
      <c r="AH23" s="44" t="e">
        <f>IF(AND(' RIESGOS DE GESTION'!#REF!="Alta",' RIESGOS DE GESTION'!#REF!="Catastrófico"),CONCATENATE("R8C",' RIESGOS DE GESTION'!#REF!),"")</f>
        <v>#REF!</v>
      </c>
      <c r="AI23" s="45" t="e">
        <f>IF(AND(' RIESGOS DE GESTION'!#REF!="Alta",' RIESGOS DE GESTION'!#REF!="Catastrófico"),CONCATENATE("R8C",' RIESGOS DE GESTION'!#REF!),"")</f>
        <v>#REF!</v>
      </c>
      <c r="AJ23" s="45" t="e">
        <f>IF(AND(' RIESGOS DE GESTION'!#REF!="Alta",' RIESGOS DE GESTION'!#REF!="Catastrófico"),CONCATENATE("R8C",' RIESGOS DE GESTION'!#REF!),"")</f>
        <v>#REF!</v>
      </c>
      <c r="AK23" s="45" t="e">
        <f>IF(AND(' RIESGOS DE GESTION'!#REF!="Alta",' RIESGOS DE GESTION'!#REF!="Catastrófico"),CONCATENATE("R8C",' RIESGOS DE GESTION'!#REF!),"")</f>
        <v>#REF!</v>
      </c>
      <c r="AL23" s="45" t="e">
        <f>IF(AND(' RIESGOS DE GESTION'!#REF!="Alta",' RIESGOS DE GESTION'!#REF!="Catastrófico"),CONCATENATE("R8C",' RIESGOS DE GESTION'!#REF!),"")</f>
        <v>#REF!</v>
      </c>
      <c r="AM23" s="46" t="e">
        <f>IF(AND(' RIESGOS DE GESTION'!#REF!="Alta",' RIESGOS DE GESTION'!#REF!="Catastrófico"),CONCATENATE("R8C",' RIESGOS DE GESTION'!#REF!),"")</f>
        <v>#REF!</v>
      </c>
      <c r="AN23" s="72"/>
      <c r="AO23" s="512"/>
      <c r="AP23" s="513"/>
      <c r="AQ23" s="513"/>
      <c r="AR23" s="513"/>
      <c r="AS23" s="513"/>
      <c r="AT23" s="514"/>
      <c r="AU23" s="72"/>
      <c r="AV23" s="72"/>
      <c r="AW23" s="72"/>
      <c r="AX23" s="72"/>
      <c r="AY23" s="72"/>
      <c r="AZ23" s="72"/>
      <c r="BA23" s="72"/>
      <c r="BB23" s="72"/>
      <c r="BC23" s="72"/>
      <c r="BD23" s="72"/>
      <c r="BE23" s="72"/>
      <c r="BF23" s="72"/>
      <c r="BG23" s="72"/>
      <c r="BH23" s="72"/>
      <c r="BI23" s="72"/>
      <c r="BJ23" s="72"/>
      <c r="BK23" s="72"/>
      <c r="BL23" s="72"/>
      <c r="BM23" s="72"/>
      <c r="BN23" s="72"/>
      <c r="BO23" s="72"/>
      <c r="BP23" s="72"/>
      <c r="BQ23" s="72"/>
      <c r="BR23" s="72"/>
      <c r="BS23" s="72"/>
      <c r="BT23" s="72"/>
      <c r="BU23" s="72"/>
      <c r="BV23" s="72"/>
      <c r="BW23" s="72"/>
      <c r="BX23" s="72"/>
    </row>
    <row r="24" spans="1:76" ht="15" customHeight="1" x14ac:dyDescent="0.25">
      <c r="A24" s="72"/>
      <c r="B24" s="423"/>
      <c r="C24" s="423"/>
      <c r="D24" s="424"/>
      <c r="E24" s="522"/>
      <c r="F24" s="521"/>
      <c r="G24" s="521"/>
      <c r="H24" s="521"/>
      <c r="I24" s="521"/>
      <c r="J24" s="56" t="e">
        <f>IF(AND(' RIESGOS DE GESTION'!#REF!="Alta",' RIESGOS DE GESTION'!#REF!="Leve"),CONCATENATE("R9C",' RIESGOS DE GESTION'!#REF!),"")</f>
        <v>#REF!</v>
      </c>
      <c r="K24" s="57" t="e">
        <f>IF(AND(' RIESGOS DE GESTION'!#REF!="Alta",' RIESGOS DE GESTION'!#REF!="Leve"),CONCATENATE("R9C",' RIESGOS DE GESTION'!#REF!),"")</f>
        <v>#REF!</v>
      </c>
      <c r="L24" s="57" t="e">
        <f>IF(AND(' RIESGOS DE GESTION'!#REF!="Alta",' RIESGOS DE GESTION'!#REF!="Leve"),CONCATENATE("R9C",' RIESGOS DE GESTION'!#REF!),"")</f>
        <v>#REF!</v>
      </c>
      <c r="M24" s="57" t="e">
        <f>IF(AND(' RIESGOS DE GESTION'!#REF!="Alta",' RIESGOS DE GESTION'!#REF!="Leve"),CONCATENATE("R9C",' RIESGOS DE GESTION'!#REF!),"")</f>
        <v>#REF!</v>
      </c>
      <c r="N24" s="57" t="e">
        <f>IF(AND(' RIESGOS DE GESTION'!#REF!="Alta",' RIESGOS DE GESTION'!#REF!="Leve"),CONCATENATE("R9C",' RIESGOS DE GESTION'!#REF!),"")</f>
        <v>#REF!</v>
      </c>
      <c r="O24" s="58" t="e">
        <f>IF(AND(' RIESGOS DE GESTION'!#REF!="Alta",' RIESGOS DE GESTION'!#REF!="Leve"),CONCATENATE("R9C",' RIESGOS DE GESTION'!#REF!),"")</f>
        <v>#REF!</v>
      </c>
      <c r="P24" s="56" t="e">
        <f>IF(AND(' RIESGOS DE GESTION'!#REF!="Alta",' RIESGOS DE GESTION'!#REF!="Menor"),CONCATENATE("R9C",' RIESGOS DE GESTION'!#REF!),"")</f>
        <v>#REF!</v>
      </c>
      <c r="Q24" s="57" t="e">
        <f>IF(AND(' RIESGOS DE GESTION'!#REF!="Alta",' RIESGOS DE GESTION'!#REF!="Menor"),CONCATENATE("R9C",' RIESGOS DE GESTION'!#REF!),"")</f>
        <v>#REF!</v>
      </c>
      <c r="R24" s="57" t="e">
        <f>IF(AND(' RIESGOS DE GESTION'!#REF!="Alta",' RIESGOS DE GESTION'!#REF!="Menor"),CONCATENATE("R9C",' RIESGOS DE GESTION'!#REF!),"")</f>
        <v>#REF!</v>
      </c>
      <c r="S24" s="57" t="e">
        <f>IF(AND(' RIESGOS DE GESTION'!#REF!="Alta",' RIESGOS DE GESTION'!#REF!="Menor"),CONCATENATE("R9C",' RIESGOS DE GESTION'!#REF!),"")</f>
        <v>#REF!</v>
      </c>
      <c r="T24" s="57" t="e">
        <f>IF(AND(' RIESGOS DE GESTION'!#REF!="Alta",' RIESGOS DE GESTION'!#REF!="Menor"),CONCATENATE("R9C",' RIESGOS DE GESTION'!#REF!),"")</f>
        <v>#REF!</v>
      </c>
      <c r="U24" s="58" t="e">
        <f>IF(AND(' RIESGOS DE GESTION'!#REF!="Alta",' RIESGOS DE GESTION'!#REF!="Menor"),CONCATENATE("R9C",' RIESGOS DE GESTION'!#REF!),"")</f>
        <v>#REF!</v>
      </c>
      <c r="V24" s="41" t="e">
        <f>IF(AND(' RIESGOS DE GESTION'!#REF!="Alta",' RIESGOS DE GESTION'!#REF!="Moderado"),CONCATENATE("R9C",' RIESGOS DE GESTION'!#REF!),"")</f>
        <v>#REF!</v>
      </c>
      <c r="W24" s="42" t="e">
        <f>IF(AND(' RIESGOS DE GESTION'!#REF!="Alta",' RIESGOS DE GESTION'!#REF!="Moderado"),CONCATENATE("R9C",' RIESGOS DE GESTION'!#REF!),"")</f>
        <v>#REF!</v>
      </c>
      <c r="X24" s="42" t="e">
        <f>IF(AND(' RIESGOS DE GESTION'!#REF!="Alta",' RIESGOS DE GESTION'!#REF!="Moderado"),CONCATENATE("R9C",' RIESGOS DE GESTION'!#REF!),"")</f>
        <v>#REF!</v>
      </c>
      <c r="Y24" s="42" t="e">
        <f>IF(AND(' RIESGOS DE GESTION'!#REF!="Alta",' RIESGOS DE GESTION'!#REF!="Moderado"),CONCATENATE("R9C",' RIESGOS DE GESTION'!#REF!),"")</f>
        <v>#REF!</v>
      </c>
      <c r="Z24" s="42" t="e">
        <f>IF(AND(' RIESGOS DE GESTION'!#REF!="Alta",' RIESGOS DE GESTION'!#REF!="Moderado"),CONCATENATE("R9C",' RIESGOS DE GESTION'!#REF!),"")</f>
        <v>#REF!</v>
      </c>
      <c r="AA24" s="43" t="e">
        <f>IF(AND(' RIESGOS DE GESTION'!#REF!="Alta",' RIESGOS DE GESTION'!#REF!="Moderado"),CONCATENATE("R9C",' RIESGOS DE GESTION'!#REF!),"")</f>
        <v>#REF!</v>
      </c>
      <c r="AB24" s="41" t="e">
        <f>IF(AND(' RIESGOS DE GESTION'!#REF!="Alta",' RIESGOS DE GESTION'!#REF!="Mayor"),CONCATENATE("R9C",' RIESGOS DE GESTION'!#REF!),"")</f>
        <v>#REF!</v>
      </c>
      <c r="AC24" s="42" t="e">
        <f>IF(AND(' RIESGOS DE GESTION'!#REF!="Alta",' RIESGOS DE GESTION'!#REF!="Mayor"),CONCATENATE("R9C",' RIESGOS DE GESTION'!#REF!),"")</f>
        <v>#REF!</v>
      </c>
      <c r="AD24" s="42" t="e">
        <f>IF(AND(' RIESGOS DE GESTION'!#REF!="Alta",' RIESGOS DE GESTION'!#REF!="Mayor"),CONCATENATE("R9C",' RIESGOS DE GESTION'!#REF!),"")</f>
        <v>#REF!</v>
      </c>
      <c r="AE24" s="42" t="e">
        <f>IF(AND(' RIESGOS DE GESTION'!#REF!="Alta",' RIESGOS DE GESTION'!#REF!="Mayor"),CONCATENATE("R9C",' RIESGOS DE GESTION'!#REF!),"")</f>
        <v>#REF!</v>
      </c>
      <c r="AF24" s="42" t="e">
        <f>IF(AND(' RIESGOS DE GESTION'!#REF!="Alta",' RIESGOS DE GESTION'!#REF!="Mayor"),CONCATENATE("R9C",' RIESGOS DE GESTION'!#REF!),"")</f>
        <v>#REF!</v>
      </c>
      <c r="AG24" s="43" t="e">
        <f>IF(AND(' RIESGOS DE GESTION'!#REF!="Alta",' RIESGOS DE GESTION'!#REF!="Mayor"),CONCATENATE("R9C",' RIESGOS DE GESTION'!#REF!),"")</f>
        <v>#REF!</v>
      </c>
      <c r="AH24" s="44" t="e">
        <f>IF(AND(' RIESGOS DE GESTION'!#REF!="Alta",' RIESGOS DE GESTION'!#REF!="Catastrófico"),CONCATENATE("R9C",' RIESGOS DE GESTION'!#REF!),"")</f>
        <v>#REF!</v>
      </c>
      <c r="AI24" s="45" t="e">
        <f>IF(AND(' RIESGOS DE GESTION'!#REF!="Alta",' RIESGOS DE GESTION'!#REF!="Catastrófico"),CONCATENATE("R9C",' RIESGOS DE GESTION'!#REF!),"")</f>
        <v>#REF!</v>
      </c>
      <c r="AJ24" s="45" t="e">
        <f>IF(AND(' RIESGOS DE GESTION'!#REF!="Alta",' RIESGOS DE GESTION'!#REF!="Catastrófico"),CONCATENATE("R9C",' RIESGOS DE GESTION'!#REF!),"")</f>
        <v>#REF!</v>
      </c>
      <c r="AK24" s="45" t="e">
        <f>IF(AND(' RIESGOS DE GESTION'!#REF!="Alta",' RIESGOS DE GESTION'!#REF!="Catastrófico"),CONCATENATE("R9C",' RIESGOS DE GESTION'!#REF!),"")</f>
        <v>#REF!</v>
      </c>
      <c r="AL24" s="45" t="e">
        <f>IF(AND(' RIESGOS DE GESTION'!#REF!="Alta",' RIESGOS DE GESTION'!#REF!="Catastrófico"),CONCATENATE("R9C",' RIESGOS DE GESTION'!#REF!),"")</f>
        <v>#REF!</v>
      </c>
      <c r="AM24" s="46" t="e">
        <f>IF(AND(' RIESGOS DE GESTION'!#REF!="Alta",' RIESGOS DE GESTION'!#REF!="Catastrófico"),CONCATENATE("R9C",' RIESGOS DE GESTION'!#REF!),"")</f>
        <v>#REF!</v>
      </c>
      <c r="AN24" s="72"/>
      <c r="AO24" s="512"/>
      <c r="AP24" s="513"/>
      <c r="AQ24" s="513"/>
      <c r="AR24" s="513"/>
      <c r="AS24" s="513"/>
      <c r="AT24" s="514"/>
      <c r="AU24" s="72"/>
      <c r="AV24" s="72"/>
      <c r="AW24" s="72"/>
      <c r="AX24" s="72"/>
      <c r="AY24" s="72"/>
      <c r="AZ24" s="72"/>
      <c r="BA24" s="72"/>
      <c r="BB24" s="72"/>
      <c r="BC24" s="72"/>
      <c r="BD24" s="72"/>
      <c r="BE24" s="72"/>
      <c r="BF24" s="72"/>
      <c r="BG24" s="72"/>
      <c r="BH24" s="72"/>
      <c r="BI24" s="72"/>
      <c r="BJ24" s="72"/>
      <c r="BK24" s="72"/>
      <c r="BL24" s="72"/>
      <c r="BM24" s="72"/>
      <c r="BN24" s="72"/>
      <c r="BO24" s="72"/>
      <c r="BP24" s="72"/>
      <c r="BQ24" s="72"/>
      <c r="BR24" s="72"/>
      <c r="BS24" s="72"/>
      <c r="BT24" s="72"/>
      <c r="BU24" s="72"/>
      <c r="BV24" s="72"/>
      <c r="BW24" s="72"/>
      <c r="BX24" s="72"/>
    </row>
    <row r="25" spans="1:76" ht="15.75" customHeight="1" thickBot="1" x14ac:dyDescent="0.3">
      <c r="A25" s="72"/>
      <c r="B25" s="423"/>
      <c r="C25" s="423"/>
      <c r="D25" s="424"/>
      <c r="E25" s="523"/>
      <c r="F25" s="524"/>
      <c r="G25" s="524"/>
      <c r="H25" s="524"/>
      <c r="I25" s="524"/>
      <c r="J25" s="59" t="e">
        <f>IF(AND(' RIESGOS DE GESTION'!#REF!="Alta",' RIESGOS DE GESTION'!#REF!="Leve"),CONCATENATE("R10C",' RIESGOS DE GESTION'!#REF!),"")</f>
        <v>#REF!</v>
      </c>
      <c r="K25" s="60" t="e">
        <f>IF(AND(' RIESGOS DE GESTION'!#REF!="Alta",' RIESGOS DE GESTION'!#REF!="Leve"),CONCATENATE("R10C",' RIESGOS DE GESTION'!#REF!),"")</f>
        <v>#REF!</v>
      </c>
      <c r="L25" s="60" t="e">
        <f>IF(AND(' RIESGOS DE GESTION'!#REF!="Alta",' RIESGOS DE GESTION'!#REF!="Leve"),CONCATENATE("R10C",' RIESGOS DE GESTION'!#REF!),"")</f>
        <v>#REF!</v>
      </c>
      <c r="M25" s="60" t="e">
        <f>IF(AND(' RIESGOS DE GESTION'!#REF!="Alta",' RIESGOS DE GESTION'!#REF!="Leve"),CONCATENATE("R10C",' RIESGOS DE GESTION'!#REF!),"")</f>
        <v>#REF!</v>
      </c>
      <c r="N25" s="60" t="e">
        <f>IF(AND(' RIESGOS DE GESTION'!#REF!="Alta",' RIESGOS DE GESTION'!#REF!="Leve"),CONCATENATE("R10C",' RIESGOS DE GESTION'!#REF!),"")</f>
        <v>#REF!</v>
      </c>
      <c r="O25" s="61" t="e">
        <f>IF(AND(' RIESGOS DE GESTION'!#REF!="Alta",' RIESGOS DE GESTION'!#REF!="Leve"),CONCATENATE("R10C",' RIESGOS DE GESTION'!#REF!),"")</f>
        <v>#REF!</v>
      </c>
      <c r="P25" s="59" t="e">
        <f>IF(AND(' RIESGOS DE GESTION'!#REF!="Alta",' RIESGOS DE GESTION'!#REF!="Menor"),CONCATENATE("R10C",' RIESGOS DE GESTION'!#REF!),"")</f>
        <v>#REF!</v>
      </c>
      <c r="Q25" s="60" t="e">
        <f>IF(AND(' RIESGOS DE GESTION'!#REF!="Alta",' RIESGOS DE GESTION'!#REF!="Menor"),CONCATENATE("R10C",' RIESGOS DE GESTION'!#REF!),"")</f>
        <v>#REF!</v>
      </c>
      <c r="R25" s="60" t="e">
        <f>IF(AND(' RIESGOS DE GESTION'!#REF!="Alta",' RIESGOS DE GESTION'!#REF!="Menor"),CONCATENATE("R10C",' RIESGOS DE GESTION'!#REF!),"")</f>
        <v>#REF!</v>
      </c>
      <c r="S25" s="60" t="e">
        <f>IF(AND(' RIESGOS DE GESTION'!#REF!="Alta",' RIESGOS DE GESTION'!#REF!="Menor"),CONCATENATE("R10C",' RIESGOS DE GESTION'!#REF!),"")</f>
        <v>#REF!</v>
      </c>
      <c r="T25" s="60" t="e">
        <f>IF(AND(' RIESGOS DE GESTION'!#REF!="Alta",' RIESGOS DE GESTION'!#REF!="Menor"),CONCATENATE("R10C",' RIESGOS DE GESTION'!#REF!),"")</f>
        <v>#REF!</v>
      </c>
      <c r="U25" s="61" t="e">
        <f>IF(AND(' RIESGOS DE GESTION'!#REF!="Alta",' RIESGOS DE GESTION'!#REF!="Menor"),CONCATENATE("R10C",' RIESGOS DE GESTION'!#REF!),"")</f>
        <v>#REF!</v>
      </c>
      <c r="V25" s="47" t="e">
        <f>IF(AND(' RIESGOS DE GESTION'!#REF!="Alta",' RIESGOS DE GESTION'!#REF!="Moderado"),CONCATENATE("R10C",' RIESGOS DE GESTION'!#REF!),"")</f>
        <v>#REF!</v>
      </c>
      <c r="W25" s="48" t="e">
        <f>IF(AND(' RIESGOS DE GESTION'!#REF!="Alta",' RIESGOS DE GESTION'!#REF!="Moderado"),CONCATENATE("R10C",' RIESGOS DE GESTION'!#REF!),"")</f>
        <v>#REF!</v>
      </c>
      <c r="X25" s="48" t="e">
        <f>IF(AND(' RIESGOS DE GESTION'!#REF!="Alta",' RIESGOS DE GESTION'!#REF!="Moderado"),CONCATENATE("R10C",' RIESGOS DE GESTION'!#REF!),"")</f>
        <v>#REF!</v>
      </c>
      <c r="Y25" s="48" t="e">
        <f>IF(AND(' RIESGOS DE GESTION'!#REF!="Alta",' RIESGOS DE GESTION'!#REF!="Moderado"),CONCATENATE("R10C",' RIESGOS DE GESTION'!#REF!),"")</f>
        <v>#REF!</v>
      </c>
      <c r="Z25" s="48" t="e">
        <f>IF(AND(' RIESGOS DE GESTION'!#REF!="Alta",' RIESGOS DE GESTION'!#REF!="Moderado"),CONCATENATE("R10C",' RIESGOS DE GESTION'!#REF!),"")</f>
        <v>#REF!</v>
      </c>
      <c r="AA25" s="49" t="e">
        <f>IF(AND(' RIESGOS DE GESTION'!#REF!="Alta",' RIESGOS DE GESTION'!#REF!="Moderado"),CONCATENATE("R10C",' RIESGOS DE GESTION'!#REF!),"")</f>
        <v>#REF!</v>
      </c>
      <c r="AB25" s="47" t="e">
        <f>IF(AND(' RIESGOS DE GESTION'!#REF!="Alta",' RIESGOS DE GESTION'!#REF!="Mayor"),CONCATENATE("R10C",' RIESGOS DE GESTION'!#REF!),"")</f>
        <v>#REF!</v>
      </c>
      <c r="AC25" s="48" t="e">
        <f>IF(AND(' RIESGOS DE GESTION'!#REF!="Alta",' RIESGOS DE GESTION'!#REF!="Mayor"),CONCATENATE("R10C",' RIESGOS DE GESTION'!#REF!),"")</f>
        <v>#REF!</v>
      </c>
      <c r="AD25" s="48" t="e">
        <f>IF(AND(' RIESGOS DE GESTION'!#REF!="Alta",' RIESGOS DE GESTION'!#REF!="Mayor"),CONCATENATE("R10C",' RIESGOS DE GESTION'!#REF!),"")</f>
        <v>#REF!</v>
      </c>
      <c r="AE25" s="48" t="e">
        <f>IF(AND(' RIESGOS DE GESTION'!#REF!="Alta",' RIESGOS DE GESTION'!#REF!="Mayor"),CONCATENATE("R10C",' RIESGOS DE GESTION'!#REF!),"")</f>
        <v>#REF!</v>
      </c>
      <c r="AF25" s="48" t="e">
        <f>IF(AND(' RIESGOS DE GESTION'!#REF!="Alta",' RIESGOS DE GESTION'!#REF!="Mayor"),CONCATENATE("R10C",' RIESGOS DE GESTION'!#REF!),"")</f>
        <v>#REF!</v>
      </c>
      <c r="AG25" s="49" t="e">
        <f>IF(AND(' RIESGOS DE GESTION'!#REF!="Alta",' RIESGOS DE GESTION'!#REF!="Mayor"),CONCATENATE("R10C",' RIESGOS DE GESTION'!#REF!),"")</f>
        <v>#REF!</v>
      </c>
      <c r="AH25" s="50" t="e">
        <f>IF(AND(' RIESGOS DE GESTION'!#REF!="Alta",' RIESGOS DE GESTION'!#REF!="Catastrófico"),CONCATENATE("R10C",' RIESGOS DE GESTION'!#REF!),"")</f>
        <v>#REF!</v>
      </c>
      <c r="AI25" s="51" t="e">
        <f>IF(AND(' RIESGOS DE GESTION'!#REF!="Alta",' RIESGOS DE GESTION'!#REF!="Catastrófico"),CONCATENATE("R10C",' RIESGOS DE GESTION'!#REF!),"")</f>
        <v>#REF!</v>
      </c>
      <c r="AJ25" s="51" t="e">
        <f>IF(AND(' RIESGOS DE GESTION'!#REF!="Alta",' RIESGOS DE GESTION'!#REF!="Catastrófico"),CONCATENATE("R10C",' RIESGOS DE GESTION'!#REF!),"")</f>
        <v>#REF!</v>
      </c>
      <c r="AK25" s="51" t="e">
        <f>IF(AND(' RIESGOS DE GESTION'!#REF!="Alta",' RIESGOS DE GESTION'!#REF!="Catastrófico"),CONCATENATE("R10C",' RIESGOS DE GESTION'!#REF!),"")</f>
        <v>#REF!</v>
      </c>
      <c r="AL25" s="51" t="e">
        <f>IF(AND(' RIESGOS DE GESTION'!#REF!="Alta",' RIESGOS DE GESTION'!#REF!="Catastrófico"),CONCATENATE("R10C",' RIESGOS DE GESTION'!#REF!),"")</f>
        <v>#REF!</v>
      </c>
      <c r="AM25" s="52" t="e">
        <f>IF(AND(' RIESGOS DE GESTION'!#REF!="Alta",' RIESGOS DE GESTION'!#REF!="Catastrófico"),CONCATENATE("R10C",' RIESGOS DE GESTION'!#REF!),"")</f>
        <v>#REF!</v>
      </c>
      <c r="AN25" s="72"/>
      <c r="AO25" s="515"/>
      <c r="AP25" s="516"/>
      <c r="AQ25" s="516"/>
      <c r="AR25" s="516"/>
      <c r="AS25" s="516"/>
      <c r="AT25" s="517"/>
      <c r="AU25" s="72"/>
      <c r="AV25" s="72"/>
      <c r="AW25" s="72"/>
      <c r="AX25" s="72"/>
      <c r="AY25" s="72"/>
      <c r="AZ25" s="72"/>
      <c r="BA25" s="72"/>
      <c r="BB25" s="72"/>
      <c r="BC25" s="72"/>
      <c r="BD25" s="72"/>
      <c r="BE25" s="72"/>
      <c r="BF25" s="72"/>
      <c r="BG25" s="72"/>
      <c r="BH25" s="72"/>
      <c r="BI25" s="72"/>
      <c r="BJ25" s="72"/>
      <c r="BK25" s="72"/>
      <c r="BL25" s="72"/>
      <c r="BM25" s="72"/>
      <c r="BN25" s="72"/>
      <c r="BO25" s="72"/>
      <c r="BP25" s="72"/>
      <c r="BQ25" s="72"/>
      <c r="BR25" s="72"/>
      <c r="BS25" s="72"/>
      <c r="BT25" s="72"/>
      <c r="BU25" s="72"/>
      <c r="BV25" s="72"/>
      <c r="BW25" s="72"/>
      <c r="BX25" s="72"/>
    </row>
    <row r="26" spans="1:76" ht="15" customHeight="1" x14ac:dyDescent="0.25">
      <c r="A26" s="72"/>
      <c r="B26" s="423"/>
      <c r="C26" s="423"/>
      <c r="D26" s="424"/>
      <c r="E26" s="518" t="s">
        <v>497</v>
      </c>
      <c r="F26" s="519"/>
      <c r="G26" s="519"/>
      <c r="H26" s="519"/>
      <c r="I26" s="536"/>
      <c r="J26" s="53" t="e">
        <f>IF(AND(' RIESGOS DE GESTION'!#REF!="Media",' RIESGOS DE GESTION'!#REF!="Leve"),CONCATENATE("R1C",' RIESGOS DE GESTION'!#REF!),"")</f>
        <v>#REF!</v>
      </c>
      <c r="K26" s="54" t="e">
        <f>IF(AND(' RIESGOS DE GESTION'!#REF!="Media",' RIESGOS DE GESTION'!#REF!="Leve"),CONCATENATE("R1C",' RIESGOS DE GESTION'!#REF!),"")</f>
        <v>#REF!</v>
      </c>
      <c r="L26" s="54" t="e">
        <f>IF(AND(' RIESGOS DE GESTION'!#REF!="Media",' RIESGOS DE GESTION'!#REF!="Leve"),CONCATENATE("R1C",' RIESGOS DE GESTION'!#REF!),"")</f>
        <v>#REF!</v>
      </c>
      <c r="M26" s="54" t="e">
        <f>IF(AND(' RIESGOS DE GESTION'!#REF!="Media",' RIESGOS DE GESTION'!#REF!="Leve"),CONCATENATE("R1C",' RIESGOS DE GESTION'!#REF!),"")</f>
        <v>#REF!</v>
      </c>
      <c r="N26" s="54" t="e">
        <f>IF(AND(' RIESGOS DE GESTION'!#REF!="Media",' RIESGOS DE GESTION'!#REF!="Leve"),CONCATENATE("R1C",' RIESGOS DE GESTION'!#REF!),"")</f>
        <v>#REF!</v>
      </c>
      <c r="O26" s="55" t="e">
        <f>IF(AND(' RIESGOS DE GESTION'!#REF!="Media",' RIESGOS DE GESTION'!#REF!="Leve"),CONCATENATE("R1C",' RIESGOS DE GESTION'!#REF!),"")</f>
        <v>#REF!</v>
      </c>
      <c r="P26" s="53" t="e">
        <f>IF(AND(' RIESGOS DE GESTION'!#REF!="Media",' RIESGOS DE GESTION'!#REF!="Menor"),CONCATENATE("R1C",' RIESGOS DE GESTION'!#REF!),"")</f>
        <v>#REF!</v>
      </c>
      <c r="Q26" s="54" t="e">
        <f>IF(AND(' RIESGOS DE GESTION'!#REF!="Media",' RIESGOS DE GESTION'!#REF!="Menor"),CONCATENATE("R1C",' RIESGOS DE GESTION'!#REF!),"")</f>
        <v>#REF!</v>
      </c>
      <c r="R26" s="54" t="e">
        <f>IF(AND(' RIESGOS DE GESTION'!#REF!="Media",' RIESGOS DE GESTION'!#REF!="Menor"),CONCATENATE("R1C",' RIESGOS DE GESTION'!#REF!),"")</f>
        <v>#REF!</v>
      </c>
      <c r="S26" s="54" t="e">
        <f>IF(AND(' RIESGOS DE GESTION'!#REF!="Media",' RIESGOS DE GESTION'!#REF!="Menor"),CONCATENATE("R1C",' RIESGOS DE GESTION'!#REF!),"")</f>
        <v>#REF!</v>
      </c>
      <c r="T26" s="54" t="e">
        <f>IF(AND(' RIESGOS DE GESTION'!#REF!="Media",' RIESGOS DE GESTION'!#REF!="Menor"),CONCATENATE("R1C",' RIESGOS DE GESTION'!#REF!),"")</f>
        <v>#REF!</v>
      </c>
      <c r="U26" s="55" t="e">
        <f>IF(AND(' RIESGOS DE GESTION'!#REF!="Media",' RIESGOS DE GESTION'!#REF!="Menor"),CONCATENATE("R1C",' RIESGOS DE GESTION'!#REF!),"")</f>
        <v>#REF!</v>
      </c>
      <c r="V26" s="53" t="e">
        <f>IF(AND(' RIESGOS DE GESTION'!#REF!="Media",' RIESGOS DE GESTION'!#REF!="Moderado"),CONCATENATE("R1C",' RIESGOS DE GESTION'!#REF!),"")</f>
        <v>#REF!</v>
      </c>
      <c r="W26" s="54" t="e">
        <f>IF(AND(' RIESGOS DE GESTION'!#REF!="Media",' RIESGOS DE GESTION'!#REF!="Moderado"),CONCATENATE("R1C",' RIESGOS DE GESTION'!#REF!),"")</f>
        <v>#REF!</v>
      </c>
      <c r="X26" s="54" t="e">
        <f>IF(AND(' RIESGOS DE GESTION'!#REF!="Media",' RIESGOS DE GESTION'!#REF!="Moderado"),CONCATENATE("R1C",' RIESGOS DE GESTION'!#REF!),"")</f>
        <v>#REF!</v>
      </c>
      <c r="Y26" s="54" t="e">
        <f>IF(AND(' RIESGOS DE GESTION'!#REF!="Media",' RIESGOS DE GESTION'!#REF!="Moderado"),CONCATENATE("R1C",' RIESGOS DE GESTION'!#REF!),"")</f>
        <v>#REF!</v>
      </c>
      <c r="Z26" s="54" t="e">
        <f>IF(AND(' RIESGOS DE GESTION'!#REF!="Media",' RIESGOS DE GESTION'!#REF!="Moderado"),CONCATENATE("R1C",' RIESGOS DE GESTION'!#REF!),"")</f>
        <v>#REF!</v>
      </c>
      <c r="AA26" s="55" t="e">
        <f>IF(AND(' RIESGOS DE GESTION'!#REF!="Media",' RIESGOS DE GESTION'!#REF!="Moderado"),CONCATENATE("R1C",' RIESGOS DE GESTION'!#REF!),"")</f>
        <v>#REF!</v>
      </c>
      <c r="AB26" s="35" t="e">
        <f>IF(AND(' RIESGOS DE GESTION'!#REF!="Media",' RIESGOS DE GESTION'!#REF!="Mayor"),CONCATENATE("R1C",' RIESGOS DE GESTION'!#REF!),"")</f>
        <v>#REF!</v>
      </c>
      <c r="AC26" s="36" t="e">
        <f>IF(AND(' RIESGOS DE GESTION'!#REF!="Media",' RIESGOS DE GESTION'!#REF!="Mayor"),CONCATENATE("R1C",' RIESGOS DE GESTION'!#REF!),"")</f>
        <v>#REF!</v>
      </c>
      <c r="AD26" s="36" t="e">
        <f>IF(AND(' RIESGOS DE GESTION'!#REF!="Media",' RIESGOS DE GESTION'!#REF!="Mayor"),CONCATENATE("R1C",' RIESGOS DE GESTION'!#REF!),"")</f>
        <v>#REF!</v>
      </c>
      <c r="AE26" s="36" t="e">
        <f>IF(AND(' RIESGOS DE GESTION'!#REF!="Media",' RIESGOS DE GESTION'!#REF!="Mayor"),CONCATENATE("R1C",' RIESGOS DE GESTION'!#REF!),"")</f>
        <v>#REF!</v>
      </c>
      <c r="AF26" s="36" t="e">
        <f>IF(AND(' RIESGOS DE GESTION'!#REF!="Media",' RIESGOS DE GESTION'!#REF!="Mayor"),CONCATENATE("R1C",' RIESGOS DE GESTION'!#REF!),"")</f>
        <v>#REF!</v>
      </c>
      <c r="AG26" s="37" t="e">
        <f>IF(AND(' RIESGOS DE GESTION'!#REF!="Media",' RIESGOS DE GESTION'!#REF!="Mayor"),CONCATENATE("R1C",' RIESGOS DE GESTION'!#REF!),"")</f>
        <v>#REF!</v>
      </c>
      <c r="AH26" s="38" t="e">
        <f>IF(AND(' RIESGOS DE GESTION'!#REF!="Media",' RIESGOS DE GESTION'!#REF!="Catastrófico"),CONCATENATE("R1C",' RIESGOS DE GESTION'!#REF!),"")</f>
        <v>#REF!</v>
      </c>
      <c r="AI26" s="39" t="e">
        <f>IF(AND(' RIESGOS DE GESTION'!#REF!="Media",' RIESGOS DE GESTION'!#REF!="Catastrófico"),CONCATENATE("R1C",' RIESGOS DE GESTION'!#REF!),"")</f>
        <v>#REF!</v>
      </c>
      <c r="AJ26" s="39" t="e">
        <f>IF(AND(' RIESGOS DE GESTION'!#REF!="Media",' RIESGOS DE GESTION'!#REF!="Catastrófico"),CONCATENATE("R1C",' RIESGOS DE GESTION'!#REF!),"")</f>
        <v>#REF!</v>
      </c>
      <c r="AK26" s="39" t="e">
        <f>IF(AND(' RIESGOS DE GESTION'!#REF!="Media",' RIESGOS DE GESTION'!#REF!="Catastrófico"),CONCATENATE("R1C",' RIESGOS DE GESTION'!#REF!),"")</f>
        <v>#REF!</v>
      </c>
      <c r="AL26" s="39" t="e">
        <f>IF(AND(' RIESGOS DE GESTION'!#REF!="Media",' RIESGOS DE GESTION'!#REF!="Catastrófico"),CONCATENATE("R1C",' RIESGOS DE GESTION'!#REF!),"")</f>
        <v>#REF!</v>
      </c>
      <c r="AM26" s="40" t="e">
        <f>IF(AND(' RIESGOS DE GESTION'!#REF!="Media",' RIESGOS DE GESTION'!#REF!="Catastrófico"),CONCATENATE("R1C",' RIESGOS DE GESTION'!#REF!),"")</f>
        <v>#REF!</v>
      </c>
      <c r="AN26" s="72"/>
      <c r="AO26" s="548" t="s">
        <v>498</v>
      </c>
      <c r="AP26" s="549"/>
      <c r="AQ26" s="549"/>
      <c r="AR26" s="549"/>
      <c r="AS26" s="549"/>
      <c r="AT26" s="550"/>
      <c r="AU26" s="72"/>
      <c r="AV26" s="72"/>
      <c r="AW26" s="72"/>
      <c r="AX26" s="72"/>
      <c r="AY26" s="72"/>
      <c r="AZ26" s="72"/>
      <c r="BA26" s="72"/>
      <c r="BB26" s="72"/>
      <c r="BC26" s="72"/>
      <c r="BD26" s="72"/>
      <c r="BE26" s="72"/>
      <c r="BF26" s="72"/>
      <c r="BG26" s="72"/>
      <c r="BH26" s="72"/>
      <c r="BI26" s="72"/>
      <c r="BJ26" s="72"/>
      <c r="BK26" s="72"/>
      <c r="BL26" s="72"/>
      <c r="BM26" s="72"/>
      <c r="BN26" s="72"/>
      <c r="BO26" s="72"/>
      <c r="BP26" s="72"/>
      <c r="BQ26" s="72"/>
      <c r="BR26" s="72"/>
      <c r="BS26" s="72"/>
      <c r="BT26" s="72"/>
      <c r="BU26" s="72"/>
      <c r="BV26" s="72"/>
      <c r="BW26" s="72"/>
      <c r="BX26" s="72"/>
    </row>
    <row r="27" spans="1:76" ht="15" customHeight="1" x14ac:dyDescent="0.25">
      <c r="A27" s="72"/>
      <c r="B27" s="423"/>
      <c r="C27" s="423"/>
      <c r="D27" s="424"/>
      <c r="E27" s="520"/>
      <c r="F27" s="521"/>
      <c r="G27" s="521"/>
      <c r="H27" s="521"/>
      <c r="I27" s="537"/>
      <c r="J27" s="56" t="e">
        <f>IF(AND(' RIESGOS DE GESTION'!#REF!="Media",' RIESGOS DE GESTION'!#REF!="Leve"),CONCATENATE("R2C",' RIESGOS DE GESTION'!#REF!),"")</f>
        <v>#REF!</v>
      </c>
      <c r="K27" s="57" t="e">
        <f>IF(AND(' RIESGOS DE GESTION'!#REF!="Media",' RIESGOS DE GESTION'!#REF!="Leve"),CONCATENATE("R2C",' RIESGOS DE GESTION'!#REF!),"")</f>
        <v>#REF!</v>
      </c>
      <c r="L27" s="57" t="e">
        <f>IF(AND(' RIESGOS DE GESTION'!#REF!="Media",' RIESGOS DE GESTION'!#REF!="Leve"),CONCATENATE("R2C",' RIESGOS DE GESTION'!#REF!),"")</f>
        <v>#REF!</v>
      </c>
      <c r="M27" s="57" t="e">
        <f>IF(AND(' RIESGOS DE GESTION'!#REF!="Media",' RIESGOS DE GESTION'!#REF!="Leve"),CONCATENATE("R2C",' RIESGOS DE GESTION'!#REF!),"")</f>
        <v>#REF!</v>
      </c>
      <c r="N27" s="57" t="e">
        <f>IF(AND(' RIESGOS DE GESTION'!#REF!="Media",' RIESGOS DE GESTION'!#REF!="Leve"),CONCATENATE("R2C",' RIESGOS DE GESTION'!#REF!),"")</f>
        <v>#REF!</v>
      </c>
      <c r="O27" s="58" t="e">
        <f>IF(AND(' RIESGOS DE GESTION'!#REF!="Media",' RIESGOS DE GESTION'!#REF!="Leve"),CONCATENATE("R2C",' RIESGOS DE GESTION'!#REF!),"")</f>
        <v>#REF!</v>
      </c>
      <c r="P27" s="56" t="e">
        <f>IF(AND(' RIESGOS DE GESTION'!#REF!="Media",' RIESGOS DE GESTION'!#REF!="Menor"),CONCATENATE("R2C",' RIESGOS DE GESTION'!#REF!),"")</f>
        <v>#REF!</v>
      </c>
      <c r="Q27" s="57" t="e">
        <f>IF(AND(' RIESGOS DE GESTION'!#REF!="Media",' RIESGOS DE GESTION'!#REF!="Menor"),CONCATENATE("R2C",' RIESGOS DE GESTION'!#REF!),"")</f>
        <v>#REF!</v>
      </c>
      <c r="R27" s="57" t="e">
        <f>IF(AND(' RIESGOS DE GESTION'!#REF!="Media",' RIESGOS DE GESTION'!#REF!="Menor"),CONCATENATE("R2C",' RIESGOS DE GESTION'!#REF!),"")</f>
        <v>#REF!</v>
      </c>
      <c r="S27" s="57" t="e">
        <f>IF(AND(' RIESGOS DE GESTION'!#REF!="Media",' RIESGOS DE GESTION'!#REF!="Menor"),CONCATENATE("R2C",' RIESGOS DE GESTION'!#REF!),"")</f>
        <v>#REF!</v>
      </c>
      <c r="T27" s="57" t="e">
        <f>IF(AND(' RIESGOS DE GESTION'!#REF!="Media",' RIESGOS DE GESTION'!#REF!="Menor"),CONCATENATE("R2C",' RIESGOS DE GESTION'!#REF!),"")</f>
        <v>#REF!</v>
      </c>
      <c r="U27" s="58" t="e">
        <f>IF(AND(' RIESGOS DE GESTION'!#REF!="Media",' RIESGOS DE GESTION'!#REF!="Menor"),CONCATENATE("R2C",' RIESGOS DE GESTION'!#REF!),"")</f>
        <v>#REF!</v>
      </c>
      <c r="V27" s="56" t="e">
        <f>IF(AND(' RIESGOS DE GESTION'!#REF!="Media",' RIESGOS DE GESTION'!#REF!="Moderado"),CONCATENATE("R2C",' RIESGOS DE GESTION'!#REF!),"")</f>
        <v>#REF!</v>
      </c>
      <c r="W27" s="57" t="e">
        <f>IF(AND(' RIESGOS DE GESTION'!#REF!="Media",' RIESGOS DE GESTION'!#REF!="Moderado"),CONCATENATE("R2C",' RIESGOS DE GESTION'!#REF!),"")</f>
        <v>#REF!</v>
      </c>
      <c r="X27" s="57" t="e">
        <f>IF(AND(' RIESGOS DE GESTION'!#REF!="Media",' RIESGOS DE GESTION'!#REF!="Moderado"),CONCATENATE("R2C",' RIESGOS DE GESTION'!#REF!),"")</f>
        <v>#REF!</v>
      </c>
      <c r="Y27" s="57" t="e">
        <f>IF(AND(' RIESGOS DE GESTION'!#REF!="Media",' RIESGOS DE GESTION'!#REF!="Moderado"),CONCATENATE("R2C",' RIESGOS DE GESTION'!#REF!),"")</f>
        <v>#REF!</v>
      </c>
      <c r="Z27" s="57" t="e">
        <f>IF(AND(' RIESGOS DE GESTION'!#REF!="Media",' RIESGOS DE GESTION'!#REF!="Moderado"),CONCATENATE("R2C",' RIESGOS DE GESTION'!#REF!),"")</f>
        <v>#REF!</v>
      </c>
      <c r="AA27" s="58" t="e">
        <f>IF(AND(' RIESGOS DE GESTION'!#REF!="Media",' RIESGOS DE GESTION'!#REF!="Moderado"),CONCATENATE("R2C",' RIESGOS DE GESTION'!#REF!),"")</f>
        <v>#REF!</v>
      </c>
      <c r="AB27" s="41" t="e">
        <f>IF(AND(' RIESGOS DE GESTION'!#REF!="Media",' RIESGOS DE GESTION'!#REF!="Mayor"),CONCATENATE("R2C",' RIESGOS DE GESTION'!#REF!),"")</f>
        <v>#REF!</v>
      </c>
      <c r="AC27" s="42" t="e">
        <f>IF(AND(' RIESGOS DE GESTION'!#REF!="Media",' RIESGOS DE GESTION'!#REF!="Mayor"),CONCATENATE("R2C",' RIESGOS DE GESTION'!#REF!),"")</f>
        <v>#REF!</v>
      </c>
      <c r="AD27" s="42" t="e">
        <f>IF(AND(' RIESGOS DE GESTION'!#REF!="Media",' RIESGOS DE GESTION'!#REF!="Mayor"),CONCATENATE("R2C",' RIESGOS DE GESTION'!#REF!),"")</f>
        <v>#REF!</v>
      </c>
      <c r="AE27" s="42" t="e">
        <f>IF(AND(' RIESGOS DE GESTION'!#REF!="Media",' RIESGOS DE GESTION'!#REF!="Mayor"),CONCATENATE("R2C",' RIESGOS DE GESTION'!#REF!),"")</f>
        <v>#REF!</v>
      </c>
      <c r="AF27" s="42" t="e">
        <f>IF(AND(' RIESGOS DE GESTION'!#REF!="Media",' RIESGOS DE GESTION'!#REF!="Mayor"),CONCATENATE("R2C",' RIESGOS DE GESTION'!#REF!),"")</f>
        <v>#REF!</v>
      </c>
      <c r="AG27" s="43" t="e">
        <f>IF(AND(' RIESGOS DE GESTION'!#REF!="Media",' RIESGOS DE GESTION'!#REF!="Mayor"),CONCATENATE("R2C",' RIESGOS DE GESTION'!#REF!),"")</f>
        <v>#REF!</v>
      </c>
      <c r="AH27" s="44" t="e">
        <f>IF(AND(' RIESGOS DE GESTION'!#REF!="Media",' RIESGOS DE GESTION'!#REF!="Catastrófico"),CONCATENATE("R2C",' RIESGOS DE GESTION'!#REF!),"")</f>
        <v>#REF!</v>
      </c>
      <c r="AI27" s="45" t="e">
        <f>IF(AND(' RIESGOS DE GESTION'!#REF!="Media",' RIESGOS DE GESTION'!#REF!="Catastrófico"),CONCATENATE("R2C",' RIESGOS DE GESTION'!#REF!),"")</f>
        <v>#REF!</v>
      </c>
      <c r="AJ27" s="45" t="e">
        <f>IF(AND(' RIESGOS DE GESTION'!#REF!="Media",' RIESGOS DE GESTION'!#REF!="Catastrófico"),CONCATENATE("R2C",' RIESGOS DE GESTION'!#REF!),"")</f>
        <v>#REF!</v>
      </c>
      <c r="AK27" s="45" t="e">
        <f>IF(AND(' RIESGOS DE GESTION'!#REF!="Media",' RIESGOS DE GESTION'!#REF!="Catastrófico"),CONCATENATE("R2C",' RIESGOS DE GESTION'!#REF!),"")</f>
        <v>#REF!</v>
      </c>
      <c r="AL27" s="45" t="e">
        <f>IF(AND(' RIESGOS DE GESTION'!#REF!="Media",' RIESGOS DE GESTION'!#REF!="Catastrófico"),CONCATENATE("R2C",' RIESGOS DE GESTION'!#REF!),"")</f>
        <v>#REF!</v>
      </c>
      <c r="AM27" s="46" t="e">
        <f>IF(AND(' RIESGOS DE GESTION'!#REF!="Media",' RIESGOS DE GESTION'!#REF!="Catastrófico"),CONCATENATE("R2C",' RIESGOS DE GESTION'!#REF!),"")</f>
        <v>#REF!</v>
      </c>
      <c r="AN27" s="72"/>
      <c r="AO27" s="551"/>
      <c r="AP27" s="552"/>
      <c r="AQ27" s="552"/>
      <c r="AR27" s="552"/>
      <c r="AS27" s="552"/>
      <c r="AT27" s="553"/>
      <c r="AU27" s="72"/>
      <c r="AV27" s="72"/>
      <c r="AW27" s="72"/>
      <c r="AX27" s="72"/>
      <c r="AY27" s="72"/>
      <c r="AZ27" s="72"/>
      <c r="BA27" s="72"/>
      <c r="BB27" s="72"/>
      <c r="BC27" s="72"/>
      <c r="BD27" s="72"/>
      <c r="BE27" s="72"/>
      <c r="BF27" s="72"/>
      <c r="BG27" s="72"/>
      <c r="BH27" s="72"/>
      <c r="BI27" s="72"/>
      <c r="BJ27" s="72"/>
      <c r="BK27" s="72"/>
      <c r="BL27" s="72"/>
      <c r="BM27" s="72"/>
      <c r="BN27" s="72"/>
      <c r="BO27" s="72"/>
      <c r="BP27" s="72"/>
      <c r="BQ27" s="72"/>
      <c r="BR27" s="72"/>
      <c r="BS27" s="72"/>
      <c r="BT27" s="72"/>
      <c r="BU27" s="72"/>
      <c r="BV27" s="72"/>
      <c r="BW27" s="72"/>
      <c r="BX27" s="72"/>
    </row>
    <row r="28" spans="1:76" ht="15" customHeight="1" x14ac:dyDescent="0.25">
      <c r="A28" s="72"/>
      <c r="B28" s="423"/>
      <c r="C28" s="423"/>
      <c r="D28" s="424"/>
      <c r="E28" s="522"/>
      <c r="F28" s="521"/>
      <c r="G28" s="521"/>
      <c r="H28" s="521"/>
      <c r="I28" s="537"/>
      <c r="J28" s="56" t="e">
        <f>IF(AND(' RIESGOS DE GESTION'!#REF!="Media",' RIESGOS DE GESTION'!#REF!="Leve"),CONCATENATE("R3C",' RIESGOS DE GESTION'!#REF!),"")</f>
        <v>#REF!</v>
      </c>
      <c r="K28" s="57" t="e">
        <f>IF(AND(' RIESGOS DE GESTION'!#REF!="Media",' RIESGOS DE GESTION'!#REF!="Leve"),CONCATENATE("R3C",' RIESGOS DE GESTION'!#REF!),"")</f>
        <v>#REF!</v>
      </c>
      <c r="L28" s="57" t="e">
        <f>IF(AND(' RIESGOS DE GESTION'!#REF!="Media",' RIESGOS DE GESTION'!#REF!="Leve"),CONCATENATE("R3C",' RIESGOS DE GESTION'!#REF!),"")</f>
        <v>#REF!</v>
      </c>
      <c r="M28" s="57" t="e">
        <f>IF(AND(' RIESGOS DE GESTION'!#REF!="Media",' RIESGOS DE GESTION'!#REF!="Leve"),CONCATENATE("R3C",' RIESGOS DE GESTION'!#REF!),"")</f>
        <v>#REF!</v>
      </c>
      <c r="N28" s="57" t="e">
        <f>IF(AND(' RIESGOS DE GESTION'!#REF!="Media",' RIESGOS DE GESTION'!#REF!="Leve"),CONCATENATE("R3C",' RIESGOS DE GESTION'!#REF!),"")</f>
        <v>#REF!</v>
      </c>
      <c r="O28" s="58" t="e">
        <f>IF(AND(' RIESGOS DE GESTION'!#REF!="Media",' RIESGOS DE GESTION'!#REF!="Leve"),CONCATENATE("R3C",' RIESGOS DE GESTION'!#REF!),"")</f>
        <v>#REF!</v>
      </c>
      <c r="P28" s="56" t="e">
        <f>IF(AND(' RIESGOS DE GESTION'!#REF!="Media",' RIESGOS DE GESTION'!#REF!="Menor"),CONCATENATE("R3C",' RIESGOS DE GESTION'!#REF!),"")</f>
        <v>#REF!</v>
      </c>
      <c r="Q28" s="57" t="e">
        <f>IF(AND(' RIESGOS DE GESTION'!#REF!="Media",' RIESGOS DE GESTION'!#REF!="Menor"),CONCATENATE("R3C",' RIESGOS DE GESTION'!#REF!),"")</f>
        <v>#REF!</v>
      </c>
      <c r="R28" s="57" t="e">
        <f>IF(AND(' RIESGOS DE GESTION'!#REF!="Media",' RIESGOS DE GESTION'!#REF!="Menor"),CONCATENATE("R3C",' RIESGOS DE GESTION'!#REF!),"")</f>
        <v>#REF!</v>
      </c>
      <c r="S28" s="57" t="e">
        <f>IF(AND(' RIESGOS DE GESTION'!#REF!="Media",' RIESGOS DE GESTION'!#REF!="Menor"),CONCATENATE("R3C",' RIESGOS DE GESTION'!#REF!),"")</f>
        <v>#REF!</v>
      </c>
      <c r="T28" s="57" t="e">
        <f>IF(AND(' RIESGOS DE GESTION'!#REF!="Media",' RIESGOS DE GESTION'!#REF!="Menor"),CONCATENATE("R3C",' RIESGOS DE GESTION'!#REF!),"")</f>
        <v>#REF!</v>
      </c>
      <c r="U28" s="58" t="e">
        <f>IF(AND(' RIESGOS DE GESTION'!#REF!="Media",' RIESGOS DE GESTION'!#REF!="Menor"),CONCATENATE("R3C",' RIESGOS DE GESTION'!#REF!),"")</f>
        <v>#REF!</v>
      </c>
      <c r="V28" s="56" t="e">
        <f>IF(AND(' RIESGOS DE GESTION'!#REF!="Media",' RIESGOS DE GESTION'!#REF!="Moderado"),CONCATENATE("R3C",' RIESGOS DE GESTION'!#REF!),"")</f>
        <v>#REF!</v>
      </c>
      <c r="W28" s="57" t="e">
        <f>IF(AND(' RIESGOS DE GESTION'!#REF!="Media",' RIESGOS DE GESTION'!#REF!="Moderado"),CONCATENATE("R3C",' RIESGOS DE GESTION'!#REF!),"")</f>
        <v>#REF!</v>
      </c>
      <c r="X28" s="57" t="e">
        <f>IF(AND(' RIESGOS DE GESTION'!#REF!="Media",' RIESGOS DE GESTION'!#REF!="Moderado"),CONCATENATE("R3C",' RIESGOS DE GESTION'!#REF!),"")</f>
        <v>#REF!</v>
      </c>
      <c r="Y28" s="57" t="e">
        <f>IF(AND(' RIESGOS DE GESTION'!#REF!="Media",' RIESGOS DE GESTION'!#REF!="Moderado"),CONCATENATE("R3C",' RIESGOS DE GESTION'!#REF!),"")</f>
        <v>#REF!</v>
      </c>
      <c r="Z28" s="57" t="e">
        <f>IF(AND(' RIESGOS DE GESTION'!#REF!="Media",' RIESGOS DE GESTION'!#REF!="Moderado"),CONCATENATE("R3C",' RIESGOS DE GESTION'!#REF!),"")</f>
        <v>#REF!</v>
      </c>
      <c r="AA28" s="58" t="e">
        <f>IF(AND(' RIESGOS DE GESTION'!#REF!="Media",' RIESGOS DE GESTION'!#REF!="Moderado"),CONCATENATE("R3C",' RIESGOS DE GESTION'!#REF!),"")</f>
        <v>#REF!</v>
      </c>
      <c r="AB28" s="41" t="e">
        <f>IF(AND(' RIESGOS DE GESTION'!#REF!="Media",' RIESGOS DE GESTION'!#REF!="Mayor"),CONCATENATE("R3C",' RIESGOS DE GESTION'!#REF!),"")</f>
        <v>#REF!</v>
      </c>
      <c r="AC28" s="42" t="e">
        <f>IF(AND(' RIESGOS DE GESTION'!#REF!="Media",' RIESGOS DE GESTION'!#REF!="Mayor"),CONCATENATE("R3C",' RIESGOS DE GESTION'!#REF!),"")</f>
        <v>#REF!</v>
      </c>
      <c r="AD28" s="42" t="e">
        <f>IF(AND(' RIESGOS DE GESTION'!#REF!="Media",' RIESGOS DE GESTION'!#REF!="Mayor"),CONCATENATE("R3C",' RIESGOS DE GESTION'!#REF!),"")</f>
        <v>#REF!</v>
      </c>
      <c r="AE28" s="42" t="e">
        <f>IF(AND(' RIESGOS DE GESTION'!#REF!="Media",' RIESGOS DE GESTION'!#REF!="Mayor"),CONCATENATE("R3C",' RIESGOS DE GESTION'!#REF!),"")</f>
        <v>#REF!</v>
      </c>
      <c r="AF28" s="42" t="e">
        <f>IF(AND(' RIESGOS DE GESTION'!#REF!="Media",' RIESGOS DE GESTION'!#REF!="Mayor"),CONCATENATE("R3C",' RIESGOS DE GESTION'!#REF!),"")</f>
        <v>#REF!</v>
      </c>
      <c r="AG28" s="43" t="e">
        <f>IF(AND(' RIESGOS DE GESTION'!#REF!="Media",' RIESGOS DE GESTION'!#REF!="Mayor"),CONCATENATE("R3C",' RIESGOS DE GESTION'!#REF!),"")</f>
        <v>#REF!</v>
      </c>
      <c r="AH28" s="44" t="e">
        <f>IF(AND(' RIESGOS DE GESTION'!#REF!="Media",' RIESGOS DE GESTION'!#REF!="Catastrófico"),CONCATENATE("R3C",' RIESGOS DE GESTION'!#REF!),"")</f>
        <v>#REF!</v>
      </c>
      <c r="AI28" s="45" t="e">
        <f>IF(AND(' RIESGOS DE GESTION'!#REF!="Media",' RIESGOS DE GESTION'!#REF!="Catastrófico"),CONCATENATE("R3C",' RIESGOS DE GESTION'!#REF!),"")</f>
        <v>#REF!</v>
      </c>
      <c r="AJ28" s="45" t="e">
        <f>IF(AND(' RIESGOS DE GESTION'!#REF!="Media",' RIESGOS DE GESTION'!#REF!="Catastrófico"),CONCATENATE("R3C",' RIESGOS DE GESTION'!#REF!),"")</f>
        <v>#REF!</v>
      </c>
      <c r="AK28" s="45" t="e">
        <f>IF(AND(' RIESGOS DE GESTION'!#REF!="Media",' RIESGOS DE GESTION'!#REF!="Catastrófico"),CONCATENATE("R3C",' RIESGOS DE GESTION'!#REF!),"")</f>
        <v>#REF!</v>
      </c>
      <c r="AL28" s="45" t="e">
        <f>IF(AND(' RIESGOS DE GESTION'!#REF!="Media",' RIESGOS DE GESTION'!#REF!="Catastrófico"),CONCATENATE("R3C",' RIESGOS DE GESTION'!#REF!),"")</f>
        <v>#REF!</v>
      </c>
      <c r="AM28" s="46" t="e">
        <f>IF(AND(' RIESGOS DE GESTION'!#REF!="Media",' RIESGOS DE GESTION'!#REF!="Catastrófico"),CONCATENATE("R3C",' RIESGOS DE GESTION'!#REF!),"")</f>
        <v>#REF!</v>
      </c>
      <c r="AN28" s="72"/>
      <c r="AO28" s="551"/>
      <c r="AP28" s="552"/>
      <c r="AQ28" s="552"/>
      <c r="AR28" s="552"/>
      <c r="AS28" s="552"/>
      <c r="AT28" s="553"/>
      <c r="AU28" s="72"/>
      <c r="AV28" s="72"/>
      <c r="AW28" s="72"/>
      <c r="AX28" s="72"/>
      <c r="AY28" s="72"/>
      <c r="AZ28" s="72"/>
      <c r="BA28" s="72"/>
      <c r="BB28" s="72"/>
      <c r="BC28" s="72"/>
      <c r="BD28" s="72"/>
      <c r="BE28" s="72"/>
      <c r="BF28" s="72"/>
      <c r="BG28" s="72"/>
      <c r="BH28" s="72"/>
      <c r="BI28" s="72"/>
      <c r="BJ28" s="72"/>
      <c r="BK28" s="72"/>
      <c r="BL28" s="72"/>
      <c r="BM28" s="72"/>
      <c r="BN28" s="72"/>
      <c r="BO28" s="72"/>
      <c r="BP28" s="72"/>
      <c r="BQ28" s="72"/>
      <c r="BR28" s="72"/>
      <c r="BS28" s="72"/>
      <c r="BT28" s="72"/>
      <c r="BU28" s="72"/>
      <c r="BV28" s="72"/>
      <c r="BW28" s="72"/>
      <c r="BX28" s="72"/>
    </row>
    <row r="29" spans="1:76" ht="15" customHeight="1" x14ac:dyDescent="0.25">
      <c r="A29" s="72"/>
      <c r="B29" s="423"/>
      <c r="C29" s="423"/>
      <c r="D29" s="424"/>
      <c r="E29" s="522"/>
      <c r="F29" s="521"/>
      <c r="G29" s="521"/>
      <c r="H29" s="521"/>
      <c r="I29" s="537"/>
      <c r="J29" s="56" t="e">
        <f>IF(AND(' RIESGOS DE GESTION'!#REF!="Media",' RIESGOS DE GESTION'!#REF!="Leve"),CONCATENATE("R4C",' RIESGOS DE GESTION'!#REF!),"")</f>
        <v>#REF!</v>
      </c>
      <c r="K29" s="57" t="e">
        <f>IF(AND(' RIESGOS DE GESTION'!#REF!="Media",' RIESGOS DE GESTION'!#REF!="Leve"),CONCATENATE("R4C",' RIESGOS DE GESTION'!#REF!),"")</f>
        <v>#REF!</v>
      </c>
      <c r="L29" s="57" t="e">
        <f>IF(AND(' RIESGOS DE GESTION'!#REF!="Media",' RIESGOS DE GESTION'!#REF!="Leve"),CONCATENATE("R4C",' RIESGOS DE GESTION'!#REF!),"")</f>
        <v>#REF!</v>
      </c>
      <c r="M29" s="57" t="e">
        <f>IF(AND(' RIESGOS DE GESTION'!#REF!="Media",' RIESGOS DE GESTION'!#REF!="Leve"),CONCATENATE("R4C",' RIESGOS DE GESTION'!#REF!),"")</f>
        <v>#REF!</v>
      </c>
      <c r="N29" s="57" t="e">
        <f>IF(AND(' RIESGOS DE GESTION'!#REF!="Media",' RIESGOS DE GESTION'!#REF!="Leve"),CONCATENATE("R4C",' RIESGOS DE GESTION'!#REF!),"")</f>
        <v>#REF!</v>
      </c>
      <c r="O29" s="58" t="e">
        <f>IF(AND(' RIESGOS DE GESTION'!#REF!="Media",' RIESGOS DE GESTION'!#REF!="Leve"),CONCATENATE("R4C",' RIESGOS DE GESTION'!#REF!),"")</f>
        <v>#REF!</v>
      </c>
      <c r="P29" s="56" t="e">
        <f>IF(AND(' RIESGOS DE GESTION'!#REF!="Media",' RIESGOS DE GESTION'!#REF!="Menor"),CONCATENATE("R4C",' RIESGOS DE GESTION'!#REF!),"")</f>
        <v>#REF!</v>
      </c>
      <c r="Q29" s="57" t="e">
        <f>IF(AND(' RIESGOS DE GESTION'!#REF!="Media",' RIESGOS DE GESTION'!#REF!="Menor"),CONCATENATE("R4C",' RIESGOS DE GESTION'!#REF!),"")</f>
        <v>#REF!</v>
      </c>
      <c r="R29" s="57" t="e">
        <f>IF(AND(' RIESGOS DE GESTION'!#REF!="Media",' RIESGOS DE GESTION'!#REF!="Menor"),CONCATENATE("R4C",' RIESGOS DE GESTION'!#REF!),"")</f>
        <v>#REF!</v>
      </c>
      <c r="S29" s="57" t="e">
        <f>IF(AND(' RIESGOS DE GESTION'!#REF!="Media",' RIESGOS DE GESTION'!#REF!="Menor"),CONCATENATE("R4C",' RIESGOS DE GESTION'!#REF!),"")</f>
        <v>#REF!</v>
      </c>
      <c r="T29" s="57" t="e">
        <f>IF(AND(' RIESGOS DE GESTION'!#REF!="Media",' RIESGOS DE GESTION'!#REF!="Menor"),CONCATENATE("R4C",' RIESGOS DE GESTION'!#REF!),"")</f>
        <v>#REF!</v>
      </c>
      <c r="U29" s="58" t="e">
        <f>IF(AND(' RIESGOS DE GESTION'!#REF!="Media",' RIESGOS DE GESTION'!#REF!="Menor"),CONCATENATE("R4C",' RIESGOS DE GESTION'!#REF!),"")</f>
        <v>#REF!</v>
      </c>
      <c r="V29" s="56" t="e">
        <f>IF(AND(' RIESGOS DE GESTION'!#REF!="Media",' RIESGOS DE GESTION'!#REF!="Moderado"),CONCATENATE("R4C",' RIESGOS DE GESTION'!#REF!),"")</f>
        <v>#REF!</v>
      </c>
      <c r="W29" s="57" t="e">
        <f>IF(AND(' RIESGOS DE GESTION'!#REF!="Media",' RIESGOS DE GESTION'!#REF!="Moderado"),CONCATENATE("R4C",' RIESGOS DE GESTION'!#REF!),"")</f>
        <v>#REF!</v>
      </c>
      <c r="X29" s="57" t="e">
        <f>IF(AND(' RIESGOS DE GESTION'!#REF!="Media",' RIESGOS DE GESTION'!#REF!="Moderado"),CONCATENATE("R4C",' RIESGOS DE GESTION'!#REF!),"")</f>
        <v>#REF!</v>
      </c>
      <c r="Y29" s="57" t="e">
        <f>IF(AND(' RIESGOS DE GESTION'!#REF!="Media",' RIESGOS DE GESTION'!#REF!="Moderado"),CONCATENATE("R4C",' RIESGOS DE GESTION'!#REF!),"")</f>
        <v>#REF!</v>
      </c>
      <c r="Z29" s="57" t="e">
        <f>IF(AND(' RIESGOS DE GESTION'!#REF!="Media",' RIESGOS DE GESTION'!#REF!="Moderado"),CONCATENATE("R4C",' RIESGOS DE GESTION'!#REF!),"")</f>
        <v>#REF!</v>
      </c>
      <c r="AA29" s="58" t="e">
        <f>IF(AND(' RIESGOS DE GESTION'!#REF!="Media",' RIESGOS DE GESTION'!#REF!="Moderado"),CONCATENATE("R4C",' RIESGOS DE GESTION'!#REF!),"")</f>
        <v>#REF!</v>
      </c>
      <c r="AB29" s="41" t="e">
        <f>IF(AND(' RIESGOS DE GESTION'!#REF!="Media",' RIESGOS DE GESTION'!#REF!="Mayor"),CONCATENATE("R4C",' RIESGOS DE GESTION'!#REF!),"")</f>
        <v>#REF!</v>
      </c>
      <c r="AC29" s="42" t="e">
        <f>IF(AND(' RIESGOS DE GESTION'!#REF!="Media",' RIESGOS DE GESTION'!#REF!="Mayor"),CONCATENATE("R4C",' RIESGOS DE GESTION'!#REF!),"")</f>
        <v>#REF!</v>
      </c>
      <c r="AD29" s="42" t="e">
        <f>IF(AND(' RIESGOS DE GESTION'!#REF!="Media",' RIESGOS DE GESTION'!#REF!="Mayor"),CONCATENATE("R4C",' RIESGOS DE GESTION'!#REF!),"")</f>
        <v>#REF!</v>
      </c>
      <c r="AE29" s="42" t="e">
        <f>IF(AND(' RIESGOS DE GESTION'!#REF!="Media",' RIESGOS DE GESTION'!#REF!="Mayor"),CONCATENATE("R4C",' RIESGOS DE GESTION'!#REF!),"")</f>
        <v>#REF!</v>
      </c>
      <c r="AF29" s="42" t="e">
        <f>IF(AND(' RIESGOS DE GESTION'!#REF!="Media",' RIESGOS DE GESTION'!#REF!="Mayor"),CONCATENATE("R4C",' RIESGOS DE GESTION'!#REF!),"")</f>
        <v>#REF!</v>
      </c>
      <c r="AG29" s="43" t="e">
        <f>IF(AND(' RIESGOS DE GESTION'!#REF!="Media",' RIESGOS DE GESTION'!#REF!="Mayor"),CONCATENATE("R4C",' RIESGOS DE GESTION'!#REF!),"")</f>
        <v>#REF!</v>
      </c>
      <c r="AH29" s="44" t="e">
        <f>IF(AND(' RIESGOS DE GESTION'!#REF!="Media",' RIESGOS DE GESTION'!#REF!="Catastrófico"),CONCATENATE("R4C",' RIESGOS DE GESTION'!#REF!),"")</f>
        <v>#REF!</v>
      </c>
      <c r="AI29" s="45" t="e">
        <f>IF(AND(' RIESGOS DE GESTION'!#REF!="Media",' RIESGOS DE GESTION'!#REF!="Catastrófico"),CONCATENATE("R4C",' RIESGOS DE GESTION'!#REF!),"")</f>
        <v>#REF!</v>
      </c>
      <c r="AJ29" s="45" t="e">
        <f>IF(AND(' RIESGOS DE GESTION'!#REF!="Media",' RIESGOS DE GESTION'!#REF!="Catastrófico"),CONCATENATE("R4C",' RIESGOS DE GESTION'!#REF!),"")</f>
        <v>#REF!</v>
      </c>
      <c r="AK29" s="45" t="e">
        <f>IF(AND(' RIESGOS DE GESTION'!#REF!="Media",' RIESGOS DE GESTION'!#REF!="Catastrófico"),CONCATENATE("R4C",' RIESGOS DE GESTION'!#REF!),"")</f>
        <v>#REF!</v>
      </c>
      <c r="AL29" s="45" t="e">
        <f>IF(AND(' RIESGOS DE GESTION'!#REF!="Media",' RIESGOS DE GESTION'!#REF!="Catastrófico"),CONCATENATE("R4C",' RIESGOS DE GESTION'!#REF!),"")</f>
        <v>#REF!</v>
      </c>
      <c r="AM29" s="46" t="e">
        <f>IF(AND(' RIESGOS DE GESTION'!#REF!="Media",' RIESGOS DE GESTION'!#REF!="Catastrófico"),CONCATENATE("R4C",' RIESGOS DE GESTION'!#REF!),"")</f>
        <v>#REF!</v>
      </c>
      <c r="AN29" s="72"/>
      <c r="AO29" s="551"/>
      <c r="AP29" s="552"/>
      <c r="AQ29" s="552"/>
      <c r="AR29" s="552"/>
      <c r="AS29" s="552"/>
      <c r="AT29" s="553"/>
      <c r="AU29" s="72"/>
      <c r="AV29" s="72"/>
      <c r="AW29" s="72"/>
      <c r="AX29" s="72"/>
      <c r="AY29" s="72"/>
      <c r="AZ29" s="72"/>
      <c r="BA29" s="72"/>
      <c r="BB29" s="72"/>
      <c r="BC29" s="72"/>
      <c r="BD29" s="72"/>
      <c r="BE29" s="72"/>
      <c r="BF29" s="72"/>
      <c r="BG29" s="72"/>
      <c r="BH29" s="72"/>
      <c r="BI29" s="72"/>
      <c r="BJ29" s="72"/>
      <c r="BK29" s="72"/>
      <c r="BL29" s="72"/>
      <c r="BM29" s="72"/>
      <c r="BN29" s="72"/>
      <c r="BO29" s="72"/>
      <c r="BP29" s="72"/>
      <c r="BQ29" s="72"/>
      <c r="BR29" s="72"/>
      <c r="BS29" s="72"/>
      <c r="BT29" s="72"/>
      <c r="BU29" s="72"/>
      <c r="BV29" s="72"/>
      <c r="BW29" s="72"/>
      <c r="BX29" s="72"/>
    </row>
    <row r="30" spans="1:76" ht="15" customHeight="1" x14ac:dyDescent="0.25">
      <c r="A30" s="72"/>
      <c r="B30" s="423"/>
      <c r="C30" s="423"/>
      <c r="D30" s="424"/>
      <c r="E30" s="522"/>
      <c r="F30" s="521"/>
      <c r="G30" s="521"/>
      <c r="H30" s="521"/>
      <c r="I30" s="537"/>
      <c r="J30" s="56" t="e">
        <f>IF(AND(' RIESGOS DE GESTION'!#REF!="Media",' RIESGOS DE GESTION'!#REF!="Leve"),CONCATENATE("R5C",' RIESGOS DE GESTION'!#REF!),"")</f>
        <v>#REF!</v>
      </c>
      <c r="K30" s="57" t="e">
        <f>IF(AND(' RIESGOS DE GESTION'!#REF!="Media",' RIESGOS DE GESTION'!#REF!="Leve"),CONCATENATE("R5C",' RIESGOS DE GESTION'!#REF!),"")</f>
        <v>#REF!</v>
      </c>
      <c r="L30" s="57" t="e">
        <f>IF(AND(' RIESGOS DE GESTION'!#REF!="Media",' RIESGOS DE GESTION'!#REF!="Leve"),CONCATENATE("R5C",' RIESGOS DE GESTION'!#REF!),"")</f>
        <v>#REF!</v>
      </c>
      <c r="M30" s="57" t="e">
        <f>IF(AND(' RIESGOS DE GESTION'!#REF!="Media",' RIESGOS DE GESTION'!#REF!="Leve"),CONCATENATE("R5C",' RIESGOS DE GESTION'!#REF!),"")</f>
        <v>#REF!</v>
      </c>
      <c r="N30" s="57" t="e">
        <f>IF(AND(' RIESGOS DE GESTION'!#REF!="Media",' RIESGOS DE GESTION'!#REF!="Leve"),CONCATENATE("R5C",' RIESGOS DE GESTION'!#REF!),"")</f>
        <v>#REF!</v>
      </c>
      <c r="O30" s="58" t="e">
        <f>IF(AND(' RIESGOS DE GESTION'!#REF!="Media",' RIESGOS DE GESTION'!#REF!="Leve"),CONCATENATE("R5C",' RIESGOS DE GESTION'!#REF!),"")</f>
        <v>#REF!</v>
      </c>
      <c r="P30" s="56" t="e">
        <f>IF(AND(' RIESGOS DE GESTION'!#REF!="Media",' RIESGOS DE GESTION'!#REF!="Menor"),CONCATENATE("R5C",' RIESGOS DE GESTION'!#REF!),"")</f>
        <v>#REF!</v>
      </c>
      <c r="Q30" s="57" t="e">
        <f>IF(AND(' RIESGOS DE GESTION'!#REF!="Media",' RIESGOS DE GESTION'!#REF!="Menor"),CONCATENATE("R5C",' RIESGOS DE GESTION'!#REF!),"")</f>
        <v>#REF!</v>
      </c>
      <c r="R30" s="57" t="e">
        <f>IF(AND(' RIESGOS DE GESTION'!#REF!="Media",' RIESGOS DE GESTION'!#REF!="Menor"),CONCATENATE("R5C",' RIESGOS DE GESTION'!#REF!),"")</f>
        <v>#REF!</v>
      </c>
      <c r="S30" s="57" t="e">
        <f>IF(AND(' RIESGOS DE GESTION'!#REF!="Media",' RIESGOS DE GESTION'!#REF!="Menor"),CONCATENATE("R5C",' RIESGOS DE GESTION'!#REF!),"")</f>
        <v>#REF!</v>
      </c>
      <c r="T30" s="57" t="e">
        <f>IF(AND(' RIESGOS DE GESTION'!#REF!="Media",' RIESGOS DE GESTION'!#REF!="Menor"),CONCATENATE("R5C",' RIESGOS DE GESTION'!#REF!),"")</f>
        <v>#REF!</v>
      </c>
      <c r="U30" s="58" t="e">
        <f>IF(AND(' RIESGOS DE GESTION'!#REF!="Media",' RIESGOS DE GESTION'!#REF!="Menor"),CONCATENATE("R5C",' RIESGOS DE GESTION'!#REF!),"")</f>
        <v>#REF!</v>
      </c>
      <c r="V30" s="56" t="e">
        <f>IF(AND(' RIESGOS DE GESTION'!#REF!="Media",' RIESGOS DE GESTION'!#REF!="Moderado"),CONCATENATE("R5C",' RIESGOS DE GESTION'!#REF!),"")</f>
        <v>#REF!</v>
      </c>
      <c r="W30" s="57" t="e">
        <f>IF(AND(' RIESGOS DE GESTION'!#REF!="Media",' RIESGOS DE GESTION'!#REF!="Moderado"),CONCATENATE("R5C",' RIESGOS DE GESTION'!#REF!),"")</f>
        <v>#REF!</v>
      </c>
      <c r="X30" s="57" t="e">
        <f>IF(AND(' RIESGOS DE GESTION'!#REF!="Media",' RIESGOS DE GESTION'!#REF!="Moderado"),CONCATENATE("R5C",' RIESGOS DE GESTION'!#REF!),"")</f>
        <v>#REF!</v>
      </c>
      <c r="Y30" s="57" t="e">
        <f>IF(AND(' RIESGOS DE GESTION'!#REF!="Media",' RIESGOS DE GESTION'!#REF!="Moderado"),CONCATENATE("R5C",' RIESGOS DE GESTION'!#REF!),"")</f>
        <v>#REF!</v>
      </c>
      <c r="Z30" s="57" t="e">
        <f>IF(AND(' RIESGOS DE GESTION'!#REF!="Media",' RIESGOS DE GESTION'!#REF!="Moderado"),CONCATENATE("R5C",' RIESGOS DE GESTION'!#REF!),"")</f>
        <v>#REF!</v>
      </c>
      <c r="AA30" s="58" t="e">
        <f>IF(AND(' RIESGOS DE GESTION'!#REF!="Media",' RIESGOS DE GESTION'!#REF!="Moderado"),CONCATENATE("R5C",' RIESGOS DE GESTION'!#REF!),"")</f>
        <v>#REF!</v>
      </c>
      <c r="AB30" s="41" t="e">
        <f>IF(AND(' RIESGOS DE GESTION'!#REF!="Media",' RIESGOS DE GESTION'!#REF!="Mayor"),CONCATENATE("R5C",' RIESGOS DE GESTION'!#REF!),"")</f>
        <v>#REF!</v>
      </c>
      <c r="AC30" s="42" t="e">
        <f>IF(AND(' RIESGOS DE GESTION'!#REF!="Media",' RIESGOS DE GESTION'!#REF!="Mayor"),CONCATENATE("R5C",' RIESGOS DE GESTION'!#REF!),"")</f>
        <v>#REF!</v>
      </c>
      <c r="AD30" s="42" t="e">
        <f>IF(AND(' RIESGOS DE GESTION'!#REF!="Media",' RIESGOS DE GESTION'!#REF!="Mayor"),CONCATENATE("R5C",' RIESGOS DE GESTION'!#REF!),"")</f>
        <v>#REF!</v>
      </c>
      <c r="AE30" s="42" t="e">
        <f>IF(AND(' RIESGOS DE GESTION'!#REF!="Media",' RIESGOS DE GESTION'!#REF!="Mayor"),CONCATENATE("R5C",' RIESGOS DE GESTION'!#REF!),"")</f>
        <v>#REF!</v>
      </c>
      <c r="AF30" s="42" t="e">
        <f>IF(AND(' RIESGOS DE GESTION'!#REF!="Media",' RIESGOS DE GESTION'!#REF!="Mayor"),CONCATENATE("R5C",' RIESGOS DE GESTION'!#REF!),"")</f>
        <v>#REF!</v>
      </c>
      <c r="AG30" s="43" t="e">
        <f>IF(AND(' RIESGOS DE GESTION'!#REF!="Media",' RIESGOS DE GESTION'!#REF!="Mayor"),CONCATENATE("R5C",' RIESGOS DE GESTION'!#REF!),"")</f>
        <v>#REF!</v>
      </c>
      <c r="AH30" s="44" t="e">
        <f>IF(AND(' RIESGOS DE GESTION'!#REF!="Media",' RIESGOS DE GESTION'!#REF!="Catastrófico"),CONCATENATE("R5C",' RIESGOS DE GESTION'!#REF!),"")</f>
        <v>#REF!</v>
      </c>
      <c r="AI30" s="45" t="e">
        <f>IF(AND(' RIESGOS DE GESTION'!#REF!="Media",' RIESGOS DE GESTION'!#REF!="Catastrófico"),CONCATENATE("R5C",' RIESGOS DE GESTION'!#REF!),"")</f>
        <v>#REF!</v>
      </c>
      <c r="AJ30" s="45" t="e">
        <f>IF(AND(' RIESGOS DE GESTION'!#REF!="Media",' RIESGOS DE GESTION'!#REF!="Catastrófico"),CONCATENATE("R5C",' RIESGOS DE GESTION'!#REF!),"")</f>
        <v>#REF!</v>
      </c>
      <c r="AK30" s="45" t="e">
        <f>IF(AND(' RIESGOS DE GESTION'!#REF!="Media",' RIESGOS DE GESTION'!#REF!="Catastrófico"),CONCATENATE("R5C",' RIESGOS DE GESTION'!#REF!),"")</f>
        <v>#REF!</v>
      </c>
      <c r="AL30" s="45" t="e">
        <f>IF(AND(' RIESGOS DE GESTION'!#REF!="Media",' RIESGOS DE GESTION'!#REF!="Catastrófico"),CONCATENATE("R5C",' RIESGOS DE GESTION'!#REF!),"")</f>
        <v>#REF!</v>
      </c>
      <c r="AM30" s="46" t="e">
        <f>IF(AND(' RIESGOS DE GESTION'!#REF!="Media",' RIESGOS DE GESTION'!#REF!="Catastrófico"),CONCATENATE("R5C",' RIESGOS DE GESTION'!#REF!),"")</f>
        <v>#REF!</v>
      </c>
      <c r="AN30" s="72"/>
      <c r="AO30" s="551"/>
      <c r="AP30" s="552"/>
      <c r="AQ30" s="552"/>
      <c r="AR30" s="552"/>
      <c r="AS30" s="552"/>
      <c r="AT30" s="553"/>
      <c r="AU30" s="72"/>
      <c r="AV30" s="72"/>
      <c r="AW30" s="72"/>
      <c r="AX30" s="72"/>
      <c r="AY30" s="72"/>
      <c r="AZ30" s="72"/>
      <c r="BA30" s="72"/>
      <c r="BB30" s="72"/>
      <c r="BC30" s="72"/>
      <c r="BD30" s="72"/>
      <c r="BE30" s="72"/>
      <c r="BF30" s="72"/>
      <c r="BG30" s="72"/>
      <c r="BH30" s="72"/>
      <c r="BI30" s="72"/>
      <c r="BJ30" s="72"/>
      <c r="BK30" s="72"/>
      <c r="BL30" s="72"/>
      <c r="BM30" s="72"/>
      <c r="BN30" s="72"/>
      <c r="BO30" s="72"/>
      <c r="BP30" s="72"/>
      <c r="BQ30" s="72"/>
      <c r="BR30" s="72"/>
      <c r="BS30" s="72"/>
      <c r="BT30" s="72"/>
      <c r="BU30" s="72"/>
      <c r="BV30" s="72"/>
      <c r="BW30" s="72"/>
      <c r="BX30" s="72"/>
    </row>
    <row r="31" spans="1:76" ht="15" customHeight="1" x14ac:dyDescent="0.25">
      <c r="A31" s="72"/>
      <c r="B31" s="423"/>
      <c r="C31" s="423"/>
      <c r="D31" s="424"/>
      <c r="E31" s="522"/>
      <c r="F31" s="521"/>
      <c r="G31" s="521"/>
      <c r="H31" s="521"/>
      <c r="I31" s="537"/>
      <c r="J31" s="56" t="e">
        <f>IF(AND(' RIESGOS DE GESTION'!#REF!="Media",' RIESGOS DE GESTION'!#REF!="Leve"),CONCATENATE("R6C",' RIESGOS DE GESTION'!#REF!),"")</f>
        <v>#REF!</v>
      </c>
      <c r="K31" s="57" t="e">
        <f>IF(AND(' RIESGOS DE GESTION'!#REF!="Media",' RIESGOS DE GESTION'!#REF!="Leve"),CONCATENATE("R6C",' RIESGOS DE GESTION'!#REF!),"")</f>
        <v>#REF!</v>
      </c>
      <c r="L31" s="57" t="e">
        <f>IF(AND(' RIESGOS DE GESTION'!#REF!="Media",' RIESGOS DE GESTION'!#REF!="Leve"),CONCATENATE("R6C",' RIESGOS DE GESTION'!#REF!),"")</f>
        <v>#REF!</v>
      </c>
      <c r="M31" s="57" t="e">
        <f>IF(AND(' RIESGOS DE GESTION'!#REF!="Media",' RIESGOS DE GESTION'!#REF!="Leve"),CONCATENATE("R6C",' RIESGOS DE GESTION'!#REF!),"")</f>
        <v>#REF!</v>
      </c>
      <c r="N31" s="57" t="e">
        <f>IF(AND(' RIESGOS DE GESTION'!#REF!="Media",' RIESGOS DE GESTION'!#REF!="Leve"),CONCATENATE("R6C",' RIESGOS DE GESTION'!#REF!),"")</f>
        <v>#REF!</v>
      </c>
      <c r="O31" s="58" t="e">
        <f>IF(AND(' RIESGOS DE GESTION'!#REF!="Media",' RIESGOS DE GESTION'!#REF!="Leve"),CONCATENATE("R6C",' RIESGOS DE GESTION'!#REF!),"")</f>
        <v>#REF!</v>
      </c>
      <c r="P31" s="56" t="e">
        <f>IF(AND(' RIESGOS DE GESTION'!#REF!="Media",' RIESGOS DE GESTION'!#REF!="Menor"),CONCATENATE("R6C",' RIESGOS DE GESTION'!#REF!),"")</f>
        <v>#REF!</v>
      </c>
      <c r="Q31" s="57" t="e">
        <f>IF(AND(' RIESGOS DE GESTION'!#REF!="Media",' RIESGOS DE GESTION'!#REF!="Menor"),CONCATENATE("R6C",' RIESGOS DE GESTION'!#REF!),"")</f>
        <v>#REF!</v>
      </c>
      <c r="R31" s="57" t="e">
        <f>IF(AND(' RIESGOS DE GESTION'!#REF!="Media",' RIESGOS DE GESTION'!#REF!="Menor"),CONCATENATE("R6C",' RIESGOS DE GESTION'!#REF!),"")</f>
        <v>#REF!</v>
      </c>
      <c r="S31" s="57" t="e">
        <f>IF(AND(' RIESGOS DE GESTION'!#REF!="Media",' RIESGOS DE GESTION'!#REF!="Menor"),CONCATENATE("R6C",' RIESGOS DE GESTION'!#REF!),"")</f>
        <v>#REF!</v>
      </c>
      <c r="T31" s="57" t="e">
        <f>IF(AND(' RIESGOS DE GESTION'!#REF!="Media",' RIESGOS DE GESTION'!#REF!="Menor"),CONCATENATE("R6C",' RIESGOS DE GESTION'!#REF!),"")</f>
        <v>#REF!</v>
      </c>
      <c r="U31" s="58" t="e">
        <f>IF(AND(' RIESGOS DE GESTION'!#REF!="Media",' RIESGOS DE GESTION'!#REF!="Menor"),CONCATENATE("R6C",' RIESGOS DE GESTION'!#REF!),"")</f>
        <v>#REF!</v>
      </c>
      <c r="V31" s="56" t="e">
        <f>IF(AND(' RIESGOS DE GESTION'!#REF!="Media",' RIESGOS DE GESTION'!#REF!="Moderado"),CONCATENATE("R6C",' RIESGOS DE GESTION'!#REF!),"")</f>
        <v>#REF!</v>
      </c>
      <c r="W31" s="57" t="e">
        <f>IF(AND(' RIESGOS DE GESTION'!#REF!="Media",' RIESGOS DE GESTION'!#REF!="Moderado"),CONCATENATE("R6C",' RIESGOS DE GESTION'!#REF!),"")</f>
        <v>#REF!</v>
      </c>
      <c r="X31" s="57" t="e">
        <f>IF(AND(' RIESGOS DE GESTION'!#REF!="Media",' RIESGOS DE GESTION'!#REF!="Moderado"),CONCATENATE("R6C",' RIESGOS DE GESTION'!#REF!),"")</f>
        <v>#REF!</v>
      </c>
      <c r="Y31" s="57" t="e">
        <f>IF(AND(' RIESGOS DE GESTION'!#REF!="Media",' RIESGOS DE GESTION'!#REF!="Moderado"),CONCATENATE("R6C",' RIESGOS DE GESTION'!#REF!),"")</f>
        <v>#REF!</v>
      </c>
      <c r="Z31" s="57" t="e">
        <f>IF(AND(' RIESGOS DE GESTION'!#REF!="Media",' RIESGOS DE GESTION'!#REF!="Moderado"),CONCATENATE("R6C",' RIESGOS DE GESTION'!#REF!),"")</f>
        <v>#REF!</v>
      </c>
      <c r="AA31" s="58" t="e">
        <f>IF(AND(' RIESGOS DE GESTION'!#REF!="Media",' RIESGOS DE GESTION'!#REF!="Moderado"),CONCATENATE("R6C",' RIESGOS DE GESTION'!#REF!),"")</f>
        <v>#REF!</v>
      </c>
      <c r="AB31" s="41" t="e">
        <f>IF(AND(' RIESGOS DE GESTION'!#REF!="Media",' RIESGOS DE GESTION'!#REF!="Mayor"),CONCATENATE("R6C",' RIESGOS DE GESTION'!#REF!),"")</f>
        <v>#REF!</v>
      </c>
      <c r="AC31" s="42" t="e">
        <f>IF(AND(' RIESGOS DE GESTION'!#REF!="Media",' RIESGOS DE GESTION'!#REF!="Mayor"),CONCATENATE("R6C",' RIESGOS DE GESTION'!#REF!),"")</f>
        <v>#REF!</v>
      </c>
      <c r="AD31" s="42" t="e">
        <f>IF(AND(' RIESGOS DE GESTION'!#REF!="Media",' RIESGOS DE GESTION'!#REF!="Mayor"),CONCATENATE("R6C",' RIESGOS DE GESTION'!#REF!),"")</f>
        <v>#REF!</v>
      </c>
      <c r="AE31" s="42" t="e">
        <f>IF(AND(' RIESGOS DE GESTION'!#REF!="Media",' RIESGOS DE GESTION'!#REF!="Mayor"),CONCATENATE("R6C",' RIESGOS DE GESTION'!#REF!),"")</f>
        <v>#REF!</v>
      </c>
      <c r="AF31" s="42" t="e">
        <f>IF(AND(' RIESGOS DE GESTION'!#REF!="Media",' RIESGOS DE GESTION'!#REF!="Mayor"),CONCATENATE("R6C",' RIESGOS DE GESTION'!#REF!),"")</f>
        <v>#REF!</v>
      </c>
      <c r="AG31" s="43" t="e">
        <f>IF(AND(' RIESGOS DE GESTION'!#REF!="Media",' RIESGOS DE GESTION'!#REF!="Mayor"),CONCATENATE("R6C",' RIESGOS DE GESTION'!#REF!),"")</f>
        <v>#REF!</v>
      </c>
      <c r="AH31" s="44" t="e">
        <f>IF(AND(' RIESGOS DE GESTION'!#REF!="Media",' RIESGOS DE GESTION'!#REF!="Catastrófico"),CONCATENATE("R6C",' RIESGOS DE GESTION'!#REF!),"")</f>
        <v>#REF!</v>
      </c>
      <c r="AI31" s="45" t="e">
        <f>IF(AND(' RIESGOS DE GESTION'!#REF!="Media",' RIESGOS DE GESTION'!#REF!="Catastrófico"),CONCATENATE("R6C",' RIESGOS DE GESTION'!#REF!),"")</f>
        <v>#REF!</v>
      </c>
      <c r="AJ31" s="45" t="e">
        <f>IF(AND(' RIESGOS DE GESTION'!#REF!="Media",' RIESGOS DE GESTION'!#REF!="Catastrófico"),CONCATENATE("R6C",' RIESGOS DE GESTION'!#REF!),"")</f>
        <v>#REF!</v>
      </c>
      <c r="AK31" s="45" t="e">
        <f>IF(AND(' RIESGOS DE GESTION'!#REF!="Media",' RIESGOS DE GESTION'!#REF!="Catastrófico"),CONCATENATE("R6C",' RIESGOS DE GESTION'!#REF!),"")</f>
        <v>#REF!</v>
      </c>
      <c r="AL31" s="45" t="e">
        <f>IF(AND(' RIESGOS DE GESTION'!#REF!="Media",' RIESGOS DE GESTION'!#REF!="Catastrófico"),CONCATENATE("R6C",' RIESGOS DE GESTION'!#REF!),"")</f>
        <v>#REF!</v>
      </c>
      <c r="AM31" s="46" t="e">
        <f>IF(AND(' RIESGOS DE GESTION'!#REF!="Media",' RIESGOS DE GESTION'!#REF!="Catastrófico"),CONCATENATE("R6C",' RIESGOS DE GESTION'!#REF!),"")</f>
        <v>#REF!</v>
      </c>
      <c r="AN31" s="72"/>
      <c r="AO31" s="551"/>
      <c r="AP31" s="552"/>
      <c r="AQ31" s="552"/>
      <c r="AR31" s="552"/>
      <c r="AS31" s="552"/>
      <c r="AT31" s="553"/>
      <c r="AU31" s="72"/>
      <c r="AV31" s="72"/>
      <c r="AW31" s="72"/>
      <c r="AX31" s="72"/>
      <c r="AY31" s="72"/>
      <c r="AZ31" s="72"/>
      <c r="BA31" s="72"/>
      <c r="BB31" s="72"/>
      <c r="BC31" s="72"/>
      <c r="BD31" s="72"/>
      <c r="BE31" s="72"/>
      <c r="BF31" s="72"/>
      <c r="BG31" s="72"/>
      <c r="BH31" s="72"/>
      <c r="BI31" s="72"/>
      <c r="BJ31" s="72"/>
      <c r="BK31" s="72"/>
      <c r="BL31" s="72"/>
      <c r="BM31" s="72"/>
      <c r="BN31" s="72"/>
      <c r="BO31" s="72"/>
      <c r="BP31" s="72"/>
      <c r="BQ31" s="72"/>
      <c r="BR31" s="72"/>
      <c r="BS31" s="72"/>
      <c r="BT31" s="72"/>
      <c r="BU31" s="72"/>
      <c r="BV31" s="72"/>
      <c r="BW31" s="72"/>
      <c r="BX31" s="72"/>
    </row>
    <row r="32" spans="1:76" ht="15" customHeight="1" x14ac:dyDescent="0.25">
      <c r="A32" s="72"/>
      <c r="B32" s="423"/>
      <c r="C32" s="423"/>
      <c r="D32" s="424"/>
      <c r="E32" s="522"/>
      <c r="F32" s="521"/>
      <c r="G32" s="521"/>
      <c r="H32" s="521"/>
      <c r="I32" s="537"/>
      <c r="J32" s="56" t="e">
        <f>IF(AND(' RIESGOS DE GESTION'!#REF!="Media",' RIESGOS DE GESTION'!#REF!="Leve"),CONCATENATE("R7C",' RIESGOS DE GESTION'!#REF!),"")</f>
        <v>#REF!</v>
      </c>
      <c r="K32" s="57" t="e">
        <f>IF(AND(' RIESGOS DE GESTION'!#REF!="Media",' RIESGOS DE GESTION'!#REF!="Leve"),CONCATENATE("R7C",' RIESGOS DE GESTION'!#REF!),"")</f>
        <v>#REF!</v>
      </c>
      <c r="L32" s="57" t="e">
        <f>IF(AND(' RIESGOS DE GESTION'!#REF!="Media",' RIESGOS DE GESTION'!#REF!="Leve"),CONCATENATE("R7C",' RIESGOS DE GESTION'!#REF!),"")</f>
        <v>#REF!</v>
      </c>
      <c r="M32" s="57" t="e">
        <f>IF(AND(' RIESGOS DE GESTION'!#REF!="Media",' RIESGOS DE GESTION'!#REF!="Leve"),CONCATENATE("R7C",' RIESGOS DE GESTION'!#REF!),"")</f>
        <v>#REF!</v>
      </c>
      <c r="N32" s="57" t="e">
        <f>IF(AND(' RIESGOS DE GESTION'!#REF!="Media",' RIESGOS DE GESTION'!#REF!="Leve"),CONCATENATE("R7C",' RIESGOS DE GESTION'!#REF!),"")</f>
        <v>#REF!</v>
      </c>
      <c r="O32" s="58" t="e">
        <f>IF(AND(' RIESGOS DE GESTION'!#REF!="Media",' RIESGOS DE GESTION'!#REF!="Leve"),CONCATENATE("R7C",' RIESGOS DE GESTION'!#REF!),"")</f>
        <v>#REF!</v>
      </c>
      <c r="P32" s="56" t="e">
        <f>IF(AND(' RIESGOS DE GESTION'!#REF!="Media",' RIESGOS DE GESTION'!#REF!="Menor"),CONCATENATE("R7C",' RIESGOS DE GESTION'!#REF!),"")</f>
        <v>#REF!</v>
      </c>
      <c r="Q32" s="57" t="e">
        <f>IF(AND(' RIESGOS DE GESTION'!#REF!="Media",' RIESGOS DE GESTION'!#REF!="Menor"),CONCATENATE("R7C",' RIESGOS DE GESTION'!#REF!),"")</f>
        <v>#REF!</v>
      </c>
      <c r="R32" s="57" t="e">
        <f>IF(AND(' RIESGOS DE GESTION'!#REF!="Media",' RIESGOS DE GESTION'!#REF!="Menor"),CONCATENATE("R7C",' RIESGOS DE GESTION'!#REF!),"")</f>
        <v>#REF!</v>
      </c>
      <c r="S32" s="57" t="e">
        <f>IF(AND(' RIESGOS DE GESTION'!#REF!="Media",' RIESGOS DE GESTION'!#REF!="Menor"),CONCATENATE("R7C",' RIESGOS DE GESTION'!#REF!),"")</f>
        <v>#REF!</v>
      </c>
      <c r="T32" s="57" t="e">
        <f>IF(AND(' RIESGOS DE GESTION'!#REF!="Media",' RIESGOS DE GESTION'!#REF!="Menor"),CONCATENATE("R7C",' RIESGOS DE GESTION'!#REF!),"")</f>
        <v>#REF!</v>
      </c>
      <c r="U32" s="58" t="e">
        <f>IF(AND(' RIESGOS DE GESTION'!#REF!="Media",' RIESGOS DE GESTION'!#REF!="Menor"),CONCATENATE("R7C",' RIESGOS DE GESTION'!#REF!),"")</f>
        <v>#REF!</v>
      </c>
      <c r="V32" s="56" t="e">
        <f>IF(AND(' RIESGOS DE GESTION'!#REF!="Media",' RIESGOS DE GESTION'!#REF!="Moderado"),CONCATENATE("R7C",' RIESGOS DE GESTION'!#REF!),"")</f>
        <v>#REF!</v>
      </c>
      <c r="W32" s="57" t="e">
        <f>IF(AND(' RIESGOS DE GESTION'!#REF!="Media",' RIESGOS DE GESTION'!#REF!="Moderado"),CONCATENATE("R7C",' RIESGOS DE GESTION'!#REF!),"")</f>
        <v>#REF!</v>
      </c>
      <c r="X32" s="57" t="e">
        <f>IF(AND(' RIESGOS DE GESTION'!#REF!="Media",' RIESGOS DE GESTION'!#REF!="Moderado"),CONCATENATE("R7C",' RIESGOS DE GESTION'!#REF!),"")</f>
        <v>#REF!</v>
      </c>
      <c r="Y32" s="57" t="e">
        <f>IF(AND(' RIESGOS DE GESTION'!#REF!="Media",' RIESGOS DE GESTION'!#REF!="Moderado"),CONCATENATE("R7C",' RIESGOS DE GESTION'!#REF!),"")</f>
        <v>#REF!</v>
      </c>
      <c r="Z32" s="57" t="e">
        <f>IF(AND(' RIESGOS DE GESTION'!#REF!="Media",' RIESGOS DE GESTION'!#REF!="Moderado"),CONCATENATE("R7C",' RIESGOS DE GESTION'!#REF!),"")</f>
        <v>#REF!</v>
      </c>
      <c r="AA32" s="58" t="e">
        <f>IF(AND(' RIESGOS DE GESTION'!#REF!="Media",' RIESGOS DE GESTION'!#REF!="Moderado"),CONCATENATE("R7C",' RIESGOS DE GESTION'!#REF!),"")</f>
        <v>#REF!</v>
      </c>
      <c r="AB32" s="41" t="e">
        <f>IF(AND(' RIESGOS DE GESTION'!#REF!="Media",' RIESGOS DE GESTION'!#REF!="Mayor"),CONCATENATE("R7C",' RIESGOS DE GESTION'!#REF!),"")</f>
        <v>#REF!</v>
      </c>
      <c r="AC32" s="42" t="e">
        <f>IF(AND(' RIESGOS DE GESTION'!#REF!="Media",' RIESGOS DE GESTION'!#REF!="Mayor"),CONCATENATE("R7C",' RIESGOS DE GESTION'!#REF!),"")</f>
        <v>#REF!</v>
      </c>
      <c r="AD32" s="42" t="e">
        <f>IF(AND(' RIESGOS DE GESTION'!#REF!="Media",' RIESGOS DE GESTION'!#REF!="Mayor"),CONCATENATE("R7C",' RIESGOS DE GESTION'!#REF!),"")</f>
        <v>#REF!</v>
      </c>
      <c r="AE32" s="42" t="e">
        <f>IF(AND(' RIESGOS DE GESTION'!#REF!="Media",' RIESGOS DE GESTION'!#REF!="Mayor"),CONCATENATE("R7C",' RIESGOS DE GESTION'!#REF!),"")</f>
        <v>#REF!</v>
      </c>
      <c r="AF32" s="42" t="e">
        <f>IF(AND(' RIESGOS DE GESTION'!#REF!="Media",' RIESGOS DE GESTION'!#REF!="Mayor"),CONCATENATE("R7C",' RIESGOS DE GESTION'!#REF!),"")</f>
        <v>#REF!</v>
      </c>
      <c r="AG32" s="43" t="e">
        <f>IF(AND(' RIESGOS DE GESTION'!#REF!="Media",' RIESGOS DE GESTION'!#REF!="Mayor"),CONCATENATE("R7C",' RIESGOS DE GESTION'!#REF!),"")</f>
        <v>#REF!</v>
      </c>
      <c r="AH32" s="44" t="e">
        <f>IF(AND(' RIESGOS DE GESTION'!#REF!="Media",' RIESGOS DE GESTION'!#REF!="Catastrófico"),CONCATENATE("R7C",' RIESGOS DE GESTION'!#REF!),"")</f>
        <v>#REF!</v>
      </c>
      <c r="AI32" s="45" t="e">
        <f>IF(AND(' RIESGOS DE GESTION'!#REF!="Media",' RIESGOS DE GESTION'!#REF!="Catastrófico"),CONCATENATE("R7C",' RIESGOS DE GESTION'!#REF!),"")</f>
        <v>#REF!</v>
      </c>
      <c r="AJ32" s="45" t="e">
        <f>IF(AND(' RIESGOS DE GESTION'!#REF!="Media",' RIESGOS DE GESTION'!#REF!="Catastrófico"),CONCATENATE("R7C",' RIESGOS DE GESTION'!#REF!),"")</f>
        <v>#REF!</v>
      </c>
      <c r="AK32" s="45" t="e">
        <f>IF(AND(' RIESGOS DE GESTION'!#REF!="Media",' RIESGOS DE GESTION'!#REF!="Catastrófico"),CONCATENATE("R7C",' RIESGOS DE GESTION'!#REF!),"")</f>
        <v>#REF!</v>
      </c>
      <c r="AL32" s="45" t="e">
        <f>IF(AND(' RIESGOS DE GESTION'!#REF!="Media",' RIESGOS DE GESTION'!#REF!="Catastrófico"),CONCATENATE("R7C",' RIESGOS DE GESTION'!#REF!),"")</f>
        <v>#REF!</v>
      </c>
      <c r="AM32" s="46" t="e">
        <f>IF(AND(' RIESGOS DE GESTION'!#REF!="Media",' RIESGOS DE GESTION'!#REF!="Catastrófico"),CONCATENATE("R7C",' RIESGOS DE GESTION'!#REF!),"")</f>
        <v>#REF!</v>
      </c>
      <c r="AN32" s="72"/>
      <c r="AO32" s="551"/>
      <c r="AP32" s="552"/>
      <c r="AQ32" s="552"/>
      <c r="AR32" s="552"/>
      <c r="AS32" s="552"/>
      <c r="AT32" s="553"/>
      <c r="AU32" s="72"/>
      <c r="AV32" s="72"/>
      <c r="AW32" s="72"/>
      <c r="AX32" s="72"/>
      <c r="AY32" s="72"/>
      <c r="AZ32" s="72"/>
      <c r="BA32" s="72"/>
      <c r="BB32" s="72"/>
      <c r="BC32" s="72"/>
      <c r="BD32" s="72"/>
      <c r="BE32" s="72"/>
      <c r="BF32" s="72"/>
      <c r="BG32" s="72"/>
      <c r="BH32" s="72"/>
      <c r="BI32" s="72"/>
      <c r="BJ32" s="72"/>
      <c r="BK32" s="72"/>
      <c r="BL32" s="72"/>
      <c r="BM32" s="72"/>
      <c r="BN32" s="72"/>
      <c r="BO32" s="72"/>
      <c r="BP32" s="72"/>
      <c r="BQ32" s="72"/>
      <c r="BR32" s="72"/>
      <c r="BS32" s="72"/>
      <c r="BT32" s="72"/>
      <c r="BU32" s="72"/>
      <c r="BV32" s="72"/>
      <c r="BW32" s="72"/>
      <c r="BX32" s="72"/>
    </row>
    <row r="33" spans="1:80" ht="15" customHeight="1" x14ac:dyDescent="0.25">
      <c r="A33" s="72"/>
      <c r="B33" s="423"/>
      <c r="C33" s="423"/>
      <c r="D33" s="424"/>
      <c r="E33" s="522"/>
      <c r="F33" s="521"/>
      <c r="G33" s="521"/>
      <c r="H33" s="521"/>
      <c r="I33" s="537"/>
      <c r="J33" s="56" t="e">
        <f>IF(AND(' RIESGOS DE GESTION'!#REF!="Media",' RIESGOS DE GESTION'!#REF!="Leve"),CONCATENATE("R8C",' RIESGOS DE GESTION'!#REF!),"")</f>
        <v>#REF!</v>
      </c>
      <c r="K33" s="57" t="e">
        <f>IF(AND(' RIESGOS DE GESTION'!#REF!="Media",' RIESGOS DE GESTION'!#REF!="Leve"),CONCATENATE("R8C",' RIESGOS DE GESTION'!#REF!),"")</f>
        <v>#REF!</v>
      </c>
      <c r="L33" s="57" t="e">
        <f>IF(AND(' RIESGOS DE GESTION'!#REF!="Media",' RIESGOS DE GESTION'!#REF!="Leve"),CONCATENATE("R8C",' RIESGOS DE GESTION'!#REF!),"")</f>
        <v>#REF!</v>
      </c>
      <c r="M33" s="57" t="e">
        <f>IF(AND(' RIESGOS DE GESTION'!#REF!="Media",' RIESGOS DE GESTION'!#REF!="Leve"),CONCATENATE("R8C",' RIESGOS DE GESTION'!#REF!),"")</f>
        <v>#REF!</v>
      </c>
      <c r="N33" s="57" t="e">
        <f>IF(AND(' RIESGOS DE GESTION'!#REF!="Media",' RIESGOS DE GESTION'!#REF!="Leve"),CONCATENATE("R8C",' RIESGOS DE GESTION'!#REF!),"")</f>
        <v>#REF!</v>
      </c>
      <c r="O33" s="58" t="e">
        <f>IF(AND(' RIESGOS DE GESTION'!#REF!="Media",' RIESGOS DE GESTION'!#REF!="Leve"),CONCATENATE("R8C",' RIESGOS DE GESTION'!#REF!),"")</f>
        <v>#REF!</v>
      </c>
      <c r="P33" s="56" t="e">
        <f>IF(AND(' RIESGOS DE GESTION'!#REF!="Media",' RIESGOS DE GESTION'!#REF!="Menor"),CONCATENATE("R8C",' RIESGOS DE GESTION'!#REF!),"")</f>
        <v>#REF!</v>
      </c>
      <c r="Q33" s="57" t="e">
        <f>IF(AND(' RIESGOS DE GESTION'!#REF!="Media",' RIESGOS DE GESTION'!#REF!="Menor"),CONCATENATE("R8C",' RIESGOS DE GESTION'!#REF!),"")</f>
        <v>#REF!</v>
      </c>
      <c r="R33" s="57" t="e">
        <f>IF(AND(' RIESGOS DE GESTION'!#REF!="Media",' RIESGOS DE GESTION'!#REF!="Menor"),CONCATENATE("R8C",' RIESGOS DE GESTION'!#REF!),"")</f>
        <v>#REF!</v>
      </c>
      <c r="S33" s="57" t="e">
        <f>IF(AND(' RIESGOS DE GESTION'!#REF!="Media",' RIESGOS DE GESTION'!#REF!="Menor"),CONCATENATE("R8C",' RIESGOS DE GESTION'!#REF!),"")</f>
        <v>#REF!</v>
      </c>
      <c r="T33" s="57" t="e">
        <f>IF(AND(' RIESGOS DE GESTION'!#REF!="Media",' RIESGOS DE GESTION'!#REF!="Menor"),CONCATENATE("R8C",' RIESGOS DE GESTION'!#REF!),"")</f>
        <v>#REF!</v>
      </c>
      <c r="U33" s="58" t="e">
        <f>IF(AND(' RIESGOS DE GESTION'!#REF!="Media",' RIESGOS DE GESTION'!#REF!="Menor"),CONCATENATE("R8C",' RIESGOS DE GESTION'!#REF!),"")</f>
        <v>#REF!</v>
      </c>
      <c r="V33" s="56" t="e">
        <f>IF(AND(' RIESGOS DE GESTION'!#REF!="Media",' RIESGOS DE GESTION'!#REF!="Moderado"),CONCATENATE("R8C",' RIESGOS DE GESTION'!#REF!),"")</f>
        <v>#REF!</v>
      </c>
      <c r="W33" s="57" t="e">
        <f>IF(AND(' RIESGOS DE GESTION'!#REF!="Media",' RIESGOS DE GESTION'!#REF!="Moderado"),CONCATENATE("R8C",' RIESGOS DE GESTION'!#REF!),"")</f>
        <v>#REF!</v>
      </c>
      <c r="X33" s="57" t="e">
        <f>IF(AND(' RIESGOS DE GESTION'!#REF!="Media",' RIESGOS DE GESTION'!#REF!="Moderado"),CONCATENATE("R8C",' RIESGOS DE GESTION'!#REF!),"")</f>
        <v>#REF!</v>
      </c>
      <c r="Y33" s="57" t="e">
        <f>IF(AND(' RIESGOS DE GESTION'!#REF!="Media",' RIESGOS DE GESTION'!#REF!="Moderado"),CONCATENATE("R8C",' RIESGOS DE GESTION'!#REF!),"")</f>
        <v>#REF!</v>
      </c>
      <c r="Z33" s="57" t="e">
        <f>IF(AND(' RIESGOS DE GESTION'!#REF!="Media",' RIESGOS DE GESTION'!#REF!="Moderado"),CONCATENATE("R8C",' RIESGOS DE GESTION'!#REF!),"")</f>
        <v>#REF!</v>
      </c>
      <c r="AA33" s="58" t="e">
        <f>IF(AND(' RIESGOS DE GESTION'!#REF!="Media",' RIESGOS DE GESTION'!#REF!="Moderado"),CONCATENATE("R8C",' RIESGOS DE GESTION'!#REF!),"")</f>
        <v>#REF!</v>
      </c>
      <c r="AB33" s="41" t="e">
        <f>IF(AND(' RIESGOS DE GESTION'!#REF!="Media",' RIESGOS DE GESTION'!#REF!="Mayor"),CONCATENATE("R8C",' RIESGOS DE GESTION'!#REF!),"")</f>
        <v>#REF!</v>
      </c>
      <c r="AC33" s="42" t="e">
        <f>IF(AND(' RIESGOS DE GESTION'!#REF!="Media",' RIESGOS DE GESTION'!#REF!="Mayor"),CONCATENATE("R8C",' RIESGOS DE GESTION'!#REF!),"")</f>
        <v>#REF!</v>
      </c>
      <c r="AD33" s="42" t="e">
        <f>IF(AND(' RIESGOS DE GESTION'!#REF!="Media",' RIESGOS DE GESTION'!#REF!="Mayor"),CONCATENATE("R8C",' RIESGOS DE GESTION'!#REF!),"")</f>
        <v>#REF!</v>
      </c>
      <c r="AE33" s="42" t="e">
        <f>IF(AND(' RIESGOS DE GESTION'!#REF!="Media",' RIESGOS DE GESTION'!#REF!="Mayor"),CONCATENATE("R8C",' RIESGOS DE GESTION'!#REF!),"")</f>
        <v>#REF!</v>
      </c>
      <c r="AF33" s="42" t="e">
        <f>IF(AND(' RIESGOS DE GESTION'!#REF!="Media",' RIESGOS DE GESTION'!#REF!="Mayor"),CONCATENATE("R8C",' RIESGOS DE GESTION'!#REF!),"")</f>
        <v>#REF!</v>
      </c>
      <c r="AG33" s="43" t="e">
        <f>IF(AND(' RIESGOS DE GESTION'!#REF!="Media",' RIESGOS DE GESTION'!#REF!="Mayor"),CONCATENATE("R8C",' RIESGOS DE GESTION'!#REF!),"")</f>
        <v>#REF!</v>
      </c>
      <c r="AH33" s="44" t="e">
        <f>IF(AND(' RIESGOS DE GESTION'!#REF!="Media",' RIESGOS DE GESTION'!#REF!="Catastrófico"),CONCATENATE("R8C",' RIESGOS DE GESTION'!#REF!),"")</f>
        <v>#REF!</v>
      </c>
      <c r="AI33" s="45" t="e">
        <f>IF(AND(' RIESGOS DE GESTION'!#REF!="Media",' RIESGOS DE GESTION'!#REF!="Catastrófico"),CONCATENATE("R8C",' RIESGOS DE GESTION'!#REF!),"")</f>
        <v>#REF!</v>
      </c>
      <c r="AJ33" s="45" t="e">
        <f>IF(AND(' RIESGOS DE GESTION'!#REF!="Media",' RIESGOS DE GESTION'!#REF!="Catastrófico"),CONCATENATE("R8C",' RIESGOS DE GESTION'!#REF!),"")</f>
        <v>#REF!</v>
      </c>
      <c r="AK33" s="45" t="e">
        <f>IF(AND(' RIESGOS DE GESTION'!#REF!="Media",' RIESGOS DE GESTION'!#REF!="Catastrófico"),CONCATENATE("R8C",' RIESGOS DE GESTION'!#REF!),"")</f>
        <v>#REF!</v>
      </c>
      <c r="AL33" s="45" t="e">
        <f>IF(AND(' RIESGOS DE GESTION'!#REF!="Media",' RIESGOS DE GESTION'!#REF!="Catastrófico"),CONCATENATE("R8C",' RIESGOS DE GESTION'!#REF!),"")</f>
        <v>#REF!</v>
      </c>
      <c r="AM33" s="46" t="e">
        <f>IF(AND(' RIESGOS DE GESTION'!#REF!="Media",' RIESGOS DE GESTION'!#REF!="Catastrófico"),CONCATENATE("R8C",' RIESGOS DE GESTION'!#REF!),"")</f>
        <v>#REF!</v>
      </c>
      <c r="AN33" s="72"/>
      <c r="AO33" s="551"/>
      <c r="AP33" s="552"/>
      <c r="AQ33" s="552"/>
      <c r="AR33" s="552"/>
      <c r="AS33" s="552"/>
      <c r="AT33" s="553"/>
      <c r="AU33" s="72"/>
      <c r="AV33" s="72"/>
      <c r="AW33" s="72"/>
      <c r="AX33" s="72"/>
      <c r="AY33" s="72"/>
      <c r="AZ33" s="72"/>
      <c r="BA33" s="72"/>
      <c r="BB33" s="72"/>
      <c r="BC33" s="72"/>
      <c r="BD33" s="72"/>
      <c r="BE33" s="72"/>
      <c r="BF33" s="72"/>
      <c r="BG33" s="72"/>
      <c r="BH33" s="72"/>
      <c r="BI33" s="72"/>
      <c r="BJ33" s="72"/>
      <c r="BK33" s="72"/>
      <c r="BL33" s="72"/>
      <c r="BM33" s="72"/>
      <c r="BN33" s="72"/>
      <c r="BO33" s="72"/>
      <c r="BP33" s="72"/>
      <c r="BQ33" s="72"/>
      <c r="BR33" s="72"/>
      <c r="BS33" s="72"/>
      <c r="BT33" s="72"/>
      <c r="BU33" s="72"/>
      <c r="BV33" s="72"/>
      <c r="BW33" s="72"/>
      <c r="BX33" s="72"/>
    </row>
    <row r="34" spans="1:80" ht="15" customHeight="1" x14ac:dyDescent="0.25">
      <c r="A34" s="72"/>
      <c r="B34" s="423"/>
      <c r="C34" s="423"/>
      <c r="D34" s="424"/>
      <c r="E34" s="522"/>
      <c r="F34" s="521"/>
      <c r="G34" s="521"/>
      <c r="H34" s="521"/>
      <c r="I34" s="537"/>
      <c r="J34" s="56" t="e">
        <f>IF(AND(' RIESGOS DE GESTION'!#REF!="Media",' RIESGOS DE GESTION'!#REF!="Leve"),CONCATENATE("R9C",' RIESGOS DE GESTION'!#REF!),"")</f>
        <v>#REF!</v>
      </c>
      <c r="K34" s="57" t="e">
        <f>IF(AND(' RIESGOS DE GESTION'!#REF!="Media",' RIESGOS DE GESTION'!#REF!="Leve"),CONCATENATE("R9C",' RIESGOS DE GESTION'!#REF!),"")</f>
        <v>#REF!</v>
      </c>
      <c r="L34" s="57" t="e">
        <f>IF(AND(' RIESGOS DE GESTION'!#REF!="Media",' RIESGOS DE GESTION'!#REF!="Leve"),CONCATENATE("R9C",' RIESGOS DE GESTION'!#REF!),"")</f>
        <v>#REF!</v>
      </c>
      <c r="M34" s="57" t="e">
        <f>IF(AND(' RIESGOS DE GESTION'!#REF!="Media",' RIESGOS DE GESTION'!#REF!="Leve"),CONCATENATE("R9C",' RIESGOS DE GESTION'!#REF!),"")</f>
        <v>#REF!</v>
      </c>
      <c r="N34" s="57" t="e">
        <f>IF(AND(' RIESGOS DE GESTION'!#REF!="Media",' RIESGOS DE GESTION'!#REF!="Leve"),CONCATENATE("R9C",' RIESGOS DE GESTION'!#REF!),"")</f>
        <v>#REF!</v>
      </c>
      <c r="O34" s="58" t="e">
        <f>IF(AND(' RIESGOS DE GESTION'!#REF!="Media",' RIESGOS DE GESTION'!#REF!="Leve"),CONCATENATE("R9C",' RIESGOS DE GESTION'!#REF!),"")</f>
        <v>#REF!</v>
      </c>
      <c r="P34" s="56" t="e">
        <f>IF(AND(' RIESGOS DE GESTION'!#REF!="Media",' RIESGOS DE GESTION'!#REF!="Menor"),CONCATENATE("R9C",' RIESGOS DE GESTION'!#REF!),"")</f>
        <v>#REF!</v>
      </c>
      <c r="Q34" s="57" t="e">
        <f>IF(AND(' RIESGOS DE GESTION'!#REF!="Media",' RIESGOS DE GESTION'!#REF!="Menor"),CONCATENATE("R9C",' RIESGOS DE GESTION'!#REF!),"")</f>
        <v>#REF!</v>
      </c>
      <c r="R34" s="57" t="e">
        <f>IF(AND(' RIESGOS DE GESTION'!#REF!="Media",' RIESGOS DE GESTION'!#REF!="Menor"),CONCATENATE("R9C",' RIESGOS DE GESTION'!#REF!),"")</f>
        <v>#REF!</v>
      </c>
      <c r="S34" s="57" t="e">
        <f>IF(AND(' RIESGOS DE GESTION'!#REF!="Media",' RIESGOS DE GESTION'!#REF!="Menor"),CONCATENATE("R9C",' RIESGOS DE GESTION'!#REF!),"")</f>
        <v>#REF!</v>
      </c>
      <c r="T34" s="57" t="e">
        <f>IF(AND(' RIESGOS DE GESTION'!#REF!="Media",' RIESGOS DE GESTION'!#REF!="Menor"),CONCATENATE("R9C",' RIESGOS DE GESTION'!#REF!),"")</f>
        <v>#REF!</v>
      </c>
      <c r="U34" s="58" t="e">
        <f>IF(AND(' RIESGOS DE GESTION'!#REF!="Media",' RIESGOS DE GESTION'!#REF!="Menor"),CONCATENATE("R9C",' RIESGOS DE GESTION'!#REF!),"")</f>
        <v>#REF!</v>
      </c>
      <c r="V34" s="56" t="e">
        <f>IF(AND(' RIESGOS DE GESTION'!#REF!="Media",' RIESGOS DE GESTION'!#REF!="Moderado"),CONCATENATE("R9C",' RIESGOS DE GESTION'!#REF!),"")</f>
        <v>#REF!</v>
      </c>
      <c r="W34" s="57" t="e">
        <f>IF(AND(' RIESGOS DE GESTION'!#REF!="Media",' RIESGOS DE GESTION'!#REF!="Moderado"),CONCATENATE("R9C",' RIESGOS DE GESTION'!#REF!),"")</f>
        <v>#REF!</v>
      </c>
      <c r="X34" s="57" t="e">
        <f>IF(AND(' RIESGOS DE GESTION'!#REF!="Media",' RIESGOS DE GESTION'!#REF!="Moderado"),CONCATENATE("R9C",' RIESGOS DE GESTION'!#REF!),"")</f>
        <v>#REF!</v>
      </c>
      <c r="Y34" s="57" t="e">
        <f>IF(AND(' RIESGOS DE GESTION'!#REF!="Media",' RIESGOS DE GESTION'!#REF!="Moderado"),CONCATENATE("R9C",' RIESGOS DE GESTION'!#REF!),"")</f>
        <v>#REF!</v>
      </c>
      <c r="Z34" s="57" t="e">
        <f>IF(AND(' RIESGOS DE GESTION'!#REF!="Media",' RIESGOS DE GESTION'!#REF!="Moderado"),CONCATENATE("R9C",' RIESGOS DE GESTION'!#REF!),"")</f>
        <v>#REF!</v>
      </c>
      <c r="AA34" s="58" t="e">
        <f>IF(AND(' RIESGOS DE GESTION'!#REF!="Media",' RIESGOS DE GESTION'!#REF!="Moderado"),CONCATENATE("R9C",' RIESGOS DE GESTION'!#REF!),"")</f>
        <v>#REF!</v>
      </c>
      <c r="AB34" s="41" t="e">
        <f>IF(AND(' RIESGOS DE GESTION'!#REF!="Media",' RIESGOS DE GESTION'!#REF!="Mayor"),CONCATENATE("R9C",' RIESGOS DE GESTION'!#REF!),"")</f>
        <v>#REF!</v>
      </c>
      <c r="AC34" s="42" t="e">
        <f>IF(AND(' RIESGOS DE GESTION'!#REF!="Media",' RIESGOS DE GESTION'!#REF!="Mayor"),CONCATENATE("R9C",' RIESGOS DE GESTION'!#REF!),"")</f>
        <v>#REF!</v>
      </c>
      <c r="AD34" s="42" t="e">
        <f>IF(AND(' RIESGOS DE GESTION'!#REF!="Media",' RIESGOS DE GESTION'!#REF!="Mayor"),CONCATENATE("R9C",' RIESGOS DE GESTION'!#REF!),"")</f>
        <v>#REF!</v>
      </c>
      <c r="AE34" s="42" t="e">
        <f>IF(AND(' RIESGOS DE GESTION'!#REF!="Media",' RIESGOS DE GESTION'!#REF!="Mayor"),CONCATENATE("R9C",' RIESGOS DE GESTION'!#REF!),"")</f>
        <v>#REF!</v>
      </c>
      <c r="AF34" s="42" t="e">
        <f>IF(AND(' RIESGOS DE GESTION'!#REF!="Media",' RIESGOS DE GESTION'!#REF!="Mayor"),CONCATENATE("R9C",' RIESGOS DE GESTION'!#REF!),"")</f>
        <v>#REF!</v>
      </c>
      <c r="AG34" s="43" t="e">
        <f>IF(AND(' RIESGOS DE GESTION'!#REF!="Media",' RIESGOS DE GESTION'!#REF!="Mayor"),CONCATENATE("R9C",' RIESGOS DE GESTION'!#REF!),"")</f>
        <v>#REF!</v>
      </c>
      <c r="AH34" s="44" t="e">
        <f>IF(AND(' RIESGOS DE GESTION'!#REF!="Media",' RIESGOS DE GESTION'!#REF!="Catastrófico"),CONCATENATE("R9C",' RIESGOS DE GESTION'!#REF!),"")</f>
        <v>#REF!</v>
      </c>
      <c r="AI34" s="45" t="e">
        <f>IF(AND(' RIESGOS DE GESTION'!#REF!="Media",' RIESGOS DE GESTION'!#REF!="Catastrófico"),CONCATENATE("R9C",' RIESGOS DE GESTION'!#REF!),"")</f>
        <v>#REF!</v>
      </c>
      <c r="AJ34" s="45" t="e">
        <f>IF(AND(' RIESGOS DE GESTION'!#REF!="Media",' RIESGOS DE GESTION'!#REF!="Catastrófico"),CONCATENATE("R9C",' RIESGOS DE GESTION'!#REF!),"")</f>
        <v>#REF!</v>
      </c>
      <c r="AK34" s="45" t="e">
        <f>IF(AND(' RIESGOS DE GESTION'!#REF!="Media",' RIESGOS DE GESTION'!#REF!="Catastrófico"),CONCATENATE("R9C",' RIESGOS DE GESTION'!#REF!),"")</f>
        <v>#REF!</v>
      </c>
      <c r="AL34" s="45" t="e">
        <f>IF(AND(' RIESGOS DE GESTION'!#REF!="Media",' RIESGOS DE GESTION'!#REF!="Catastrófico"),CONCATENATE("R9C",' RIESGOS DE GESTION'!#REF!),"")</f>
        <v>#REF!</v>
      </c>
      <c r="AM34" s="46" t="e">
        <f>IF(AND(' RIESGOS DE GESTION'!#REF!="Media",' RIESGOS DE GESTION'!#REF!="Catastrófico"),CONCATENATE("R9C",' RIESGOS DE GESTION'!#REF!),"")</f>
        <v>#REF!</v>
      </c>
      <c r="AN34" s="72"/>
      <c r="AO34" s="551"/>
      <c r="AP34" s="552"/>
      <c r="AQ34" s="552"/>
      <c r="AR34" s="552"/>
      <c r="AS34" s="552"/>
      <c r="AT34" s="553"/>
      <c r="AU34" s="72"/>
      <c r="AV34" s="72"/>
      <c r="AW34" s="72"/>
      <c r="AX34" s="72"/>
      <c r="AY34" s="72"/>
      <c r="AZ34" s="72"/>
      <c r="BA34" s="72"/>
      <c r="BB34" s="72"/>
      <c r="BC34" s="72"/>
      <c r="BD34" s="72"/>
      <c r="BE34" s="72"/>
      <c r="BF34" s="72"/>
      <c r="BG34" s="72"/>
      <c r="BH34" s="72"/>
      <c r="BI34" s="72"/>
      <c r="BJ34" s="72"/>
      <c r="BK34" s="72"/>
      <c r="BL34" s="72"/>
      <c r="BM34" s="72"/>
      <c r="BN34" s="72"/>
      <c r="BO34" s="72"/>
      <c r="BP34" s="72"/>
      <c r="BQ34" s="72"/>
      <c r="BR34" s="72"/>
      <c r="BS34" s="72"/>
      <c r="BT34" s="72"/>
      <c r="BU34" s="72"/>
      <c r="BV34" s="72"/>
      <c r="BW34" s="72"/>
      <c r="BX34" s="72"/>
    </row>
    <row r="35" spans="1:80" ht="15.75" customHeight="1" thickBot="1" x14ac:dyDescent="0.3">
      <c r="A35" s="72"/>
      <c r="B35" s="423"/>
      <c r="C35" s="423"/>
      <c r="D35" s="424"/>
      <c r="E35" s="523"/>
      <c r="F35" s="524"/>
      <c r="G35" s="524"/>
      <c r="H35" s="524"/>
      <c r="I35" s="538"/>
      <c r="J35" s="56" t="e">
        <f>IF(AND(' RIESGOS DE GESTION'!#REF!="Media",' RIESGOS DE GESTION'!#REF!="Leve"),CONCATENATE("R10C",' RIESGOS DE GESTION'!#REF!),"")</f>
        <v>#REF!</v>
      </c>
      <c r="K35" s="57" t="e">
        <f>IF(AND(' RIESGOS DE GESTION'!#REF!="Media",' RIESGOS DE GESTION'!#REF!="Leve"),CONCATENATE("R10C",' RIESGOS DE GESTION'!#REF!),"")</f>
        <v>#REF!</v>
      </c>
      <c r="L35" s="57" t="e">
        <f>IF(AND(' RIESGOS DE GESTION'!#REF!="Media",' RIESGOS DE GESTION'!#REF!="Leve"),CONCATENATE("R10C",' RIESGOS DE GESTION'!#REF!),"")</f>
        <v>#REF!</v>
      </c>
      <c r="M35" s="57" t="e">
        <f>IF(AND(' RIESGOS DE GESTION'!#REF!="Media",' RIESGOS DE GESTION'!#REF!="Leve"),CONCATENATE("R10C",' RIESGOS DE GESTION'!#REF!),"")</f>
        <v>#REF!</v>
      </c>
      <c r="N35" s="57" t="e">
        <f>IF(AND(' RIESGOS DE GESTION'!#REF!="Media",' RIESGOS DE GESTION'!#REF!="Leve"),CONCATENATE("R10C",' RIESGOS DE GESTION'!#REF!),"")</f>
        <v>#REF!</v>
      </c>
      <c r="O35" s="58" t="e">
        <f>IF(AND(' RIESGOS DE GESTION'!#REF!="Media",' RIESGOS DE GESTION'!#REF!="Leve"),CONCATENATE("R10C",' RIESGOS DE GESTION'!#REF!),"")</f>
        <v>#REF!</v>
      </c>
      <c r="P35" s="56" t="e">
        <f>IF(AND(' RIESGOS DE GESTION'!#REF!="Media",' RIESGOS DE GESTION'!#REF!="Menor"),CONCATENATE("R10C",' RIESGOS DE GESTION'!#REF!),"")</f>
        <v>#REF!</v>
      </c>
      <c r="Q35" s="57" t="e">
        <f>IF(AND(' RIESGOS DE GESTION'!#REF!="Media",' RIESGOS DE GESTION'!#REF!="Menor"),CONCATENATE("R10C",' RIESGOS DE GESTION'!#REF!),"")</f>
        <v>#REF!</v>
      </c>
      <c r="R35" s="57" t="e">
        <f>IF(AND(' RIESGOS DE GESTION'!#REF!="Media",' RIESGOS DE GESTION'!#REF!="Menor"),CONCATENATE("R10C",' RIESGOS DE GESTION'!#REF!),"")</f>
        <v>#REF!</v>
      </c>
      <c r="S35" s="57" t="e">
        <f>IF(AND(' RIESGOS DE GESTION'!#REF!="Media",' RIESGOS DE GESTION'!#REF!="Menor"),CONCATENATE("R10C",' RIESGOS DE GESTION'!#REF!),"")</f>
        <v>#REF!</v>
      </c>
      <c r="T35" s="57" t="e">
        <f>IF(AND(' RIESGOS DE GESTION'!#REF!="Media",' RIESGOS DE GESTION'!#REF!="Menor"),CONCATENATE("R10C",' RIESGOS DE GESTION'!#REF!),"")</f>
        <v>#REF!</v>
      </c>
      <c r="U35" s="58" t="e">
        <f>IF(AND(' RIESGOS DE GESTION'!#REF!="Media",' RIESGOS DE GESTION'!#REF!="Menor"),CONCATENATE("R10C",' RIESGOS DE GESTION'!#REF!),"")</f>
        <v>#REF!</v>
      </c>
      <c r="V35" s="56" t="e">
        <f>IF(AND(' RIESGOS DE GESTION'!#REF!="Media",' RIESGOS DE GESTION'!#REF!="Moderado"),CONCATENATE("R10C",' RIESGOS DE GESTION'!#REF!),"")</f>
        <v>#REF!</v>
      </c>
      <c r="W35" s="57" t="e">
        <f>IF(AND(' RIESGOS DE GESTION'!#REF!="Media",' RIESGOS DE GESTION'!#REF!="Moderado"),CONCATENATE("R10C",' RIESGOS DE GESTION'!#REF!),"")</f>
        <v>#REF!</v>
      </c>
      <c r="X35" s="57" t="e">
        <f>IF(AND(' RIESGOS DE GESTION'!#REF!="Media",' RIESGOS DE GESTION'!#REF!="Moderado"),CONCATENATE("R10C",' RIESGOS DE GESTION'!#REF!),"")</f>
        <v>#REF!</v>
      </c>
      <c r="Y35" s="57" t="e">
        <f>IF(AND(' RIESGOS DE GESTION'!#REF!="Media",' RIESGOS DE GESTION'!#REF!="Moderado"),CONCATENATE("R10C",' RIESGOS DE GESTION'!#REF!),"")</f>
        <v>#REF!</v>
      </c>
      <c r="Z35" s="57" t="e">
        <f>IF(AND(' RIESGOS DE GESTION'!#REF!="Media",' RIESGOS DE GESTION'!#REF!="Moderado"),CONCATENATE("R10C",' RIESGOS DE GESTION'!#REF!),"")</f>
        <v>#REF!</v>
      </c>
      <c r="AA35" s="58" t="e">
        <f>IF(AND(' RIESGOS DE GESTION'!#REF!="Media",' RIESGOS DE GESTION'!#REF!="Moderado"),CONCATENATE("R10C",' RIESGOS DE GESTION'!#REF!),"")</f>
        <v>#REF!</v>
      </c>
      <c r="AB35" s="47" t="e">
        <f>IF(AND(' RIESGOS DE GESTION'!#REF!="Media",' RIESGOS DE GESTION'!#REF!="Mayor"),CONCATENATE("R10C",' RIESGOS DE GESTION'!#REF!),"")</f>
        <v>#REF!</v>
      </c>
      <c r="AC35" s="48" t="e">
        <f>IF(AND(' RIESGOS DE GESTION'!#REF!="Media",' RIESGOS DE GESTION'!#REF!="Mayor"),CONCATENATE("R10C",' RIESGOS DE GESTION'!#REF!),"")</f>
        <v>#REF!</v>
      </c>
      <c r="AD35" s="48" t="e">
        <f>IF(AND(' RIESGOS DE GESTION'!#REF!="Media",' RIESGOS DE GESTION'!#REF!="Mayor"),CONCATENATE("R10C",' RIESGOS DE GESTION'!#REF!),"")</f>
        <v>#REF!</v>
      </c>
      <c r="AE35" s="48" t="e">
        <f>IF(AND(' RIESGOS DE GESTION'!#REF!="Media",' RIESGOS DE GESTION'!#REF!="Mayor"),CONCATENATE("R10C",' RIESGOS DE GESTION'!#REF!),"")</f>
        <v>#REF!</v>
      </c>
      <c r="AF35" s="48" t="e">
        <f>IF(AND(' RIESGOS DE GESTION'!#REF!="Media",' RIESGOS DE GESTION'!#REF!="Mayor"),CONCATENATE("R10C",' RIESGOS DE GESTION'!#REF!),"")</f>
        <v>#REF!</v>
      </c>
      <c r="AG35" s="49" t="e">
        <f>IF(AND(' RIESGOS DE GESTION'!#REF!="Media",' RIESGOS DE GESTION'!#REF!="Mayor"),CONCATENATE("R10C",' RIESGOS DE GESTION'!#REF!),"")</f>
        <v>#REF!</v>
      </c>
      <c r="AH35" s="50" t="e">
        <f>IF(AND(' RIESGOS DE GESTION'!#REF!="Media",' RIESGOS DE GESTION'!#REF!="Catastrófico"),CONCATENATE("R10C",' RIESGOS DE GESTION'!#REF!),"")</f>
        <v>#REF!</v>
      </c>
      <c r="AI35" s="51" t="e">
        <f>IF(AND(' RIESGOS DE GESTION'!#REF!="Media",' RIESGOS DE GESTION'!#REF!="Catastrófico"),CONCATENATE("R10C",' RIESGOS DE GESTION'!#REF!),"")</f>
        <v>#REF!</v>
      </c>
      <c r="AJ35" s="51" t="e">
        <f>IF(AND(' RIESGOS DE GESTION'!#REF!="Media",' RIESGOS DE GESTION'!#REF!="Catastrófico"),CONCATENATE("R10C",' RIESGOS DE GESTION'!#REF!),"")</f>
        <v>#REF!</v>
      </c>
      <c r="AK35" s="51" t="e">
        <f>IF(AND(' RIESGOS DE GESTION'!#REF!="Media",' RIESGOS DE GESTION'!#REF!="Catastrófico"),CONCATENATE("R10C",' RIESGOS DE GESTION'!#REF!),"")</f>
        <v>#REF!</v>
      </c>
      <c r="AL35" s="51" t="e">
        <f>IF(AND(' RIESGOS DE GESTION'!#REF!="Media",' RIESGOS DE GESTION'!#REF!="Catastrófico"),CONCATENATE("R10C",' RIESGOS DE GESTION'!#REF!),"")</f>
        <v>#REF!</v>
      </c>
      <c r="AM35" s="52" t="e">
        <f>IF(AND(' RIESGOS DE GESTION'!#REF!="Media",' RIESGOS DE GESTION'!#REF!="Catastrófico"),CONCATENATE("R10C",' RIESGOS DE GESTION'!#REF!),"")</f>
        <v>#REF!</v>
      </c>
      <c r="AN35" s="72"/>
      <c r="AO35" s="554"/>
      <c r="AP35" s="555"/>
      <c r="AQ35" s="555"/>
      <c r="AR35" s="555"/>
      <c r="AS35" s="555"/>
      <c r="AT35" s="556"/>
      <c r="AU35" s="72"/>
      <c r="AV35" s="72"/>
      <c r="AW35" s="72"/>
      <c r="AX35" s="72"/>
      <c r="AY35" s="72"/>
      <c r="AZ35" s="72"/>
      <c r="BA35" s="72"/>
      <c r="BB35" s="72"/>
      <c r="BC35" s="72"/>
      <c r="BD35" s="72"/>
      <c r="BE35" s="72"/>
      <c r="BF35" s="72"/>
      <c r="BG35" s="72"/>
      <c r="BH35" s="72"/>
      <c r="BI35" s="72"/>
      <c r="BJ35" s="72"/>
      <c r="BK35" s="72"/>
      <c r="BL35" s="72"/>
      <c r="BM35" s="72"/>
      <c r="BN35" s="72"/>
      <c r="BO35" s="72"/>
      <c r="BP35" s="72"/>
      <c r="BQ35" s="72"/>
      <c r="BR35" s="72"/>
      <c r="BS35" s="72"/>
      <c r="BT35" s="72"/>
      <c r="BU35" s="72"/>
      <c r="BV35" s="72"/>
      <c r="BW35" s="72"/>
      <c r="BX35" s="72"/>
    </row>
    <row r="36" spans="1:80" ht="15" customHeight="1" x14ac:dyDescent="0.25">
      <c r="A36" s="72"/>
      <c r="B36" s="423"/>
      <c r="C36" s="423"/>
      <c r="D36" s="424"/>
      <c r="E36" s="518" t="s">
        <v>499</v>
      </c>
      <c r="F36" s="519"/>
      <c r="G36" s="519"/>
      <c r="H36" s="519"/>
      <c r="I36" s="519"/>
      <c r="J36" s="62" t="e">
        <f>IF(AND(' RIESGOS DE GESTION'!#REF!="Baja",' RIESGOS DE GESTION'!#REF!="Leve"),CONCATENATE("R1C",' RIESGOS DE GESTION'!#REF!),"")</f>
        <v>#REF!</v>
      </c>
      <c r="K36" s="63" t="e">
        <f>IF(AND(' RIESGOS DE GESTION'!#REF!="Baja",' RIESGOS DE GESTION'!#REF!="Leve"),CONCATENATE("R1C",' RIESGOS DE GESTION'!#REF!),"")</f>
        <v>#REF!</v>
      </c>
      <c r="L36" s="63" t="e">
        <f>IF(AND(' RIESGOS DE GESTION'!#REF!="Baja",' RIESGOS DE GESTION'!#REF!="Leve"),CONCATENATE("R1C",' RIESGOS DE GESTION'!#REF!),"")</f>
        <v>#REF!</v>
      </c>
      <c r="M36" s="63" t="e">
        <f>IF(AND(' RIESGOS DE GESTION'!#REF!="Baja",' RIESGOS DE GESTION'!#REF!="Leve"),CONCATENATE("R1C",' RIESGOS DE GESTION'!#REF!),"")</f>
        <v>#REF!</v>
      </c>
      <c r="N36" s="63" t="e">
        <f>IF(AND(' RIESGOS DE GESTION'!#REF!="Baja",' RIESGOS DE GESTION'!#REF!="Leve"),CONCATENATE("R1C",' RIESGOS DE GESTION'!#REF!),"")</f>
        <v>#REF!</v>
      </c>
      <c r="O36" s="64" t="e">
        <f>IF(AND(' RIESGOS DE GESTION'!#REF!="Baja",' RIESGOS DE GESTION'!#REF!="Leve"),CONCATENATE("R1C",' RIESGOS DE GESTION'!#REF!),"")</f>
        <v>#REF!</v>
      </c>
      <c r="P36" s="53" t="e">
        <f>IF(AND(' RIESGOS DE GESTION'!#REF!="Baja",' RIESGOS DE GESTION'!#REF!="Menor"),CONCATENATE("R1C",' RIESGOS DE GESTION'!#REF!),"")</f>
        <v>#REF!</v>
      </c>
      <c r="Q36" s="54" t="e">
        <f>IF(AND(' RIESGOS DE GESTION'!#REF!="Baja",' RIESGOS DE GESTION'!#REF!="Menor"),CONCATENATE("R1C",' RIESGOS DE GESTION'!#REF!),"")</f>
        <v>#REF!</v>
      </c>
      <c r="R36" s="54" t="e">
        <f>IF(AND(' RIESGOS DE GESTION'!#REF!="Baja",' RIESGOS DE GESTION'!#REF!="Menor"),CONCATENATE("R1C",' RIESGOS DE GESTION'!#REF!),"")</f>
        <v>#REF!</v>
      </c>
      <c r="S36" s="54" t="e">
        <f>IF(AND(' RIESGOS DE GESTION'!#REF!="Baja",' RIESGOS DE GESTION'!#REF!="Menor"),CONCATENATE("R1C",' RIESGOS DE GESTION'!#REF!),"")</f>
        <v>#REF!</v>
      </c>
      <c r="T36" s="54" t="e">
        <f>IF(AND(' RIESGOS DE GESTION'!#REF!="Baja",' RIESGOS DE GESTION'!#REF!="Menor"),CONCATENATE("R1C",' RIESGOS DE GESTION'!#REF!),"")</f>
        <v>#REF!</v>
      </c>
      <c r="U36" s="55" t="e">
        <f>IF(AND(' RIESGOS DE GESTION'!#REF!="Baja",' RIESGOS DE GESTION'!#REF!="Menor"),CONCATENATE("R1C",' RIESGOS DE GESTION'!#REF!),"")</f>
        <v>#REF!</v>
      </c>
      <c r="V36" s="53" t="e">
        <f>IF(AND(' RIESGOS DE GESTION'!#REF!="Baja",' RIESGOS DE GESTION'!#REF!="Moderado"),CONCATENATE("R1C",' RIESGOS DE GESTION'!#REF!),"")</f>
        <v>#REF!</v>
      </c>
      <c r="W36" s="54" t="e">
        <f>IF(AND(' RIESGOS DE GESTION'!#REF!="Baja",' RIESGOS DE GESTION'!#REF!="Moderado"),CONCATENATE("R1C",' RIESGOS DE GESTION'!#REF!),"")</f>
        <v>#REF!</v>
      </c>
      <c r="X36" s="54" t="e">
        <f>IF(AND(' RIESGOS DE GESTION'!#REF!="Baja",' RIESGOS DE GESTION'!#REF!="Moderado"),CONCATENATE("R1C",' RIESGOS DE GESTION'!#REF!),"")</f>
        <v>#REF!</v>
      </c>
      <c r="Y36" s="54" t="e">
        <f>IF(AND(' RIESGOS DE GESTION'!#REF!="Baja",' RIESGOS DE GESTION'!#REF!="Moderado"),CONCATENATE("R1C",' RIESGOS DE GESTION'!#REF!),"")</f>
        <v>#REF!</v>
      </c>
      <c r="Z36" s="54" t="e">
        <f>IF(AND(' RIESGOS DE GESTION'!#REF!="Baja",' RIESGOS DE GESTION'!#REF!="Moderado"),CONCATENATE("R1C",' RIESGOS DE GESTION'!#REF!),"")</f>
        <v>#REF!</v>
      </c>
      <c r="AA36" s="55" t="e">
        <f>IF(AND(' RIESGOS DE GESTION'!#REF!="Baja",' RIESGOS DE GESTION'!#REF!="Moderado"),CONCATENATE("R1C",' RIESGOS DE GESTION'!#REF!),"")</f>
        <v>#REF!</v>
      </c>
      <c r="AB36" s="35" t="e">
        <f>IF(AND(' RIESGOS DE GESTION'!#REF!="Baja",' RIESGOS DE GESTION'!#REF!="Mayor"),CONCATENATE("R1C",' RIESGOS DE GESTION'!#REF!),"")</f>
        <v>#REF!</v>
      </c>
      <c r="AC36" s="36" t="e">
        <f>IF(AND(' RIESGOS DE GESTION'!#REF!="Baja",' RIESGOS DE GESTION'!#REF!="Mayor"),CONCATENATE("R1C",' RIESGOS DE GESTION'!#REF!),"")</f>
        <v>#REF!</v>
      </c>
      <c r="AD36" s="36" t="e">
        <f>IF(AND(' RIESGOS DE GESTION'!#REF!="Baja",' RIESGOS DE GESTION'!#REF!="Mayor"),CONCATENATE("R1C",' RIESGOS DE GESTION'!#REF!),"")</f>
        <v>#REF!</v>
      </c>
      <c r="AE36" s="36" t="e">
        <f>IF(AND(' RIESGOS DE GESTION'!#REF!="Baja",' RIESGOS DE GESTION'!#REF!="Mayor"),CONCATENATE("R1C",' RIESGOS DE GESTION'!#REF!),"")</f>
        <v>#REF!</v>
      </c>
      <c r="AF36" s="36" t="e">
        <f>IF(AND(' RIESGOS DE GESTION'!#REF!="Baja",' RIESGOS DE GESTION'!#REF!="Mayor"),CONCATENATE("R1C",' RIESGOS DE GESTION'!#REF!),"")</f>
        <v>#REF!</v>
      </c>
      <c r="AG36" s="37" t="e">
        <f>IF(AND(' RIESGOS DE GESTION'!#REF!="Baja",' RIESGOS DE GESTION'!#REF!="Mayor"),CONCATENATE("R1C",' RIESGOS DE GESTION'!#REF!),"")</f>
        <v>#REF!</v>
      </c>
      <c r="AH36" s="38" t="e">
        <f>IF(AND(' RIESGOS DE GESTION'!#REF!="Baja",' RIESGOS DE GESTION'!#REF!="Catastrófico"),CONCATENATE("R1C",' RIESGOS DE GESTION'!#REF!),"")</f>
        <v>#REF!</v>
      </c>
      <c r="AI36" s="39" t="e">
        <f>IF(AND(' RIESGOS DE GESTION'!#REF!="Baja",' RIESGOS DE GESTION'!#REF!="Catastrófico"),CONCATENATE("R1C",' RIESGOS DE GESTION'!#REF!),"")</f>
        <v>#REF!</v>
      </c>
      <c r="AJ36" s="39" t="e">
        <f>IF(AND(' RIESGOS DE GESTION'!#REF!="Baja",' RIESGOS DE GESTION'!#REF!="Catastrófico"),CONCATENATE("R1C",' RIESGOS DE GESTION'!#REF!),"")</f>
        <v>#REF!</v>
      </c>
      <c r="AK36" s="39" t="e">
        <f>IF(AND(' RIESGOS DE GESTION'!#REF!="Baja",' RIESGOS DE GESTION'!#REF!="Catastrófico"),CONCATENATE("R1C",' RIESGOS DE GESTION'!#REF!),"")</f>
        <v>#REF!</v>
      </c>
      <c r="AL36" s="39" t="e">
        <f>IF(AND(' RIESGOS DE GESTION'!#REF!="Baja",' RIESGOS DE GESTION'!#REF!="Catastrófico"),CONCATENATE("R1C",' RIESGOS DE GESTION'!#REF!),"")</f>
        <v>#REF!</v>
      </c>
      <c r="AM36" s="40" t="e">
        <f>IF(AND(' RIESGOS DE GESTION'!#REF!="Baja",' RIESGOS DE GESTION'!#REF!="Catastrófico"),CONCATENATE("R1C",' RIESGOS DE GESTION'!#REF!),"")</f>
        <v>#REF!</v>
      </c>
      <c r="AN36" s="72"/>
      <c r="AO36" s="539" t="s">
        <v>500</v>
      </c>
      <c r="AP36" s="540"/>
      <c r="AQ36" s="540"/>
      <c r="AR36" s="540"/>
      <c r="AS36" s="540"/>
      <c r="AT36" s="541"/>
      <c r="AU36" s="72"/>
      <c r="AV36" s="72"/>
      <c r="AW36" s="72"/>
      <c r="AX36" s="72"/>
      <c r="AY36" s="72"/>
      <c r="AZ36" s="72"/>
      <c r="BA36" s="72"/>
      <c r="BB36" s="72"/>
      <c r="BC36" s="72"/>
      <c r="BD36" s="72"/>
      <c r="BE36" s="72"/>
      <c r="BF36" s="72"/>
      <c r="BG36" s="72"/>
      <c r="BH36" s="72"/>
      <c r="BI36" s="72"/>
      <c r="BJ36" s="72"/>
      <c r="BK36" s="72"/>
      <c r="BL36" s="72"/>
      <c r="BM36" s="72"/>
      <c r="BN36" s="72"/>
      <c r="BO36" s="72"/>
      <c r="BP36" s="72"/>
      <c r="BQ36" s="72"/>
      <c r="BR36" s="72"/>
      <c r="BS36" s="72"/>
      <c r="BT36" s="72"/>
      <c r="BU36" s="72"/>
      <c r="BV36" s="72"/>
      <c r="BW36" s="72"/>
      <c r="BX36" s="72"/>
    </row>
    <row r="37" spans="1:80" ht="15" customHeight="1" x14ac:dyDescent="0.25">
      <c r="A37" s="72"/>
      <c r="B37" s="423"/>
      <c r="C37" s="423"/>
      <c r="D37" s="424"/>
      <c r="E37" s="520"/>
      <c r="F37" s="521"/>
      <c r="G37" s="521"/>
      <c r="H37" s="521"/>
      <c r="I37" s="521"/>
      <c r="J37" s="65" t="e">
        <f>IF(AND(' RIESGOS DE GESTION'!#REF!="Baja",' RIESGOS DE GESTION'!#REF!="Leve"),CONCATENATE("R2C",' RIESGOS DE GESTION'!#REF!),"")</f>
        <v>#REF!</v>
      </c>
      <c r="K37" s="66" t="e">
        <f>IF(AND(' RIESGOS DE GESTION'!#REF!="Baja",' RIESGOS DE GESTION'!#REF!="Leve"),CONCATENATE("R2C",' RIESGOS DE GESTION'!#REF!),"")</f>
        <v>#REF!</v>
      </c>
      <c r="L37" s="66" t="e">
        <f>IF(AND(' RIESGOS DE GESTION'!#REF!="Baja",' RIESGOS DE GESTION'!#REF!="Leve"),CONCATENATE("R2C",' RIESGOS DE GESTION'!#REF!),"")</f>
        <v>#REF!</v>
      </c>
      <c r="M37" s="66" t="e">
        <f>IF(AND(' RIESGOS DE GESTION'!#REF!="Baja",' RIESGOS DE GESTION'!#REF!="Leve"),CONCATENATE("R2C",' RIESGOS DE GESTION'!#REF!),"")</f>
        <v>#REF!</v>
      </c>
      <c r="N37" s="66" t="e">
        <f>IF(AND(' RIESGOS DE GESTION'!#REF!="Baja",' RIESGOS DE GESTION'!#REF!="Leve"),CONCATENATE("R2C",' RIESGOS DE GESTION'!#REF!),"")</f>
        <v>#REF!</v>
      </c>
      <c r="O37" s="67" t="e">
        <f>IF(AND(' RIESGOS DE GESTION'!#REF!="Baja",' RIESGOS DE GESTION'!#REF!="Leve"),CONCATENATE("R2C",' RIESGOS DE GESTION'!#REF!),"")</f>
        <v>#REF!</v>
      </c>
      <c r="P37" s="56" t="e">
        <f>IF(AND(' RIESGOS DE GESTION'!#REF!="Baja",' RIESGOS DE GESTION'!#REF!="Menor"),CONCATENATE("R2C",' RIESGOS DE GESTION'!#REF!),"")</f>
        <v>#REF!</v>
      </c>
      <c r="Q37" s="57" t="e">
        <f>IF(AND(' RIESGOS DE GESTION'!#REF!="Baja",' RIESGOS DE GESTION'!#REF!="Menor"),CONCATENATE("R2C",' RIESGOS DE GESTION'!#REF!),"")</f>
        <v>#REF!</v>
      </c>
      <c r="R37" s="57" t="e">
        <f>IF(AND(' RIESGOS DE GESTION'!#REF!="Baja",' RIESGOS DE GESTION'!#REF!="Menor"),CONCATENATE("R2C",' RIESGOS DE GESTION'!#REF!),"")</f>
        <v>#REF!</v>
      </c>
      <c r="S37" s="57" t="e">
        <f>IF(AND(' RIESGOS DE GESTION'!#REF!="Baja",' RIESGOS DE GESTION'!#REF!="Menor"),CONCATENATE("R2C",' RIESGOS DE GESTION'!#REF!),"")</f>
        <v>#REF!</v>
      </c>
      <c r="T37" s="57" t="e">
        <f>IF(AND(' RIESGOS DE GESTION'!#REF!="Baja",' RIESGOS DE GESTION'!#REF!="Menor"),CONCATENATE("R2C",' RIESGOS DE GESTION'!#REF!),"")</f>
        <v>#REF!</v>
      </c>
      <c r="U37" s="58" t="e">
        <f>IF(AND(' RIESGOS DE GESTION'!#REF!="Baja",' RIESGOS DE GESTION'!#REF!="Menor"),CONCATENATE("R2C",' RIESGOS DE GESTION'!#REF!),"")</f>
        <v>#REF!</v>
      </c>
      <c r="V37" s="56" t="e">
        <f>IF(AND(' RIESGOS DE GESTION'!#REF!="Baja",' RIESGOS DE GESTION'!#REF!="Moderado"),CONCATENATE("R2C",' RIESGOS DE GESTION'!#REF!),"")</f>
        <v>#REF!</v>
      </c>
      <c r="W37" s="57" t="e">
        <f>IF(AND(' RIESGOS DE GESTION'!#REF!="Baja",' RIESGOS DE GESTION'!#REF!="Moderado"),CONCATENATE("R2C",' RIESGOS DE GESTION'!#REF!),"")</f>
        <v>#REF!</v>
      </c>
      <c r="X37" s="57" t="e">
        <f>IF(AND(' RIESGOS DE GESTION'!#REF!="Baja",' RIESGOS DE GESTION'!#REF!="Moderado"),CONCATENATE("R2C",' RIESGOS DE GESTION'!#REF!),"")</f>
        <v>#REF!</v>
      </c>
      <c r="Y37" s="57" t="e">
        <f>IF(AND(' RIESGOS DE GESTION'!#REF!="Baja",' RIESGOS DE GESTION'!#REF!="Moderado"),CONCATENATE("R2C",' RIESGOS DE GESTION'!#REF!),"")</f>
        <v>#REF!</v>
      </c>
      <c r="Z37" s="57" t="e">
        <f>IF(AND(' RIESGOS DE GESTION'!#REF!="Baja",' RIESGOS DE GESTION'!#REF!="Moderado"),CONCATENATE("R2C",' RIESGOS DE GESTION'!#REF!),"")</f>
        <v>#REF!</v>
      </c>
      <c r="AA37" s="58" t="e">
        <f>IF(AND(' RIESGOS DE GESTION'!#REF!="Baja",' RIESGOS DE GESTION'!#REF!="Moderado"),CONCATENATE("R2C",' RIESGOS DE GESTION'!#REF!),"")</f>
        <v>#REF!</v>
      </c>
      <c r="AB37" s="41" t="e">
        <f>IF(AND(' RIESGOS DE GESTION'!#REF!="Baja",' RIESGOS DE GESTION'!#REF!="Mayor"),CONCATENATE("R2C",' RIESGOS DE GESTION'!#REF!),"")</f>
        <v>#REF!</v>
      </c>
      <c r="AC37" s="42" t="e">
        <f>IF(AND(' RIESGOS DE GESTION'!#REF!="Baja",' RIESGOS DE GESTION'!#REF!="Mayor"),CONCATENATE("R2C",' RIESGOS DE GESTION'!#REF!),"")</f>
        <v>#REF!</v>
      </c>
      <c r="AD37" s="42" t="e">
        <f>IF(AND(' RIESGOS DE GESTION'!#REF!="Baja",' RIESGOS DE GESTION'!#REF!="Mayor"),CONCATENATE("R2C",' RIESGOS DE GESTION'!#REF!),"")</f>
        <v>#REF!</v>
      </c>
      <c r="AE37" s="42" t="e">
        <f>IF(AND(' RIESGOS DE GESTION'!#REF!="Baja",' RIESGOS DE GESTION'!#REF!="Mayor"),CONCATENATE("R2C",' RIESGOS DE GESTION'!#REF!),"")</f>
        <v>#REF!</v>
      </c>
      <c r="AF37" s="42" t="e">
        <f>IF(AND(' RIESGOS DE GESTION'!#REF!="Baja",' RIESGOS DE GESTION'!#REF!="Mayor"),CONCATENATE("R2C",' RIESGOS DE GESTION'!#REF!),"")</f>
        <v>#REF!</v>
      </c>
      <c r="AG37" s="43" t="e">
        <f>IF(AND(' RIESGOS DE GESTION'!#REF!="Baja",' RIESGOS DE GESTION'!#REF!="Mayor"),CONCATENATE("R2C",' RIESGOS DE GESTION'!#REF!),"")</f>
        <v>#REF!</v>
      </c>
      <c r="AH37" s="44" t="e">
        <f>IF(AND(' RIESGOS DE GESTION'!#REF!="Baja",' RIESGOS DE GESTION'!#REF!="Catastrófico"),CONCATENATE("R2C",' RIESGOS DE GESTION'!#REF!),"")</f>
        <v>#REF!</v>
      </c>
      <c r="AI37" s="45" t="e">
        <f>IF(AND(' RIESGOS DE GESTION'!#REF!="Baja",' RIESGOS DE GESTION'!#REF!="Catastrófico"),CONCATENATE("R2C",' RIESGOS DE GESTION'!#REF!),"")</f>
        <v>#REF!</v>
      </c>
      <c r="AJ37" s="45" t="e">
        <f>IF(AND(' RIESGOS DE GESTION'!#REF!="Baja",' RIESGOS DE GESTION'!#REF!="Catastrófico"),CONCATENATE("R2C",' RIESGOS DE GESTION'!#REF!),"")</f>
        <v>#REF!</v>
      </c>
      <c r="AK37" s="45" t="e">
        <f>IF(AND(' RIESGOS DE GESTION'!#REF!="Baja",' RIESGOS DE GESTION'!#REF!="Catastrófico"),CONCATENATE("R2C",' RIESGOS DE GESTION'!#REF!),"")</f>
        <v>#REF!</v>
      </c>
      <c r="AL37" s="45" t="e">
        <f>IF(AND(' RIESGOS DE GESTION'!#REF!="Baja",' RIESGOS DE GESTION'!#REF!="Catastrófico"),CONCATENATE("R2C",' RIESGOS DE GESTION'!#REF!),"")</f>
        <v>#REF!</v>
      </c>
      <c r="AM37" s="46" t="e">
        <f>IF(AND(' RIESGOS DE GESTION'!#REF!="Baja",' RIESGOS DE GESTION'!#REF!="Catastrófico"),CONCATENATE("R2C",' RIESGOS DE GESTION'!#REF!),"")</f>
        <v>#REF!</v>
      </c>
      <c r="AN37" s="72"/>
      <c r="AO37" s="542"/>
      <c r="AP37" s="543"/>
      <c r="AQ37" s="543"/>
      <c r="AR37" s="543"/>
      <c r="AS37" s="543"/>
      <c r="AT37" s="544"/>
      <c r="AU37" s="72"/>
      <c r="AV37" s="72"/>
      <c r="AW37" s="72"/>
      <c r="AX37" s="72"/>
      <c r="AY37" s="72"/>
      <c r="AZ37" s="72"/>
      <c r="BA37" s="72"/>
      <c r="BB37" s="72"/>
      <c r="BC37" s="72"/>
      <c r="BD37" s="72"/>
      <c r="BE37" s="72"/>
      <c r="BF37" s="72"/>
      <c r="BG37" s="72"/>
      <c r="BH37" s="72"/>
      <c r="BI37" s="72"/>
      <c r="BJ37" s="72"/>
      <c r="BK37" s="72"/>
      <c r="BL37" s="72"/>
      <c r="BM37" s="72"/>
      <c r="BN37" s="72"/>
      <c r="BO37" s="72"/>
      <c r="BP37" s="72"/>
      <c r="BQ37" s="72"/>
      <c r="BR37" s="72"/>
      <c r="BS37" s="72"/>
      <c r="BT37" s="72"/>
      <c r="BU37" s="72"/>
      <c r="BV37" s="72"/>
      <c r="BW37" s="72"/>
      <c r="BX37" s="72"/>
    </row>
    <row r="38" spans="1:80" ht="15" customHeight="1" x14ac:dyDescent="0.25">
      <c r="A38" s="72"/>
      <c r="B38" s="423"/>
      <c r="C38" s="423"/>
      <c r="D38" s="424"/>
      <c r="E38" s="522"/>
      <c r="F38" s="521"/>
      <c r="G38" s="521"/>
      <c r="H38" s="521"/>
      <c r="I38" s="521"/>
      <c r="J38" s="65" t="e">
        <f>IF(AND(' RIESGOS DE GESTION'!#REF!="Baja",' RIESGOS DE GESTION'!#REF!="Leve"),CONCATENATE("R3C",' RIESGOS DE GESTION'!#REF!),"")</f>
        <v>#REF!</v>
      </c>
      <c r="K38" s="66" t="e">
        <f>IF(AND(' RIESGOS DE GESTION'!#REF!="Baja",' RIESGOS DE GESTION'!#REF!="Leve"),CONCATENATE("R3C",' RIESGOS DE GESTION'!#REF!),"")</f>
        <v>#REF!</v>
      </c>
      <c r="L38" s="66" t="e">
        <f>IF(AND(' RIESGOS DE GESTION'!#REF!="Baja",' RIESGOS DE GESTION'!#REF!="Leve"),CONCATENATE("R3C",' RIESGOS DE GESTION'!#REF!),"")</f>
        <v>#REF!</v>
      </c>
      <c r="M38" s="66" t="e">
        <f>IF(AND(' RIESGOS DE GESTION'!#REF!="Baja",' RIESGOS DE GESTION'!#REF!="Leve"),CONCATENATE("R3C",' RIESGOS DE GESTION'!#REF!),"")</f>
        <v>#REF!</v>
      </c>
      <c r="N38" s="66" t="e">
        <f>IF(AND(' RIESGOS DE GESTION'!#REF!="Baja",' RIESGOS DE GESTION'!#REF!="Leve"),CONCATENATE("R3C",' RIESGOS DE GESTION'!#REF!),"")</f>
        <v>#REF!</v>
      </c>
      <c r="O38" s="67" t="e">
        <f>IF(AND(' RIESGOS DE GESTION'!#REF!="Baja",' RIESGOS DE GESTION'!#REF!="Leve"),CONCATENATE("R3C",' RIESGOS DE GESTION'!#REF!),"")</f>
        <v>#REF!</v>
      </c>
      <c r="P38" s="56" t="e">
        <f>IF(AND(' RIESGOS DE GESTION'!#REF!="Baja",' RIESGOS DE GESTION'!#REF!="Menor"),CONCATENATE("R3C",' RIESGOS DE GESTION'!#REF!),"")</f>
        <v>#REF!</v>
      </c>
      <c r="Q38" s="57" t="e">
        <f>IF(AND(' RIESGOS DE GESTION'!#REF!="Baja",' RIESGOS DE GESTION'!#REF!="Menor"),CONCATENATE("R3C",' RIESGOS DE GESTION'!#REF!),"")</f>
        <v>#REF!</v>
      </c>
      <c r="R38" s="57" t="e">
        <f>IF(AND(' RIESGOS DE GESTION'!#REF!="Baja",' RIESGOS DE GESTION'!#REF!="Menor"),CONCATENATE("R3C",' RIESGOS DE GESTION'!#REF!),"")</f>
        <v>#REF!</v>
      </c>
      <c r="S38" s="57" t="e">
        <f>IF(AND(' RIESGOS DE GESTION'!#REF!="Baja",' RIESGOS DE GESTION'!#REF!="Menor"),CONCATENATE("R3C",' RIESGOS DE GESTION'!#REF!),"")</f>
        <v>#REF!</v>
      </c>
      <c r="T38" s="57" t="e">
        <f>IF(AND(' RIESGOS DE GESTION'!#REF!="Baja",' RIESGOS DE GESTION'!#REF!="Menor"),CONCATENATE("R3C",' RIESGOS DE GESTION'!#REF!),"")</f>
        <v>#REF!</v>
      </c>
      <c r="U38" s="58" t="e">
        <f>IF(AND(' RIESGOS DE GESTION'!#REF!="Baja",' RIESGOS DE GESTION'!#REF!="Menor"),CONCATENATE("R3C",' RIESGOS DE GESTION'!#REF!),"")</f>
        <v>#REF!</v>
      </c>
      <c r="V38" s="56" t="e">
        <f>IF(AND(' RIESGOS DE GESTION'!#REF!="Baja",' RIESGOS DE GESTION'!#REF!="Moderado"),CONCATENATE("R3C",' RIESGOS DE GESTION'!#REF!),"")</f>
        <v>#REF!</v>
      </c>
      <c r="W38" s="57" t="e">
        <f>IF(AND(' RIESGOS DE GESTION'!#REF!="Baja",' RIESGOS DE GESTION'!#REF!="Moderado"),CONCATENATE("R3C",' RIESGOS DE GESTION'!#REF!),"")</f>
        <v>#REF!</v>
      </c>
      <c r="X38" s="57" t="e">
        <f>IF(AND(' RIESGOS DE GESTION'!#REF!="Baja",' RIESGOS DE GESTION'!#REF!="Moderado"),CONCATENATE("R3C",' RIESGOS DE GESTION'!#REF!),"")</f>
        <v>#REF!</v>
      </c>
      <c r="Y38" s="57" t="e">
        <f>IF(AND(' RIESGOS DE GESTION'!#REF!="Baja",' RIESGOS DE GESTION'!#REF!="Moderado"),CONCATENATE("R3C",' RIESGOS DE GESTION'!#REF!),"")</f>
        <v>#REF!</v>
      </c>
      <c r="Z38" s="57" t="e">
        <f>IF(AND(' RIESGOS DE GESTION'!#REF!="Baja",' RIESGOS DE GESTION'!#REF!="Moderado"),CONCATENATE("R3C",' RIESGOS DE GESTION'!#REF!),"")</f>
        <v>#REF!</v>
      </c>
      <c r="AA38" s="58" t="e">
        <f>IF(AND(' RIESGOS DE GESTION'!#REF!="Baja",' RIESGOS DE GESTION'!#REF!="Moderado"),CONCATENATE("R3C",' RIESGOS DE GESTION'!#REF!),"")</f>
        <v>#REF!</v>
      </c>
      <c r="AB38" s="41" t="e">
        <f>IF(AND(' RIESGOS DE GESTION'!#REF!="Baja",' RIESGOS DE GESTION'!#REF!="Mayor"),CONCATENATE("R3C",' RIESGOS DE GESTION'!#REF!),"")</f>
        <v>#REF!</v>
      </c>
      <c r="AC38" s="42" t="e">
        <f>IF(AND(' RIESGOS DE GESTION'!#REF!="Baja",' RIESGOS DE GESTION'!#REF!="Mayor"),CONCATENATE("R3C",' RIESGOS DE GESTION'!#REF!),"")</f>
        <v>#REF!</v>
      </c>
      <c r="AD38" s="42" t="e">
        <f>IF(AND(' RIESGOS DE GESTION'!#REF!="Baja",' RIESGOS DE GESTION'!#REF!="Mayor"),CONCATENATE("R3C",' RIESGOS DE GESTION'!#REF!),"")</f>
        <v>#REF!</v>
      </c>
      <c r="AE38" s="42" t="e">
        <f>IF(AND(' RIESGOS DE GESTION'!#REF!="Baja",' RIESGOS DE GESTION'!#REF!="Mayor"),CONCATENATE("R3C",' RIESGOS DE GESTION'!#REF!),"")</f>
        <v>#REF!</v>
      </c>
      <c r="AF38" s="42" t="e">
        <f>IF(AND(' RIESGOS DE GESTION'!#REF!="Baja",' RIESGOS DE GESTION'!#REF!="Mayor"),CONCATENATE("R3C",' RIESGOS DE GESTION'!#REF!),"")</f>
        <v>#REF!</v>
      </c>
      <c r="AG38" s="43" t="e">
        <f>IF(AND(' RIESGOS DE GESTION'!#REF!="Baja",' RIESGOS DE GESTION'!#REF!="Mayor"),CONCATENATE("R3C",' RIESGOS DE GESTION'!#REF!),"")</f>
        <v>#REF!</v>
      </c>
      <c r="AH38" s="44" t="e">
        <f>IF(AND(' RIESGOS DE GESTION'!#REF!="Baja",' RIESGOS DE GESTION'!#REF!="Catastrófico"),CONCATENATE("R3C",' RIESGOS DE GESTION'!#REF!),"")</f>
        <v>#REF!</v>
      </c>
      <c r="AI38" s="45" t="e">
        <f>IF(AND(' RIESGOS DE GESTION'!#REF!="Baja",' RIESGOS DE GESTION'!#REF!="Catastrófico"),CONCATENATE("R3C",' RIESGOS DE GESTION'!#REF!),"")</f>
        <v>#REF!</v>
      </c>
      <c r="AJ38" s="45" t="e">
        <f>IF(AND(' RIESGOS DE GESTION'!#REF!="Baja",' RIESGOS DE GESTION'!#REF!="Catastrófico"),CONCATENATE("R3C",' RIESGOS DE GESTION'!#REF!),"")</f>
        <v>#REF!</v>
      </c>
      <c r="AK38" s="45" t="e">
        <f>IF(AND(' RIESGOS DE GESTION'!#REF!="Baja",' RIESGOS DE GESTION'!#REF!="Catastrófico"),CONCATENATE("R3C",' RIESGOS DE GESTION'!#REF!),"")</f>
        <v>#REF!</v>
      </c>
      <c r="AL38" s="45" t="e">
        <f>IF(AND(' RIESGOS DE GESTION'!#REF!="Baja",' RIESGOS DE GESTION'!#REF!="Catastrófico"),CONCATENATE("R3C",' RIESGOS DE GESTION'!#REF!),"")</f>
        <v>#REF!</v>
      </c>
      <c r="AM38" s="46" t="e">
        <f>IF(AND(' RIESGOS DE GESTION'!#REF!="Baja",' RIESGOS DE GESTION'!#REF!="Catastrófico"),CONCATENATE("R3C",' RIESGOS DE GESTION'!#REF!),"")</f>
        <v>#REF!</v>
      </c>
      <c r="AN38" s="72"/>
      <c r="AO38" s="542"/>
      <c r="AP38" s="543"/>
      <c r="AQ38" s="543"/>
      <c r="AR38" s="543"/>
      <c r="AS38" s="543"/>
      <c r="AT38" s="544"/>
      <c r="AU38" s="72"/>
      <c r="AV38" s="72"/>
      <c r="AW38" s="72"/>
      <c r="AX38" s="72"/>
      <c r="AY38" s="72"/>
      <c r="AZ38" s="72"/>
      <c r="BA38" s="72"/>
      <c r="BB38" s="72"/>
      <c r="BC38" s="72"/>
      <c r="BD38" s="72"/>
      <c r="BE38" s="72"/>
      <c r="BF38" s="72"/>
      <c r="BG38" s="72"/>
      <c r="BH38" s="72"/>
      <c r="BI38" s="72"/>
      <c r="BJ38" s="72"/>
      <c r="BK38" s="72"/>
      <c r="BL38" s="72"/>
      <c r="BM38" s="72"/>
      <c r="BN38" s="72"/>
      <c r="BO38" s="72"/>
      <c r="BP38" s="72"/>
      <c r="BQ38" s="72"/>
      <c r="BR38" s="72"/>
      <c r="BS38" s="72"/>
      <c r="BT38" s="72"/>
      <c r="BU38" s="72"/>
      <c r="BV38" s="72"/>
      <c r="BW38" s="72"/>
      <c r="BX38" s="72"/>
    </row>
    <row r="39" spans="1:80" ht="15" customHeight="1" x14ac:dyDescent="0.25">
      <c r="A39" s="72"/>
      <c r="B39" s="423"/>
      <c r="C39" s="423"/>
      <c r="D39" s="424"/>
      <c r="E39" s="522"/>
      <c r="F39" s="521"/>
      <c r="G39" s="521"/>
      <c r="H39" s="521"/>
      <c r="I39" s="521"/>
      <c r="J39" s="65" t="e">
        <f>IF(AND(' RIESGOS DE GESTION'!#REF!="Baja",' RIESGOS DE GESTION'!#REF!="Leve"),CONCATENATE("R4C",' RIESGOS DE GESTION'!#REF!),"")</f>
        <v>#REF!</v>
      </c>
      <c r="K39" s="66" t="e">
        <f>IF(AND(' RIESGOS DE GESTION'!#REF!="Baja",' RIESGOS DE GESTION'!#REF!="Leve"),CONCATENATE("R4C",' RIESGOS DE GESTION'!#REF!),"")</f>
        <v>#REF!</v>
      </c>
      <c r="L39" s="66" t="e">
        <f>IF(AND(' RIESGOS DE GESTION'!#REF!="Baja",' RIESGOS DE GESTION'!#REF!="Leve"),CONCATENATE("R4C",' RIESGOS DE GESTION'!#REF!),"")</f>
        <v>#REF!</v>
      </c>
      <c r="M39" s="66" t="e">
        <f>IF(AND(' RIESGOS DE GESTION'!#REF!="Baja",' RIESGOS DE GESTION'!#REF!="Leve"),CONCATENATE("R4C",' RIESGOS DE GESTION'!#REF!),"")</f>
        <v>#REF!</v>
      </c>
      <c r="N39" s="66" t="e">
        <f>IF(AND(' RIESGOS DE GESTION'!#REF!="Baja",' RIESGOS DE GESTION'!#REF!="Leve"),CONCATENATE("R4C",' RIESGOS DE GESTION'!#REF!),"")</f>
        <v>#REF!</v>
      </c>
      <c r="O39" s="67" t="e">
        <f>IF(AND(' RIESGOS DE GESTION'!#REF!="Baja",' RIESGOS DE GESTION'!#REF!="Leve"),CONCATENATE("R4C",' RIESGOS DE GESTION'!#REF!),"")</f>
        <v>#REF!</v>
      </c>
      <c r="P39" s="56" t="e">
        <f>IF(AND(' RIESGOS DE GESTION'!#REF!="Baja",' RIESGOS DE GESTION'!#REF!="Menor"),CONCATENATE("R4C",' RIESGOS DE GESTION'!#REF!),"")</f>
        <v>#REF!</v>
      </c>
      <c r="Q39" s="57" t="e">
        <f>IF(AND(' RIESGOS DE GESTION'!#REF!="Baja",' RIESGOS DE GESTION'!#REF!="Menor"),CONCATENATE("R4C",' RIESGOS DE GESTION'!#REF!),"")</f>
        <v>#REF!</v>
      </c>
      <c r="R39" s="57" t="e">
        <f>IF(AND(' RIESGOS DE GESTION'!#REF!="Baja",' RIESGOS DE GESTION'!#REF!="Menor"),CONCATENATE("R4C",' RIESGOS DE GESTION'!#REF!),"")</f>
        <v>#REF!</v>
      </c>
      <c r="S39" s="57" t="e">
        <f>IF(AND(' RIESGOS DE GESTION'!#REF!="Baja",' RIESGOS DE GESTION'!#REF!="Menor"),CONCATENATE("R4C",' RIESGOS DE GESTION'!#REF!),"")</f>
        <v>#REF!</v>
      </c>
      <c r="T39" s="57" t="e">
        <f>IF(AND(' RIESGOS DE GESTION'!#REF!="Baja",' RIESGOS DE GESTION'!#REF!="Menor"),CONCATENATE("R4C",' RIESGOS DE GESTION'!#REF!),"")</f>
        <v>#REF!</v>
      </c>
      <c r="U39" s="58" t="e">
        <f>IF(AND(' RIESGOS DE GESTION'!#REF!="Baja",' RIESGOS DE GESTION'!#REF!="Menor"),CONCATENATE("R4C",' RIESGOS DE GESTION'!#REF!),"")</f>
        <v>#REF!</v>
      </c>
      <c r="V39" s="56" t="e">
        <f>IF(AND(' RIESGOS DE GESTION'!#REF!="Baja",' RIESGOS DE GESTION'!#REF!="Moderado"),CONCATENATE("R4C",' RIESGOS DE GESTION'!#REF!),"")</f>
        <v>#REF!</v>
      </c>
      <c r="W39" s="57" t="e">
        <f>IF(AND(' RIESGOS DE GESTION'!#REF!="Baja",' RIESGOS DE GESTION'!#REF!="Moderado"),CONCATENATE("R4C",' RIESGOS DE GESTION'!#REF!),"")</f>
        <v>#REF!</v>
      </c>
      <c r="X39" s="57" t="e">
        <f>IF(AND(' RIESGOS DE GESTION'!#REF!="Baja",' RIESGOS DE GESTION'!#REF!="Moderado"),CONCATENATE("R4C",' RIESGOS DE GESTION'!#REF!),"")</f>
        <v>#REF!</v>
      </c>
      <c r="Y39" s="57" t="e">
        <f>IF(AND(' RIESGOS DE GESTION'!#REF!="Baja",' RIESGOS DE GESTION'!#REF!="Moderado"),CONCATENATE("R4C",' RIESGOS DE GESTION'!#REF!),"")</f>
        <v>#REF!</v>
      </c>
      <c r="Z39" s="57" t="e">
        <f>IF(AND(' RIESGOS DE GESTION'!#REF!="Baja",' RIESGOS DE GESTION'!#REF!="Moderado"),CONCATENATE("R4C",' RIESGOS DE GESTION'!#REF!),"")</f>
        <v>#REF!</v>
      </c>
      <c r="AA39" s="58" t="e">
        <f>IF(AND(' RIESGOS DE GESTION'!#REF!="Baja",' RIESGOS DE GESTION'!#REF!="Moderado"),CONCATENATE("R4C",' RIESGOS DE GESTION'!#REF!),"")</f>
        <v>#REF!</v>
      </c>
      <c r="AB39" s="41" t="e">
        <f>IF(AND(' RIESGOS DE GESTION'!#REF!="Baja",' RIESGOS DE GESTION'!#REF!="Mayor"),CONCATENATE("R4C",' RIESGOS DE GESTION'!#REF!),"")</f>
        <v>#REF!</v>
      </c>
      <c r="AC39" s="42" t="e">
        <f>IF(AND(' RIESGOS DE GESTION'!#REF!="Baja",' RIESGOS DE GESTION'!#REF!="Mayor"),CONCATENATE("R4C",' RIESGOS DE GESTION'!#REF!),"")</f>
        <v>#REF!</v>
      </c>
      <c r="AD39" s="42" t="e">
        <f>IF(AND(' RIESGOS DE GESTION'!#REF!="Baja",' RIESGOS DE GESTION'!#REF!="Mayor"),CONCATENATE("R4C",' RIESGOS DE GESTION'!#REF!),"")</f>
        <v>#REF!</v>
      </c>
      <c r="AE39" s="42" t="e">
        <f>IF(AND(' RIESGOS DE GESTION'!#REF!="Baja",' RIESGOS DE GESTION'!#REF!="Mayor"),CONCATENATE("R4C",' RIESGOS DE GESTION'!#REF!),"")</f>
        <v>#REF!</v>
      </c>
      <c r="AF39" s="42" t="e">
        <f>IF(AND(' RIESGOS DE GESTION'!#REF!="Baja",' RIESGOS DE GESTION'!#REF!="Mayor"),CONCATENATE("R4C",' RIESGOS DE GESTION'!#REF!),"")</f>
        <v>#REF!</v>
      </c>
      <c r="AG39" s="43" t="e">
        <f>IF(AND(' RIESGOS DE GESTION'!#REF!="Baja",' RIESGOS DE GESTION'!#REF!="Mayor"),CONCATENATE("R4C",' RIESGOS DE GESTION'!#REF!),"")</f>
        <v>#REF!</v>
      </c>
      <c r="AH39" s="44" t="e">
        <f>IF(AND(' RIESGOS DE GESTION'!#REF!="Baja",' RIESGOS DE GESTION'!#REF!="Catastrófico"),CONCATENATE("R4C",' RIESGOS DE GESTION'!#REF!),"")</f>
        <v>#REF!</v>
      </c>
      <c r="AI39" s="45" t="e">
        <f>IF(AND(' RIESGOS DE GESTION'!#REF!="Baja",' RIESGOS DE GESTION'!#REF!="Catastrófico"),CONCATENATE("R4C",' RIESGOS DE GESTION'!#REF!),"")</f>
        <v>#REF!</v>
      </c>
      <c r="AJ39" s="45" t="e">
        <f>IF(AND(' RIESGOS DE GESTION'!#REF!="Baja",' RIESGOS DE GESTION'!#REF!="Catastrófico"),CONCATENATE("R4C",' RIESGOS DE GESTION'!#REF!),"")</f>
        <v>#REF!</v>
      </c>
      <c r="AK39" s="45" t="e">
        <f>IF(AND(' RIESGOS DE GESTION'!#REF!="Baja",' RIESGOS DE GESTION'!#REF!="Catastrófico"),CONCATENATE("R4C",' RIESGOS DE GESTION'!#REF!),"")</f>
        <v>#REF!</v>
      </c>
      <c r="AL39" s="45" t="e">
        <f>IF(AND(' RIESGOS DE GESTION'!#REF!="Baja",' RIESGOS DE GESTION'!#REF!="Catastrófico"),CONCATENATE("R4C",' RIESGOS DE GESTION'!#REF!),"")</f>
        <v>#REF!</v>
      </c>
      <c r="AM39" s="46" t="e">
        <f>IF(AND(' RIESGOS DE GESTION'!#REF!="Baja",' RIESGOS DE GESTION'!#REF!="Catastrófico"),CONCATENATE("R4C",' RIESGOS DE GESTION'!#REF!),"")</f>
        <v>#REF!</v>
      </c>
      <c r="AN39" s="72"/>
      <c r="AO39" s="542"/>
      <c r="AP39" s="543"/>
      <c r="AQ39" s="543"/>
      <c r="AR39" s="543"/>
      <c r="AS39" s="543"/>
      <c r="AT39" s="544"/>
      <c r="AU39" s="72"/>
      <c r="AV39" s="72"/>
      <c r="AW39" s="72"/>
      <c r="AX39" s="72"/>
      <c r="AY39" s="72"/>
      <c r="AZ39" s="72"/>
      <c r="BA39" s="72"/>
      <c r="BB39" s="72"/>
      <c r="BC39" s="72"/>
      <c r="BD39" s="72"/>
      <c r="BE39" s="72"/>
      <c r="BF39" s="72"/>
      <c r="BG39" s="72"/>
      <c r="BH39" s="72"/>
      <c r="BI39" s="72"/>
      <c r="BJ39" s="72"/>
      <c r="BK39" s="72"/>
      <c r="BL39" s="72"/>
      <c r="BM39" s="72"/>
      <c r="BN39" s="72"/>
      <c r="BO39" s="72"/>
      <c r="BP39" s="72"/>
      <c r="BQ39" s="72"/>
      <c r="BR39" s="72"/>
      <c r="BS39" s="72"/>
      <c r="BT39" s="72"/>
      <c r="BU39" s="72"/>
      <c r="BV39" s="72"/>
      <c r="BW39" s="72"/>
      <c r="BX39" s="72"/>
    </row>
    <row r="40" spans="1:80" ht="15" customHeight="1" x14ac:dyDescent="0.25">
      <c r="A40" s="72"/>
      <c r="B40" s="423"/>
      <c r="C40" s="423"/>
      <c r="D40" s="424"/>
      <c r="E40" s="522"/>
      <c r="F40" s="521"/>
      <c r="G40" s="521"/>
      <c r="H40" s="521"/>
      <c r="I40" s="521"/>
      <c r="J40" s="65" t="e">
        <f>IF(AND(' RIESGOS DE GESTION'!#REF!="Baja",' RIESGOS DE GESTION'!#REF!="Leve"),CONCATENATE("R5C",' RIESGOS DE GESTION'!#REF!),"")</f>
        <v>#REF!</v>
      </c>
      <c r="K40" s="66" t="e">
        <f>IF(AND(' RIESGOS DE GESTION'!#REF!="Baja",' RIESGOS DE GESTION'!#REF!="Leve"),CONCATENATE("R5C",' RIESGOS DE GESTION'!#REF!),"")</f>
        <v>#REF!</v>
      </c>
      <c r="L40" s="66" t="e">
        <f>IF(AND(' RIESGOS DE GESTION'!#REF!="Baja",' RIESGOS DE GESTION'!#REF!="Leve"),CONCATENATE("R5C",' RIESGOS DE GESTION'!#REF!),"")</f>
        <v>#REF!</v>
      </c>
      <c r="M40" s="66" t="e">
        <f>IF(AND(' RIESGOS DE GESTION'!#REF!="Baja",' RIESGOS DE GESTION'!#REF!="Leve"),CONCATENATE("R5C",' RIESGOS DE GESTION'!#REF!),"")</f>
        <v>#REF!</v>
      </c>
      <c r="N40" s="66" t="e">
        <f>IF(AND(' RIESGOS DE GESTION'!#REF!="Baja",' RIESGOS DE GESTION'!#REF!="Leve"),CONCATENATE("R5C",' RIESGOS DE GESTION'!#REF!),"")</f>
        <v>#REF!</v>
      </c>
      <c r="O40" s="67" t="e">
        <f>IF(AND(' RIESGOS DE GESTION'!#REF!="Baja",' RIESGOS DE GESTION'!#REF!="Leve"),CONCATENATE("R5C",' RIESGOS DE GESTION'!#REF!),"")</f>
        <v>#REF!</v>
      </c>
      <c r="P40" s="56" t="e">
        <f>IF(AND(' RIESGOS DE GESTION'!#REF!="Baja",' RIESGOS DE GESTION'!#REF!="Menor"),CONCATENATE("R5C",' RIESGOS DE GESTION'!#REF!),"")</f>
        <v>#REF!</v>
      </c>
      <c r="Q40" s="57" t="e">
        <f>IF(AND(' RIESGOS DE GESTION'!#REF!="Baja",' RIESGOS DE GESTION'!#REF!="Menor"),CONCATENATE("R5C",' RIESGOS DE GESTION'!#REF!),"")</f>
        <v>#REF!</v>
      </c>
      <c r="R40" s="57" t="e">
        <f>IF(AND(' RIESGOS DE GESTION'!#REF!="Baja",' RIESGOS DE GESTION'!#REF!="Menor"),CONCATENATE("R5C",' RIESGOS DE GESTION'!#REF!),"")</f>
        <v>#REF!</v>
      </c>
      <c r="S40" s="57" t="e">
        <f>IF(AND(' RIESGOS DE GESTION'!#REF!="Baja",' RIESGOS DE GESTION'!#REF!="Menor"),CONCATENATE("R5C",' RIESGOS DE GESTION'!#REF!),"")</f>
        <v>#REF!</v>
      </c>
      <c r="T40" s="57" t="e">
        <f>IF(AND(' RIESGOS DE GESTION'!#REF!="Baja",' RIESGOS DE GESTION'!#REF!="Menor"),CONCATENATE("R5C",' RIESGOS DE GESTION'!#REF!),"")</f>
        <v>#REF!</v>
      </c>
      <c r="U40" s="58" t="e">
        <f>IF(AND(' RIESGOS DE GESTION'!#REF!="Baja",' RIESGOS DE GESTION'!#REF!="Menor"),CONCATENATE("R5C",' RIESGOS DE GESTION'!#REF!),"")</f>
        <v>#REF!</v>
      </c>
      <c r="V40" s="56" t="e">
        <f>IF(AND(' RIESGOS DE GESTION'!#REF!="Baja",' RIESGOS DE GESTION'!#REF!="Moderado"),CONCATENATE("R5C",' RIESGOS DE GESTION'!#REF!),"")</f>
        <v>#REF!</v>
      </c>
      <c r="W40" s="57" t="e">
        <f>IF(AND(' RIESGOS DE GESTION'!#REF!="Baja",' RIESGOS DE GESTION'!#REF!="Moderado"),CONCATENATE("R5C",' RIESGOS DE GESTION'!#REF!),"")</f>
        <v>#REF!</v>
      </c>
      <c r="X40" s="57" t="e">
        <f>IF(AND(' RIESGOS DE GESTION'!#REF!="Baja",' RIESGOS DE GESTION'!#REF!="Moderado"),CONCATENATE("R5C",' RIESGOS DE GESTION'!#REF!),"")</f>
        <v>#REF!</v>
      </c>
      <c r="Y40" s="57" t="e">
        <f>IF(AND(' RIESGOS DE GESTION'!#REF!="Baja",' RIESGOS DE GESTION'!#REF!="Moderado"),CONCATENATE("R5C",' RIESGOS DE GESTION'!#REF!),"")</f>
        <v>#REF!</v>
      </c>
      <c r="Z40" s="57" t="e">
        <f>IF(AND(' RIESGOS DE GESTION'!#REF!="Baja",' RIESGOS DE GESTION'!#REF!="Moderado"),CONCATENATE("R5C",' RIESGOS DE GESTION'!#REF!),"")</f>
        <v>#REF!</v>
      </c>
      <c r="AA40" s="58" t="e">
        <f>IF(AND(' RIESGOS DE GESTION'!#REF!="Baja",' RIESGOS DE GESTION'!#REF!="Moderado"),CONCATENATE("R5C",' RIESGOS DE GESTION'!#REF!),"")</f>
        <v>#REF!</v>
      </c>
      <c r="AB40" s="41" t="e">
        <f>IF(AND(' RIESGOS DE GESTION'!#REF!="Baja",' RIESGOS DE GESTION'!#REF!="Mayor"),CONCATENATE("R5C",' RIESGOS DE GESTION'!#REF!),"")</f>
        <v>#REF!</v>
      </c>
      <c r="AC40" s="42" t="e">
        <f>IF(AND(' RIESGOS DE GESTION'!#REF!="Baja",' RIESGOS DE GESTION'!#REF!="Mayor"),CONCATENATE("R5C",' RIESGOS DE GESTION'!#REF!),"")</f>
        <v>#REF!</v>
      </c>
      <c r="AD40" s="42" t="e">
        <f>IF(AND(' RIESGOS DE GESTION'!#REF!="Baja",' RIESGOS DE GESTION'!#REF!="Mayor"),CONCATENATE("R5C",' RIESGOS DE GESTION'!#REF!),"")</f>
        <v>#REF!</v>
      </c>
      <c r="AE40" s="42" t="e">
        <f>IF(AND(' RIESGOS DE GESTION'!#REF!="Baja",' RIESGOS DE GESTION'!#REF!="Mayor"),CONCATENATE("R5C",' RIESGOS DE GESTION'!#REF!),"")</f>
        <v>#REF!</v>
      </c>
      <c r="AF40" s="42" t="e">
        <f>IF(AND(' RIESGOS DE GESTION'!#REF!="Baja",' RIESGOS DE GESTION'!#REF!="Mayor"),CONCATENATE("R5C",' RIESGOS DE GESTION'!#REF!),"")</f>
        <v>#REF!</v>
      </c>
      <c r="AG40" s="43" t="e">
        <f>IF(AND(' RIESGOS DE GESTION'!#REF!="Baja",' RIESGOS DE GESTION'!#REF!="Mayor"),CONCATENATE("R5C",' RIESGOS DE GESTION'!#REF!),"")</f>
        <v>#REF!</v>
      </c>
      <c r="AH40" s="44" t="e">
        <f>IF(AND(' RIESGOS DE GESTION'!#REF!="Baja",' RIESGOS DE GESTION'!#REF!="Catastrófico"),CONCATENATE("R5C",' RIESGOS DE GESTION'!#REF!),"")</f>
        <v>#REF!</v>
      </c>
      <c r="AI40" s="45" t="e">
        <f>IF(AND(' RIESGOS DE GESTION'!#REF!="Baja",' RIESGOS DE GESTION'!#REF!="Catastrófico"),CONCATENATE("R5C",' RIESGOS DE GESTION'!#REF!),"")</f>
        <v>#REF!</v>
      </c>
      <c r="AJ40" s="45" t="e">
        <f>IF(AND(' RIESGOS DE GESTION'!#REF!="Baja",' RIESGOS DE GESTION'!#REF!="Catastrófico"),CONCATENATE("R5C",' RIESGOS DE GESTION'!#REF!),"")</f>
        <v>#REF!</v>
      </c>
      <c r="AK40" s="45" t="e">
        <f>IF(AND(' RIESGOS DE GESTION'!#REF!="Baja",' RIESGOS DE GESTION'!#REF!="Catastrófico"),CONCATENATE("R5C",' RIESGOS DE GESTION'!#REF!),"")</f>
        <v>#REF!</v>
      </c>
      <c r="AL40" s="45" t="e">
        <f>IF(AND(' RIESGOS DE GESTION'!#REF!="Baja",' RIESGOS DE GESTION'!#REF!="Catastrófico"),CONCATENATE("R5C",' RIESGOS DE GESTION'!#REF!),"")</f>
        <v>#REF!</v>
      </c>
      <c r="AM40" s="46" t="e">
        <f>IF(AND(' RIESGOS DE GESTION'!#REF!="Baja",' RIESGOS DE GESTION'!#REF!="Catastrófico"),CONCATENATE("R5C",' RIESGOS DE GESTION'!#REF!),"")</f>
        <v>#REF!</v>
      </c>
      <c r="AN40" s="72"/>
      <c r="AO40" s="542"/>
      <c r="AP40" s="543"/>
      <c r="AQ40" s="543"/>
      <c r="AR40" s="543"/>
      <c r="AS40" s="543"/>
      <c r="AT40" s="544"/>
      <c r="AU40" s="72"/>
      <c r="AV40" s="72"/>
      <c r="AW40" s="72"/>
      <c r="AX40" s="72"/>
      <c r="AY40" s="72"/>
      <c r="AZ40" s="72"/>
      <c r="BA40" s="72"/>
      <c r="BB40" s="72"/>
      <c r="BC40" s="72"/>
      <c r="BD40" s="72"/>
      <c r="BE40" s="72"/>
      <c r="BF40" s="72"/>
      <c r="BG40" s="72"/>
      <c r="BH40" s="72"/>
      <c r="BI40" s="72"/>
      <c r="BJ40" s="72"/>
      <c r="BK40" s="72"/>
      <c r="BL40" s="72"/>
      <c r="BM40" s="72"/>
      <c r="BN40" s="72"/>
      <c r="BO40" s="72"/>
      <c r="BP40" s="72"/>
      <c r="BQ40" s="72"/>
      <c r="BR40" s="72"/>
      <c r="BS40" s="72"/>
      <c r="BT40" s="72"/>
      <c r="BU40" s="72"/>
      <c r="BV40" s="72"/>
      <c r="BW40" s="72"/>
      <c r="BX40" s="72"/>
    </row>
    <row r="41" spans="1:80" ht="15" customHeight="1" x14ac:dyDescent="0.25">
      <c r="A41" s="72"/>
      <c r="B41" s="423"/>
      <c r="C41" s="423"/>
      <c r="D41" s="424"/>
      <c r="E41" s="522"/>
      <c r="F41" s="521"/>
      <c r="G41" s="521"/>
      <c r="H41" s="521"/>
      <c r="I41" s="521"/>
      <c r="J41" s="65" t="e">
        <f>IF(AND(' RIESGOS DE GESTION'!#REF!="Baja",' RIESGOS DE GESTION'!#REF!="Leve"),CONCATENATE("R6C",' RIESGOS DE GESTION'!#REF!),"")</f>
        <v>#REF!</v>
      </c>
      <c r="K41" s="66" t="e">
        <f>IF(AND(' RIESGOS DE GESTION'!#REF!="Baja",' RIESGOS DE GESTION'!#REF!="Leve"),CONCATENATE("R6C",' RIESGOS DE GESTION'!#REF!),"")</f>
        <v>#REF!</v>
      </c>
      <c r="L41" s="66" t="e">
        <f>IF(AND(' RIESGOS DE GESTION'!#REF!="Baja",' RIESGOS DE GESTION'!#REF!="Leve"),CONCATENATE("R6C",' RIESGOS DE GESTION'!#REF!),"")</f>
        <v>#REF!</v>
      </c>
      <c r="M41" s="66" t="e">
        <f>IF(AND(' RIESGOS DE GESTION'!#REF!="Baja",' RIESGOS DE GESTION'!#REF!="Leve"),CONCATENATE("R6C",' RIESGOS DE GESTION'!#REF!),"")</f>
        <v>#REF!</v>
      </c>
      <c r="N41" s="66" t="e">
        <f>IF(AND(' RIESGOS DE GESTION'!#REF!="Baja",' RIESGOS DE GESTION'!#REF!="Leve"),CONCATENATE("R6C",' RIESGOS DE GESTION'!#REF!),"")</f>
        <v>#REF!</v>
      </c>
      <c r="O41" s="67" t="e">
        <f>IF(AND(' RIESGOS DE GESTION'!#REF!="Baja",' RIESGOS DE GESTION'!#REF!="Leve"),CONCATENATE("R6C",' RIESGOS DE GESTION'!#REF!),"")</f>
        <v>#REF!</v>
      </c>
      <c r="P41" s="56" t="e">
        <f>IF(AND(' RIESGOS DE GESTION'!#REF!="Baja",' RIESGOS DE GESTION'!#REF!="Menor"),CONCATENATE("R6C",' RIESGOS DE GESTION'!#REF!),"")</f>
        <v>#REF!</v>
      </c>
      <c r="Q41" s="57" t="e">
        <f>IF(AND(' RIESGOS DE GESTION'!#REF!="Baja",' RIESGOS DE GESTION'!#REF!="Menor"),CONCATENATE("R6C",' RIESGOS DE GESTION'!#REF!),"")</f>
        <v>#REF!</v>
      </c>
      <c r="R41" s="57" t="e">
        <f>IF(AND(' RIESGOS DE GESTION'!#REF!="Baja",' RIESGOS DE GESTION'!#REF!="Menor"),CONCATENATE("R6C",' RIESGOS DE GESTION'!#REF!),"")</f>
        <v>#REF!</v>
      </c>
      <c r="S41" s="57" t="e">
        <f>IF(AND(' RIESGOS DE GESTION'!#REF!="Baja",' RIESGOS DE GESTION'!#REF!="Menor"),CONCATENATE("R6C",' RIESGOS DE GESTION'!#REF!),"")</f>
        <v>#REF!</v>
      </c>
      <c r="T41" s="57" t="e">
        <f>IF(AND(' RIESGOS DE GESTION'!#REF!="Baja",' RIESGOS DE GESTION'!#REF!="Menor"),CONCATENATE("R6C",' RIESGOS DE GESTION'!#REF!),"")</f>
        <v>#REF!</v>
      </c>
      <c r="U41" s="58" t="e">
        <f>IF(AND(' RIESGOS DE GESTION'!#REF!="Baja",' RIESGOS DE GESTION'!#REF!="Menor"),CONCATENATE("R6C",' RIESGOS DE GESTION'!#REF!),"")</f>
        <v>#REF!</v>
      </c>
      <c r="V41" s="56" t="e">
        <f>IF(AND(' RIESGOS DE GESTION'!#REF!="Baja",' RIESGOS DE GESTION'!#REF!="Moderado"),CONCATENATE("R6C",' RIESGOS DE GESTION'!#REF!),"")</f>
        <v>#REF!</v>
      </c>
      <c r="W41" s="57" t="e">
        <f>IF(AND(' RIESGOS DE GESTION'!#REF!="Baja",' RIESGOS DE GESTION'!#REF!="Moderado"),CONCATENATE("R6C",' RIESGOS DE GESTION'!#REF!),"")</f>
        <v>#REF!</v>
      </c>
      <c r="X41" s="57" t="e">
        <f>IF(AND(' RIESGOS DE GESTION'!#REF!="Baja",' RIESGOS DE GESTION'!#REF!="Moderado"),CONCATENATE("R6C",' RIESGOS DE GESTION'!#REF!),"")</f>
        <v>#REF!</v>
      </c>
      <c r="Y41" s="57" t="e">
        <f>IF(AND(' RIESGOS DE GESTION'!#REF!="Baja",' RIESGOS DE GESTION'!#REF!="Moderado"),CONCATENATE("R6C",' RIESGOS DE GESTION'!#REF!),"")</f>
        <v>#REF!</v>
      </c>
      <c r="Z41" s="57" t="e">
        <f>IF(AND(' RIESGOS DE GESTION'!#REF!="Baja",' RIESGOS DE GESTION'!#REF!="Moderado"),CONCATENATE("R6C",' RIESGOS DE GESTION'!#REF!),"")</f>
        <v>#REF!</v>
      </c>
      <c r="AA41" s="58" t="e">
        <f>IF(AND(' RIESGOS DE GESTION'!#REF!="Baja",' RIESGOS DE GESTION'!#REF!="Moderado"),CONCATENATE("R6C",' RIESGOS DE GESTION'!#REF!),"")</f>
        <v>#REF!</v>
      </c>
      <c r="AB41" s="41" t="e">
        <f>IF(AND(' RIESGOS DE GESTION'!#REF!="Baja",' RIESGOS DE GESTION'!#REF!="Mayor"),CONCATENATE("R6C",' RIESGOS DE GESTION'!#REF!),"")</f>
        <v>#REF!</v>
      </c>
      <c r="AC41" s="42" t="e">
        <f>IF(AND(' RIESGOS DE GESTION'!#REF!="Baja",' RIESGOS DE GESTION'!#REF!="Mayor"),CONCATENATE("R6C",' RIESGOS DE GESTION'!#REF!),"")</f>
        <v>#REF!</v>
      </c>
      <c r="AD41" s="42" t="e">
        <f>IF(AND(' RIESGOS DE GESTION'!#REF!="Baja",' RIESGOS DE GESTION'!#REF!="Mayor"),CONCATENATE("R6C",' RIESGOS DE GESTION'!#REF!),"")</f>
        <v>#REF!</v>
      </c>
      <c r="AE41" s="42" t="e">
        <f>IF(AND(' RIESGOS DE GESTION'!#REF!="Baja",' RIESGOS DE GESTION'!#REF!="Mayor"),CONCATENATE("R6C",' RIESGOS DE GESTION'!#REF!),"")</f>
        <v>#REF!</v>
      </c>
      <c r="AF41" s="42" t="e">
        <f>IF(AND(' RIESGOS DE GESTION'!#REF!="Baja",' RIESGOS DE GESTION'!#REF!="Mayor"),CONCATENATE("R6C",' RIESGOS DE GESTION'!#REF!),"")</f>
        <v>#REF!</v>
      </c>
      <c r="AG41" s="43" t="e">
        <f>IF(AND(' RIESGOS DE GESTION'!#REF!="Baja",' RIESGOS DE GESTION'!#REF!="Mayor"),CONCATENATE("R6C",' RIESGOS DE GESTION'!#REF!),"")</f>
        <v>#REF!</v>
      </c>
      <c r="AH41" s="44" t="e">
        <f>IF(AND(' RIESGOS DE GESTION'!#REF!="Baja",' RIESGOS DE GESTION'!#REF!="Catastrófico"),CONCATENATE("R6C",' RIESGOS DE GESTION'!#REF!),"")</f>
        <v>#REF!</v>
      </c>
      <c r="AI41" s="45" t="e">
        <f>IF(AND(' RIESGOS DE GESTION'!#REF!="Baja",' RIESGOS DE GESTION'!#REF!="Catastrófico"),CONCATENATE("R6C",' RIESGOS DE GESTION'!#REF!),"")</f>
        <v>#REF!</v>
      </c>
      <c r="AJ41" s="45" t="e">
        <f>IF(AND(' RIESGOS DE GESTION'!#REF!="Baja",' RIESGOS DE GESTION'!#REF!="Catastrófico"),CONCATENATE("R6C",' RIESGOS DE GESTION'!#REF!),"")</f>
        <v>#REF!</v>
      </c>
      <c r="AK41" s="45" t="e">
        <f>IF(AND(' RIESGOS DE GESTION'!#REF!="Baja",' RIESGOS DE GESTION'!#REF!="Catastrófico"),CONCATENATE("R6C",' RIESGOS DE GESTION'!#REF!),"")</f>
        <v>#REF!</v>
      </c>
      <c r="AL41" s="45" t="e">
        <f>IF(AND(' RIESGOS DE GESTION'!#REF!="Baja",' RIESGOS DE GESTION'!#REF!="Catastrófico"),CONCATENATE("R6C",' RIESGOS DE GESTION'!#REF!),"")</f>
        <v>#REF!</v>
      </c>
      <c r="AM41" s="46" t="e">
        <f>IF(AND(' RIESGOS DE GESTION'!#REF!="Baja",' RIESGOS DE GESTION'!#REF!="Catastrófico"),CONCATENATE("R6C",' RIESGOS DE GESTION'!#REF!),"")</f>
        <v>#REF!</v>
      </c>
      <c r="AN41" s="72"/>
      <c r="AO41" s="542"/>
      <c r="AP41" s="543"/>
      <c r="AQ41" s="543"/>
      <c r="AR41" s="543"/>
      <c r="AS41" s="543"/>
      <c r="AT41" s="544"/>
      <c r="AU41" s="72"/>
      <c r="AV41" s="72"/>
      <c r="AW41" s="72"/>
      <c r="AX41" s="72"/>
      <c r="AY41" s="72"/>
      <c r="AZ41" s="72"/>
      <c r="BA41" s="72"/>
      <c r="BB41" s="72"/>
      <c r="BC41" s="72"/>
      <c r="BD41" s="72"/>
      <c r="BE41" s="72"/>
      <c r="BF41" s="72"/>
      <c r="BG41" s="72"/>
      <c r="BH41" s="72"/>
      <c r="BI41" s="72"/>
      <c r="BJ41" s="72"/>
      <c r="BK41" s="72"/>
      <c r="BL41" s="72"/>
      <c r="BM41" s="72"/>
      <c r="BN41" s="72"/>
      <c r="BO41" s="72"/>
      <c r="BP41" s="72"/>
      <c r="BQ41" s="72"/>
      <c r="BR41" s="72"/>
      <c r="BS41" s="72"/>
      <c r="BT41" s="72"/>
      <c r="BU41" s="72"/>
      <c r="BV41" s="72"/>
      <c r="BW41" s="72"/>
      <c r="BX41" s="72"/>
    </row>
    <row r="42" spans="1:80" ht="15" customHeight="1" x14ac:dyDescent="0.25">
      <c r="A42" s="72"/>
      <c r="B42" s="423"/>
      <c r="C42" s="423"/>
      <c r="D42" s="424"/>
      <c r="E42" s="522"/>
      <c r="F42" s="521"/>
      <c r="G42" s="521"/>
      <c r="H42" s="521"/>
      <c r="I42" s="521"/>
      <c r="J42" s="65" t="e">
        <f>IF(AND(' RIESGOS DE GESTION'!#REF!="Baja",' RIESGOS DE GESTION'!#REF!="Leve"),CONCATENATE("R7C",' RIESGOS DE GESTION'!#REF!),"")</f>
        <v>#REF!</v>
      </c>
      <c r="K42" s="66" t="e">
        <f>IF(AND(' RIESGOS DE GESTION'!#REF!="Baja",' RIESGOS DE GESTION'!#REF!="Leve"),CONCATENATE("R7C",' RIESGOS DE GESTION'!#REF!),"")</f>
        <v>#REF!</v>
      </c>
      <c r="L42" s="66" t="e">
        <f>IF(AND(' RIESGOS DE GESTION'!#REF!="Baja",' RIESGOS DE GESTION'!#REF!="Leve"),CONCATENATE("R7C",' RIESGOS DE GESTION'!#REF!),"")</f>
        <v>#REF!</v>
      </c>
      <c r="M42" s="66" t="e">
        <f>IF(AND(' RIESGOS DE GESTION'!#REF!="Baja",' RIESGOS DE GESTION'!#REF!="Leve"),CONCATENATE("R7C",' RIESGOS DE GESTION'!#REF!),"")</f>
        <v>#REF!</v>
      </c>
      <c r="N42" s="66" t="e">
        <f>IF(AND(' RIESGOS DE GESTION'!#REF!="Baja",' RIESGOS DE GESTION'!#REF!="Leve"),CONCATENATE("R7C",' RIESGOS DE GESTION'!#REF!),"")</f>
        <v>#REF!</v>
      </c>
      <c r="O42" s="67" t="e">
        <f>IF(AND(' RIESGOS DE GESTION'!#REF!="Baja",' RIESGOS DE GESTION'!#REF!="Leve"),CONCATENATE("R7C",' RIESGOS DE GESTION'!#REF!),"")</f>
        <v>#REF!</v>
      </c>
      <c r="P42" s="56" t="e">
        <f>IF(AND(' RIESGOS DE GESTION'!#REF!="Baja",' RIESGOS DE GESTION'!#REF!="Menor"),CONCATENATE("R7C",' RIESGOS DE GESTION'!#REF!),"")</f>
        <v>#REF!</v>
      </c>
      <c r="Q42" s="57" t="e">
        <f>IF(AND(' RIESGOS DE GESTION'!#REF!="Baja",' RIESGOS DE GESTION'!#REF!="Menor"),CONCATENATE("R7C",' RIESGOS DE GESTION'!#REF!),"")</f>
        <v>#REF!</v>
      </c>
      <c r="R42" s="57" t="e">
        <f>IF(AND(' RIESGOS DE GESTION'!#REF!="Baja",' RIESGOS DE GESTION'!#REF!="Menor"),CONCATENATE("R7C",' RIESGOS DE GESTION'!#REF!),"")</f>
        <v>#REF!</v>
      </c>
      <c r="S42" s="57" t="e">
        <f>IF(AND(' RIESGOS DE GESTION'!#REF!="Baja",' RIESGOS DE GESTION'!#REF!="Menor"),CONCATENATE("R7C",' RIESGOS DE GESTION'!#REF!),"")</f>
        <v>#REF!</v>
      </c>
      <c r="T42" s="57" t="e">
        <f>IF(AND(' RIESGOS DE GESTION'!#REF!="Baja",' RIESGOS DE GESTION'!#REF!="Menor"),CONCATENATE("R7C",' RIESGOS DE GESTION'!#REF!),"")</f>
        <v>#REF!</v>
      </c>
      <c r="U42" s="58" t="e">
        <f>IF(AND(' RIESGOS DE GESTION'!#REF!="Baja",' RIESGOS DE GESTION'!#REF!="Menor"),CONCATENATE("R7C",' RIESGOS DE GESTION'!#REF!),"")</f>
        <v>#REF!</v>
      </c>
      <c r="V42" s="56" t="e">
        <f>IF(AND(' RIESGOS DE GESTION'!#REF!="Baja",' RIESGOS DE GESTION'!#REF!="Moderado"),CONCATENATE("R7C",' RIESGOS DE GESTION'!#REF!),"")</f>
        <v>#REF!</v>
      </c>
      <c r="W42" s="57" t="e">
        <f>IF(AND(' RIESGOS DE GESTION'!#REF!="Baja",' RIESGOS DE GESTION'!#REF!="Moderado"),CONCATENATE("R7C",' RIESGOS DE GESTION'!#REF!),"")</f>
        <v>#REF!</v>
      </c>
      <c r="X42" s="57" t="e">
        <f>IF(AND(' RIESGOS DE GESTION'!#REF!="Baja",' RIESGOS DE GESTION'!#REF!="Moderado"),CONCATENATE("R7C",' RIESGOS DE GESTION'!#REF!),"")</f>
        <v>#REF!</v>
      </c>
      <c r="Y42" s="57" t="e">
        <f>IF(AND(' RIESGOS DE GESTION'!#REF!="Baja",' RIESGOS DE GESTION'!#REF!="Moderado"),CONCATENATE("R7C",' RIESGOS DE GESTION'!#REF!),"")</f>
        <v>#REF!</v>
      </c>
      <c r="Z42" s="57" t="e">
        <f>IF(AND(' RIESGOS DE GESTION'!#REF!="Baja",' RIESGOS DE GESTION'!#REF!="Moderado"),CONCATENATE("R7C",' RIESGOS DE GESTION'!#REF!),"")</f>
        <v>#REF!</v>
      </c>
      <c r="AA42" s="58" t="e">
        <f>IF(AND(' RIESGOS DE GESTION'!#REF!="Baja",' RIESGOS DE GESTION'!#REF!="Moderado"),CONCATENATE("R7C",' RIESGOS DE GESTION'!#REF!),"")</f>
        <v>#REF!</v>
      </c>
      <c r="AB42" s="41" t="e">
        <f>IF(AND(' RIESGOS DE GESTION'!#REF!="Baja",' RIESGOS DE GESTION'!#REF!="Mayor"),CONCATENATE("R7C",' RIESGOS DE GESTION'!#REF!),"")</f>
        <v>#REF!</v>
      </c>
      <c r="AC42" s="42" t="e">
        <f>IF(AND(' RIESGOS DE GESTION'!#REF!="Baja",' RIESGOS DE GESTION'!#REF!="Mayor"),CONCATENATE("R7C",' RIESGOS DE GESTION'!#REF!),"")</f>
        <v>#REF!</v>
      </c>
      <c r="AD42" s="42" t="e">
        <f>IF(AND(' RIESGOS DE GESTION'!#REF!="Baja",' RIESGOS DE GESTION'!#REF!="Mayor"),CONCATENATE("R7C",' RIESGOS DE GESTION'!#REF!),"")</f>
        <v>#REF!</v>
      </c>
      <c r="AE42" s="42" t="e">
        <f>IF(AND(' RIESGOS DE GESTION'!#REF!="Baja",' RIESGOS DE GESTION'!#REF!="Mayor"),CONCATENATE("R7C",' RIESGOS DE GESTION'!#REF!),"")</f>
        <v>#REF!</v>
      </c>
      <c r="AF42" s="42" t="e">
        <f>IF(AND(' RIESGOS DE GESTION'!#REF!="Baja",' RIESGOS DE GESTION'!#REF!="Mayor"),CONCATENATE("R7C",' RIESGOS DE GESTION'!#REF!),"")</f>
        <v>#REF!</v>
      </c>
      <c r="AG42" s="43" t="e">
        <f>IF(AND(' RIESGOS DE GESTION'!#REF!="Baja",' RIESGOS DE GESTION'!#REF!="Mayor"),CONCATENATE("R7C",' RIESGOS DE GESTION'!#REF!),"")</f>
        <v>#REF!</v>
      </c>
      <c r="AH42" s="44" t="e">
        <f>IF(AND(' RIESGOS DE GESTION'!#REF!="Baja",' RIESGOS DE GESTION'!#REF!="Catastrófico"),CONCATENATE("R7C",' RIESGOS DE GESTION'!#REF!),"")</f>
        <v>#REF!</v>
      </c>
      <c r="AI42" s="45" t="e">
        <f>IF(AND(' RIESGOS DE GESTION'!#REF!="Baja",' RIESGOS DE GESTION'!#REF!="Catastrófico"),CONCATENATE("R7C",' RIESGOS DE GESTION'!#REF!),"")</f>
        <v>#REF!</v>
      </c>
      <c r="AJ42" s="45" t="e">
        <f>IF(AND(' RIESGOS DE GESTION'!#REF!="Baja",' RIESGOS DE GESTION'!#REF!="Catastrófico"),CONCATENATE("R7C",' RIESGOS DE GESTION'!#REF!),"")</f>
        <v>#REF!</v>
      </c>
      <c r="AK42" s="45" t="e">
        <f>IF(AND(' RIESGOS DE GESTION'!#REF!="Baja",' RIESGOS DE GESTION'!#REF!="Catastrófico"),CONCATENATE("R7C",' RIESGOS DE GESTION'!#REF!),"")</f>
        <v>#REF!</v>
      </c>
      <c r="AL42" s="45" t="e">
        <f>IF(AND(' RIESGOS DE GESTION'!#REF!="Baja",' RIESGOS DE GESTION'!#REF!="Catastrófico"),CONCATENATE("R7C",' RIESGOS DE GESTION'!#REF!),"")</f>
        <v>#REF!</v>
      </c>
      <c r="AM42" s="46" t="e">
        <f>IF(AND(' RIESGOS DE GESTION'!#REF!="Baja",' RIESGOS DE GESTION'!#REF!="Catastrófico"),CONCATENATE("R7C",' RIESGOS DE GESTION'!#REF!),"")</f>
        <v>#REF!</v>
      </c>
      <c r="AN42" s="72"/>
      <c r="AO42" s="542"/>
      <c r="AP42" s="543"/>
      <c r="AQ42" s="543"/>
      <c r="AR42" s="543"/>
      <c r="AS42" s="543"/>
      <c r="AT42" s="544"/>
      <c r="AU42" s="72"/>
      <c r="AV42" s="72"/>
      <c r="AW42" s="72"/>
      <c r="AX42" s="72"/>
      <c r="AY42" s="72"/>
      <c r="AZ42" s="72"/>
      <c r="BA42" s="72"/>
      <c r="BB42" s="72"/>
      <c r="BC42" s="72"/>
      <c r="BD42" s="72"/>
      <c r="BE42" s="72"/>
      <c r="BF42" s="72"/>
      <c r="BG42" s="72"/>
      <c r="BH42" s="72"/>
      <c r="BI42" s="72"/>
      <c r="BJ42" s="72"/>
      <c r="BK42" s="72"/>
      <c r="BL42" s="72"/>
      <c r="BM42" s="72"/>
      <c r="BN42" s="72"/>
      <c r="BO42" s="72"/>
      <c r="BP42" s="72"/>
      <c r="BQ42" s="72"/>
      <c r="BR42" s="72"/>
      <c r="BS42" s="72"/>
      <c r="BT42" s="72"/>
      <c r="BU42" s="72"/>
      <c r="BV42" s="72"/>
      <c r="BW42" s="72"/>
      <c r="BX42" s="72"/>
    </row>
    <row r="43" spans="1:80" ht="15" customHeight="1" x14ac:dyDescent="0.25">
      <c r="A43" s="72"/>
      <c r="B43" s="423"/>
      <c r="C43" s="423"/>
      <c r="D43" s="424"/>
      <c r="E43" s="522"/>
      <c r="F43" s="521"/>
      <c r="G43" s="521"/>
      <c r="H43" s="521"/>
      <c r="I43" s="521"/>
      <c r="J43" s="65" t="e">
        <f>IF(AND(' RIESGOS DE GESTION'!#REF!="Baja",' RIESGOS DE GESTION'!#REF!="Leve"),CONCATENATE("R8C",' RIESGOS DE GESTION'!#REF!),"")</f>
        <v>#REF!</v>
      </c>
      <c r="K43" s="66" t="e">
        <f>IF(AND(' RIESGOS DE GESTION'!#REF!="Baja",' RIESGOS DE GESTION'!#REF!="Leve"),CONCATENATE("R8C",' RIESGOS DE GESTION'!#REF!),"")</f>
        <v>#REF!</v>
      </c>
      <c r="L43" s="66" t="e">
        <f>IF(AND(' RIESGOS DE GESTION'!#REF!="Baja",' RIESGOS DE GESTION'!#REF!="Leve"),CONCATENATE("R8C",' RIESGOS DE GESTION'!#REF!),"")</f>
        <v>#REF!</v>
      </c>
      <c r="M43" s="66" t="e">
        <f>IF(AND(' RIESGOS DE GESTION'!#REF!="Baja",' RIESGOS DE GESTION'!#REF!="Leve"),CONCATENATE("R8C",' RIESGOS DE GESTION'!#REF!),"")</f>
        <v>#REF!</v>
      </c>
      <c r="N43" s="66" t="e">
        <f>IF(AND(' RIESGOS DE GESTION'!#REF!="Baja",' RIESGOS DE GESTION'!#REF!="Leve"),CONCATENATE("R8C",' RIESGOS DE GESTION'!#REF!),"")</f>
        <v>#REF!</v>
      </c>
      <c r="O43" s="67" t="e">
        <f>IF(AND(' RIESGOS DE GESTION'!#REF!="Baja",' RIESGOS DE GESTION'!#REF!="Leve"),CONCATENATE("R8C",' RIESGOS DE GESTION'!#REF!),"")</f>
        <v>#REF!</v>
      </c>
      <c r="P43" s="56" t="e">
        <f>IF(AND(' RIESGOS DE GESTION'!#REF!="Baja",' RIESGOS DE GESTION'!#REF!="Menor"),CONCATENATE("R8C",' RIESGOS DE GESTION'!#REF!),"")</f>
        <v>#REF!</v>
      </c>
      <c r="Q43" s="57" t="e">
        <f>IF(AND(' RIESGOS DE GESTION'!#REF!="Baja",' RIESGOS DE GESTION'!#REF!="Menor"),CONCATENATE("R8C",' RIESGOS DE GESTION'!#REF!),"")</f>
        <v>#REF!</v>
      </c>
      <c r="R43" s="57" t="e">
        <f>IF(AND(' RIESGOS DE GESTION'!#REF!="Baja",' RIESGOS DE GESTION'!#REF!="Menor"),CONCATENATE("R8C",' RIESGOS DE GESTION'!#REF!),"")</f>
        <v>#REF!</v>
      </c>
      <c r="S43" s="57" t="e">
        <f>IF(AND(' RIESGOS DE GESTION'!#REF!="Baja",' RIESGOS DE GESTION'!#REF!="Menor"),CONCATENATE("R8C",' RIESGOS DE GESTION'!#REF!),"")</f>
        <v>#REF!</v>
      </c>
      <c r="T43" s="57" t="e">
        <f>IF(AND(' RIESGOS DE GESTION'!#REF!="Baja",' RIESGOS DE GESTION'!#REF!="Menor"),CONCATENATE("R8C",' RIESGOS DE GESTION'!#REF!),"")</f>
        <v>#REF!</v>
      </c>
      <c r="U43" s="58" t="e">
        <f>IF(AND(' RIESGOS DE GESTION'!#REF!="Baja",' RIESGOS DE GESTION'!#REF!="Menor"),CONCATENATE("R8C",' RIESGOS DE GESTION'!#REF!),"")</f>
        <v>#REF!</v>
      </c>
      <c r="V43" s="56" t="e">
        <f>IF(AND(' RIESGOS DE GESTION'!#REF!="Baja",' RIESGOS DE GESTION'!#REF!="Moderado"),CONCATENATE("R8C",' RIESGOS DE GESTION'!#REF!),"")</f>
        <v>#REF!</v>
      </c>
      <c r="W43" s="57" t="e">
        <f>IF(AND(' RIESGOS DE GESTION'!#REF!="Baja",' RIESGOS DE GESTION'!#REF!="Moderado"),CONCATENATE("R8C",' RIESGOS DE GESTION'!#REF!),"")</f>
        <v>#REF!</v>
      </c>
      <c r="X43" s="57" t="e">
        <f>IF(AND(' RIESGOS DE GESTION'!#REF!="Baja",' RIESGOS DE GESTION'!#REF!="Moderado"),CONCATENATE("R8C",' RIESGOS DE GESTION'!#REF!),"")</f>
        <v>#REF!</v>
      </c>
      <c r="Y43" s="57" t="e">
        <f>IF(AND(' RIESGOS DE GESTION'!#REF!="Baja",' RIESGOS DE GESTION'!#REF!="Moderado"),CONCATENATE("R8C",' RIESGOS DE GESTION'!#REF!),"")</f>
        <v>#REF!</v>
      </c>
      <c r="Z43" s="57" t="e">
        <f>IF(AND(' RIESGOS DE GESTION'!#REF!="Baja",' RIESGOS DE GESTION'!#REF!="Moderado"),CONCATENATE("R8C",' RIESGOS DE GESTION'!#REF!),"")</f>
        <v>#REF!</v>
      </c>
      <c r="AA43" s="58" t="e">
        <f>IF(AND(' RIESGOS DE GESTION'!#REF!="Baja",' RIESGOS DE GESTION'!#REF!="Moderado"),CONCATENATE("R8C",' RIESGOS DE GESTION'!#REF!),"")</f>
        <v>#REF!</v>
      </c>
      <c r="AB43" s="41" t="e">
        <f>IF(AND(' RIESGOS DE GESTION'!#REF!="Baja",' RIESGOS DE GESTION'!#REF!="Mayor"),CONCATENATE("R8C",' RIESGOS DE GESTION'!#REF!),"")</f>
        <v>#REF!</v>
      </c>
      <c r="AC43" s="42" t="e">
        <f>IF(AND(' RIESGOS DE GESTION'!#REF!="Baja",' RIESGOS DE GESTION'!#REF!="Mayor"),CONCATENATE("R8C",' RIESGOS DE GESTION'!#REF!),"")</f>
        <v>#REF!</v>
      </c>
      <c r="AD43" s="42" t="e">
        <f>IF(AND(' RIESGOS DE GESTION'!#REF!="Baja",' RIESGOS DE GESTION'!#REF!="Mayor"),CONCATENATE("R8C",' RIESGOS DE GESTION'!#REF!),"")</f>
        <v>#REF!</v>
      </c>
      <c r="AE43" s="42" t="e">
        <f>IF(AND(' RIESGOS DE GESTION'!#REF!="Baja",' RIESGOS DE GESTION'!#REF!="Mayor"),CONCATENATE("R8C",' RIESGOS DE GESTION'!#REF!),"")</f>
        <v>#REF!</v>
      </c>
      <c r="AF43" s="42" t="e">
        <f>IF(AND(' RIESGOS DE GESTION'!#REF!="Baja",' RIESGOS DE GESTION'!#REF!="Mayor"),CONCATENATE("R8C",' RIESGOS DE GESTION'!#REF!),"")</f>
        <v>#REF!</v>
      </c>
      <c r="AG43" s="43" t="e">
        <f>IF(AND(' RIESGOS DE GESTION'!#REF!="Baja",' RIESGOS DE GESTION'!#REF!="Mayor"),CONCATENATE("R8C",' RIESGOS DE GESTION'!#REF!),"")</f>
        <v>#REF!</v>
      </c>
      <c r="AH43" s="44" t="e">
        <f>IF(AND(' RIESGOS DE GESTION'!#REF!="Baja",' RIESGOS DE GESTION'!#REF!="Catastrófico"),CONCATENATE("R8C",' RIESGOS DE GESTION'!#REF!),"")</f>
        <v>#REF!</v>
      </c>
      <c r="AI43" s="45" t="e">
        <f>IF(AND(' RIESGOS DE GESTION'!#REF!="Baja",' RIESGOS DE GESTION'!#REF!="Catastrófico"),CONCATENATE("R8C",' RIESGOS DE GESTION'!#REF!),"")</f>
        <v>#REF!</v>
      </c>
      <c r="AJ43" s="45" t="e">
        <f>IF(AND(' RIESGOS DE GESTION'!#REF!="Baja",' RIESGOS DE GESTION'!#REF!="Catastrófico"),CONCATENATE("R8C",' RIESGOS DE GESTION'!#REF!),"")</f>
        <v>#REF!</v>
      </c>
      <c r="AK43" s="45" t="e">
        <f>IF(AND(' RIESGOS DE GESTION'!#REF!="Baja",' RIESGOS DE GESTION'!#REF!="Catastrófico"),CONCATENATE("R8C",' RIESGOS DE GESTION'!#REF!),"")</f>
        <v>#REF!</v>
      </c>
      <c r="AL43" s="45" t="e">
        <f>IF(AND(' RIESGOS DE GESTION'!#REF!="Baja",' RIESGOS DE GESTION'!#REF!="Catastrófico"),CONCATENATE("R8C",' RIESGOS DE GESTION'!#REF!),"")</f>
        <v>#REF!</v>
      </c>
      <c r="AM43" s="46" t="e">
        <f>IF(AND(' RIESGOS DE GESTION'!#REF!="Baja",' RIESGOS DE GESTION'!#REF!="Catastrófico"),CONCATENATE("R8C",' RIESGOS DE GESTION'!#REF!),"")</f>
        <v>#REF!</v>
      </c>
      <c r="AN43" s="72"/>
      <c r="AO43" s="542"/>
      <c r="AP43" s="543"/>
      <c r="AQ43" s="543"/>
      <c r="AR43" s="543"/>
      <c r="AS43" s="543"/>
      <c r="AT43" s="544"/>
      <c r="AU43" s="72"/>
      <c r="AV43" s="72"/>
      <c r="AW43" s="72"/>
      <c r="AX43" s="72"/>
      <c r="AY43" s="72"/>
      <c r="AZ43" s="72"/>
      <c r="BA43" s="72"/>
      <c r="BB43" s="72"/>
      <c r="BC43" s="72"/>
      <c r="BD43" s="72"/>
      <c r="BE43" s="72"/>
      <c r="BF43" s="72"/>
      <c r="BG43" s="72"/>
      <c r="BH43" s="72"/>
      <c r="BI43" s="72"/>
      <c r="BJ43" s="72"/>
      <c r="BK43" s="72"/>
      <c r="BL43" s="72"/>
      <c r="BM43" s="72"/>
      <c r="BN43" s="72"/>
      <c r="BO43" s="72"/>
      <c r="BP43" s="72"/>
      <c r="BQ43" s="72"/>
      <c r="BR43" s="72"/>
      <c r="BS43" s="72"/>
      <c r="BT43" s="72"/>
      <c r="BU43" s="72"/>
      <c r="BV43" s="72"/>
      <c r="BW43" s="72"/>
      <c r="BX43" s="72"/>
    </row>
    <row r="44" spans="1:80" ht="15" customHeight="1" x14ac:dyDescent="0.25">
      <c r="A44" s="72"/>
      <c r="B44" s="423"/>
      <c r="C44" s="423"/>
      <c r="D44" s="424"/>
      <c r="E44" s="522"/>
      <c r="F44" s="521"/>
      <c r="G44" s="521"/>
      <c r="H44" s="521"/>
      <c r="I44" s="521"/>
      <c r="J44" s="65" t="e">
        <f>IF(AND(' RIESGOS DE GESTION'!#REF!="Baja",' RIESGOS DE GESTION'!#REF!="Leve"),CONCATENATE("R9C",' RIESGOS DE GESTION'!#REF!),"")</f>
        <v>#REF!</v>
      </c>
      <c r="K44" s="66" t="e">
        <f>IF(AND(' RIESGOS DE GESTION'!#REF!="Baja",' RIESGOS DE GESTION'!#REF!="Leve"),CONCATENATE("R9C",' RIESGOS DE GESTION'!#REF!),"")</f>
        <v>#REF!</v>
      </c>
      <c r="L44" s="66" t="e">
        <f>IF(AND(' RIESGOS DE GESTION'!#REF!="Baja",' RIESGOS DE GESTION'!#REF!="Leve"),CONCATENATE("R9C",' RIESGOS DE GESTION'!#REF!),"")</f>
        <v>#REF!</v>
      </c>
      <c r="M44" s="66" t="e">
        <f>IF(AND(' RIESGOS DE GESTION'!#REF!="Baja",' RIESGOS DE GESTION'!#REF!="Leve"),CONCATENATE("R9C",' RIESGOS DE GESTION'!#REF!),"")</f>
        <v>#REF!</v>
      </c>
      <c r="N44" s="66" t="e">
        <f>IF(AND(' RIESGOS DE GESTION'!#REF!="Baja",' RIESGOS DE GESTION'!#REF!="Leve"),CONCATENATE("R9C",' RIESGOS DE GESTION'!#REF!),"")</f>
        <v>#REF!</v>
      </c>
      <c r="O44" s="67" t="e">
        <f>IF(AND(' RIESGOS DE GESTION'!#REF!="Baja",' RIESGOS DE GESTION'!#REF!="Leve"),CONCATENATE("R9C",' RIESGOS DE GESTION'!#REF!),"")</f>
        <v>#REF!</v>
      </c>
      <c r="P44" s="56" t="e">
        <f>IF(AND(' RIESGOS DE GESTION'!#REF!="Baja",' RIESGOS DE GESTION'!#REF!="Menor"),CONCATENATE("R9C",' RIESGOS DE GESTION'!#REF!),"")</f>
        <v>#REF!</v>
      </c>
      <c r="Q44" s="57" t="e">
        <f>IF(AND(' RIESGOS DE GESTION'!#REF!="Baja",' RIESGOS DE GESTION'!#REF!="Menor"),CONCATENATE("R9C",' RIESGOS DE GESTION'!#REF!),"")</f>
        <v>#REF!</v>
      </c>
      <c r="R44" s="57" t="e">
        <f>IF(AND(' RIESGOS DE GESTION'!#REF!="Baja",' RIESGOS DE GESTION'!#REF!="Menor"),CONCATENATE("R9C",' RIESGOS DE GESTION'!#REF!),"")</f>
        <v>#REF!</v>
      </c>
      <c r="S44" s="57" t="e">
        <f>IF(AND(' RIESGOS DE GESTION'!#REF!="Baja",' RIESGOS DE GESTION'!#REF!="Menor"),CONCATENATE("R9C",' RIESGOS DE GESTION'!#REF!),"")</f>
        <v>#REF!</v>
      </c>
      <c r="T44" s="57" t="e">
        <f>IF(AND(' RIESGOS DE GESTION'!#REF!="Baja",' RIESGOS DE GESTION'!#REF!="Menor"),CONCATENATE("R9C",' RIESGOS DE GESTION'!#REF!),"")</f>
        <v>#REF!</v>
      </c>
      <c r="U44" s="58" t="e">
        <f>IF(AND(' RIESGOS DE GESTION'!#REF!="Baja",' RIESGOS DE GESTION'!#REF!="Menor"),CONCATENATE("R9C",' RIESGOS DE GESTION'!#REF!),"")</f>
        <v>#REF!</v>
      </c>
      <c r="V44" s="56" t="e">
        <f>IF(AND(' RIESGOS DE GESTION'!#REF!="Baja",' RIESGOS DE GESTION'!#REF!="Moderado"),CONCATENATE("R9C",' RIESGOS DE GESTION'!#REF!),"")</f>
        <v>#REF!</v>
      </c>
      <c r="W44" s="57" t="e">
        <f>IF(AND(' RIESGOS DE GESTION'!#REF!="Baja",' RIESGOS DE GESTION'!#REF!="Moderado"),CONCATENATE("R9C",' RIESGOS DE GESTION'!#REF!),"")</f>
        <v>#REF!</v>
      </c>
      <c r="X44" s="57" t="e">
        <f>IF(AND(' RIESGOS DE GESTION'!#REF!="Baja",' RIESGOS DE GESTION'!#REF!="Moderado"),CONCATENATE("R9C",' RIESGOS DE GESTION'!#REF!),"")</f>
        <v>#REF!</v>
      </c>
      <c r="Y44" s="57" t="e">
        <f>IF(AND(' RIESGOS DE GESTION'!#REF!="Baja",' RIESGOS DE GESTION'!#REF!="Moderado"),CONCATENATE("R9C",' RIESGOS DE GESTION'!#REF!),"")</f>
        <v>#REF!</v>
      </c>
      <c r="Z44" s="57" t="e">
        <f>IF(AND(' RIESGOS DE GESTION'!#REF!="Baja",' RIESGOS DE GESTION'!#REF!="Moderado"),CONCATENATE("R9C",' RIESGOS DE GESTION'!#REF!),"")</f>
        <v>#REF!</v>
      </c>
      <c r="AA44" s="58" t="e">
        <f>IF(AND(' RIESGOS DE GESTION'!#REF!="Baja",' RIESGOS DE GESTION'!#REF!="Moderado"),CONCATENATE("R9C",' RIESGOS DE GESTION'!#REF!),"")</f>
        <v>#REF!</v>
      </c>
      <c r="AB44" s="41" t="e">
        <f>IF(AND(' RIESGOS DE GESTION'!#REF!="Baja",' RIESGOS DE GESTION'!#REF!="Mayor"),CONCATENATE("R9C",' RIESGOS DE GESTION'!#REF!),"")</f>
        <v>#REF!</v>
      </c>
      <c r="AC44" s="42" t="e">
        <f>IF(AND(' RIESGOS DE GESTION'!#REF!="Baja",' RIESGOS DE GESTION'!#REF!="Mayor"),CONCATENATE("R9C",' RIESGOS DE GESTION'!#REF!),"")</f>
        <v>#REF!</v>
      </c>
      <c r="AD44" s="42" t="e">
        <f>IF(AND(' RIESGOS DE GESTION'!#REF!="Baja",' RIESGOS DE GESTION'!#REF!="Mayor"),CONCATENATE("R9C",' RIESGOS DE GESTION'!#REF!),"")</f>
        <v>#REF!</v>
      </c>
      <c r="AE44" s="42" t="e">
        <f>IF(AND(' RIESGOS DE GESTION'!#REF!="Baja",' RIESGOS DE GESTION'!#REF!="Mayor"),CONCATENATE("R9C",' RIESGOS DE GESTION'!#REF!),"")</f>
        <v>#REF!</v>
      </c>
      <c r="AF44" s="42" t="e">
        <f>IF(AND(' RIESGOS DE GESTION'!#REF!="Baja",' RIESGOS DE GESTION'!#REF!="Mayor"),CONCATENATE("R9C",' RIESGOS DE GESTION'!#REF!),"")</f>
        <v>#REF!</v>
      </c>
      <c r="AG44" s="43" t="e">
        <f>IF(AND(' RIESGOS DE GESTION'!#REF!="Baja",' RIESGOS DE GESTION'!#REF!="Mayor"),CONCATENATE("R9C",' RIESGOS DE GESTION'!#REF!),"")</f>
        <v>#REF!</v>
      </c>
      <c r="AH44" s="44" t="e">
        <f>IF(AND(' RIESGOS DE GESTION'!#REF!="Baja",' RIESGOS DE GESTION'!#REF!="Catastrófico"),CONCATENATE("R9C",' RIESGOS DE GESTION'!#REF!),"")</f>
        <v>#REF!</v>
      </c>
      <c r="AI44" s="45" t="e">
        <f>IF(AND(' RIESGOS DE GESTION'!#REF!="Baja",' RIESGOS DE GESTION'!#REF!="Catastrófico"),CONCATENATE("R9C",' RIESGOS DE GESTION'!#REF!),"")</f>
        <v>#REF!</v>
      </c>
      <c r="AJ44" s="45" t="e">
        <f>IF(AND(' RIESGOS DE GESTION'!#REF!="Baja",' RIESGOS DE GESTION'!#REF!="Catastrófico"),CONCATENATE("R9C",' RIESGOS DE GESTION'!#REF!),"")</f>
        <v>#REF!</v>
      </c>
      <c r="AK44" s="45" t="e">
        <f>IF(AND(' RIESGOS DE GESTION'!#REF!="Baja",' RIESGOS DE GESTION'!#REF!="Catastrófico"),CONCATENATE("R9C",' RIESGOS DE GESTION'!#REF!),"")</f>
        <v>#REF!</v>
      </c>
      <c r="AL44" s="45" t="e">
        <f>IF(AND(' RIESGOS DE GESTION'!#REF!="Baja",' RIESGOS DE GESTION'!#REF!="Catastrófico"),CONCATENATE("R9C",' RIESGOS DE GESTION'!#REF!),"")</f>
        <v>#REF!</v>
      </c>
      <c r="AM44" s="46" t="e">
        <f>IF(AND(' RIESGOS DE GESTION'!#REF!="Baja",' RIESGOS DE GESTION'!#REF!="Catastrófico"),CONCATENATE("R9C",' RIESGOS DE GESTION'!#REF!),"")</f>
        <v>#REF!</v>
      </c>
      <c r="AN44" s="72"/>
      <c r="AO44" s="542"/>
      <c r="AP44" s="543"/>
      <c r="AQ44" s="543"/>
      <c r="AR44" s="543"/>
      <c r="AS44" s="543"/>
      <c r="AT44" s="544"/>
      <c r="AU44" s="72"/>
      <c r="AV44" s="72"/>
      <c r="AW44" s="72"/>
      <c r="AX44" s="72"/>
      <c r="AY44" s="72"/>
      <c r="AZ44" s="72"/>
      <c r="BA44" s="72"/>
      <c r="BB44" s="72"/>
      <c r="BC44" s="72"/>
      <c r="BD44" s="72"/>
      <c r="BE44" s="72"/>
      <c r="BF44" s="72"/>
      <c r="BG44" s="72"/>
      <c r="BH44" s="72"/>
      <c r="BI44" s="72"/>
      <c r="BJ44" s="72"/>
      <c r="BK44" s="72"/>
      <c r="BL44" s="72"/>
      <c r="BM44" s="72"/>
      <c r="BN44" s="72"/>
      <c r="BO44" s="72"/>
      <c r="BP44" s="72"/>
      <c r="BQ44" s="72"/>
      <c r="BR44" s="72"/>
      <c r="BS44" s="72"/>
      <c r="BT44" s="72"/>
      <c r="BU44" s="72"/>
      <c r="BV44" s="72"/>
      <c r="BW44" s="72"/>
      <c r="BX44" s="72"/>
    </row>
    <row r="45" spans="1:80" ht="15.75" customHeight="1" thickBot="1" x14ac:dyDescent="0.3">
      <c r="A45" s="72"/>
      <c r="B45" s="423"/>
      <c r="C45" s="423"/>
      <c r="D45" s="424"/>
      <c r="E45" s="523"/>
      <c r="F45" s="524"/>
      <c r="G45" s="524"/>
      <c r="H45" s="524"/>
      <c r="I45" s="524"/>
      <c r="J45" s="68" t="e">
        <f>IF(AND(' RIESGOS DE GESTION'!#REF!="Baja",' RIESGOS DE GESTION'!#REF!="Leve"),CONCATENATE("R10C",' RIESGOS DE GESTION'!#REF!),"")</f>
        <v>#REF!</v>
      </c>
      <c r="K45" s="69" t="e">
        <f>IF(AND(' RIESGOS DE GESTION'!#REF!="Baja",' RIESGOS DE GESTION'!#REF!="Leve"),CONCATENATE("R10C",' RIESGOS DE GESTION'!#REF!),"")</f>
        <v>#REF!</v>
      </c>
      <c r="L45" s="69" t="e">
        <f>IF(AND(' RIESGOS DE GESTION'!#REF!="Baja",' RIESGOS DE GESTION'!#REF!="Leve"),CONCATENATE("R10C",' RIESGOS DE GESTION'!#REF!),"")</f>
        <v>#REF!</v>
      </c>
      <c r="M45" s="69" t="e">
        <f>IF(AND(' RIESGOS DE GESTION'!#REF!="Baja",' RIESGOS DE GESTION'!#REF!="Leve"),CONCATENATE("R10C",' RIESGOS DE GESTION'!#REF!),"")</f>
        <v>#REF!</v>
      </c>
      <c r="N45" s="69" t="e">
        <f>IF(AND(' RIESGOS DE GESTION'!#REF!="Baja",' RIESGOS DE GESTION'!#REF!="Leve"),CONCATENATE("R10C",' RIESGOS DE GESTION'!#REF!),"")</f>
        <v>#REF!</v>
      </c>
      <c r="O45" s="70" t="e">
        <f>IF(AND(' RIESGOS DE GESTION'!#REF!="Baja",' RIESGOS DE GESTION'!#REF!="Leve"),CONCATENATE("R10C",' RIESGOS DE GESTION'!#REF!),"")</f>
        <v>#REF!</v>
      </c>
      <c r="P45" s="56" t="e">
        <f>IF(AND(' RIESGOS DE GESTION'!#REF!="Baja",' RIESGOS DE GESTION'!#REF!="Menor"),CONCATENATE("R10C",' RIESGOS DE GESTION'!#REF!),"")</f>
        <v>#REF!</v>
      </c>
      <c r="Q45" s="57" t="e">
        <f>IF(AND(' RIESGOS DE GESTION'!#REF!="Baja",' RIESGOS DE GESTION'!#REF!="Menor"),CONCATENATE("R10C",' RIESGOS DE GESTION'!#REF!),"")</f>
        <v>#REF!</v>
      </c>
      <c r="R45" s="57" t="e">
        <f>IF(AND(' RIESGOS DE GESTION'!#REF!="Baja",' RIESGOS DE GESTION'!#REF!="Menor"),CONCATENATE("R10C",' RIESGOS DE GESTION'!#REF!),"")</f>
        <v>#REF!</v>
      </c>
      <c r="S45" s="57" t="e">
        <f>IF(AND(' RIESGOS DE GESTION'!#REF!="Baja",' RIESGOS DE GESTION'!#REF!="Menor"),CONCATENATE("R10C",' RIESGOS DE GESTION'!#REF!),"")</f>
        <v>#REF!</v>
      </c>
      <c r="T45" s="57" t="e">
        <f>IF(AND(' RIESGOS DE GESTION'!#REF!="Baja",' RIESGOS DE GESTION'!#REF!="Menor"),CONCATENATE("R10C",' RIESGOS DE GESTION'!#REF!),"")</f>
        <v>#REF!</v>
      </c>
      <c r="U45" s="58" t="e">
        <f>IF(AND(' RIESGOS DE GESTION'!#REF!="Baja",' RIESGOS DE GESTION'!#REF!="Menor"),CONCATENATE("R10C",' RIESGOS DE GESTION'!#REF!),"")</f>
        <v>#REF!</v>
      </c>
      <c r="V45" s="59" t="e">
        <f>IF(AND(' RIESGOS DE GESTION'!#REF!="Baja",' RIESGOS DE GESTION'!#REF!="Moderado"),CONCATENATE("R10C",' RIESGOS DE GESTION'!#REF!),"")</f>
        <v>#REF!</v>
      </c>
      <c r="W45" s="60" t="e">
        <f>IF(AND(' RIESGOS DE GESTION'!#REF!="Baja",' RIESGOS DE GESTION'!#REF!="Moderado"),CONCATENATE("R10C",' RIESGOS DE GESTION'!#REF!),"")</f>
        <v>#REF!</v>
      </c>
      <c r="X45" s="60" t="e">
        <f>IF(AND(' RIESGOS DE GESTION'!#REF!="Baja",' RIESGOS DE GESTION'!#REF!="Moderado"),CONCATENATE("R10C",' RIESGOS DE GESTION'!#REF!),"")</f>
        <v>#REF!</v>
      </c>
      <c r="Y45" s="60" t="e">
        <f>IF(AND(' RIESGOS DE GESTION'!#REF!="Baja",' RIESGOS DE GESTION'!#REF!="Moderado"),CONCATENATE("R10C",' RIESGOS DE GESTION'!#REF!),"")</f>
        <v>#REF!</v>
      </c>
      <c r="Z45" s="60" t="e">
        <f>IF(AND(' RIESGOS DE GESTION'!#REF!="Baja",' RIESGOS DE GESTION'!#REF!="Moderado"),CONCATENATE("R10C",' RIESGOS DE GESTION'!#REF!),"")</f>
        <v>#REF!</v>
      </c>
      <c r="AA45" s="61" t="e">
        <f>IF(AND(' RIESGOS DE GESTION'!#REF!="Baja",' RIESGOS DE GESTION'!#REF!="Moderado"),CONCATENATE("R10C",' RIESGOS DE GESTION'!#REF!),"")</f>
        <v>#REF!</v>
      </c>
      <c r="AB45" s="47" t="e">
        <f>IF(AND(' RIESGOS DE GESTION'!#REF!="Baja",' RIESGOS DE GESTION'!#REF!="Mayor"),CONCATENATE("R10C",' RIESGOS DE GESTION'!#REF!),"")</f>
        <v>#REF!</v>
      </c>
      <c r="AC45" s="48" t="e">
        <f>IF(AND(' RIESGOS DE GESTION'!#REF!="Baja",' RIESGOS DE GESTION'!#REF!="Mayor"),CONCATENATE("R10C",' RIESGOS DE GESTION'!#REF!),"")</f>
        <v>#REF!</v>
      </c>
      <c r="AD45" s="48" t="e">
        <f>IF(AND(' RIESGOS DE GESTION'!#REF!="Baja",' RIESGOS DE GESTION'!#REF!="Mayor"),CONCATENATE("R10C",' RIESGOS DE GESTION'!#REF!),"")</f>
        <v>#REF!</v>
      </c>
      <c r="AE45" s="48" t="e">
        <f>IF(AND(' RIESGOS DE GESTION'!#REF!="Baja",' RIESGOS DE GESTION'!#REF!="Mayor"),CONCATENATE("R10C",' RIESGOS DE GESTION'!#REF!),"")</f>
        <v>#REF!</v>
      </c>
      <c r="AF45" s="48" t="e">
        <f>IF(AND(' RIESGOS DE GESTION'!#REF!="Baja",' RIESGOS DE GESTION'!#REF!="Mayor"),CONCATENATE("R10C",' RIESGOS DE GESTION'!#REF!),"")</f>
        <v>#REF!</v>
      </c>
      <c r="AG45" s="49" t="e">
        <f>IF(AND(' RIESGOS DE GESTION'!#REF!="Baja",' RIESGOS DE GESTION'!#REF!="Mayor"),CONCATENATE("R10C",' RIESGOS DE GESTION'!#REF!),"")</f>
        <v>#REF!</v>
      </c>
      <c r="AH45" s="50" t="e">
        <f>IF(AND(' RIESGOS DE GESTION'!#REF!="Baja",' RIESGOS DE GESTION'!#REF!="Catastrófico"),CONCATENATE("R10C",' RIESGOS DE GESTION'!#REF!),"")</f>
        <v>#REF!</v>
      </c>
      <c r="AI45" s="51" t="e">
        <f>IF(AND(' RIESGOS DE GESTION'!#REF!="Baja",' RIESGOS DE GESTION'!#REF!="Catastrófico"),CONCATENATE("R10C",' RIESGOS DE GESTION'!#REF!),"")</f>
        <v>#REF!</v>
      </c>
      <c r="AJ45" s="51" t="e">
        <f>IF(AND(' RIESGOS DE GESTION'!#REF!="Baja",' RIESGOS DE GESTION'!#REF!="Catastrófico"),CONCATENATE("R10C",' RIESGOS DE GESTION'!#REF!),"")</f>
        <v>#REF!</v>
      </c>
      <c r="AK45" s="51" t="e">
        <f>IF(AND(' RIESGOS DE GESTION'!#REF!="Baja",' RIESGOS DE GESTION'!#REF!="Catastrófico"),CONCATENATE("R10C",' RIESGOS DE GESTION'!#REF!),"")</f>
        <v>#REF!</v>
      </c>
      <c r="AL45" s="51" t="e">
        <f>IF(AND(' RIESGOS DE GESTION'!#REF!="Baja",' RIESGOS DE GESTION'!#REF!="Catastrófico"),CONCATENATE("R10C",' RIESGOS DE GESTION'!#REF!),"")</f>
        <v>#REF!</v>
      </c>
      <c r="AM45" s="52" t="e">
        <f>IF(AND(' RIESGOS DE GESTION'!#REF!="Baja",' RIESGOS DE GESTION'!#REF!="Catastrófico"),CONCATENATE("R10C",' RIESGOS DE GESTION'!#REF!),"")</f>
        <v>#REF!</v>
      </c>
      <c r="AN45" s="72"/>
      <c r="AO45" s="545"/>
      <c r="AP45" s="546"/>
      <c r="AQ45" s="546"/>
      <c r="AR45" s="546"/>
      <c r="AS45" s="546"/>
      <c r="AT45" s="547"/>
    </row>
    <row r="46" spans="1:80" ht="46.5" customHeight="1" x14ac:dyDescent="0.35">
      <c r="A46" s="72"/>
      <c r="B46" s="423"/>
      <c r="C46" s="423"/>
      <c r="D46" s="424"/>
      <c r="E46" s="518" t="s">
        <v>501</v>
      </c>
      <c r="F46" s="519"/>
      <c r="G46" s="519"/>
      <c r="H46" s="519"/>
      <c r="I46" s="536"/>
      <c r="J46" s="62" t="e">
        <f>IF(AND(' RIESGOS DE GESTION'!#REF!="Muy Baja",' RIESGOS DE GESTION'!#REF!="Leve"),CONCATENATE("R1C",' RIESGOS DE GESTION'!#REF!),"")</f>
        <v>#REF!</v>
      </c>
      <c r="K46" s="63" t="e">
        <f>IF(AND(' RIESGOS DE GESTION'!#REF!="Muy Baja",' RIESGOS DE GESTION'!#REF!="Leve"),CONCATENATE("R1C",' RIESGOS DE GESTION'!#REF!),"")</f>
        <v>#REF!</v>
      </c>
      <c r="L46" s="63" t="e">
        <f>IF(AND(' RIESGOS DE GESTION'!#REF!="Muy Baja",' RIESGOS DE GESTION'!#REF!="Leve"),CONCATENATE("R1C",' RIESGOS DE GESTION'!#REF!),"")</f>
        <v>#REF!</v>
      </c>
      <c r="M46" s="63" t="e">
        <f>IF(AND(' RIESGOS DE GESTION'!#REF!="Muy Baja",' RIESGOS DE GESTION'!#REF!="Leve"),CONCATENATE("R1C",' RIESGOS DE GESTION'!#REF!),"")</f>
        <v>#REF!</v>
      </c>
      <c r="N46" s="63" t="e">
        <f>IF(AND(' RIESGOS DE GESTION'!#REF!="Muy Baja",' RIESGOS DE GESTION'!#REF!="Leve"),CONCATENATE("R1C",' RIESGOS DE GESTION'!#REF!),"")</f>
        <v>#REF!</v>
      </c>
      <c r="O46" s="64" t="e">
        <f>IF(AND(' RIESGOS DE GESTION'!#REF!="Muy Baja",' RIESGOS DE GESTION'!#REF!="Leve"),CONCATENATE("R1C",' RIESGOS DE GESTION'!#REF!),"")</f>
        <v>#REF!</v>
      </c>
      <c r="P46" s="62" t="e">
        <f>IF(AND(' RIESGOS DE GESTION'!#REF!="Muy Baja",' RIESGOS DE GESTION'!#REF!="Menor"),CONCATENATE("R1C",' RIESGOS DE GESTION'!#REF!),"")</f>
        <v>#REF!</v>
      </c>
      <c r="Q46" s="63" t="e">
        <f>IF(AND(' RIESGOS DE GESTION'!#REF!="Muy Baja",' RIESGOS DE GESTION'!#REF!="Menor"),CONCATENATE("R1C",' RIESGOS DE GESTION'!#REF!),"")</f>
        <v>#REF!</v>
      </c>
      <c r="R46" s="63" t="e">
        <f>IF(AND(' RIESGOS DE GESTION'!#REF!="Muy Baja",' RIESGOS DE GESTION'!#REF!="Menor"),CONCATENATE("R1C",' RIESGOS DE GESTION'!#REF!),"")</f>
        <v>#REF!</v>
      </c>
      <c r="S46" s="63" t="e">
        <f>IF(AND(' RIESGOS DE GESTION'!#REF!="Muy Baja",' RIESGOS DE GESTION'!#REF!="Menor"),CONCATENATE("R1C",' RIESGOS DE GESTION'!#REF!),"")</f>
        <v>#REF!</v>
      </c>
      <c r="T46" s="63" t="e">
        <f>IF(AND(' RIESGOS DE GESTION'!#REF!="Muy Baja",' RIESGOS DE GESTION'!#REF!="Menor"),CONCATENATE("R1C",' RIESGOS DE GESTION'!#REF!),"")</f>
        <v>#REF!</v>
      </c>
      <c r="U46" s="64" t="e">
        <f>IF(AND(' RIESGOS DE GESTION'!#REF!="Muy Baja",' RIESGOS DE GESTION'!#REF!="Menor"),CONCATENATE("R1C",' RIESGOS DE GESTION'!#REF!),"")</f>
        <v>#REF!</v>
      </c>
      <c r="V46" s="53" t="e">
        <f>IF(AND(' RIESGOS DE GESTION'!#REF!="Muy Baja",' RIESGOS DE GESTION'!#REF!="Moderado"),CONCATENATE("R1C",' RIESGOS DE GESTION'!#REF!),"")</f>
        <v>#REF!</v>
      </c>
      <c r="W46" s="71" t="e">
        <f>IF(AND(' RIESGOS DE GESTION'!#REF!="Muy Baja",' RIESGOS DE GESTION'!#REF!="Moderado"),CONCATENATE("R1C",' RIESGOS DE GESTION'!#REF!),"")</f>
        <v>#REF!</v>
      </c>
      <c r="X46" s="54" t="e">
        <f>IF(AND(' RIESGOS DE GESTION'!#REF!="Muy Baja",' RIESGOS DE GESTION'!#REF!="Moderado"),CONCATENATE("R1C",' RIESGOS DE GESTION'!#REF!),"")</f>
        <v>#REF!</v>
      </c>
      <c r="Y46" s="54" t="e">
        <f>IF(AND(' RIESGOS DE GESTION'!#REF!="Muy Baja",' RIESGOS DE GESTION'!#REF!="Moderado"),CONCATENATE("R1C",' RIESGOS DE GESTION'!#REF!),"")</f>
        <v>#REF!</v>
      </c>
      <c r="Z46" s="54" t="e">
        <f>IF(AND(' RIESGOS DE GESTION'!#REF!="Muy Baja",' RIESGOS DE GESTION'!#REF!="Moderado"),CONCATENATE("R1C",' RIESGOS DE GESTION'!#REF!),"")</f>
        <v>#REF!</v>
      </c>
      <c r="AA46" s="55" t="e">
        <f>IF(AND(' RIESGOS DE GESTION'!#REF!="Muy Baja",' RIESGOS DE GESTION'!#REF!="Moderado"),CONCATENATE("R1C",' RIESGOS DE GESTION'!#REF!),"")</f>
        <v>#REF!</v>
      </c>
      <c r="AB46" s="35" t="e">
        <f>IF(AND(' RIESGOS DE GESTION'!#REF!="Muy Baja",' RIESGOS DE GESTION'!#REF!="Mayor"),CONCATENATE("R1C",' RIESGOS DE GESTION'!#REF!),"")</f>
        <v>#REF!</v>
      </c>
      <c r="AC46" s="36" t="e">
        <f>IF(AND(' RIESGOS DE GESTION'!#REF!="Muy Baja",' RIESGOS DE GESTION'!#REF!="Mayor"),CONCATENATE("R1C",' RIESGOS DE GESTION'!#REF!),"")</f>
        <v>#REF!</v>
      </c>
      <c r="AD46" s="36" t="e">
        <f>IF(AND(' RIESGOS DE GESTION'!#REF!="Muy Baja",' RIESGOS DE GESTION'!#REF!="Mayor"),CONCATENATE("R1C",' RIESGOS DE GESTION'!#REF!),"")</f>
        <v>#REF!</v>
      </c>
      <c r="AE46" s="36" t="e">
        <f>IF(AND(' RIESGOS DE GESTION'!#REF!="Muy Baja",' RIESGOS DE GESTION'!#REF!="Mayor"),CONCATENATE("R1C",' RIESGOS DE GESTION'!#REF!),"")</f>
        <v>#REF!</v>
      </c>
      <c r="AF46" s="36" t="e">
        <f>IF(AND(' RIESGOS DE GESTION'!#REF!="Muy Baja",' RIESGOS DE GESTION'!#REF!="Mayor"),CONCATENATE("R1C",' RIESGOS DE GESTION'!#REF!),"")</f>
        <v>#REF!</v>
      </c>
      <c r="AG46" s="37" t="e">
        <f>IF(AND(' RIESGOS DE GESTION'!#REF!="Muy Baja",' RIESGOS DE GESTION'!#REF!="Mayor"),CONCATENATE("R1C",' RIESGOS DE GESTION'!#REF!),"")</f>
        <v>#REF!</v>
      </c>
      <c r="AH46" s="38" t="e">
        <f>IF(AND(' RIESGOS DE GESTION'!#REF!="Muy Baja",' RIESGOS DE GESTION'!#REF!="Catastrófico"),CONCATENATE("R1C",' RIESGOS DE GESTION'!#REF!),"")</f>
        <v>#REF!</v>
      </c>
      <c r="AI46" s="39" t="e">
        <f>IF(AND(' RIESGOS DE GESTION'!#REF!="Muy Baja",' RIESGOS DE GESTION'!#REF!="Catastrófico"),CONCATENATE("R1C",' RIESGOS DE GESTION'!#REF!),"")</f>
        <v>#REF!</v>
      </c>
      <c r="AJ46" s="39" t="e">
        <f>IF(AND(' RIESGOS DE GESTION'!#REF!="Muy Baja",' RIESGOS DE GESTION'!#REF!="Catastrófico"),CONCATENATE("R1C",' RIESGOS DE GESTION'!#REF!),"")</f>
        <v>#REF!</v>
      </c>
      <c r="AK46" s="39" t="e">
        <f>IF(AND(' RIESGOS DE GESTION'!#REF!="Muy Baja",' RIESGOS DE GESTION'!#REF!="Catastrófico"),CONCATENATE("R1C",' RIESGOS DE GESTION'!#REF!),"")</f>
        <v>#REF!</v>
      </c>
      <c r="AL46" s="39" t="e">
        <f>IF(AND(' RIESGOS DE GESTION'!#REF!="Muy Baja",' RIESGOS DE GESTION'!#REF!="Catastrófico"),CONCATENATE("R1C",' RIESGOS DE GESTION'!#REF!),"")</f>
        <v>#REF!</v>
      </c>
      <c r="AM46" s="40" t="e">
        <f>IF(AND(' RIESGOS DE GESTION'!#REF!="Muy Baja",' RIESGOS DE GESTION'!#REF!="Catastrófico"),CONCATENATE("R1C",' RIESGOS DE GESTION'!#REF!),"")</f>
        <v>#REF!</v>
      </c>
      <c r="AN46" s="72"/>
      <c r="AO46" s="72"/>
      <c r="AP46" s="72"/>
      <c r="AQ46" s="72"/>
      <c r="AR46" s="72"/>
      <c r="AS46" s="72"/>
      <c r="AT46" s="72"/>
      <c r="AU46" s="72"/>
      <c r="AV46" s="72"/>
      <c r="AW46" s="72"/>
      <c r="AX46" s="72"/>
      <c r="AY46" s="72"/>
      <c r="AZ46" s="72"/>
      <c r="BA46" s="72"/>
      <c r="BB46" s="72"/>
      <c r="BC46" s="72"/>
      <c r="BD46" s="72"/>
      <c r="BE46" s="72"/>
      <c r="BF46" s="72"/>
      <c r="BG46" s="72"/>
      <c r="BH46" s="72"/>
      <c r="BI46" s="72"/>
      <c r="BJ46" s="72"/>
      <c r="BK46" s="72"/>
      <c r="BL46" s="72"/>
      <c r="BM46" s="72"/>
      <c r="BN46" s="72"/>
      <c r="BO46" s="72"/>
      <c r="BP46" s="72"/>
      <c r="BQ46" s="72"/>
      <c r="BR46" s="72"/>
      <c r="BS46" s="72"/>
      <c r="BT46" s="72"/>
      <c r="BU46" s="72"/>
      <c r="BV46" s="72"/>
      <c r="BW46" s="72"/>
      <c r="BX46" s="72"/>
      <c r="BY46" s="72"/>
      <c r="BZ46" s="72"/>
      <c r="CA46" s="72"/>
      <c r="CB46" s="72"/>
    </row>
    <row r="47" spans="1:80" ht="46.5" customHeight="1" x14ac:dyDescent="0.25">
      <c r="A47" s="72"/>
      <c r="B47" s="423"/>
      <c r="C47" s="423"/>
      <c r="D47" s="424"/>
      <c r="E47" s="520"/>
      <c r="F47" s="521"/>
      <c r="G47" s="521"/>
      <c r="H47" s="521"/>
      <c r="I47" s="537"/>
      <c r="J47" s="65" t="e">
        <f>IF(AND(' RIESGOS DE GESTION'!#REF!="Muy Baja",' RIESGOS DE GESTION'!#REF!="Leve"),CONCATENATE("R2C",' RIESGOS DE GESTION'!#REF!),"")</f>
        <v>#REF!</v>
      </c>
      <c r="K47" s="66" t="e">
        <f>IF(AND(' RIESGOS DE GESTION'!#REF!="Muy Baja",' RIESGOS DE GESTION'!#REF!="Leve"),CONCATENATE("R2C",' RIESGOS DE GESTION'!#REF!),"")</f>
        <v>#REF!</v>
      </c>
      <c r="L47" s="66" t="e">
        <f>IF(AND(' RIESGOS DE GESTION'!#REF!="Muy Baja",' RIESGOS DE GESTION'!#REF!="Leve"),CONCATENATE("R2C",' RIESGOS DE GESTION'!#REF!),"")</f>
        <v>#REF!</v>
      </c>
      <c r="M47" s="66" t="e">
        <f>IF(AND(' RIESGOS DE GESTION'!#REF!="Muy Baja",' RIESGOS DE GESTION'!#REF!="Leve"),CONCATENATE("R2C",' RIESGOS DE GESTION'!#REF!),"")</f>
        <v>#REF!</v>
      </c>
      <c r="N47" s="66" t="e">
        <f>IF(AND(' RIESGOS DE GESTION'!#REF!="Muy Baja",' RIESGOS DE GESTION'!#REF!="Leve"),CONCATENATE("R2C",' RIESGOS DE GESTION'!#REF!),"")</f>
        <v>#REF!</v>
      </c>
      <c r="O47" s="67" t="e">
        <f>IF(AND(' RIESGOS DE GESTION'!#REF!="Muy Baja",' RIESGOS DE GESTION'!#REF!="Leve"),CONCATENATE("R2C",' RIESGOS DE GESTION'!#REF!),"")</f>
        <v>#REF!</v>
      </c>
      <c r="P47" s="65" t="e">
        <f>IF(AND(' RIESGOS DE GESTION'!#REF!="Muy Baja",' RIESGOS DE GESTION'!#REF!="Menor"),CONCATENATE("R2C",' RIESGOS DE GESTION'!#REF!),"")</f>
        <v>#REF!</v>
      </c>
      <c r="Q47" s="66" t="e">
        <f>IF(AND(' RIESGOS DE GESTION'!#REF!="Muy Baja",' RIESGOS DE GESTION'!#REF!="Menor"),CONCATENATE("R2C",' RIESGOS DE GESTION'!#REF!),"")</f>
        <v>#REF!</v>
      </c>
      <c r="R47" s="66" t="e">
        <f>IF(AND(' RIESGOS DE GESTION'!#REF!="Muy Baja",' RIESGOS DE GESTION'!#REF!="Menor"),CONCATENATE("R2C",' RIESGOS DE GESTION'!#REF!),"")</f>
        <v>#REF!</v>
      </c>
      <c r="S47" s="66" t="e">
        <f>IF(AND(' RIESGOS DE GESTION'!#REF!="Muy Baja",' RIESGOS DE GESTION'!#REF!="Menor"),CONCATENATE("R2C",' RIESGOS DE GESTION'!#REF!),"")</f>
        <v>#REF!</v>
      </c>
      <c r="T47" s="66" t="e">
        <f>IF(AND(' RIESGOS DE GESTION'!#REF!="Muy Baja",' RIESGOS DE GESTION'!#REF!="Menor"),CONCATENATE("R2C",' RIESGOS DE GESTION'!#REF!),"")</f>
        <v>#REF!</v>
      </c>
      <c r="U47" s="67" t="e">
        <f>IF(AND(' RIESGOS DE GESTION'!#REF!="Muy Baja",' RIESGOS DE GESTION'!#REF!="Menor"),CONCATENATE("R2C",' RIESGOS DE GESTION'!#REF!),"")</f>
        <v>#REF!</v>
      </c>
      <c r="V47" s="56" t="e">
        <f>IF(AND(' RIESGOS DE GESTION'!#REF!="Muy Baja",' RIESGOS DE GESTION'!#REF!="Moderado"),CONCATENATE("R2C",' RIESGOS DE GESTION'!#REF!),"")</f>
        <v>#REF!</v>
      </c>
      <c r="W47" s="57" t="e">
        <f>IF(AND(' RIESGOS DE GESTION'!#REF!="Muy Baja",' RIESGOS DE GESTION'!#REF!="Moderado"),CONCATENATE("R2C",' RIESGOS DE GESTION'!#REF!),"")</f>
        <v>#REF!</v>
      </c>
      <c r="X47" s="57" t="e">
        <f>IF(AND(' RIESGOS DE GESTION'!#REF!="Muy Baja",' RIESGOS DE GESTION'!#REF!="Moderado"),CONCATENATE("R2C",' RIESGOS DE GESTION'!#REF!),"")</f>
        <v>#REF!</v>
      </c>
      <c r="Y47" s="57" t="e">
        <f>IF(AND(' RIESGOS DE GESTION'!#REF!="Muy Baja",' RIESGOS DE GESTION'!#REF!="Moderado"),CONCATENATE("R2C",' RIESGOS DE GESTION'!#REF!),"")</f>
        <v>#REF!</v>
      </c>
      <c r="Z47" s="57" t="e">
        <f>IF(AND(' RIESGOS DE GESTION'!#REF!="Muy Baja",' RIESGOS DE GESTION'!#REF!="Moderado"),CONCATENATE("R2C",' RIESGOS DE GESTION'!#REF!),"")</f>
        <v>#REF!</v>
      </c>
      <c r="AA47" s="58" t="e">
        <f>IF(AND(' RIESGOS DE GESTION'!#REF!="Muy Baja",' RIESGOS DE GESTION'!#REF!="Moderado"),CONCATENATE("R2C",' RIESGOS DE GESTION'!#REF!),"")</f>
        <v>#REF!</v>
      </c>
      <c r="AB47" s="41" t="e">
        <f>IF(AND(' RIESGOS DE GESTION'!#REF!="Muy Baja",' RIESGOS DE GESTION'!#REF!="Mayor"),CONCATENATE("R2C",' RIESGOS DE GESTION'!#REF!),"")</f>
        <v>#REF!</v>
      </c>
      <c r="AC47" s="42" t="e">
        <f>IF(AND(' RIESGOS DE GESTION'!#REF!="Muy Baja",' RIESGOS DE GESTION'!#REF!="Mayor"),CONCATENATE("R2C",' RIESGOS DE GESTION'!#REF!),"")</f>
        <v>#REF!</v>
      </c>
      <c r="AD47" s="42" t="e">
        <f>IF(AND(' RIESGOS DE GESTION'!#REF!="Muy Baja",' RIESGOS DE GESTION'!#REF!="Mayor"),CONCATENATE("R2C",' RIESGOS DE GESTION'!#REF!),"")</f>
        <v>#REF!</v>
      </c>
      <c r="AE47" s="42" t="e">
        <f>IF(AND(' RIESGOS DE GESTION'!#REF!="Muy Baja",' RIESGOS DE GESTION'!#REF!="Mayor"),CONCATENATE("R2C",' RIESGOS DE GESTION'!#REF!),"")</f>
        <v>#REF!</v>
      </c>
      <c r="AF47" s="42" t="e">
        <f>IF(AND(' RIESGOS DE GESTION'!#REF!="Muy Baja",' RIESGOS DE GESTION'!#REF!="Mayor"),CONCATENATE("R2C",' RIESGOS DE GESTION'!#REF!),"")</f>
        <v>#REF!</v>
      </c>
      <c r="AG47" s="43" t="e">
        <f>IF(AND(' RIESGOS DE GESTION'!#REF!="Muy Baja",' RIESGOS DE GESTION'!#REF!="Mayor"),CONCATENATE("R2C",' RIESGOS DE GESTION'!#REF!),"")</f>
        <v>#REF!</v>
      </c>
      <c r="AH47" s="44" t="e">
        <f>IF(AND(' RIESGOS DE GESTION'!#REF!="Muy Baja",' RIESGOS DE GESTION'!#REF!="Catastrófico"),CONCATENATE("R2C",' RIESGOS DE GESTION'!#REF!),"")</f>
        <v>#REF!</v>
      </c>
      <c r="AI47" s="45" t="e">
        <f>IF(AND(' RIESGOS DE GESTION'!#REF!="Muy Baja",' RIESGOS DE GESTION'!#REF!="Catastrófico"),CONCATENATE("R2C",' RIESGOS DE GESTION'!#REF!),"")</f>
        <v>#REF!</v>
      </c>
      <c r="AJ47" s="45" t="e">
        <f>IF(AND(' RIESGOS DE GESTION'!#REF!="Muy Baja",' RIESGOS DE GESTION'!#REF!="Catastrófico"),CONCATENATE("R2C",' RIESGOS DE GESTION'!#REF!),"")</f>
        <v>#REF!</v>
      </c>
      <c r="AK47" s="45" t="e">
        <f>IF(AND(' RIESGOS DE GESTION'!#REF!="Muy Baja",' RIESGOS DE GESTION'!#REF!="Catastrófico"),CONCATENATE("R2C",' RIESGOS DE GESTION'!#REF!),"")</f>
        <v>#REF!</v>
      </c>
      <c r="AL47" s="45" t="e">
        <f>IF(AND(' RIESGOS DE GESTION'!#REF!="Muy Baja",' RIESGOS DE GESTION'!#REF!="Catastrófico"),CONCATENATE("R2C",' RIESGOS DE GESTION'!#REF!),"")</f>
        <v>#REF!</v>
      </c>
      <c r="AM47" s="46" t="e">
        <f>IF(AND(' RIESGOS DE GESTION'!#REF!="Muy Baja",' RIESGOS DE GESTION'!#REF!="Catastrófico"),CONCATENATE("R2C",' RIESGOS DE GESTION'!#REF!),"")</f>
        <v>#REF!</v>
      </c>
      <c r="AN47" s="72"/>
      <c r="AO47" s="72"/>
      <c r="AP47" s="72"/>
      <c r="AQ47" s="72"/>
      <c r="AR47" s="72"/>
      <c r="AS47" s="72"/>
      <c r="AT47" s="72"/>
      <c r="AU47" s="72"/>
      <c r="AV47" s="72"/>
      <c r="AW47" s="72"/>
      <c r="AX47" s="72"/>
      <c r="AY47" s="72"/>
      <c r="AZ47" s="72"/>
      <c r="BA47" s="72"/>
      <c r="BB47" s="72"/>
      <c r="BC47" s="72"/>
      <c r="BD47" s="72"/>
      <c r="BE47" s="72"/>
      <c r="BF47" s="72"/>
      <c r="BG47" s="72"/>
      <c r="BH47" s="72"/>
      <c r="BI47" s="72"/>
      <c r="BJ47" s="72"/>
      <c r="BK47" s="72"/>
      <c r="BL47" s="72"/>
      <c r="BM47" s="72"/>
      <c r="BN47" s="72"/>
      <c r="BO47" s="72"/>
      <c r="BP47" s="72"/>
      <c r="BQ47" s="72"/>
      <c r="BR47" s="72"/>
      <c r="BS47" s="72"/>
      <c r="BT47" s="72"/>
      <c r="BU47" s="72"/>
      <c r="BV47" s="72"/>
      <c r="BW47" s="72"/>
      <c r="BX47" s="72"/>
      <c r="BY47" s="72"/>
      <c r="BZ47" s="72"/>
      <c r="CA47" s="72"/>
      <c r="CB47" s="72"/>
    </row>
    <row r="48" spans="1:80" ht="15" customHeight="1" x14ac:dyDescent="0.25">
      <c r="A48" s="72"/>
      <c r="B48" s="423"/>
      <c r="C48" s="423"/>
      <c r="D48" s="424"/>
      <c r="E48" s="520"/>
      <c r="F48" s="521"/>
      <c r="G48" s="521"/>
      <c r="H48" s="521"/>
      <c r="I48" s="537"/>
      <c r="J48" s="65" t="e">
        <f>IF(AND(' RIESGOS DE GESTION'!#REF!="Muy Baja",' RIESGOS DE GESTION'!#REF!="Leve"),CONCATENATE("R3C",' RIESGOS DE GESTION'!#REF!),"")</f>
        <v>#REF!</v>
      </c>
      <c r="K48" s="66" t="e">
        <f>IF(AND(' RIESGOS DE GESTION'!#REF!="Muy Baja",' RIESGOS DE GESTION'!#REF!="Leve"),CONCATENATE("R3C",' RIESGOS DE GESTION'!#REF!),"")</f>
        <v>#REF!</v>
      </c>
      <c r="L48" s="66" t="e">
        <f>IF(AND(' RIESGOS DE GESTION'!#REF!="Muy Baja",' RIESGOS DE GESTION'!#REF!="Leve"),CONCATENATE("R3C",' RIESGOS DE GESTION'!#REF!),"")</f>
        <v>#REF!</v>
      </c>
      <c r="M48" s="66" t="e">
        <f>IF(AND(' RIESGOS DE GESTION'!#REF!="Muy Baja",' RIESGOS DE GESTION'!#REF!="Leve"),CONCATENATE("R3C",' RIESGOS DE GESTION'!#REF!),"")</f>
        <v>#REF!</v>
      </c>
      <c r="N48" s="66" t="e">
        <f>IF(AND(' RIESGOS DE GESTION'!#REF!="Muy Baja",' RIESGOS DE GESTION'!#REF!="Leve"),CONCATENATE("R3C",' RIESGOS DE GESTION'!#REF!),"")</f>
        <v>#REF!</v>
      </c>
      <c r="O48" s="67" t="e">
        <f>IF(AND(' RIESGOS DE GESTION'!#REF!="Muy Baja",' RIESGOS DE GESTION'!#REF!="Leve"),CONCATENATE("R3C",' RIESGOS DE GESTION'!#REF!),"")</f>
        <v>#REF!</v>
      </c>
      <c r="P48" s="65" t="e">
        <f>IF(AND(' RIESGOS DE GESTION'!#REF!="Muy Baja",' RIESGOS DE GESTION'!#REF!="Menor"),CONCATENATE("R3C",' RIESGOS DE GESTION'!#REF!),"")</f>
        <v>#REF!</v>
      </c>
      <c r="Q48" s="66" t="e">
        <f>IF(AND(' RIESGOS DE GESTION'!#REF!="Muy Baja",' RIESGOS DE GESTION'!#REF!="Menor"),CONCATENATE("R3C",' RIESGOS DE GESTION'!#REF!),"")</f>
        <v>#REF!</v>
      </c>
      <c r="R48" s="66" t="e">
        <f>IF(AND(' RIESGOS DE GESTION'!#REF!="Muy Baja",' RIESGOS DE GESTION'!#REF!="Menor"),CONCATENATE("R3C",' RIESGOS DE GESTION'!#REF!),"")</f>
        <v>#REF!</v>
      </c>
      <c r="S48" s="66" t="e">
        <f>IF(AND(' RIESGOS DE GESTION'!#REF!="Muy Baja",' RIESGOS DE GESTION'!#REF!="Menor"),CONCATENATE("R3C",' RIESGOS DE GESTION'!#REF!),"")</f>
        <v>#REF!</v>
      </c>
      <c r="T48" s="66" t="e">
        <f>IF(AND(' RIESGOS DE GESTION'!#REF!="Muy Baja",' RIESGOS DE GESTION'!#REF!="Menor"),CONCATENATE("R3C",' RIESGOS DE GESTION'!#REF!),"")</f>
        <v>#REF!</v>
      </c>
      <c r="U48" s="67" t="e">
        <f>IF(AND(' RIESGOS DE GESTION'!#REF!="Muy Baja",' RIESGOS DE GESTION'!#REF!="Menor"),CONCATENATE("R3C",' RIESGOS DE GESTION'!#REF!),"")</f>
        <v>#REF!</v>
      </c>
      <c r="V48" s="56" t="e">
        <f>IF(AND(' RIESGOS DE GESTION'!#REF!="Muy Baja",' RIESGOS DE GESTION'!#REF!="Moderado"),CONCATENATE("R3C",' RIESGOS DE GESTION'!#REF!),"")</f>
        <v>#REF!</v>
      </c>
      <c r="W48" s="57" t="e">
        <f>IF(AND(' RIESGOS DE GESTION'!#REF!="Muy Baja",' RIESGOS DE GESTION'!#REF!="Moderado"),CONCATENATE("R3C",' RIESGOS DE GESTION'!#REF!),"")</f>
        <v>#REF!</v>
      </c>
      <c r="X48" s="57" t="e">
        <f>IF(AND(' RIESGOS DE GESTION'!#REF!="Muy Baja",' RIESGOS DE GESTION'!#REF!="Moderado"),CONCATENATE("R3C",' RIESGOS DE GESTION'!#REF!),"")</f>
        <v>#REF!</v>
      </c>
      <c r="Y48" s="57" t="e">
        <f>IF(AND(' RIESGOS DE GESTION'!#REF!="Muy Baja",' RIESGOS DE GESTION'!#REF!="Moderado"),CONCATENATE("R3C",' RIESGOS DE GESTION'!#REF!),"")</f>
        <v>#REF!</v>
      </c>
      <c r="Z48" s="57" t="e">
        <f>IF(AND(' RIESGOS DE GESTION'!#REF!="Muy Baja",' RIESGOS DE GESTION'!#REF!="Moderado"),CONCATENATE("R3C",' RIESGOS DE GESTION'!#REF!),"")</f>
        <v>#REF!</v>
      </c>
      <c r="AA48" s="58" t="e">
        <f>IF(AND(' RIESGOS DE GESTION'!#REF!="Muy Baja",' RIESGOS DE GESTION'!#REF!="Moderado"),CONCATENATE("R3C",' RIESGOS DE GESTION'!#REF!),"")</f>
        <v>#REF!</v>
      </c>
      <c r="AB48" s="41" t="e">
        <f>IF(AND(' RIESGOS DE GESTION'!#REF!="Muy Baja",' RIESGOS DE GESTION'!#REF!="Mayor"),CONCATENATE("R3C",' RIESGOS DE GESTION'!#REF!),"")</f>
        <v>#REF!</v>
      </c>
      <c r="AC48" s="42" t="e">
        <f>IF(AND(' RIESGOS DE GESTION'!#REF!="Muy Baja",' RIESGOS DE GESTION'!#REF!="Mayor"),CONCATENATE("R3C",' RIESGOS DE GESTION'!#REF!),"")</f>
        <v>#REF!</v>
      </c>
      <c r="AD48" s="42" t="e">
        <f>IF(AND(' RIESGOS DE GESTION'!#REF!="Muy Baja",' RIESGOS DE GESTION'!#REF!="Mayor"),CONCATENATE("R3C",' RIESGOS DE GESTION'!#REF!),"")</f>
        <v>#REF!</v>
      </c>
      <c r="AE48" s="42" t="e">
        <f>IF(AND(' RIESGOS DE GESTION'!#REF!="Muy Baja",' RIESGOS DE GESTION'!#REF!="Mayor"),CONCATENATE("R3C",' RIESGOS DE GESTION'!#REF!),"")</f>
        <v>#REF!</v>
      </c>
      <c r="AF48" s="42" t="e">
        <f>IF(AND(' RIESGOS DE GESTION'!#REF!="Muy Baja",' RIESGOS DE GESTION'!#REF!="Mayor"),CONCATENATE("R3C",' RIESGOS DE GESTION'!#REF!),"")</f>
        <v>#REF!</v>
      </c>
      <c r="AG48" s="43" t="e">
        <f>IF(AND(' RIESGOS DE GESTION'!#REF!="Muy Baja",' RIESGOS DE GESTION'!#REF!="Mayor"),CONCATENATE("R3C",' RIESGOS DE GESTION'!#REF!),"")</f>
        <v>#REF!</v>
      </c>
      <c r="AH48" s="44" t="e">
        <f>IF(AND(' RIESGOS DE GESTION'!#REF!="Muy Baja",' RIESGOS DE GESTION'!#REF!="Catastrófico"),CONCATENATE("R3C",' RIESGOS DE GESTION'!#REF!),"")</f>
        <v>#REF!</v>
      </c>
      <c r="AI48" s="45" t="e">
        <f>IF(AND(' RIESGOS DE GESTION'!#REF!="Muy Baja",' RIESGOS DE GESTION'!#REF!="Catastrófico"),CONCATENATE("R3C",' RIESGOS DE GESTION'!#REF!),"")</f>
        <v>#REF!</v>
      </c>
      <c r="AJ48" s="45" t="e">
        <f>IF(AND(' RIESGOS DE GESTION'!#REF!="Muy Baja",' RIESGOS DE GESTION'!#REF!="Catastrófico"),CONCATENATE("R3C",' RIESGOS DE GESTION'!#REF!),"")</f>
        <v>#REF!</v>
      </c>
      <c r="AK48" s="45" t="e">
        <f>IF(AND(' RIESGOS DE GESTION'!#REF!="Muy Baja",' RIESGOS DE GESTION'!#REF!="Catastrófico"),CONCATENATE("R3C",' RIESGOS DE GESTION'!#REF!),"")</f>
        <v>#REF!</v>
      </c>
      <c r="AL48" s="45" t="e">
        <f>IF(AND(' RIESGOS DE GESTION'!#REF!="Muy Baja",' RIESGOS DE GESTION'!#REF!="Catastrófico"),CONCATENATE("R3C",' RIESGOS DE GESTION'!#REF!),"")</f>
        <v>#REF!</v>
      </c>
      <c r="AM48" s="46" t="e">
        <f>IF(AND(' RIESGOS DE GESTION'!#REF!="Muy Baja",' RIESGOS DE GESTION'!#REF!="Catastrófico"),CONCATENATE("R3C",' RIESGOS DE GESTION'!#REF!),"")</f>
        <v>#REF!</v>
      </c>
      <c r="AN48" s="72"/>
      <c r="AO48" s="72"/>
      <c r="AP48" s="72"/>
      <c r="AQ48" s="72"/>
      <c r="AR48" s="72"/>
      <c r="AS48" s="72"/>
      <c r="AT48" s="72"/>
      <c r="AU48" s="72"/>
      <c r="AV48" s="72"/>
      <c r="AW48" s="72"/>
      <c r="AX48" s="72"/>
      <c r="AY48" s="72"/>
      <c r="AZ48" s="72"/>
      <c r="BA48" s="72"/>
      <c r="BB48" s="72"/>
      <c r="BC48" s="72"/>
      <c r="BD48" s="72"/>
      <c r="BE48" s="72"/>
      <c r="BF48" s="72"/>
      <c r="BG48" s="72"/>
      <c r="BH48" s="72"/>
      <c r="BI48" s="72"/>
      <c r="BJ48" s="72"/>
      <c r="BK48" s="72"/>
      <c r="BL48" s="72"/>
      <c r="BM48" s="72"/>
      <c r="BN48" s="72"/>
      <c r="BO48" s="72"/>
      <c r="BP48" s="72"/>
      <c r="BQ48" s="72"/>
      <c r="BR48" s="72"/>
      <c r="BS48" s="72"/>
      <c r="BT48" s="72"/>
      <c r="BU48" s="72"/>
      <c r="BV48" s="72"/>
      <c r="BW48" s="72"/>
      <c r="BX48" s="72"/>
      <c r="BY48" s="72"/>
      <c r="BZ48" s="72"/>
      <c r="CA48" s="72"/>
      <c r="CB48" s="72"/>
    </row>
    <row r="49" spans="1:80" ht="15" customHeight="1" x14ac:dyDescent="0.25">
      <c r="A49" s="72"/>
      <c r="B49" s="423"/>
      <c r="C49" s="423"/>
      <c r="D49" s="424"/>
      <c r="E49" s="522"/>
      <c r="F49" s="521"/>
      <c r="G49" s="521"/>
      <c r="H49" s="521"/>
      <c r="I49" s="537"/>
      <c r="J49" s="65" t="e">
        <f>IF(AND(' RIESGOS DE GESTION'!#REF!="Muy Baja",' RIESGOS DE GESTION'!#REF!="Leve"),CONCATENATE("R4C",' RIESGOS DE GESTION'!#REF!),"")</f>
        <v>#REF!</v>
      </c>
      <c r="K49" s="66" t="e">
        <f>IF(AND(' RIESGOS DE GESTION'!#REF!="Muy Baja",' RIESGOS DE GESTION'!#REF!="Leve"),CONCATENATE("R4C",' RIESGOS DE GESTION'!#REF!),"")</f>
        <v>#REF!</v>
      </c>
      <c r="L49" s="66" t="e">
        <f>IF(AND(' RIESGOS DE GESTION'!#REF!="Muy Baja",' RIESGOS DE GESTION'!#REF!="Leve"),CONCATENATE("R4C",' RIESGOS DE GESTION'!#REF!),"")</f>
        <v>#REF!</v>
      </c>
      <c r="M49" s="66" t="e">
        <f>IF(AND(' RIESGOS DE GESTION'!#REF!="Muy Baja",' RIESGOS DE GESTION'!#REF!="Leve"),CONCATENATE("R4C",' RIESGOS DE GESTION'!#REF!),"")</f>
        <v>#REF!</v>
      </c>
      <c r="N49" s="66" t="e">
        <f>IF(AND(' RIESGOS DE GESTION'!#REF!="Muy Baja",' RIESGOS DE GESTION'!#REF!="Leve"),CONCATENATE("R4C",' RIESGOS DE GESTION'!#REF!),"")</f>
        <v>#REF!</v>
      </c>
      <c r="O49" s="67" t="e">
        <f>IF(AND(' RIESGOS DE GESTION'!#REF!="Muy Baja",' RIESGOS DE GESTION'!#REF!="Leve"),CONCATENATE("R4C",' RIESGOS DE GESTION'!#REF!),"")</f>
        <v>#REF!</v>
      </c>
      <c r="P49" s="65" t="e">
        <f>IF(AND(' RIESGOS DE GESTION'!#REF!="Muy Baja",' RIESGOS DE GESTION'!#REF!="Menor"),CONCATENATE("R4C",' RIESGOS DE GESTION'!#REF!),"")</f>
        <v>#REF!</v>
      </c>
      <c r="Q49" s="66" t="e">
        <f>IF(AND(' RIESGOS DE GESTION'!#REF!="Muy Baja",' RIESGOS DE GESTION'!#REF!="Menor"),CONCATENATE("R4C",' RIESGOS DE GESTION'!#REF!),"")</f>
        <v>#REF!</v>
      </c>
      <c r="R49" s="66" t="e">
        <f>IF(AND(' RIESGOS DE GESTION'!#REF!="Muy Baja",' RIESGOS DE GESTION'!#REF!="Menor"),CONCATENATE("R4C",' RIESGOS DE GESTION'!#REF!),"")</f>
        <v>#REF!</v>
      </c>
      <c r="S49" s="66" t="e">
        <f>IF(AND(' RIESGOS DE GESTION'!#REF!="Muy Baja",' RIESGOS DE GESTION'!#REF!="Menor"),CONCATENATE("R4C",' RIESGOS DE GESTION'!#REF!),"")</f>
        <v>#REF!</v>
      </c>
      <c r="T49" s="66" t="e">
        <f>IF(AND(' RIESGOS DE GESTION'!#REF!="Muy Baja",' RIESGOS DE GESTION'!#REF!="Menor"),CONCATENATE("R4C",' RIESGOS DE GESTION'!#REF!),"")</f>
        <v>#REF!</v>
      </c>
      <c r="U49" s="67" t="e">
        <f>IF(AND(' RIESGOS DE GESTION'!#REF!="Muy Baja",' RIESGOS DE GESTION'!#REF!="Menor"),CONCATENATE("R4C",' RIESGOS DE GESTION'!#REF!),"")</f>
        <v>#REF!</v>
      </c>
      <c r="V49" s="56" t="e">
        <f>IF(AND(' RIESGOS DE GESTION'!#REF!="Muy Baja",' RIESGOS DE GESTION'!#REF!="Moderado"),CONCATENATE("R4C",' RIESGOS DE GESTION'!#REF!),"")</f>
        <v>#REF!</v>
      </c>
      <c r="W49" s="57" t="e">
        <f>IF(AND(' RIESGOS DE GESTION'!#REF!="Muy Baja",' RIESGOS DE GESTION'!#REF!="Moderado"),CONCATENATE("R4C",' RIESGOS DE GESTION'!#REF!),"")</f>
        <v>#REF!</v>
      </c>
      <c r="X49" s="57" t="e">
        <f>IF(AND(' RIESGOS DE GESTION'!#REF!="Muy Baja",' RIESGOS DE GESTION'!#REF!="Moderado"),CONCATENATE("R4C",' RIESGOS DE GESTION'!#REF!),"")</f>
        <v>#REF!</v>
      </c>
      <c r="Y49" s="57" t="e">
        <f>IF(AND(' RIESGOS DE GESTION'!#REF!="Muy Baja",' RIESGOS DE GESTION'!#REF!="Moderado"),CONCATENATE("R4C",' RIESGOS DE GESTION'!#REF!),"")</f>
        <v>#REF!</v>
      </c>
      <c r="Z49" s="57" t="e">
        <f>IF(AND(' RIESGOS DE GESTION'!#REF!="Muy Baja",' RIESGOS DE GESTION'!#REF!="Moderado"),CONCATENATE("R4C",' RIESGOS DE GESTION'!#REF!),"")</f>
        <v>#REF!</v>
      </c>
      <c r="AA49" s="58" t="e">
        <f>IF(AND(' RIESGOS DE GESTION'!#REF!="Muy Baja",' RIESGOS DE GESTION'!#REF!="Moderado"),CONCATENATE("R4C",' RIESGOS DE GESTION'!#REF!),"")</f>
        <v>#REF!</v>
      </c>
      <c r="AB49" s="41" t="e">
        <f>IF(AND(' RIESGOS DE GESTION'!#REF!="Muy Baja",' RIESGOS DE GESTION'!#REF!="Mayor"),CONCATENATE("R4C",' RIESGOS DE GESTION'!#REF!),"")</f>
        <v>#REF!</v>
      </c>
      <c r="AC49" s="42" t="e">
        <f>IF(AND(' RIESGOS DE GESTION'!#REF!="Muy Baja",' RIESGOS DE GESTION'!#REF!="Mayor"),CONCATENATE("R4C",' RIESGOS DE GESTION'!#REF!),"")</f>
        <v>#REF!</v>
      </c>
      <c r="AD49" s="42" t="e">
        <f>IF(AND(' RIESGOS DE GESTION'!#REF!="Muy Baja",' RIESGOS DE GESTION'!#REF!="Mayor"),CONCATENATE("R4C",' RIESGOS DE GESTION'!#REF!),"")</f>
        <v>#REF!</v>
      </c>
      <c r="AE49" s="42" t="e">
        <f>IF(AND(' RIESGOS DE GESTION'!#REF!="Muy Baja",' RIESGOS DE GESTION'!#REF!="Mayor"),CONCATENATE("R4C",' RIESGOS DE GESTION'!#REF!),"")</f>
        <v>#REF!</v>
      </c>
      <c r="AF49" s="42" t="e">
        <f>IF(AND(' RIESGOS DE GESTION'!#REF!="Muy Baja",' RIESGOS DE GESTION'!#REF!="Mayor"),CONCATENATE("R4C",' RIESGOS DE GESTION'!#REF!),"")</f>
        <v>#REF!</v>
      </c>
      <c r="AG49" s="43" t="e">
        <f>IF(AND(' RIESGOS DE GESTION'!#REF!="Muy Baja",' RIESGOS DE GESTION'!#REF!="Mayor"),CONCATENATE("R4C",' RIESGOS DE GESTION'!#REF!),"")</f>
        <v>#REF!</v>
      </c>
      <c r="AH49" s="44" t="e">
        <f>IF(AND(' RIESGOS DE GESTION'!#REF!="Muy Baja",' RIESGOS DE GESTION'!#REF!="Catastrófico"),CONCATENATE("R4C",' RIESGOS DE GESTION'!#REF!),"")</f>
        <v>#REF!</v>
      </c>
      <c r="AI49" s="45" t="e">
        <f>IF(AND(' RIESGOS DE GESTION'!#REF!="Muy Baja",' RIESGOS DE GESTION'!#REF!="Catastrófico"),CONCATENATE("R4C",' RIESGOS DE GESTION'!#REF!),"")</f>
        <v>#REF!</v>
      </c>
      <c r="AJ49" s="45" t="e">
        <f>IF(AND(' RIESGOS DE GESTION'!#REF!="Muy Baja",' RIESGOS DE GESTION'!#REF!="Catastrófico"),CONCATENATE("R4C",' RIESGOS DE GESTION'!#REF!),"")</f>
        <v>#REF!</v>
      </c>
      <c r="AK49" s="45" t="e">
        <f>IF(AND(' RIESGOS DE GESTION'!#REF!="Muy Baja",' RIESGOS DE GESTION'!#REF!="Catastrófico"),CONCATENATE("R4C",' RIESGOS DE GESTION'!#REF!),"")</f>
        <v>#REF!</v>
      </c>
      <c r="AL49" s="45" t="e">
        <f>IF(AND(' RIESGOS DE GESTION'!#REF!="Muy Baja",' RIESGOS DE GESTION'!#REF!="Catastrófico"),CONCATENATE("R4C",' RIESGOS DE GESTION'!#REF!),"")</f>
        <v>#REF!</v>
      </c>
      <c r="AM49" s="46" t="e">
        <f>IF(AND(' RIESGOS DE GESTION'!#REF!="Muy Baja",' RIESGOS DE GESTION'!#REF!="Catastrófico"),CONCATENATE("R4C",' RIESGOS DE GESTION'!#REF!),"")</f>
        <v>#REF!</v>
      </c>
      <c r="AN49" s="72"/>
      <c r="AO49" s="72"/>
      <c r="AP49" s="72"/>
      <c r="AQ49" s="72"/>
      <c r="AR49" s="72"/>
      <c r="AS49" s="72"/>
      <c r="AT49" s="72"/>
      <c r="AU49" s="72"/>
      <c r="AV49" s="72"/>
      <c r="AW49" s="72"/>
      <c r="AX49" s="72"/>
      <c r="AY49" s="72"/>
      <c r="AZ49" s="72"/>
      <c r="BA49" s="72"/>
      <c r="BB49" s="72"/>
      <c r="BC49" s="72"/>
      <c r="BD49" s="72"/>
      <c r="BE49" s="72"/>
      <c r="BF49" s="72"/>
      <c r="BG49" s="72"/>
      <c r="BH49" s="72"/>
      <c r="BI49" s="72"/>
      <c r="BJ49" s="72"/>
      <c r="BK49" s="72"/>
      <c r="BL49" s="72"/>
      <c r="BM49" s="72"/>
      <c r="BN49" s="72"/>
      <c r="BO49" s="72"/>
      <c r="BP49" s="72"/>
      <c r="BQ49" s="72"/>
      <c r="BR49" s="72"/>
      <c r="BS49" s="72"/>
      <c r="BT49" s="72"/>
      <c r="BU49" s="72"/>
      <c r="BV49" s="72"/>
      <c r="BW49" s="72"/>
      <c r="BX49" s="72"/>
      <c r="BY49" s="72"/>
      <c r="BZ49" s="72"/>
      <c r="CA49" s="72"/>
      <c r="CB49" s="72"/>
    </row>
    <row r="50" spans="1:80" ht="15" customHeight="1" x14ac:dyDescent="0.25">
      <c r="A50" s="72"/>
      <c r="B50" s="423"/>
      <c r="C50" s="423"/>
      <c r="D50" s="424"/>
      <c r="E50" s="522"/>
      <c r="F50" s="521"/>
      <c r="G50" s="521"/>
      <c r="H50" s="521"/>
      <c r="I50" s="537"/>
      <c r="J50" s="65" t="e">
        <f>IF(AND(' RIESGOS DE GESTION'!#REF!="Muy Baja",' RIESGOS DE GESTION'!#REF!="Leve"),CONCATENATE("R5C",' RIESGOS DE GESTION'!#REF!),"")</f>
        <v>#REF!</v>
      </c>
      <c r="K50" s="66" t="e">
        <f>IF(AND(' RIESGOS DE GESTION'!#REF!="Muy Baja",' RIESGOS DE GESTION'!#REF!="Leve"),CONCATENATE("R5C",' RIESGOS DE GESTION'!#REF!),"")</f>
        <v>#REF!</v>
      </c>
      <c r="L50" s="66" t="e">
        <f>IF(AND(' RIESGOS DE GESTION'!#REF!="Muy Baja",' RIESGOS DE GESTION'!#REF!="Leve"),CONCATENATE("R5C",' RIESGOS DE GESTION'!#REF!),"")</f>
        <v>#REF!</v>
      </c>
      <c r="M50" s="66" t="e">
        <f>IF(AND(' RIESGOS DE GESTION'!#REF!="Muy Baja",' RIESGOS DE GESTION'!#REF!="Leve"),CONCATENATE("R5C",' RIESGOS DE GESTION'!#REF!),"")</f>
        <v>#REF!</v>
      </c>
      <c r="N50" s="66" t="e">
        <f>IF(AND(' RIESGOS DE GESTION'!#REF!="Muy Baja",' RIESGOS DE GESTION'!#REF!="Leve"),CONCATENATE("R5C",' RIESGOS DE GESTION'!#REF!),"")</f>
        <v>#REF!</v>
      </c>
      <c r="O50" s="67" t="e">
        <f>IF(AND(' RIESGOS DE GESTION'!#REF!="Muy Baja",' RIESGOS DE GESTION'!#REF!="Leve"),CONCATENATE("R5C",' RIESGOS DE GESTION'!#REF!),"")</f>
        <v>#REF!</v>
      </c>
      <c r="P50" s="65" t="e">
        <f>IF(AND(' RIESGOS DE GESTION'!#REF!="Muy Baja",' RIESGOS DE GESTION'!#REF!="Menor"),CONCATENATE("R5C",' RIESGOS DE GESTION'!#REF!),"")</f>
        <v>#REF!</v>
      </c>
      <c r="Q50" s="66" t="e">
        <f>IF(AND(' RIESGOS DE GESTION'!#REF!="Muy Baja",' RIESGOS DE GESTION'!#REF!="Menor"),CONCATENATE("R5C",' RIESGOS DE GESTION'!#REF!),"")</f>
        <v>#REF!</v>
      </c>
      <c r="R50" s="66" t="e">
        <f>IF(AND(' RIESGOS DE GESTION'!#REF!="Muy Baja",' RIESGOS DE GESTION'!#REF!="Menor"),CONCATENATE("R5C",' RIESGOS DE GESTION'!#REF!),"")</f>
        <v>#REF!</v>
      </c>
      <c r="S50" s="66" t="e">
        <f>IF(AND(' RIESGOS DE GESTION'!#REF!="Muy Baja",' RIESGOS DE GESTION'!#REF!="Menor"),CONCATENATE("R5C",' RIESGOS DE GESTION'!#REF!),"")</f>
        <v>#REF!</v>
      </c>
      <c r="T50" s="66" t="e">
        <f>IF(AND(' RIESGOS DE GESTION'!#REF!="Muy Baja",' RIESGOS DE GESTION'!#REF!="Menor"),CONCATENATE("R5C",' RIESGOS DE GESTION'!#REF!),"")</f>
        <v>#REF!</v>
      </c>
      <c r="U50" s="67" t="e">
        <f>IF(AND(' RIESGOS DE GESTION'!#REF!="Muy Baja",' RIESGOS DE GESTION'!#REF!="Menor"),CONCATENATE("R5C",' RIESGOS DE GESTION'!#REF!),"")</f>
        <v>#REF!</v>
      </c>
      <c r="V50" s="56" t="e">
        <f>IF(AND(' RIESGOS DE GESTION'!#REF!="Muy Baja",' RIESGOS DE GESTION'!#REF!="Moderado"),CONCATENATE("R5C",' RIESGOS DE GESTION'!#REF!),"")</f>
        <v>#REF!</v>
      </c>
      <c r="W50" s="57" t="e">
        <f>IF(AND(' RIESGOS DE GESTION'!#REF!="Muy Baja",' RIESGOS DE GESTION'!#REF!="Moderado"),CONCATENATE("R5C",' RIESGOS DE GESTION'!#REF!),"")</f>
        <v>#REF!</v>
      </c>
      <c r="X50" s="57" t="e">
        <f>IF(AND(' RIESGOS DE GESTION'!#REF!="Muy Baja",' RIESGOS DE GESTION'!#REF!="Moderado"),CONCATENATE("R5C",' RIESGOS DE GESTION'!#REF!),"")</f>
        <v>#REF!</v>
      </c>
      <c r="Y50" s="57" t="e">
        <f>IF(AND(' RIESGOS DE GESTION'!#REF!="Muy Baja",' RIESGOS DE GESTION'!#REF!="Moderado"),CONCATENATE("R5C",' RIESGOS DE GESTION'!#REF!),"")</f>
        <v>#REF!</v>
      </c>
      <c r="Z50" s="57" t="e">
        <f>IF(AND(' RIESGOS DE GESTION'!#REF!="Muy Baja",' RIESGOS DE GESTION'!#REF!="Moderado"),CONCATENATE("R5C",' RIESGOS DE GESTION'!#REF!),"")</f>
        <v>#REF!</v>
      </c>
      <c r="AA50" s="58" t="e">
        <f>IF(AND(' RIESGOS DE GESTION'!#REF!="Muy Baja",' RIESGOS DE GESTION'!#REF!="Moderado"),CONCATENATE("R5C",' RIESGOS DE GESTION'!#REF!),"")</f>
        <v>#REF!</v>
      </c>
      <c r="AB50" s="41" t="e">
        <f>IF(AND(' RIESGOS DE GESTION'!#REF!="Muy Baja",' RIESGOS DE GESTION'!#REF!="Mayor"),CONCATENATE("R5C",' RIESGOS DE GESTION'!#REF!),"")</f>
        <v>#REF!</v>
      </c>
      <c r="AC50" s="42" t="e">
        <f>IF(AND(' RIESGOS DE GESTION'!#REF!="Muy Baja",' RIESGOS DE GESTION'!#REF!="Mayor"),CONCATENATE("R5C",' RIESGOS DE GESTION'!#REF!),"")</f>
        <v>#REF!</v>
      </c>
      <c r="AD50" s="42" t="e">
        <f>IF(AND(' RIESGOS DE GESTION'!#REF!="Muy Baja",' RIESGOS DE GESTION'!#REF!="Mayor"),CONCATENATE("R5C",' RIESGOS DE GESTION'!#REF!),"")</f>
        <v>#REF!</v>
      </c>
      <c r="AE50" s="42" t="e">
        <f>IF(AND(' RIESGOS DE GESTION'!#REF!="Muy Baja",' RIESGOS DE GESTION'!#REF!="Mayor"),CONCATENATE("R5C",' RIESGOS DE GESTION'!#REF!),"")</f>
        <v>#REF!</v>
      </c>
      <c r="AF50" s="42" t="e">
        <f>IF(AND(' RIESGOS DE GESTION'!#REF!="Muy Baja",' RIESGOS DE GESTION'!#REF!="Mayor"),CONCATENATE("R5C",' RIESGOS DE GESTION'!#REF!),"")</f>
        <v>#REF!</v>
      </c>
      <c r="AG50" s="43" t="e">
        <f>IF(AND(' RIESGOS DE GESTION'!#REF!="Muy Baja",' RIESGOS DE GESTION'!#REF!="Mayor"),CONCATENATE("R5C",' RIESGOS DE GESTION'!#REF!),"")</f>
        <v>#REF!</v>
      </c>
      <c r="AH50" s="44" t="e">
        <f>IF(AND(' RIESGOS DE GESTION'!#REF!="Muy Baja",' RIESGOS DE GESTION'!#REF!="Catastrófico"),CONCATENATE("R5C",' RIESGOS DE GESTION'!#REF!),"")</f>
        <v>#REF!</v>
      </c>
      <c r="AI50" s="45" t="e">
        <f>IF(AND(' RIESGOS DE GESTION'!#REF!="Muy Baja",' RIESGOS DE GESTION'!#REF!="Catastrófico"),CONCATENATE("R5C",' RIESGOS DE GESTION'!#REF!),"")</f>
        <v>#REF!</v>
      </c>
      <c r="AJ50" s="45" t="e">
        <f>IF(AND(' RIESGOS DE GESTION'!#REF!="Muy Baja",' RIESGOS DE GESTION'!#REF!="Catastrófico"),CONCATENATE("R5C",' RIESGOS DE GESTION'!#REF!),"")</f>
        <v>#REF!</v>
      </c>
      <c r="AK50" s="45" t="e">
        <f>IF(AND(' RIESGOS DE GESTION'!#REF!="Muy Baja",' RIESGOS DE GESTION'!#REF!="Catastrófico"),CONCATENATE("R5C",' RIESGOS DE GESTION'!#REF!),"")</f>
        <v>#REF!</v>
      </c>
      <c r="AL50" s="45" t="e">
        <f>IF(AND(' RIESGOS DE GESTION'!#REF!="Muy Baja",' RIESGOS DE GESTION'!#REF!="Catastrófico"),CONCATENATE("R5C",' RIESGOS DE GESTION'!#REF!),"")</f>
        <v>#REF!</v>
      </c>
      <c r="AM50" s="46" t="e">
        <f>IF(AND(' RIESGOS DE GESTION'!#REF!="Muy Baja",' RIESGOS DE GESTION'!#REF!="Catastrófico"),CONCATENATE("R5C",' RIESGOS DE GESTION'!#REF!),"")</f>
        <v>#REF!</v>
      </c>
      <c r="AN50" s="72"/>
      <c r="AO50" s="72"/>
      <c r="AP50" s="72"/>
      <c r="AQ50" s="72"/>
      <c r="AR50" s="72"/>
      <c r="AS50" s="72"/>
      <c r="AT50" s="72"/>
      <c r="AU50" s="72"/>
      <c r="AV50" s="72"/>
      <c r="AW50" s="72"/>
      <c r="AX50" s="72"/>
      <c r="AY50" s="72"/>
      <c r="AZ50" s="72"/>
      <c r="BA50" s="72"/>
      <c r="BB50" s="72"/>
      <c r="BC50" s="72"/>
      <c r="BD50" s="72"/>
      <c r="BE50" s="72"/>
      <c r="BF50" s="72"/>
      <c r="BG50" s="72"/>
      <c r="BH50" s="72"/>
      <c r="BI50" s="72"/>
      <c r="BJ50" s="72"/>
      <c r="BK50" s="72"/>
      <c r="BL50" s="72"/>
      <c r="BM50" s="72"/>
      <c r="BN50" s="72"/>
      <c r="BO50" s="72"/>
      <c r="BP50" s="72"/>
      <c r="BQ50" s="72"/>
      <c r="BR50" s="72"/>
      <c r="BS50" s="72"/>
      <c r="BT50" s="72"/>
      <c r="BU50" s="72"/>
      <c r="BV50" s="72"/>
      <c r="BW50" s="72"/>
      <c r="BX50" s="72"/>
      <c r="BY50" s="72"/>
      <c r="BZ50" s="72"/>
      <c r="CA50" s="72"/>
      <c r="CB50" s="72"/>
    </row>
    <row r="51" spans="1:80" ht="15" customHeight="1" x14ac:dyDescent="0.25">
      <c r="A51" s="72"/>
      <c r="B51" s="423"/>
      <c r="C51" s="423"/>
      <c r="D51" s="424"/>
      <c r="E51" s="522"/>
      <c r="F51" s="521"/>
      <c r="G51" s="521"/>
      <c r="H51" s="521"/>
      <c r="I51" s="537"/>
      <c r="J51" s="65" t="e">
        <f>IF(AND(' RIESGOS DE GESTION'!#REF!="Muy Baja",' RIESGOS DE GESTION'!#REF!="Leve"),CONCATENATE("R6C",' RIESGOS DE GESTION'!#REF!),"")</f>
        <v>#REF!</v>
      </c>
      <c r="K51" s="66" t="e">
        <f>IF(AND(' RIESGOS DE GESTION'!#REF!="Muy Baja",' RIESGOS DE GESTION'!#REF!="Leve"),CONCATENATE("R6C",' RIESGOS DE GESTION'!#REF!),"")</f>
        <v>#REF!</v>
      </c>
      <c r="L51" s="66" t="e">
        <f>IF(AND(' RIESGOS DE GESTION'!#REF!="Muy Baja",' RIESGOS DE GESTION'!#REF!="Leve"),CONCATENATE("R6C",' RIESGOS DE GESTION'!#REF!),"")</f>
        <v>#REF!</v>
      </c>
      <c r="M51" s="66" t="e">
        <f>IF(AND(' RIESGOS DE GESTION'!#REF!="Muy Baja",' RIESGOS DE GESTION'!#REF!="Leve"),CONCATENATE("R6C",' RIESGOS DE GESTION'!#REF!),"")</f>
        <v>#REF!</v>
      </c>
      <c r="N51" s="66" t="e">
        <f>IF(AND(' RIESGOS DE GESTION'!#REF!="Muy Baja",' RIESGOS DE GESTION'!#REF!="Leve"),CONCATENATE("R6C",' RIESGOS DE GESTION'!#REF!),"")</f>
        <v>#REF!</v>
      </c>
      <c r="O51" s="67" t="e">
        <f>IF(AND(' RIESGOS DE GESTION'!#REF!="Muy Baja",' RIESGOS DE GESTION'!#REF!="Leve"),CONCATENATE("R6C",' RIESGOS DE GESTION'!#REF!),"")</f>
        <v>#REF!</v>
      </c>
      <c r="P51" s="65" t="e">
        <f>IF(AND(' RIESGOS DE GESTION'!#REF!="Muy Baja",' RIESGOS DE GESTION'!#REF!="Menor"),CONCATENATE("R6C",' RIESGOS DE GESTION'!#REF!),"")</f>
        <v>#REF!</v>
      </c>
      <c r="Q51" s="66" t="e">
        <f>IF(AND(' RIESGOS DE GESTION'!#REF!="Muy Baja",' RIESGOS DE GESTION'!#REF!="Menor"),CONCATENATE("R6C",' RIESGOS DE GESTION'!#REF!),"")</f>
        <v>#REF!</v>
      </c>
      <c r="R51" s="66" t="e">
        <f>IF(AND(' RIESGOS DE GESTION'!#REF!="Muy Baja",' RIESGOS DE GESTION'!#REF!="Menor"),CONCATENATE("R6C",' RIESGOS DE GESTION'!#REF!),"")</f>
        <v>#REF!</v>
      </c>
      <c r="S51" s="66" t="e">
        <f>IF(AND(' RIESGOS DE GESTION'!#REF!="Muy Baja",' RIESGOS DE GESTION'!#REF!="Menor"),CONCATENATE("R6C",' RIESGOS DE GESTION'!#REF!),"")</f>
        <v>#REF!</v>
      </c>
      <c r="T51" s="66" t="e">
        <f>IF(AND(' RIESGOS DE GESTION'!#REF!="Muy Baja",' RIESGOS DE GESTION'!#REF!="Menor"),CONCATENATE("R6C",' RIESGOS DE GESTION'!#REF!),"")</f>
        <v>#REF!</v>
      </c>
      <c r="U51" s="67" t="e">
        <f>IF(AND(' RIESGOS DE GESTION'!#REF!="Muy Baja",' RIESGOS DE GESTION'!#REF!="Menor"),CONCATENATE("R6C",' RIESGOS DE GESTION'!#REF!),"")</f>
        <v>#REF!</v>
      </c>
      <c r="V51" s="56" t="e">
        <f>IF(AND(' RIESGOS DE GESTION'!#REF!="Muy Baja",' RIESGOS DE GESTION'!#REF!="Moderado"),CONCATENATE("R6C",' RIESGOS DE GESTION'!#REF!),"")</f>
        <v>#REF!</v>
      </c>
      <c r="W51" s="57" t="e">
        <f>IF(AND(' RIESGOS DE GESTION'!#REF!="Muy Baja",' RIESGOS DE GESTION'!#REF!="Moderado"),CONCATENATE("R6C",' RIESGOS DE GESTION'!#REF!),"")</f>
        <v>#REF!</v>
      </c>
      <c r="X51" s="57" t="e">
        <f>IF(AND(' RIESGOS DE GESTION'!#REF!="Muy Baja",' RIESGOS DE GESTION'!#REF!="Moderado"),CONCATENATE("R6C",' RIESGOS DE GESTION'!#REF!),"")</f>
        <v>#REF!</v>
      </c>
      <c r="Y51" s="57" t="e">
        <f>IF(AND(' RIESGOS DE GESTION'!#REF!="Muy Baja",' RIESGOS DE GESTION'!#REF!="Moderado"),CONCATENATE("R6C",' RIESGOS DE GESTION'!#REF!),"")</f>
        <v>#REF!</v>
      </c>
      <c r="Z51" s="57" t="e">
        <f>IF(AND(' RIESGOS DE GESTION'!#REF!="Muy Baja",' RIESGOS DE GESTION'!#REF!="Moderado"),CONCATENATE("R6C",' RIESGOS DE GESTION'!#REF!),"")</f>
        <v>#REF!</v>
      </c>
      <c r="AA51" s="58" t="e">
        <f>IF(AND(' RIESGOS DE GESTION'!#REF!="Muy Baja",' RIESGOS DE GESTION'!#REF!="Moderado"),CONCATENATE("R6C",' RIESGOS DE GESTION'!#REF!),"")</f>
        <v>#REF!</v>
      </c>
      <c r="AB51" s="41" t="e">
        <f>IF(AND(' RIESGOS DE GESTION'!#REF!="Muy Baja",' RIESGOS DE GESTION'!#REF!="Mayor"),CONCATENATE("R6C",' RIESGOS DE GESTION'!#REF!),"")</f>
        <v>#REF!</v>
      </c>
      <c r="AC51" s="42" t="e">
        <f>IF(AND(' RIESGOS DE GESTION'!#REF!="Muy Baja",' RIESGOS DE GESTION'!#REF!="Mayor"),CONCATENATE("R6C",' RIESGOS DE GESTION'!#REF!),"")</f>
        <v>#REF!</v>
      </c>
      <c r="AD51" s="42" t="e">
        <f>IF(AND(' RIESGOS DE GESTION'!#REF!="Muy Baja",' RIESGOS DE GESTION'!#REF!="Mayor"),CONCATENATE("R6C",' RIESGOS DE GESTION'!#REF!),"")</f>
        <v>#REF!</v>
      </c>
      <c r="AE51" s="42" t="e">
        <f>IF(AND(' RIESGOS DE GESTION'!#REF!="Muy Baja",' RIESGOS DE GESTION'!#REF!="Mayor"),CONCATENATE("R6C",' RIESGOS DE GESTION'!#REF!),"")</f>
        <v>#REF!</v>
      </c>
      <c r="AF51" s="42" t="e">
        <f>IF(AND(' RIESGOS DE GESTION'!#REF!="Muy Baja",' RIESGOS DE GESTION'!#REF!="Mayor"),CONCATENATE("R6C",' RIESGOS DE GESTION'!#REF!),"")</f>
        <v>#REF!</v>
      </c>
      <c r="AG51" s="43" t="e">
        <f>IF(AND(' RIESGOS DE GESTION'!#REF!="Muy Baja",' RIESGOS DE GESTION'!#REF!="Mayor"),CONCATENATE("R6C",' RIESGOS DE GESTION'!#REF!),"")</f>
        <v>#REF!</v>
      </c>
      <c r="AH51" s="44" t="e">
        <f>IF(AND(' RIESGOS DE GESTION'!#REF!="Muy Baja",' RIESGOS DE GESTION'!#REF!="Catastrófico"),CONCATENATE("R6C",' RIESGOS DE GESTION'!#REF!),"")</f>
        <v>#REF!</v>
      </c>
      <c r="AI51" s="45" t="e">
        <f>IF(AND(' RIESGOS DE GESTION'!#REF!="Muy Baja",' RIESGOS DE GESTION'!#REF!="Catastrófico"),CONCATENATE("R6C",' RIESGOS DE GESTION'!#REF!),"")</f>
        <v>#REF!</v>
      </c>
      <c r="AJ51" s="45" t="e">
        <f>IF(AND(' RIESGOS DE GESTION'!#REF!="Muy Baja",' RIESGOS DE GESTION'!#REF!="Catastrófico"),CONCATENATE("R6C",' RIESGOS DE GESTION'!#REF!),"")</f>
        <v>#REF!</v>
      </c>
      <c r="AK51" s="45" t="e">
        <f>IF(AND(' RIESGOS DE GESTION'!#REF!="Muy Baja",' RIESGOS DE GESTION'!#REF!="Catastrófico"),CONCATENATE("R6C",' RIESGOS DE GESTION'!#REF!),"")</f>
        <v>#REF!</v>
      </c>
      <c r="AL51" s="45" t="e">
        <f>IF(AND(' RIESGOS DE GESTION'!#REF!="Muy Baja",' RIESGOS DE GESTION'!#REF!="Catastrófico"),CONCATENATE("R6C",' RIESGOS DE GESTION'!#REF!),"")</f>
        <v>#REF!</v>
      </c>
      <c r="AM51" s="46" t="e">
        <f>IF(AND(' RIESGOS DE GESTION'!#REF!="Muy Baja",' RIESGOS DE GESTION'!#REF!="Catastrófico"),CONCATENATE("R6C",' RIESGOS DE GESTION'!#REF!),"")</f>
        <v>#REF!</v>
      </c>
      <c r="AN51" s="72"/>
      <c r="AO51" s="72"/>
      <c r="AP51" s="72"/>
      <c r="AQ51" s="72"/>
      <c r="AR51" s="72"/>
      <c r="AS51" s="72"/>
      <c r="AT51" s="72"/>
      <c r="AU51" s="72"/>
      <c r="AV51" s="72"/>
      <c r="AW51" s="72"/>
      <c r="AX51" s="72"/>
      <c r="AY51" s="72"/>
      <c r="AZ51" s="72"/>
      <c r="BA51" s="72"/>
      <c r="BB51" s="72"/>
      <c r="BC51" s="72"/>
      <c r="BD51" s="72"/>
      <c r="BE51" s="72"/>
      <c r="BF51" s="72"/>
      <c r="BG51" s="72"/>
      <c r="BH51" s="72"/>
      <c r="BI51" s="72"/>
      <c r="BJ51" s="72"/>
      <c r="BK51" s="72"/>
      <c r="BL51" s="72"/>
      <c r="BM51" s="72"/>
      <c r="BN51" s="72"/>
      <c r="BO51" s="72"/>
      <c r="BP51" s="72"/>
      <c r="BQ51" s="72"/>
      <c r="BR51" s="72"/>
      <c r="BS51" s="72"/>
      <c r="BT51" s="72"/>
      <c r="BU51" s="72"/>
      <c r="BV51" s="72"/>
      <c r="BW51" s="72"/>
      <c r="BX51" s="72"/>
      <c r="BY51" s="72"/>
      <c r="BZ51" s="72"/>
      <c r="CA51" s="72"/>
      <c r="CB51" s="72"/>
    </row>
    <row r="52" spans="1:80" ht="15" customHeight="1" x14ac:dyDescent="0.25">
      <c r="A52" s="72"/>
      <c r="B52" s="423"/>
      <c r="C52" s="423"/>
      <c r="D52" s="424"/>
      <c r="E52" s="522"/>
      <c r="F52" s="521"/>
      <c r="G52" s="521"/>
      <c r="H52" s="521"/>
      <c r="I52" s="537"/>
      <c r="J52" s="65" t="e">
        <f>IF(AND(' RIESGOS DE GESTION'!#REF!="Muy Baja",' RIESGOS DE GESTION'!#REF!="Leve"),CONCATENATE("R7C",' RIESGOS DE GESTION'!#REF!),"")</f>
        <v>#REF!</v>
      </c>
      <c r="K52" s="66" t="e">
        <f>IF(AND(' RIESGOS DE GESTION'!#REF!="Muy Baja",' RIESGOS DE GESTION'!#REF!="Leve"),CONCATENATE("R7C",' RIESGOS DE GESTION'!#REF!),"")</f>
        <v>#REF!</v>
      </c>
      <c r="L52" s="66" t="e">
        <f>IF(AND(' RIESGOS DE GESTION'!#REF!="Muy Baja",' RIESGOS DE GESTION'!#REF!="Leve"),CONCATENATE("R7C",' RIESGOS DE GESTION'!#REF!),"")</f>
        <v>#REF!</v>
      </c>
      <c r="M52" s="66" t="e">
        <f>IF(AND(' RIESGOS DE GESTION'!#REF!="Muy Baja",' RIESGOS DE GESTION'!#REF!="Leve"),CONCATENATE("R7C",' RIESGOS DE GESTION'!#REF!),"")</f>
        <v>#REF!</v>
      </c>
      <c r="N52" s="66" t="e">
        <f>IF(AND(' RIESGOS DE GESTION'!#REF!="Muy Baja",' RIESGOS DE GESTION'!#REF!="Leve"),CONCATENATE("R7C",' RIESGOS DE GESTION'!#REF!),"")</f>
        <v>#REF!</v>
      </c>
      <c r="O52" s="67" t="e">
        <f>IF(AND(' RIESGOS DE GESTION'!#REF!="Muy Baja",' RIESGOS DE GESTION'!#REF!="Leve"),CONCATENATE("R7C",' RIESGOS DE GESTION'!#REF!),"")</f>
        <v>#REF!</v>
      </c>
      <c r="P52" s="65" t="e">
        <f>IF(AND(' RIESGOS DE GESTION'!#REF!="Muy Baja",' RIESGOS DE GESTION'!#REF!="Menor"),CONCATENATE("R7C",' RIESGOS DE GESTION'!#REF!),"")</f>
        <v>#REF!</v>
      </c>
      <c r="Q52" s="66" t="e">
        <f>IF(AND(' RIESGOS DE GESTION'!#REF!="Muy Baja",' RIESGOS DE GESTION'!#REF!="Menor"),CONCATENATE("R7C",' RIESGOS DE GESTION'!#REF!),"")</f>
        <v>#REF!</v>
      </c>
      <c r="R52" s="66" t="e">
        <f>IF(AND(' RIESGOS DE GESTION'!#REF!="Muy Baja",' RIESGOS DE GESTION'!#REF!="Menor"),CONCATENATE("R7C",' RIESGOS DE GESTION'!#REF!),"")</f>
        <v>#REF!</v>
      </c>
      <c r="S52" s="66" t="e">
        <f>IF(AND(' RIESGOS DE GESTION'!#REF!="Muy Baja",' RIESGOS DE GESTION'!#REF!="Menor"),CONCATENATE("R7C",' RIESGOS DE GESTION'!#REF!),"")</f>
        <v>#REF!</v>
      </c>
      <c r="T52" s="66" t="e">
        <f>IF(AND(' RIESGOS DE GESTION'!#REF!="Muy Baja",' RIESGOS DE GESTION'!#REF!="Menor"),CONCATENATE("R7C",' RIESGOS DE GESTION'!#REF!),"")</f>
        <v>#REF!</v>
      </c>
      <c r="U52" s="67" t="e">
        <f>IF(AND(' RIESGOS DE GESTION'!#REF!="Muy Baja",' RIESGOS DE GESTION'!#REF!="Menor"),CONCATENATE("R7C",' RIESGOS DE GESTION'!#REF!),"")</f>
        <v>#REF!</v>
      </c>
      <c r="V52" s="56" t="e">
        <f>IF(AND(' RIESGOS DE GESTION'!#REF!="Muy Baja",' RIESGOS DE GESTION'!#REF!="Moderado"),CONCATENATE("R7C",' RIESGOS DE GESTION'!#REF!),"")</f>
        <v>#REF!</v>
      </c>
      <c r="W52" s="57" t="e">
        <f>IF(AND(' RIESGOS DE GESTION'!#REF!="Muy Baja",' RIESGOS DE GESTION'!#REF!="Moderado"),CONCATENATE("R7C",' RIESGOS DE GESTION'!#REF!),"")</f>
        <v>#REF!</v>
      </c>
      <c r="X52" s="57" t="e">
        <f>IF(AND(' RIESGOS DE GESTION'!#REF!="Muy Baja",' RIESGOS DE GESTION'!#REF!="Moderado"),CONCATENATE("R7C",' RIESGOS DE GESTION'!#REF!),"")</f>
        <v>#REF!</v>
      </c>
      <c r="Y52" s="57" t="e">
        <f>IF(AND(' RIESGOS DE GESTION'!#REF!="Muy Baja",' RIESGOS DE GESTION'!#REF!="Moderado"),CONCATENATE("R7C",' RIESGOS DE GESTION'!#REF!),"")</f>
        <v>#REF!</v>
      </c>
      <c r="Z52" s="57" t="e">
        <f>IF(AND(' RIESGOS DE GESTION'!#REF!="Muy Baja",' RIESGOS DE GESTION'!#REF!="Moderado"),CONCATENATE("R7C",' RIESGOS DE GESTION'!#REF!),"")</f>
        <v>#REF!</v>
      </c>
      <c r="AA52" s="58" t="e">
        <f>IF(AND(' RIESGOS DE GESTION'!#REF!="Muy Baja",' RIESGOS DE GESTION'!#REF!="Moderado"),CONCATENATE("R7C",' RIESGOS DE GESTION'!#REF!),"")</f>
        <v>#REF!</v>
      </c>
      <c r="AB52" s="41" t="e">
        <f>IF(AND(' RIESGOS DE GESTION'!#REF!="Muy Baja",' RIESGOS DE GESTION'!#REF!="Mayor"),CONCATENATE("R7C",' RIESGOS DE GESTION'!#REF!),"")</f>
        <v>#REF!</v>
      </c>
      <c r="AC52" s="42" t="e">
        <f>IF(AND(' RIESGOS DE GESTION'!#REF!="Muy Baja",' RIESGOS DE GESTION'!#REF!="Mayor"),CONCATENATE("R7C",' RIESGOS DE GESTION'!#REF!),"")</f>
        <v>#REF!</v>
      </c>
      <c r="AD52" s="42" t="e">
        <f>IF(AND(' RIESGOS DE GESTION'!#REF!="Muy Baja",' RIESGOS DE GESTION'!#REF!="Mayor"),CONCATENATE("R7C",' RIESGOS DE GESTION'!#REF!),"")</f>
        <v>#REF!</v>
      </c>
      <c r="AE52" s="42" t="e">
        <f>IF(AND(' RIESGOS DE GESTION'!#REF!="Muy Baja",' RIESGOS DE GESTION'!#REF!="Mayor"),CONCATENATE("R7C",' RIESGOS DE GESTION'!#REF!),"")</f>
        <v>#REF!</v>
      </c>
      <c r="AF52" s="42" t="e">
        <f>IF(AND(' RIESGOS DE GESTION'!#REF!="Muy Baja",' RIESGOS DE GESTION'!#REF!="Mayor"),CONCATENATE("R7C",' RIESGOS DE GESTION'!#REF!),"")</f>
        <v>#REF!</v>
      </c>
      <c r="AG52" s="43" t="e">
        <f>IF(AND(' RIESGOS DE GESTION'!#REF!="Muy Baja",' RIESGOS DE GESTION'!#REF!="Mayor"),CONCATENATE("R7C",' RIESGOS DE GESTION'!#REF!),"")</f>
        <v>#REF!</v>
      </c>
      <c r="AH52" s="44" t="e">
        <f>IF(AND(' RIESGOS DE GESTION'!#REF!="Muy Baja",' RIESGOS DE GESTION'!#REF!="Catastrófico"),CONCATENATE("R7C",' RIESGOS DE GESTION'!#REF!),"")</f>
        <v>#REF!</v>
      </c>
      <c r="AI52" s="45" t="e">
        <f>IF(AND(' RIESGOS DE GESTION'!#REF!="Muy Baja",' RIESGOS DE GESTION'!#REF!="Catastrófico"),CONCATENATE("R7C",' RIESGOS DE GESTION'!#REF!),"")</f>
        <v>#REF!</v>
      </c>
      <c r="AJ52" s="45" t="e">
        <f>IF(AND(' RIESGOS DE GESTION'!#REF!="Muy Baja",' RIESGOS DE GESTION'!#REF!="Catastrófico"),CONCATENATE("R7C",' RIESGOS DE GESTION'!#REF!),"")</f>
        <v>#REF!</v>
      </c>
      <c r="AK52" s="45" t="e">
        <f>IF(AND(' RIESGOS DE GESTION'!#REF!="Muy Baja",' RIESGOS DE GESTION'!#REF!="Catastrófico"),CONCATENATE("R7C",' RIESGOS DE GESTION'!#REF!),"")</f>
        <v>#REF!</v>
      </c>
      <c r="AL52" s="45" t="e">
        <f>IF(AND(' RIESGOS DE GESTION'!#REF!="Muy Baja",' RIESGOS DE GESTION'!#REF!="Catastrófico"),CONCATENATE("R7C",' RIESGOS DE GESTION'!#REF!),"")</f>
        <v>#REF!</v>
      </c>
      <c r="AM52" s="46" t="e">
        <f>IF(AND(' RIESGOS DE GESTION'!#REF!="Muy Baja",' RIESGOS DE GESTION'!#REF!="Catastrófico"),CONCATENATE("R7C",' RIESGOS DE GESTION'!#REF!),"")</f>
        <v>#REF!</v>
      </c>
      <c r="AN52" s="72"/>
      <c r="AO52" s="72"/>
      <c r="AP52" s="72"/>
      <c r="AQ52" s="72"/>
      <c r="AR52" s="72"/>
      <c r="AS52" s="72"/>
      <c r="AT52" s="72"/>
      <c r="AU52" s="72"/>
      <c r="AV52" s="72"/>
      <c r="AW52" s="72"/>
      <c r="AX52" s="72"/>
      <c r="AY52" s="72"/>
      <c r="AZ52" s="72"/>
      <c r="BA52" s="72"/>
      <c r="BB52" s="72"/>
      <c r="BC52" s="72"/>
      <c r="BD52" s="72"/>
      <c r="BE52" s="72"/>
      <c r="BF52" s="72"/>
      <c r="BG52" s="72"/>
      <c r="BH52" s="72"/>
      <c r="BI52" s="72"/>
      <c r="BJ52" s="72"/>
      <c r="BK52" s="72"/>
      <c r="BL52" s="72"/>
      <c r="BM52" s="72"/>
      <c r="BN52" s="72"/>
      <c r="BO52" s="72"/>
      <c r="BP52" s="72"/>
      <c r="BQ52" s="72"/>
      <c r="BR52" s="72"/>
      <c r="BS52" s="72"/>
      <c r="BT52" s="72"/>
      <c r="BU52" s="72"/>
      <c r="BV52" s="72"/>
      <c r="BW52" s="72"/>
      <c r="BX52" s="72"/>
      <c r="BY52" s="72"/>
      <c r="BZ52" s="72"/>
      <c r="CA52" s="72"/>
      <c r="CB52" s="72"/>
    </row>
    <row r="53" spans="1:80" ht="15" customHeight="1" x14ac:dyDescent="0.25">
      <c r="A53" s="72"/>
      <c r="B53" s="423"/>
      <c r="C53" s="423"/>
      <c r="D53" s="424"/>
      <c r="E53" s="522"/>
      <c r="F53" s="521"/>
      <c r="G53" s="521"/>
      <c r="H53" s="521"/>
      <c r="I53" s="537"/>
      <c r="J53" s="65" t="e">
        <f>IF(AND(' RIESGOS DE GESTION'!#REF!="Muy Baja",' RIESGOS DE GESTION'!#REF!="Leve"),CONCATENATE("R8C",' RIESGOS DE GESTION'!#REF!),"")</f>
        <v>#REF!</v>
      </c>
      <c r="K53" s="66" t="e">
        <f>IF(AND(' RIESGOS DE GESTION'!#REF!="Muy Baja",' RIESGOS DE GESTION'!#REF!="Leve"),CONCATENATE("R8C",' RIESGOS DE GESTION'!#REF!),"")</f>
        <v>#REF!</v>
      </c>
      <c r="L53" s="66" t="e">
        <f>IF(AND(' RIESGOS DE GESTION'!#REF!="Muy Baja",' RIESGOS DE GESTION'!#REF!="Leve"),CONCATENATE("R8C",' RIESGOS DE GESTION'!#REF!),"")</f>
        <v>#REF!</v>
      </c>
      <c r="M53" s="66" t="e">
        <f>IF(AND(' RIESGOS DE GESTION'!#REF!="Muy Baja",' RIESGOS DE GESTION'!#REF!="Leve"),CONCATENATE("R8C",' RIESGOS DE GESTION'!#REF!),"")</f>
        <v>#REF!</v>
      </c>
      <c r="N53" s="66" t="e">
        <f>IF(AND(' RIESGOS DE GESTION'!#REF!="Muy Baja",' RIESGOS DE GESTION'!#REF!="Leve"),CONCATENATE("R8C",' RIESGOS DE GESTION'!#REF!),"")</f>
        <v>#REF!</v>
      </c>
      <c r="O53" s="67" t="e">
        <f>IF(AND(' RIESGOS DE GESTION'!#REF!="Muy Baja",' RIESGOS DE GESTION'!#REF!="Leve"),CONCATENATE("R8C",' RIESGOS DE GESTION'!#REF!),"")</f>
        <v>#REF!</v>
      </c>
      <c r="P53" s="65" t="e">
        <f>IF(AND(' RIESGOS DE GESTION'!#REF!="Muy Baja",' RIESGOS DE GESTION'!#REF!="Menor"),CONCATENATE("R8C",' RIESGOS DE GESTION'!#REF!),"")</f>
        <v>#REF!</v>
      </c>
      <c r="Q53" s="66" t="e">
        <f>IF(AND(' RIESGOS DE GESTION'!#REF!="Muy Baja",' RIESGOS DE GESTION'!#REF!="Menor"),CONCATENATE("R8C",' RIESGOS DE GESTION'!#REF!),"")</f>
        <v>#REF!</v>
      </c>
      <c r="R53" s="66" t="e">
        <f>IF(AND(' RIESGOS DE GESTION'!#REF!="Muy Baja",' RIESGOS DE GESTION'!#REF!="Menor"),CONCATENATE("R8C",' RIESGOS DE GESTION'!#REF!),"")</f>
        <v>#REF!</v>
      </c>
      <c r="S53" s="66" t="e">
        <f>IF(AND(' RIESGOS DE GESTION'!#REF!="Muy Baja",' RIESGOS DE GESTION'!#REF!="Menor"),CONCATENATE("R8C",' RIESGOS DE GESTION'!#REF!),"")</f>
        <v>#REF!</v>
      </c>
      <c r="T53" s="66" t="e">
        <f>IF(AND(' RIESGOS DE GESTION'!#REF!="Muy Baja",' RIESGOS DE GESTION'!#REF!="Menor"),CONCATENATE("R8C",' RIESGOS DE GESTION'!#REF!),"")</f>
        <v>#REF!</v>
      </c>
      <c r="U53" s="67" t="e">
        <f>IF(AND(' RIESGOS DE GESTION'!#REF!="Muy Baja",' RIESGOS DE GESTION'!#REF!="Menor"),CONCATENATE("R8C",' RIESGOS DE GESTION'!#REF!),"")</f>
        <v>#REF!</v>
      </c>
      <c r="V53" s="56" t="e">
        <f>IF(AND(' RIESGOS DE GESTION'!#REF!="Muy Baja",' RIESGOS DE GESTION'!#REF!="Moderado"),CONCATENATE("R8C",' RIESGOS DE GESTION'!#REF!),"")</f>
        <v>#REF!</v>
      </c>
      <c r="W53" s="57" t="e">
        <f>IF(AND(' RIESGOS DE GESTION'!#REF!="Muy Baja",' RIESGOS DE GESTION'!#REF!="Moderado"),CONCATENATE("R8C",' RIESGOS DE GESTION'!#REF!),"")</f>
        <v>#REF!</v>
      </c>
      <c r="X53" s="57" t="e">
        <f>IF(AND(' RIESGOS DE GESTION'!#REF!="Muy Baja",' RIESGOS DE GESTION'!#REF!="Moderado"),CONCATENATE("R8C",' RIESGOS DE GESTION'!#REF!),"")</f>
        <v>#REF!</v>
      </c>
      <c r="Y53" s="57" t="e">
        <f>IF(AND(' RIESGOS DE GESTION'!#REF!="Muy Baja",' RIESGOS DE GESTION'!#REF!="Moderado"),CONCATENATE("R8C",' RIESGOS DE GESTION'!#REF!),"")</f>
        <v>#REF!</v>
      </c>
      <c r="Z53" s="57" t="e">
        <f>IF(AND(' RIESGOS DE GESTION'!#REF!="Muy Baja",' RIESGOS DE GESTION'!#REF!="Moderado"),CONCATENATE("R8C",' RIESGOS DE GESTION'!#REF!),"")</f>
        <v>#REF!</v>
      </c>
      <c r="AA53" s="58" t="e">
        <f>IF(AND(' RIESGOS DE GESTION'!#REF!="Muy Baja",' RIESGOS DE GESTION'!#REF!="Moderado"),CONCATENATE("R8C",' RIESGOS DE GESTION'!#REF!),"")</f>
        <v>#REF!</v>
      </c>
      <c r="AB53" s="41" t="e">
        <f>IF(AND(' RIESGOS DE GESTION'!#REF!="Muy Baja",' RIESGOS DE GESTION'!#REF!="Mayor"),CONCATENATE("R8C",' RIESGOS DE GESTION'!#REF!),"")</f>
        <v>#REF!</v>
      </c>
      <c r="AC53" s="42" t="e">
        <f>IF(AND(' RIESGOS DE GESTION'!#REF!="Muy Baja",' RIESGOS DE GESTION'!#REF!="Mayor"),CONCATENATE("R8C",' RIESGOS DE GESTION'!#REF!),"")</f>
        <v>#REF!</v>
      </c>
      <c r="AD53" s="42" t="e">
        <f>IF(AND(' RIESGOS DE GESTION'!#REF!="Muy Baja",' RIESGOS DE GESTION'!#REF!="Mayor"),CONCATENATE("R8C",' RIESGOS DE GESTION'!#REF!),"")</f>
        <v>#REF!</v>
      </c>
      <c r="AE53" s="42" t="e">
        <f>IF(AND(' RIESGOS DE GESTION'!#REF!="Muy Baja",' RIESGOS DE GESTION'!#REF!="Mayor"),CONCATENATE("R8C",' RIESGOS DE GESTION'!#REF!),"")</f>
        <v>#REF!</v>
      </c>
      <c r="AF53" s="42" t="e">
        <f>IF(AND(' RIESGOS DE GESTION'!#REF!="Muy Baja",' RIESGOS DE GESTION'!#REF!="Mayor"),CONCATENATE("R8C",' RIESGOS DE GESTION'!#REF!),"")</f>
        <v>#REF!</v>
      </c>
      <c r="AG53" s="43" t="e">
        <f>IF(AND(' RIESGOS DE GESTION'!#REF!="Muy Baja",' RIESGOS DE GESTION'!#REF!="Mayor"),CONCATENATE("R8C",' RIESGOS DE GESTION'!#REF!),"")</f>
        <v>#REF!</v>
      </c>
      <c r="AH53" s="44" t="e">
        <f>IF(AND(' RIESGOS DE GESTION'!#REF!="Muy Baja",' RIESGOS DE GESTION'!#REF!="Catastrófico"),CONCATENATE("R8C",' RIESGOS DE GESTION'!#REF!),"")</f>
        <v>#REF!</v>
      </c>
      <c r="AI53" s="45" t="e">
        <f>IF(AND(' RIESGOS DE GESTION'!#REF!="Muy Baja",' RIESGOS DE GESTION'!#REF!="Catastrófico"),CONCATENATE("R8C",' RIESGOS DE GESTION'!#REF!),"")</f>
        <v>#REF!</v>
      </c>
      <c r="AJ53" s="45" t="e">
        <f>IF(AND(' RIESGOS DE GESTION'!#REF!="Muy Baja",' RIESGOS DE GESTION'!#REF!="Catastrófico"),CONCATENATE("R8C",' RIESGOS DE GESTION'!#REF!),"")</f>
        <v>#REF!</v>
      </c>
      <c r="AK53" s="45" t="e">
        <f>IF(AND(' RIESGOS DE GESTION'!#REF!="Muy Baja",' RIESGOS DE GESTION'!#REF!="Catastrófico"),CONCATENATE("R8C",' RIESGOS DE GESTION'!#REF!),"")</f>
        <v>#REF!</v>
      </c>
      <c r="AL53" s="45" t="e">
        <f>IF(AND(' RIESGOS DE GESTION'!#REF!="Muy Baja",' RIESGOS DE GESTION'!#REF!="Catastrófico"),CONCATENATE("R8C",' RIESGOS DE GESTION'!#REF!),"")</f>
        <v>#REF!</v>
      </c>
      <c r="AM53" s="46" t="e">
        <f>IF(AND(' RIESGOS DE GESTION'!#REF!="Muy Baja",' RIESGOS DE GESTION'!#REF!="Catastrófico"),CONCATENATE("R8C",' RIESGOS DE GESTION'!#REF!),"")</f>
        <v>#REF!</v>
      </c>
      <c r="AN53" s="72"/>
      <c r="AO53" s="72"/>
      <c r="AP53" s="72"/>
      <c r="AQ53" s="72"/>
      <c r="AR53" s="72"/>
      <c r="AS53" s="72"/>
      <c r="AT53" s="72"/>
      <c r="AU53" s="72"/>
      <c r="AV53" s="72"/>
      <c r="AW53" s="72"/>
      <c r="AX53" s="72"/>
      <c r="AY53" s="72"/>
      <c r="AZ53" s="72"/>
      <c r="BA53" s="72"/>
      <c r="BB53" s="72"/>
      <c r="BC53" s="72"/>
      <c r="BD53" s="72"/>
      <c r="BE53" s="72"/>
      <c r="BF53" s="72"/>
      <c r="BG53" s="72"/>
      <c r="BH53" s="72"/>
      <c r="BI53" s="72"/>
      <c r="BJ53" s="72"/>
      <c r="BK53" s="72"/>
      <c r="BL53" s="72"/>
      <c r="BM53" s="72"/>
      <c r="BN53" s="72"/>
      <c r="BO53" s="72"/>
      <c r="BP53" s="72"/>
      <c r="BQ53" s="72"/>
      <c r="BR53" s="72"/>
      <c r="BS53" s="72"/>
      <c r="BT53" s="72"/>
      <c r="BU53" s="72"/>
      <c r="BV53" s="72"/>
      <c r="BW53" s="72"/>
      <c r="BX53" s="72"/>
      <c r="BY53" s="72"/>
      <c r="BZ53" s="72"/>
      <c r="CA53" s="72"/>
      <c r="CB53" s="72"/>
    </row>
    <row r="54" spans="1:80" ht="15" customHeight="1" x14ac:dyDescent="0.25">
      <c r="A54" s="72"/>
      <c r="B54" s="423"/>
      <c r="C54" s="423"/>
      <c r="D54" s="424"/>
      <c r="E54" s="522"/>
      <c r="F54" s="521"/>
      <c r="G54" s="521"/>
      <c r="H54" s="521"/>
      <c r="I54" s="537"/>
      <c r="J54" s="65" t="e">
        <f>IF(AND(' RIESGOS DE GESTION'!#REF!="Muy Baja",' RIESGOS DE GESTION'!#REF!="Leve"),CONCATENATE("R9C",' RIESGOS DE GESTION'!#REF!),"")</f>
        <v>#REF!</v>
      </c>
      <c r="K54" s="66" t="e">
        <f>IF(AND(' RIESGOS DE GESTION'!#REF!="Muy Baja",' RIESGOS DE GESTION'!#REF!="Leve"),CONCATENATE("R9C",' RIESGOS DE GESTION'!#REF!),"")</f>
        <v>#REF!</v>
      </c>
      <c r="L54" s="66" t="e">
        <f>IF(AND(' RIESGOS DE GESTION'!#REF!="Muy Baja",' RIESGOS DE GESTION'!#REF!="Leve"),CONCATENATE("R9C",' RIESGOS DE GESTION'!#REF!),"")</f>
        <v>#REF!</v>
      </c>
      <c r="M54" s="66" t="e">
        <f>IF(AND(' RIESGOS DE GESTION'!#REF!="Muy Baja",' RIESGOS DE GESTION'!#REF!="Leve"),CONCATENATE("R9C",' RIESGOS DE GESTION'!#REF!),"")</f>
        <v>#REF!</v>
      </c>
      <c r="N54" s="66" t="e">
        <f>IF(AND(' RIESGOS DE GESTION'!#REF!="Muy Baja",' RIESGOS DE GESTION'!#REF!="Leve"),CONCATENATE("R9C",' RIESGOS DE GESTION'!#REF!),"")</f>
        <v>#REF!</v>
      </c>
      <c r="O54" s="67" t="e">
        <f>IF(AND(' RIESGOS DE GESTION'!#REF!="Muy Baja",' RIESGOS DE GESTION'!#REF!="Leve"),CONCATENATE("R9C",' RIESGOS DE GESTION'!#REF!),"")</f>
        <v>#REF!</v>
      </c>
      <c r="P54" s="65" t="e">
        <f>IF(AND(' RIESGOS DE GESTION'!#REF!="Muy Baja",' RIESGOS DE GESTION'!#REF!="Menor"),CONCATENATE("R9C",' RIESGOS DE GESTION'!#REF!),"")</f>
        <v>#REF!</v>
      </c>
      <c r="Q54" s="66" t="e">
        <f>IF(AND(' RIESGOS DE GESTION'!#REF!="Muy Baja",' RIESGOS DE GESTION'!#REF!="Menor"),CONCATENATE("R9C",' RIESGOS DE GESTION'!#REF!),"")</f>
        <v>#REF!</v>
      </c>
      <c r="R54" s="66" t="e">
        <f>IF(AND(' RIESGOS DE GESTION'!#REF!="Muy Baja",' RIESGOS DE GESTION'!#REF!="Menor"),CONCATENATE("R9C",' RIESGOS DE GESTION'!#REF!),"")</f>
        <v>#REF!</v>
      </c>
      <c r="S54" s="66" t="e">
        <f>IF(AND(' RIESGOS DE GESTION'!#REF!="Muy Baja",' RIESGOS DE GESTION'!#REF!="Menor"),CONCATENATE("R9C",' RIESGOS DE GESTION'!#REF!),"")</f>
        <v>#REF!</v>
      </c>
      <c r="T54" s="66" t="e">
        <f>IF(AND(' RIESGOS DE GESTION'!#REF!="Muy Baja",' RIESGOS DE GESTION'!#REF!="Menor"),CONCATENATE("R9C",' RIESGOS DE GESTION'!#REF!),"")</f>
        <v>#REF!</v>
      </c>
      <c r="U54" s="67" t="e">
        <f>IF(AND(' RIESGOS DE GESTION'!#REF!="Muy Baja",' RIESGOS DE GESTION'!#REF!="Menor"),CONCATENATE("R9C",' RIESGOS DE GESTION'!#REF!),"")</f>
        <v>#REF!</v>
      </c>
      <c r="V54" s="56" t="e">
        <f>IF(AND(' RIESGOS DE GESTION'!#REF!="Muy Baja",' RIESGOS DE GESTION'!#REF!="Moderado"),CONCATENATE("R9C",' RIESGOS DE GESTION'!#REF!),"")</f>
        <v>#REF!</v>
      </c>
      <c r="W54" s="57" t="e">
        <f>IF(AND(' RIESGOS DE GESTION'!#REF!="Muy Baja",' RIESGOS DE GESTION'!#REF!="Moderado"),CONCATENATE("R9C",' RIESGOS DE GESTION'!#REF!),"")</f>
        <v>#REF!</v>
      </c>
      <c r="X54" s="57" t="e">
        <f>IF(AND(' RIESGOS DE GESTION'!#REF!="Muy Baja",' RIESGOS DE GESTION'!#REF!="Moderado"),CONCATENATE("R9C",' RIESGOS DE GESTION'!#REF!),"")</f>
        <v>#REF!</v>
      </c>
      <c r="Y54" s="57" t="e">
        <f>IF(AND(' RIESGOS DE GESTION'!#REF!="Muy Baja",' RIESGOS DE GESTION'!#REF!="Moderado"),CONCATENATE("R9C",' RIESGOS DE GESTION'!#REF!),"")</f>
        <v>#REF!</v>
      </c>
      <c r="Z54" s="57" t="e">
        <f>IF(AND(' RIESGOS DE GESTION'!#REF!="Muy Baja",' RIESGOS DE GESTION'!#REF!="Moderado"),CONCATENATE("R9C",' RIESGOS DE GESTION'!#REF!),"")</f>
        <v>#REF!</v>
      </c>
      <c r="AA54" s="58" t="e">
        <f>IF(AND(' RIESGOS DE GESTION'!#REF!="Muy Baja",' RIESGOS DE GESTION'!#REF!="Moderado"),CONCATENATE("R9C",' RIESGOS DE GESTION'!#REF!),"")</f>
        <v>#REF!</v>
      </c>
      <c r="AB54" s="41" t="e">
        <f>IF(AND(' RIESGOS DE GESTION'!#REF!="Muy Baja",' RIESGOS DE GESTION'!#REF!="Mayor"),CONCATENATE("R9C",' RIESGOS DE GESTION'!#REF!),"")</f>
        <v>#REF!</v>
      </c>
      <c r="AC54" s="42" t="e">
        <f>IF(AND(' RIESGOS DE GESTION'!#REF!="Muy Baja",' RIESGOS DE GESTION'!#REF!="Mayor"),CONCATENATE("R9C",' RIESGOS DE GESTION'!#REF!),"")</f>
        <v>#REF!</v>
      </c>
      <c r="AD54" s="42" t="e">
        <f>IF(AND(' RIESGOS DE GESTION'!#REF!="Muy Baja",' RIESGOS DE GESTION'!#REF!="Mayor"),CONCATENATE("R9C",' RIESGOS DE GESTION'!#REF!),"")</f>
        <v>#REF!</v>
      </c>
      <c r="AE54" s="42" t="e">
        <f>IF(AND(' RIESGOS DE GESTION'!#REF!="Muy Baja",' RIESGOS DE GESTION'!#REF!="Mayor"),CONCATENATE("R9C",' RIESGOS DE GESTION'!#REF!),"")</f>
        <v>#REF!</v>
      </c>
      <c r="AF54" s="42" t="e">
        <f>IF(AND(' RIESGOS DE GESTION'!#REF!="Muy Baja",' RIESGOS DE GESTION'!#REF!="Mayor"),CONCATENATE("R9C",' RIESGOS DE GESTION'!#REF!),"")</f>
        <v>#REF!</v>
      </c>
      <c r="AG54" s="43" t="e">
        <f>IF(AND(' RIESGOS DE GESTION'!#REF!="Muy Baja",' RIESGOS DE GESTION'!#REF!="Mayor"),CONCATENATE("R9C",' RIESGOS DE GESTION'!#REF!),"")</f>
        <v>#REF!</v>
      </c>
      <c r="AH54" s="44" t="e">
        <f>IF(AND(' RIESGOS DE GESTION'!#REF!="Muy Baja",' RIESGOS DE GESTION'!#REF!="Catastrófico"),CONCATENATE("R9C",' RIESGOS DE GESTION'!#REF!),"")</f>
        <v>#REF!</v>
      </c>
      <c r="AI54" s="45" t="e">
        <f>IF(AND(' RIESGOS DE GESTION'!#REF!="Muy Baja",' RIESGOS DE GESTION'!#REF!="Catastrófico"),CONCATENATE("R9C",' RIESGOS DE GESTION'!#REF!),"")</f>
        <v>#REF!</v>
      </c>
      <c r="AJ54" s="45" t="e">
        <f>IF(AND(' RIESGOS DE GESTION'!#REF!="Muy Baja",' RIESGOS DE GESTION'!#REF!="Catastrófico"),CONCATENATE("R9C",' RIESGOS DE GESTION'!#REF!),"")</f>
        <v>#REF!</v>
      </c>
      <c r="AK54" s="45" t="e">
        <f>IF(AND(' RIESGOS DE GESTION'!#REF!="Muy Baja",' RIESGOS DE GESTION'!#REF!="Catastrófico"),CONCATENATE("R9C",' RIESGOS DE GESTION'!#REF!),"")</f>
        <v>#REF!</v>
      </c>
      <c r="AL54" s="45" t="e">
        <f>IF(AND(' RIESGOS DE GESTION'!#REF!="Muy Baja",' RIESGOS DE GESTION'!#REF!="Catastrófico"),CONCATENATE("R9C",' RIESGOS DE GESTION'!#REF!),"")</f>
        <v>#REF!</v>
      </c>
      <c r="AM54" s="46" t="e">
        <f>IF(AND(' RIESGOS DE GESTION'!#REF!="Muy Baja",' RIESGOS DE GESTION'!#REF!="Catastrófico"),CONCATENATE("R9C",' RIESGOS DE GESTION'!#REF!),"")</f>
        <v>#REF!</v>
      </c>
      <c r="AN54" s="72"/>
      <c r="AO54" s="72"/>
      <c r="AP54" s="72"/>
      <c r="AQ54" s="72"/>
      <c r="AR54" s="72"/>
      <c r="AS54" s="72"/>
      <c r="AT54" s="72"/>
      <c r="AU54" s="72"/>
      <c r="AV54" s="72"/>
      <c r="AW54" s="72"/>
      <c r="AX54" s="72"/>
      <c r="AY54" s="72"/>
      <c r="AZ54" s="72"/>
      <c r="BA54" s="72"/>
      <c r="BB54" s="72"/>
      <c r="BC54" s="72"/>
      <c r="BD54" s="72"/>
      <c r="BE54" s="72"/>
      <c r="BF54" s="72"/>
      <c r="BG54" s="72"/>
      <c r="BH54" s="72"/>
      <c r="BI54" s="72"/>
      <c r="BJ54" s="72"/>
      <c r="BK54" s="72"/>
      <c r="BL54" s="72"/>
      <c r="BM54" s="72"/>
      <c r="BN54" s="72"/>
      <c r="BO54" s="72"/>
      <c r="BP54" s="72"/>
      <c r="BQ54" s="72"/>
      <c r="BR54" s="72"/>
      <c r="BS54" s="72"/>
      <c r="BT54" s="72"/>
      <c r="BU54" s="72"/>
      <c r="BV54" s="72"/>
      <c r="BW54" s="72"/>
      <c r="BX54" s="72"/>
      <c r="BY54" s="72"/>
      <c r="BZ54" s="72"/>
      <c r="CA54" s="72"/>
      <c r="CB54" s="72"/>
    </row>
    <row r="55" spans="1:80" ht="15.75" customHeight="1" thickBot="1" x14ac:dyDescent="0.3">
      <c r="A55" s="72"/>
      <c r="B55" s="423"/>
      <c r="C55" s="423"/>
      <c r="D55" s="424"/>
      <c r="E55" s="523"/>
      <c r="F55" s="524"/>
      <c r="G55" s="524"/>
      <c r="H55" s="524"/>
      <c r="I55" s="538"/>
      <c r="J55" s="68" t="e">
        <f>IF(AND(' RIESGOS DE GESTION'!#REF!="Muy Baja",' RIESGOS DE GESTION'!#REF!="Leve"),CONCATENATE("R10C",' RIESGOS DE GESTION'!#REF!),"")</f>
        <v>#REF!</v>
      </c>
      <c r="K55" s="69" t="e">
        <f>IF(AND(' RIESGOS DE GESTION'!#REF!="Muy Baja",' RIESGOS DE GESTION'!#REF!="Leve"),CONCATENATE("R10C",' RIESGOS DE GESTION'!#REF!),"")</f>
        <v>#REF!</v>
      </c>
      <c r="L55" s="69" t="e">
        <f>IF(AND(' RIESGOS DE GESTION'!#REF!="Muy Baja",' RIESGOS DE GESTION'!#REF!="Leve"),CONCATENATE("R10C",' RIESGOS DE GESTION'!#REF!),"")</f>
        <v>#REF!</v>
      </c>
      <c r="M55" s="69" t="e">
        <f>IF(AND(' RIESGOS DE GESTION'!#REF!="Muy Baja",' RIESGOS DE GESTION'!#REF!="Leve"),CONCATENATE("R10C",' RIESGOS DE GESTION'!#REF!),"")</f>
        <v>#REF!</v>
      </c>
      <c r="N55" s="69" t="e">
        <f>IF(AND(' RIESGOS DE GESTION'!#REF!="Muy Baja",' RIESGOS DE GESTION'!#REF!="Leve"),CONCATENATE("R10C",' RIESGOS DE GESTION'!#REF!),"")</f>
        <v>#REF!</v>
      </c>
      <c r="O55" s="70" t="e">
        <f>IF(AND(' RIESGOS DE GESTION'!#REF!="Muy Baja",' RIESGOS DE GESTION'!#REF!="Leve"),CONCATENATE("R10C",' RIESGOS DE GESTION'!#REF!),"")</f>
        <v>#REF!</v>
      </c>
      <c r="P55" s="68" t="e">
        <f>IF(AND(' RIESGOS DE GESTION'!#REF!="Muy Baja",' RIESGOS DE GESTION'!#REF!="Menor"),CONCATENATE("R10C",' RIESGOS DE GESTION'!#REF!),"")</f>
        <v>#REF!</v>
      </c>
      <c r="Q55" s="69" t="e">
        <f>IF(AND(' RIESGOS DE GESTION'!#REF!="Muy Baja",' RIESGOS DE GESTION'!#REF!="Menor"),CONCATENATE("R10C",' RIESGOS DE GESTION'!#REF!),"")</f>
        <v>#REF!</v>
      </c>
      <c r="R55" s="69" t="e">
        <f>IF(AND(' RIESGOS DE GESTION'!#REF!="Muy Baja",' RIESGOS DE GESTION'!#REF!="Menor"),CONCATENATE("R10C",' RIESGOS DE GESTION'!#REF!),"")</f>
        <v>#REF!</v>
      </c>
      <c r="S55" s="69" t="e">
        <f>IF(AND(' RIESGOS DE GESTION'!#REF!="Muy Baja",' RIESGOS DE GESTION'!#REF!="Menor"),CONCATENATE("R10C",' RIESGOS DE GESTION'!#REF!),"")</f>
        <v>#REF!</v>
      </c>
      <c r="T55" s="69" t="e">
        <f>IF(AND(' RIESGOS DE GESTION'!#REF!="Muy Baja",' RIESGOS DE GESTION'!#REF!="Menor"),CONCATENATE("R10C",' RIESGOS DE GESTION'!#REF!),"")</f>
        <v>#REF!</v>
      </c>
      <c r="U55" s="70" t="e">
        <f>IF(AND(' RIESGOS DE GESTION'!#REF!="Muy Baja",' RIESGOS DE GESTION'!#REF!="Menor"),CONCATENATE("R10C",' RIESGOS DE GESTION'!#REF!),"")</f>
        <v>#REF!</v>
      </c>
      <c r="V55" s="59" t="e">
        <f>IF(AND(' RIESGOS DE GESTION'!#REF!="Muy Baja",' RIESGOS DE GESTION'!#REF!="Moderado"),CONCATENATE("R10C",' RIESGOS DE GESTION'!#REF!),"")</f>
        <v>#REF!</v>
      </c>
      <c r="W55" s="60" t="e">
        <f>IF(AND(' RIESGOS DE GESTION'!#REF!="Muy Baja",' RIESGOS DE GESTION'!#REF!="Moderado"),CONCATENATE("R10C",' RIESGOS DE GESTION'!#REF!),"")</f>
        <v>#REF!</v>
      </c>
      <c r="X55" s="60" t="e">
        <f>IF(AND(' RIESGOS DE GESTION'!#REF!="Muy Baja",' RIESGOS DE GESTION'!#REF!="Moderado"),CONCATENATE("R10C",' RIESGOS DE GESTION'!#REF!),"")</f>
        <v>#REF!</v>
      </c>
      <c r="Y55" s="60" t="e">
        <f>IF(AND(' RIESGOS DE GESTION'!#REF!="Muy Baja",' RIESGOS DE GESTION'!#REF!="Moderado"),CONCATENATE("R10C",' RIESGOS DE GESTION'!#REF!),"")</f>
        <v>#REF!</v>
      </c>
      <c r="Z55" s="60" t="e">
        <f>IF(AND(' RIESGOS DE GESTION'!#REF!="Muy Baja",' RIESGOS DE GESTION'!#REF!="Moderado"),CONCATENATE("R10C",' RIESGOS DE GESTION'!#REF!),"")</f>
        <v>#REF!</v>
      </c>
      <c r="AA55" s="61" t="e">
        <f>IF(AND(' RIESGOS DE GESTION'!#REF!="Muy Baja",' RIESGOS DE GESTION'!#REF!="Moderado"),CONCATENATE("R10C",' RIESGOS DE GESTION'!#REF!),"")</f>
        <v>#REF!</v>
      </c>
      <c r="AB55" s="47" t="e">
        <f>IF(AND(' RIESGOS DE GESTION'!#REF!="Muy Baja",' RIESGOS DE GESTION'!#REF!="Mayor"),CONCATENATE("R10C",' RIESGOS DE GESTION'!#REF!),"")</f>
        <v>#REF!</v>
      </c>
      <c r="AC55" s="48" t="e">
        <f>IF(AND(' RIESGOS DE GESTION'!#REF!="Muy Baja",' RIESGOS DE GESTION'!#REF!="Mayor"),CONCATENATE("R10C",' RIESGOS DE GESTION'!#REF!),"")</f>
        <v>#REF!</v>
      </c>
      <c r="AD55" s="48" t="e">
        <f>IF(AND(' RIESGOS DE GESTION'!#REF!="Muy Baja",' RIESGOS DE GESTION'!#REF!="Mayor"),CONCATENATE("R10C",' RIESGOS DE GESTION'!#REF!),"")</f>
        <v>#REF!</v>
      </c>
      <c r="AE55" s="48" t="e">
        <f>IF(AND(' RIESGOS DE GESTION'!#REF!="Muy Baja",' RIESGOS DE GESTION'!#REF!="Mayor"),CONCATENATE("R10C",' RIESGOS DE GESTION'!#REF!),"")</f>
        <v>#REF!</v>
      </c>
      <c r="AF55" s="48" t="e">
        <f>IF(AND(' RIESGOS DE GESTION'!#REF!="Muy Baja",' RIESGOS DE GESTION'!#REF!="Mayor"),CONCATENATE("R10C",' RIESGOS DE GESTION'!#REF!),"")</f>
        <v>#REF!</v>
      </c>
      <c r="AG55" s="49" t="e">
        <f>IF(AND(' RIESGOS DE GESTION'!#REF!="Muy Baja",' RIESGOS DE GESTION'!#REF!="Mayor"),CONCATENATE("R10C",' RIESGOS DE GESTION'!#REF!),"")</f>
        <v>#REF!</v>
      </c>
      <c r="AH55" s="50" t="e">
        <f>IF(AND(' RIESGOS DE GESTION'!#REF!="Muy Baja",' RIESGOS DE GESTION'!#REF!="Catastrófico"),CONCATENATE("R10C",' RIESGOS DE GESTION'!#REF!),"")</f>
        <v>#REF!</v>
      </c>
      <c r="AI55" s="51" t="e">
        <f>IF(AND(' RIESGOS DE GESTION'!#REF!="Muy Baja",' RIESGOS DE GESTION'!#REF!="Catastrófico"),CONCATENATE("R10C",' RIESGOS DE GESTION'!#REF!),"")</f>
        <v>#REF!</v>
      </c>
      <c r="AJ55" s="51" t="e">
        <f>IF(AND(' RIESGOS DE GESTION'!#REF!="Muy Baja",' RIESGOS DE GESTION'!#REF!="Catastrófico"),CONCATENATE("R10C",' RIESGOS DE GESTION'!#REF!),"")</f>
        <v>#REF!</v>
      </c>
      <c r="AK55" s="51" t="e">
        <f>IF(AND(' RIESGOS DE GESTION'!#REF!="Muy Baja",' RIESGOS DE GESTION'!#REF!="Catastrófico"),CONCATENATE("R10C",' RIESGOS DE GESTION'!#REF!),"")</f>
        <v>#REF!</v>
      </c>
      <c r="AL55" s="51" t="e">
        <f>IF(AND(' RIESGOS DE GESTION'!#REF!="Muy Baja",' RIESGOS DE GESTION'!#REF!="Catastrófico"),CONCATENATE("R10C",' RIESGOS DE GESTION'!#REF!),"")</f>
        <v>#REF!</v>
      </c>
      <c r="AM55" s="52" t="e">
        <f>IF(AND(' RIESGOS DE GESTION'!#REF!="Muy Baja",' RIESGOS DE GESTION'!#REF!="Catastrófico"),CONCATENATE("R10C",' RIESGOS DE GESTION'!#REF!),"")</f>
        <v>#REF!</v>
      </c>
      <c r="AN55" s="72"/>
      <c r="AO55" s="72"/>
      <c r="AP55" s="72"/>
      <c r="AQ55" s="72"/>
      <c r="AR55" s="72"/>
      <c r="AS55" s="72"/>
      <c r="AT55" s="72"/>
      <c r="AU55" s="72"/>
      <c r="AV55" s="72"/>
      <c r="AW55" s="72"/>
      <c r="AX55" s="72"/>
      <c r="AY55" s="72"/>
      <c r="AZ55" s="72"/>
      <c r="BA55" s="72"/>
      <c r="BB55" s="72"/>
      <c r="BC55" s="72"/>
      <c r="BD55" s="72"/>
      <c r="BE55" s="72"/>
      <c r="BF55" s="72"/>
      <c r="BG55" s="72"/>
      <c r="BH55" s="72"/>
      <c r="BI55" s="72"/>
      <c r="BJ55" s="72"/>
      <c r="BK55" s="72"/>
      <c r="BL55" s="72"/>
      <c r="BM55" s="72"/>
      <c r="BN55" s="72"/>
      <c r="BO55" s="72"/>
      <c r="BP55" s="72"/>
      <c r="BQ55" s="72"/>
      <c r="BR55" s="72"/>
      <c r="BS55" s="72"/>
      <c r="BT55" s="72"/>
      <c r="BU55" s="72"/>
      <c r="BV55" s="72"/>
      <c r="BW55" s="72"/>
      <c r="BX55" s="72"/>
      <c r="BY55" s="72"/>
      <c r="BZ55" s="72"/>
      <c r="CA55" s="72"/>
      <c r="CB55" s="72"/>
    </row>
    <row r="56" spans="1:80" x14ac:dyDescent="0.25">
      <c r="A56" s="72"/>
      <c r="B56" s="72"/>
      <c r="C56" s="72"/>
      <c r="D56" s="72"/>
      <c r="E56" s="72"/>
      <c r="F56" s="72"/>
      <c r="G56" s="72"/>
      <c r="H56" s="72"/>
      <c r="I56" s="72"/>
      <c r="J56" s="518" t="s">
        <v>502</v>
      </c>
      <c r="K56" s="519"/>
      <c r="L56" s="519"/>
      <c r="M56" s="519"/>
      <c r="N56" s="519"/>
      <c r="O56" s="536"/>
      <c r="P56" s="518" t="s">
        <v>503</v>
      </c>
      <c r="Q56" s="519"/>
      <c r="R56" s="519"/>
      <c r="S56" s="519"/>
      <c r="T56" s="519"/>
      <c r="U56" s="536"/>
      <c r="V56" s="518" t="s">
        <v>504</v>
      </c>
      <c r="W56" s="519"/>
      <c r="X56" s="519"/>
      <c r="Y56" s="519"/>
      <c r="Z56" s="519"/>
      <c r="AA56" s="536"/>
      <c r="AB56" s="518" t="s">
        <v>505</v>
      </c>
      <c r="AC56" s="557"/>
      <c r="AD56" s="519"/>
      <c r="AE56" s="519"/>
      <c r="AF56" s="519"/>
      <c r="AG56" s="536"/>
      <c r="AH56" s="518" t="s">
        <v>506</v>
      </c>
      <c r="AI56" s="519"/>
      <c r="AJ56" s="519"/>
      <c r="AK56" s="519"/>
      <c r="AL56" s="519"/>
      <c r="AM56" s="536"/>
      <c r="AN56" s="72"/>
      <c r="AO56" s="72"/>
      <c r="AP56" s="72"/>
      <c r="AQ56" s="72"/>
      <c r="AR56" s="72"/>
      <c r="AS56" s="72"/>
      <c r="AT56" s="72"/>
      <c r="AU56" s="72"/>
      <c r="AV56" s="72"/>
      <c r="AW56" s="72"/>
      <c r="AX56" s="72"/>
      <c r="AY56" s="72"/>
      <c r="AZ56" s="72"/>
      <c r="BA56" s="72"/>
      <c r="BB56" s="72"/>
      <c r="BC56" s="72"/>
      <c r="BD56" s="72"/>
      <c r="BE56" s="72"/>
      <c r="BF56" s="72"/>
      <c r="BG56" s="72"/>
      <c r="BH56" s="72"/>
      <c r="BI56" s="72"/>
      <c r="BJ56" s="72"/>
      <c r="BK56" s="72"/>
      <c r="BL56" s="72"/>
      <c r="BM56" s="72"/>
      <c r="BN56" s="72"/>
      <c r="BO56" s="72"/>
      <c r="BP56" s="72"/>
      <c r="BQ56" s="72"/>
      <c r="BR56" s="72"/>
      <c r="BS56" s="72"/>
      <c r="BT56" s="72"/>
      <c r="BU56" s="72"/>
      <c r="BV56" s="72"/>
      <c r="BW56" s="72"/>
      <c r="BX56" s="72"/>
      <c r="BY56" s="72"/>
      <c r="BZ56" s="72"/>
      <c r="CA56" s="72"/>
      <c r="CB56" s="72"/>
    </row>
    <row r="57" spans="1:80" x14ac:dyDescent="0.25">
      <c r="A57" s="72"/>
      <c r="B57" s="72"/>
      <c r="C57" s="72"/>
      <c r="D57" s="72"/>
      <c r="E57" s="72"/>
      <c r="F57" s="72"/>
      <c r="G57" s="72"/>
      <c r="H57" s="72"/>
      <c r="I57" s="72"/>
      <c r="J57" s="522"/>
      <c r="K57" s="521"/>
      <c r="L57" s="521"/>
      <c r="M57" s="521"/>
      <c r="N57" s="521"/>
      <c r="O57" s="537"/>
      <c r="P57" s="522"/>
      <c r="Q57" s="521"/>
      <c r="R57" s="521"/>
      <c r="S57" s="521"/>
      <c r="T57" s="521"/>
      <c r="U57" s="537"/>
      <c r="V57" s="522"/>
      <c r="W57" s="521"/>
      <c r="X57" s="521"/>
      <c r="Y57" s="521"/>
      <c r="Z57" s="521"/>
      <c r="AA57" s="537"/>
      <c r="AB57" s="522"/>
      <c r="AC57" s="521"/>
      <c r="AD57" s="521"/>
      <c r="AE57" s="521"/>
      <c r="AF57" s="521"/>
      <c r="AG57" s="537"/>
      <c r="AH57" s="522"/>
      <c r="AI57" s="521"/>
      <c r="AJ57" s="521"/>
      <c r="AK57" s="521"/>
      <c r="AL57" s="521"/>
      <c r="AM57" s="537"/>
      <c r="AN57" s="72"/>
      <c r="AO57" s="72"/>
      <c r="AP57" s="72"/>
      <c r="AQ57" s="72"/>
      <c r="AR57" s="72"/>
      <c r="AS57" s="72"/>
      <c r="AT57" s="72"/>
      <c r="AU57" s="72"/>
      <c r="AV57" s="72"/>
      <c r="AW57" s="72"/>
      <c r="AX57" s="72"/>
      <c r="AY57" s="72"/>
      <c r="AZ57" s="72"/>
      <c r="BA57" s="72"/>
      <c r="BB57" s="72"/>
      <c r="BC57" s="72"/>
      <c r="BD57" s="72"/>
      <c r="BE57" s="72"/>
      <c r="BF57" s="72"/>
      <c r="BG57" s="72"/>
      <c r="BH57" s="72"/>
      <c r="BI57" s="72"/>
      <c r="BJ57" s="72"/>
      <c r="BK57" s="72"/>
      <c r="BL57" s="72"/>
      <c r="BM57" s="72"/>
      <c r="BN57" s="72"/>
      <c r="BO57" s="72"/>
      <c r="BP57" s="72"/>
      <c r="BQ57" s="72"/>
      <c r="BR57" s="72"/>
      <c r="BS57" s="72"/>
      <c r="BT57" s="72"/>
      <c r="BU57" s="72"/>
      <c r="BV57" s="72"/>
      <c r="BW57" s="72"/>
      <c r="BX57" s="72"/>
      <c r="BY57" s="72"/>
      <c r="BZ57" s="72"/>
      <c r="CA57" s="72"/>
      <c r="CB57" s="72"/>
    </row>
    <row r="58" spans="1:80" x14ac:dyDescent="0.25">
      <c r="A58" s="72"/>
      <c r="B58" s="72"/>
      <c r="C58" s="72"/>
      <c r="D58" s="72"/>
      <c r="E58" s="72"/>
      <c r="F58" s="72"/>
      <c r="G58" s="72"/>
      <c r="H58" s="72"/>
      <c r="I58" s="72"/>
      <c r="J58" s="522"/>
      <c r="K58" s="521"/>
      <c r="L58" s="521"/>
      <c r="M58" s="521"/>
      <c r="N58" s="521"/>
      <c r="O58" s="537"/>
      <c r="P58" s="522"/>
      <c r="Q58" s="521"/>
      <c r="R58" s="521"/>
      <c r="S58" s="521"/>
      <c r="T58" s="521"/>
      <c r="U58" s="537"/>
      <c r="V58" s="522"/>
      <c r="W58" s="521"/>
      <c r="X58" s="521"/>
      <c r="Y58" s="521"/>
      <c r="Z58" s="521"/>
      <c r="AA58" s="537"/>
      <c r="AB58" s="522"/>
      <c r="AC58" s="521"/>
      <c r="AD58" s="521"/>
      <c r="AE58" s="521"/>
      <c r="AF58" s="521"/>
      <c r="AG58" s="537"/>
      <c r="AH58" s="522"/>
      <c r="AI58" s="521"/>
      <c r="AJ58" s="521"/>
      <c r="AK58" s="521"/>
      <c r="AL58" s="521"/>
      <c r="AM58" s="537"/>
      <c r="AN58" s="72"/>
      <c r="AO58" s="72"/>
      <c r="AP58" s="72"/>
      <c r="AQ58" s="72"/>
      <c r="AR58" s="72"/>
      <c r="AS58" s="72"/>
      <c r="AT58" s="72"/>
      <c r="AU58" s="72"/>
      <c r="AV58" s="72"/>
      <c r="AW58" s="72"/>
      <c r="AX58" s="72"/>
      <c r="AY58" s="72"/>
      <c r="AZ58" s="72"/>
      <c r="BA58" s="72"/>
      <c r="BB58" s="72"/>
      <c r="BC58" s="72"/>
      <c r="BD58" s="72"/>
      <c r="BE58" s="72"/>
      <c r="BF58" s="72"/>
      <c r="BG58" s="72"/>
      <c r="BH58" s="72"/>
      <c r="BI58" s="72"/>
      <c r="BJ58" s="72"/>
      <c r="BK58" s="72"/>
      <c r="BL58" s="72"/>
      <c r="BM58" s="72"/>
      <c r="BN58" s="72"/>
      <c r="BO58" s="72"/>
      <c r="BP58" s="72"/>
      <c r="BQ58" s="72"/>
      <c r="BR58" s="72"/>
      <c r="BS58" s="72"/>
      <c r="BT58" s="72"/>
      <c r="BU58" s="72"/>
      <c r="BV58" s="72"/>
      <c r="BW58" s="72"/>
      <c r="BX58" s="72"/>
      <c r="BY58" s="72"/>
      <c r="BZ58" s="72"/>
      <c r="CA58" s="72"/>
      <c r="CB58" s="72"/>
    </row>
    <row r="59" spans="1:80" x14ac:dyDescent="0.25">
      <c r="A59" s="72"/>
      <c r="B59" s="72"/>
      <c r="C59" s="72"/>
      <c r="D59" s="72"/>
      <c r="E59" s="72"/>
      <c r="F59" s="72"/>
      <c r="G59" s="72"/>
      <c r="H59" s="72"/>
      <c r="I59" s="72"/>
      <c r="J59" s="522"/>
      <c r="K59" s="521"/>
      <c r="L59" s="521"/>
      <c r="M59" s="521"/>
      <c r="N59" s="521"/>
      <c r="O59" s="537"/>
      <c r="P59" s="522"/>
      <c r="Q59" s="521"/>
      <c r="R59" s="521"/>
      <c r="S59" s="521"/>
      <c r="T59" s="521"/>
      <c r="U59" s="537"/>
      <c r="V59" s="522"/>
      <c r="W59" s="521"/>
      <c r="X59" s="521"/>
      <c r="Y59" s="521"/>
      <c r="Z59" s="521"/>
      <c r="AA59" s="537"/>
      <c r="AB59" s="522"/>
      <c r="AC59" s="521"/>
      <c r="AD59" s="521"/>
      <c r="AE59" s="521"/>
      <c r="AF59" s="521"/>
      <c r="AG59" s="537"/>
      <c r="AH59" s="522"/>
      <c r="AI59" s="521"/>
      <c r="AJ59" s="521"/>
      <c r="AK59" s="521"/>
      <c r="AL59" s="521"/>
      <c r="AM59" s="537"/>
      <c r="AN59" s="72"/>
      <c r="AO59" s="72"/>
      <c r="AP59" s="72"/>
      <c r="AQ59" s="72"/>
      <c r="AR59" s="72"/>
      <c r="AS59" s="72"/>
      <c r="AT59" s="72"/>
      <c r="AU59" s="72"/>
      <c r="AV59" s="72"/>
      <c r="AW59" s="72"/>
      <c r="AX59" s="72"/>
      <c r="AY59" s="72"/>
      <c r="AZ59" s="72"/>
      <c r="BA59" s="72"/>
      <c r="BB59" s="72"/>
      <c r="BC59" s="72"/>
      <c r="BD59" s="72"/>
      <c r="BE59" s="72"/>
      <c r="BF59" s="72"/>
      <c r="BG59" s="72"/>
      <c r="BH59" s="72"/>
      <c r="BI59" s="72"/>
      <c r="BJ59" s="72"/>
      <c r="BK59" s="72"/>
      <c r="BL59" s="72"/>
      <c r="BM59" s="72"/>
      <c r="BN59" s="72"/>
      <c r="BO59" s="72"/>
      <c r="BP59" s="72"/>
      <c r="BQ59" s="72"/>
      <c r="BR59" s="72"/>
      <c r="BS59" s="72"/>
      <c r="BT59" s="72"/>
      <c r="BU59" s="72"/>
      <c r="BV59" s="72"/>
      <c r="BW59" s="72"/>
      <c r="BX59" s="72"/>
      <c r="BY59" s="72"/>
      <c r="BZ59" s="72"/>
      <c r="CA59" s="72"/>
      <c r="CB59" s="72"/>
    </row>
    <row r="60" spans="1:80" x14ac:dyDescent="0.25">
      <c r="A60" s="72"/>
      <c r="B60" s="72"/>
      <c r="C60" s="72"/>
      <c r="D60" s="72"/>
      <c r="E60" s="72"/>
      <c r="F60" s="72"/>
      <c r="G60" s="72"/>
      <c r="H60" s="72"/>
      <c r="I60" s="72"/>
      <c r="J60" s="522"/>
      <c r="K60" s="521"/>
      <c r="L60" s="521"/>
      <c r="M60" s="521"/>
      <c r="N60" s="521"/>
      <c r="O60" s="537"/>
      <c r="P60" s="522"/>
      <c r="Q60" s="521"/>
      <c r="R60" s="521"/>
      <c r="S60" s="521"/>
      <c r="T60" s="521"/>
      <c r="U60" s="537"/>
      <c r="V60" s="522"/>
      <c r="W60" s="521"/>
      <c r="X60" s="521"/>
      <c r="Y60" s="521"/>
      <c r="Z60" s="521"/>
      <c r="AA60" s="537"/>
      <c r="AB60" s="522"/>
      <c r="AC60" s="521"/>
      <c r="AD60" s="521"/>
      <c r="AE60" s="521"/>
      <c r="AF60" s="521"/>
      <c r="AG60" s="537"/>
      <c r="AH60" s="522"/>
      <c r="AI60" s="521"/>
      <c r="AJ60" s="521"/>
      <c r="AK60" s="521"/>
      <c r="AL60" s="521"/>
      <c r="AM60" s="537"/>
      <c r="AN60" s="72"/>
      <c r="AO60" s="72"/>
      <c r="AP60" s="72"/>
      <c r="AQ60" s="72"/>
      <c r="AR60" s="72"/>
      <c r="AS60" s="72"/>
      <c r="AT60" s="72"/>
      <c r="AU60" s="72"/>
      <c r="AV60" s="72"/>
      <c r="AW60" s="72"/>
      <c r="AX60" s="72"/>
      <c r="AY60" s="72"/>
      <c r="AZ60" s="72"/>
      <c r="BA60" s="72"/>
      <c r="BB60" s="72"/>
      <c r="BC60" s="72"/>
      <c r="BD60" s="72"/>
      <c r="BE60" s="72"/>
      <c r="BF60" s="72"/>
      <c r="BG60" s="72"/>
      <c r="BH60" s="72"/>
      <c r="BI60" s="72"/>
      <c r="BJ60" s="72"/>
      <c r="BK60" s="72"/>
      <c r="BL60" s="72"/>
      <c r="BM60" s="72"/>
      <c r="BN60" s="72"/>
      <c r="BO60" s="72"/>
      <c r="BP60" s="72"/>
      <c r="BQ60" s="72"/>
      <c r="BR60" s="72"/>
      <c r="BS60" s="72"/>
      <c r="BT60" s="72"/>
      <c r="BU60" s="72"/>
      <c r="BV60" s="72"/>
      <c r="BW60" s="72"/>
      <c r="BX60" s="72"/>
      <c r="BY60" s="72"/>
      <c r="BZ60" s="72"/>
      <c r="CA60" s="72"/>
      <c r="CB60" s="72"/>
    </row>
    <row r="61" spans="1:80" ht="15.75" thickBot="1" x14ac:dyDescent="0.3">
      <c r="A61" s="72"/>
      <c r="B61" s="72"/>
      <c r="C61" s="72"/>
      <c r="D61" s="72"/>
      <c r="E61" s="72"/>
      <c r="F61" s="72"/>
      <c r="G61" s="72"/>
      <c r="H61" s="72"/>
      <c r="I61" s="72"/>
      <c r="J61" s="523"/>
      <c r="K61" s="524"/>
      <c r="L61" s="524"/>
      <c r="M61" s="524"/>
      <c r="N61" s="524"/>
      <c r="O61" s="538"/>
      <c r="P61" s="523"/>
      <c r="Q61" s="524"/>
      <c r="R61" s="524"/>
      <c r="S61" s="524"/>
      <c r="T61" s="524"/>
      <c r="U61" s="538"/>
      <c r="V61" s="523"/>
      <c r="W61" s="524"/>
      <c r="X61" s="524"/>
      <c r="Y61" s="524"/>
      <c r="Z61" s="524"/>
      <c r="AA61" s="538"/>
      <c r="AB61" s="523"/>
      <c r="AC61" s="524"/>
      <c r="AD61" s="524"/>
      <c r="AE61" s="524"/>
      <c r="AF61" s="524"/>
      <c r="AG61" s="538"/>
      <c r="AH61" s="523"/>
      <c r="AI61" s="524"/>
      <c r="AJ61" s="524"/>
      <c r="AK61" s="524"/>
      <c r="AL61" s="524"/>
      <c r="AM61" s="538"/>
      <c r="AN61" s="72"/>
      <c r="AO61" s="72"/>
      <c r="AP61" s="72"/>
      <c r="AQ61" s="72"/>
      <c r="AR61" s="72"/>
      <c r="AS61" s="72"/>
      <c r="AT61" s="72"/>
      <c r="AU61" s="72"/>
      <c r="AV61" s="72"/>
      <c r="AW61" s="72"/>
      <c r="AX61" s="72"/>
      <c r="AY61" s="72"/>
      <c r="AZ61" s="72"/>
      <c r="BA61" s="72"/>
      <c r="BB61" s="72"/>
      <c r="BC61" s="72"/>
      <c r="BD61" s="72"/>
      <c r="BE61" s="72"/>
      <c r="BF61" s="72"/>
      <c r="BG61" s="72"/>
      <c r="BH61" s="72"/>
      <c r="BI61" s="72"/>
      <c r="BJ61" s="72"/>
      <c r="BK61" s="72"/>
      <c r="BL61" s="72"/>
      <c r="BM61" s="72"/>
      <c r="BN61" s="72"/>
      <c r="BO61" s="72"/>
      <c r="BP61" s="72"/>
      <c r="BQ61" s="72"/>
      <c r="BR61" s="72"/>
      <c r="BS61" s="72"/>
      <c r="BT61" s="72"/>
      <c r="BU61" s="72"/>
      <c r="BV61" s="72"/>
      <c r="BW61" s="72"/>
      <c r="BX61" s="72"/>
      <c r="BY61" s="72"/>
      <c r="BZ61" s="72"/>
      <c r="CA61" s="72"/>
      <c r="CB61" s="72"/>
    </row>
    <row r="62" spans="1:80" x14ac:dyDescent="0.25">
      <c r="A62" s="72"/>
      <c r="B62" s="72"/>
      <c r="C62" s="72"/>
      <c r="D62" s="72"/>
      <c r="E62" s="72"/>
      <c r="F62" s="72"/>
      <c r="G62" s="72"/>
      <c r="H62" s="72"/>
      <c r="I62" s="72"/>
      <c r="J62" s="72"/>
      <c r="K62" s="72"/>
      <c r="L62" s="72"/>
      <c r="M62" s="72"/>
      <c r="N62" s="72"/>
      <c r="O62" s="72"/>
      <c r="P62" s="72"/>
      <c r="Q62" s="72"/>
      <c r="R62" s="72"/>
      <c r="S62" s="72"/>
      <c r="T62" s="72"/>
      <c r="U62" s="72"/>
      <c r="V62" s="72"/>
      <c r="W62" s="72"/>
      <c r="X62" s="72"/>
      <c r="Y62" s="72"/>
      <c r="Z62" s="72"/>
      <c r="AA62" s="72"/>
      <c r="AB62" s="72"/>
      <c r="AC62" s="72"/>
      <c r="AD62" s="72"/>
      <c r="AE62" s="72"/>
      <c r="AF62" s="72"/>
      <c r="AG62" s="72"/>
      <c r="AH62" s="72"/>
      <c r="AI62" s="72"/>
      <c r="AJ62" s="72"/>
      <c r="AK62" s="72"/>
      <c r="AL62" s="72"/>
      <c r="AM62" s="72"/>
      <c r="AN62" s="72"/>
      <c r="AO62" s="72"/>
      <c r="AP62" s="72"/>
      <c r="AQ62" s="72"/>
      <c r="AR62" s="72"/>
      <c r="AS62" s="72"/>
      <c r="AT62" s="72"/>
      <c r="AU62" s="72"/>
      <c r="AV62" s="72"/>
      <c r="AW62" s="72"/>
      <c r="AX62" s="72"/>
      <c r="AY62" s="72"/>
      <c r="AZ62" s="72"/>
      <c r="BA62" s="72"/>
      <c r="BB62" s="72"/>
      <c r="BC62" s="72"/>
      <c r="BD62" s="72"/>
      <c r="BE62" s="72"/>
      <c r="BF62" s="72"/>
      <c r="BG62" s="72"/>
      <c r="BH62" s="72"/>
    </row>
    <row r="63" spans="1:80" ht="15" customHeight="1" x14ac:dyDescent="0.25">
      <c r="A63" s="72"/>
      <c r="B63" s="76"/>
      <c r="C63" s="76"/>
      <c r="D63" s="76"/>
      <c r="E63" s="76"/>
      <c r="F63" s="76"/>
      <c r="G63" s="76"/>
      <c r="H63" s="76"/>
      <c r="I63" s="76"/>
      <c r="J63" s="76"/>
      <c r="K63" s="76"/>
      <c r="L63" s="76"/>
      <c r="M63" s="76"/>
      <c r="N63" s="76"/>
      <c r="O63" s="76"/>
      <c r="P63" s="76"/>
      <c r="Q63" s="76"/>
      <c r="R63" s="76"/>
      <c r="S63" s="76"/>
      <c r="T63" s="76"/>
      <c r="U63" s="76"/>
      <c r="V63" s="76"/>
      <c r="W63" s="76"/>
      <c r="X63" s="76"/>
      <c r="Y63" s="76"/>
      <c r="Z63" s="76"/>
      <c r="AA63" s="76"/>
      <c r="AB63" s="76"/>
      <c r="AC63" s="76"/>
      <c r="AD63" s="76"/>
      <c r="AE63" s="76"/>
      <c r="AF63" s="76"/>
      <c r="AG63" s="76"/>
      <c r="AH63" s="76"/>
      <c r="AI63" s="76"/>
      <c r="AJ63" s="76"/>
      <c r="AK63" s="76"/>
      <c r="AL63" s="76"/>
      <c r="AM63" s="76"/>
      <c r="AN63" s="76"/>
      <c r="AO63" s="76"/>
      <c r="AP63" s="76"/>
      <c r="AQ63" s="76"/>
      <c r="AR63" s="76"/>
      <c r="AS63" s="76"/>
      <c r="AT63" s="76"/>
      <c r="AU63" s="72"/>
      <c r="AV63" s="72"/>
      <c r="AW63" s="72"/>
      <c r="AX63" s="72"/>
      <c r="AY63" s="72"/>
      <c r="AZ63" s="72"/>
      <c r="BA63" s="72"/>
      <c r="BB63" s="72"/>
      <c r="BC63" s="72"/>
      <c r="BD63" s="72"/>
      <c r="BE63" s="72"/>
      <c r="BF63" s="72"/>
      <c r="BG63" s="72"/>
      <c r="BH63" s="72"/>
    </row>
    <row r="64" spans="1:80" ht="15" customHeight="1" x14ac:dyDescent="0.25">
      <c r="A64" s="72"/>
      <c r="B64" s="76"/>
      <c r="C64" s="76"/>
      <c r="D64" s="76"/>
      <c r="E64" s="76"/>
      <c r="F64" s="76"/>
      <c r="G64" s="76"/>
      <c r="H64" s="76"/>
      <c r="I64" s="76"/>
      <c r="J64" s="76"/>
      <c r="K64" s="76"/>
      <c r="L64" s="76"/>
      <c r="M64" s="76"/>
      <c r="N64" s="76"/>
      <c r="O64" s="76"/>
      <c r="P64" s="76"/>
      <c r="Q64" s="76"/>
      <c r="R64" s="76"/>
      <c r="S64" s="76"/>
      <c r="T64" s="76"/>
      <c r="U64" s="76"/>
      <c r="V64" s="76"/>
      <c r="W64" s="76"/>
      <c r="X64" s="76"/>
      <c r="Y64" s="76"/>
      <c r="Z64" s="76"/>
      <c r="AA64" s="76"/>
      <c r="AB64" s="76"/>
      <c r="AC64" s="76"/>
      <c r="AD64" s="76"/>
      <c r="AE64" s="76"/>
      <c r="AF64" s="76"/>
      <c r="AG64" s="76"/>
      <c r="AH64" s="76"/>
      <c r="AI64" s="76"/>
      <c r="AJ64" s="76"/>
      <c r="AK64" s="76"/>
      <c r="AL64" s="76"/>
      <c r="AM64" s="76"/>
      <c r="AN64" s="76"/>
      <c r="AO64" s="76"/>
      <c r="AP64" s="76"/>
      <c r="AQ64" s="76"/>
      <c r="AR64" s="76"/>
      <c r="AS64" s="76"/>
      <c r="AT64" s="76"/>
      <c r="AU64" s="72"/>
      <c r="AV64" s="72"/>
      <c r="AW64" s="72"/>
      <c r="AX64" s="72"/>
      <c r="AY64" s="72"/>
      <c r="AZ64" s="72"/>
      <c r="BA64" s="72"/>
      <c r="BB64" s="72"/>
      <c r="BC64" s="72"/>
      <c r="BD64" s="72"/>
      <c r="BE64" s="72"/>
      <c r="BF64" s="72"/>
      <c r="BG64" s="72"/>
      <c r="BH64" s="72"/>
    </row>
    <row r="65" spans="1:60" x14ac:dyDescent="0.25">
      <c r="A65" s="72"/>
      <c r="B65" s="72"/>
      <c r="C65" s="72"/>
      <c r="D65" s="72"/>
      <c r="E65" s="72"/>
      <c r="F65" s="72"/>
      <c r="G65" s="72"/>
      <c r="H65" s="72"/>
      <c r="I65" s="72"/>
      <c r="J65" s="72"/>
      <c r="K65" s="72"/>
      <c r="L65" s="72"/>
      <c r="M65" s="72"/>
      <c r="N65" s="72"/>
      <c r="O65" s="72"/>
      <c r="P65" s="72"/>
      <c r="Q65" s="72"/>
      <c r="R65" s="72"/>
      <c r="S65" s="72"/>
      <c r="T65" s="72"/>
      <c r="U65" s="72"/>
      <c r="V65" s="72"/>
      <c r="W65" s="72"/>
      <c r="X65" s="72"/>
      <c r="Y65" s="72"/>
      <c r="Z65" s="72"/>
      <c r="AA65" s="72"/>
      <c r="AB65" s="72"/>
      <c r="AC65" s="72"/>
      <c r="AD65" s="72"/>
      <c r="AE65" s="72"/>
      <c r="AF65" s="72"/>
      <c r="AG65" s="72"/>
      <c r="AH65" s="72"/>
      <c r="AI65" s="72"/>
      <c r="AJ65" s="72"/>
      <c r="AK65" s="72"/>
      <c r="AL65" s="72"/>
      <c r="AM65" s="72"/>
      <c r="AN65" s="72"/>
      <c r="AO65" s="72"/>
      <c r="AP65" s="72"/>
      <c r="AQ65" s="72"/>
      <c r="AR65" s="72"/>
      <c r="AS65" s="72"/>
      <c r="AT65" s="72"/>
      <c r="AU65" s="72"/>
      <c r="AV65" s="72"/>
      <c r="AW65" s="72"/>
      <c r="AX65" s="72"/>
      <c r="AY65" s="72"/>
      <c r="AZ65" s="72"/>
      <c r="BA65" s="72"/>
      <c r="BB65" s="72"/>
      <c r="BC65" s="72"/>
      <c r="BD65" s="72"/>
      <c r="BE65" s="72"/>
      <c r="BF65" s="72"/>
      <c r="BG65" s="72"/>
      <c r="BH65" s="72"/>
    </row>
    <row r="66" spans="1:60" x14ac:dyDescent="0.25">
      <c r="A66" s="72"/>
      <c r="B66" s="72"/>
      <c r="C66" s="72"/>
      <c r="D66" s="72"/>
      <c r="E66" s="72"/>
      <c r="F66" s="72"/>
      <c r="G66" s="72"/>
      <c r="H66" s="72"/>
      <c r="I66" s="72"/>
      <c r="J66" s="72"/>
      <c r="K66" s="72"/>
      <c r="L66" s="72"/>
      <c r="M66" s="72"/>
      <c r="N66" s="72"/>
      <c r="O66" s="72"/>
      <c r="P66" s="72"/>
      <c r="Q66" s="72"/>
      <c r="R66" s="72"/>
      <c r="S66" s="72"/>
      <c r="T66" s="72"/>
      <c r="U66" s="72"/>
      <c r="V66" s="72"/>
      <c r="W66" s="72"/>
      <c r="X66" s="72"/>
      <c r="Y66" s="72"/>
      <c r="Z66" s="72"/>
      <c r="AA66" s="72"/>
      <c r="AB66" s="72"/>
      <c r="AC66" s="72"/>
      <c r="AD66" s="72"/>
      <c r="AE66" s="72"/>
      <c r="AF66" s="72"/>
      <c r="AG66" s="72"/>
      <c r="AH66" s="72"/>
      <c r="AI66" s="72"/>
      <c r="AJ66" s="72"/>
      <c r="AK66" s="72"/>
      <c r="AL66" s="72"/>
      <c r="AM66" s="72"/>
      <c r="AN66" s="72"/>
      <c r="AO66" s="72"/>
      <c r="AP66" s="72"/>
      <c r="AQ66" s="72"/>
      <c r="AR66" s="72"/>
      <c r="AS66" s="72"/>
      <c r="AT66" s="72"/>
      <c r="AU66" s="72"/>
      <c r="AV66" s="72"/>
      <c r="AW66" s="72"/>
      <c r="AX66" s="72"/>
      <c r="AY66" s="72"/>
      <c r="AZ66" s="72"/>
      <c r="BA66" s="72"/>
      <c r="BB66" s="72"/>
      <c r="BC66" s="72"/>
      <c r="BD66" s="72"/>
      <c r="BE66" s="72"/>
      <c r="BF66" s="72"/>
      <c r="BG66" s="72"/>
      <c r="BH66" s="72"/>
    </row>
    <row r="67" spans="1:60" x14ac:dyDescent="0.25">
      <c r="A67" s="72"/>
      <c r="B67" s="72"/>
      <c r="C67" s="72"/>
      <c r="D67" s="72"/>
      <c r="E67" s="72"/>
      <c r="F67" s="72"/>
      <c r="G67" s="72"/>
      <c r="H67" s="72"/>
      <c r="I67" s="72"/>
      <c r="J67" s="72"/>
      <c r="K67" s="72"/>
      <c r="L67" s="72"/>
      <c r="M67" s="72"/>
      <c r="N67" s="72"/>
      <c r="O67" s="72"/>
      <c r="P67" s="72"/>
      <c r="Q67" s="72"/>
      <c r="R67" s="72"/>
      <c r="S67" s="72"/>
      <c r="T67" s="72"/>
      <c r="U67" s="72"/>
      <c r="V67" s="72"/>
      <c r="W67" s="72"/>
      <c r="X67" s="72"/>
      <c r="Y67" s="72"/>
      <c r="Z67" s="72"/>
      <c r="AA67" s="72"/>
      <c r="AB67" s="72"/>
      <c r="AC67" s="72"/>
      <c r="AD67" s="72"/>
      <c r="AE67" s="72"/>
      <c r="AF67" s="72"/>
      <c r="AG67" s="72"/>
      <c r="AH67" s="72"/>
      <c r="AI67" s="72"/>
      <c r="AJ67" s="72"/>
      <c r="AK67" s="72"/>
      <c r="AL67" s="72"/>
      <c r="AM67" s="72"/>
      <c r="AN67" s="72"/>
      <c r="AO67" s="72"/>
      <c r="AP67" s="72"/>
      <c r="AQ67" s="72"/>
      <c r="AR67" s="72"/>
      <c r="AS67" s="72"/>
      <c r="AT67" s="72"/>
      <c r="AU67" s="72"/>
      <c r="AV67" s="72"/>
      <c r="AW67" s="72"/>
      <c r="AX67" s="72"/>
      <c r="AY67" s="72"/>
      <c r="AZ67" s="72"/>
      <c r="BA67" s="72"/>
      <c r="BB67" s="72"/>
      <c r="BC67" s="72"/>
      <c r="BD67" s="72"/>
      <c r="BE67" s="72"/>
      <c r="BF67" s="72"/>
      <c r="BG67" s="72"/>
      <c r="BH67" s="72"/>
    </row>
    <row r="68" spans="1:60" x14ac:dyDescent="0.25">
      <c r="A68" s="72"/>
      <c r="B68" s="72"/>
      <c r="C68" s="72"/>
      <c r="D68" s="72"/>
      <c r="E68" s="72"/>
      <c r="F68" s="72"/>
      <c r="G68" s="72"/>
      <c r="H68" s="72"/>
      <c r="I68" s="72"/>
      <c r="J68" s="72"/>
      <c r="K68" s="72"/>
      <c r="L68" s="72"/>
      <c r="M68" s="72"/>
      <c r="N68" s="72"/>
      <c r="O68" s="72"/>
      <c r="P68" s="72"/>
      <c r="Q68" s="72"/>
      <c r="R68" s="72"/>
      <c r="S68" s="72"/>
      <c r="T68" s="72"/>
      <c r="U68" s="72"/>
      <c r="V68" s="72"/>
      <c r="W68" s="72"/>
      <c r="X68" s="72"/>
      <c r="Y68" s="72"/>
      <c r="Z68" s="72"/>
      <c r="AA68" s="72"/>
      <c r="AB68" s="72"/>
      <c r="AC68" s="72"/>
      <c r="AD68" s="72"/>
      <c r="AE68" s="72"/>
      <c r="AF68" s="72"/>
      <c r="AG68" s="72"/>
      <c r="AH68" s="72"/>
      <c r="AI68" s="72"/>
      <c r="AJ68" s="72"/>
      <c r="AK68" s="72"/>
      <c r="AL68" s="72"/>
      <c r="AM68" s="72"/>
      <c r="AN68" s="72"/>
      <c r="AO68" s="72"/>
      <c r="AP68" s="72"/>
      <c r="AQ68" s="72"/>
      <c r="AR68" s="72"/>
      <c r="AS68" s="72"/>
      <c r="AT68" s="72"/>
      <c r="AU68" s="72"/>
      <c r="AV68" s="72"/>
      <c r="AW68" s="72"/>
      <c r="AX68" s="72"/>
      <c r="AY68" s="72"/>
      <c r="AZ68" s="72"/>
      <c r="BA68" s="72"/>
      <c r="BB68" s="72"/>
      <c r="BC68" s="72"/>
      <c r="BD68" s="72"/>
      <c r="BE68" s="72"/>
      <c r="BF68" s="72"/>
      <c r="BG68" s="72"/>
      <c r="BH68" s="72"/>
    </row>
    <row r="69" spans="1:60" x14ac:dyDescent="0.25">
      <c r="A69" s="72"/>
      <c r="B69" s="72"/>
      <c r="C69" s="72"/>
      <c r="D69" s="72"/>
      <c r="E69" s="72"/>
      <c r="F69" s="72"/>
      <c r="G69" s="72"/>
      <c r="H69" s="72"/>
      <c r="I69" s="72"/>
      <c r="J69" s="72"/>
      <c r="K69" s="72"/>
      <c r="L69" s="72"/>
      <c r="M69" s="72"/>
      <c r="N69" s="72"/>
      <c r="O69" s="72"/>
      <c r="P69" s="72"/>
      <c r="Q69" s="72"/>
      <c r="R69" s="72"/>
      <c r="S69" s="72"/>
      <c r="T69" s="72"/>
      <c r="U69" s="72"/>
      <c r="V69" s="72"/>
      <c r="W69" s="72"/>
      <c r="X69" s="72"/>
      <c r="Y69" s="72"/>
      <c r="Z69" s="72"/>
      <c r="AA69" s="72"/>
      <c r="AB69" s="72"/>
      <c r="AC69" s="72"/>
      <c r="AD69" s="72"/>
      <c r="AE69" s="72"/>
      <c r="AF69" s="72"/>
      <c r="AG69" s="72"/>
      <c r="AH69" s="72"/>
      <c r="AI69" s="72"/>
      <c r="AJ69" s="72"/>
      <c r="AK69" s="72"/>
      <c r="AL69" s="72"/>
      <c r="AM69" s="72"/>
      <c r="AN69" s="72"/>
      <c r="AO69" s="72"/>
      <c r="AP69" s="72"/>
      <c r="AQ69" s="72"/>
      <c r="AR69" s="72"/>
      <c r="AS69" s="72"/>
      <c r="AT69" s="72"/>
      <c r="AU69" s="72"/>
      <c r="AV69" s="72"/>
      <c r="AW69" s="72"/>
      <c r="AX69" s="72"/>
      <c r="AY69" s="72"/>
      <c r="AZ69" s="72"/>
      <c r="BA69" s="72"/>
      <c r="BB69" s="72"/>
      <c r="BC69" s="72"/>
      <c r="BD69" s="72"/>
      <c r="BE69" s="72"/>
      <c r="BF69" s="72"/>
      <c r="BG69" s="72"/>
      <c r="BH69" s="72"/>
    </row>
    <row r="70" spans="1:60" x14ac:dyDescent="0.25">
      <c r="A70" s="72"/>
      <c r="B70" s="72"/>
      <c r="C70" s="72"/>
      <c r="D70" s="72"/>
      <c r="E70" s="72"/>
      <c r="F70" s="72"/>
      <c r="G70" s="72"/>
      <c r="H70" s="72"/>
      <c r="I70" s="72"/>
      <c r="J70" s="72"/>
      <c r="K70" s="72"/>
      <c r="L70" s="72"/>
      <c r="M70" s="72"/>
      <c r="N70" s="72"/>
      <c r="O70" s="72"/>
      <c r="P70" s="72"/>
      <c r="Q70" s="72"/>
      <c r="R70" s="72"/>
      <c r="S70" s="72"/>
      <c r="T70" s="72"/>
      <c r="U70" s="72"/>
      <c r="V70" s="72"/>
      <c r="W70" s="72"/>
      <c r="X70" s="72"/>
      <c r="Y70" s="72"/>
      <c r="Z70" s="72"/>
      <c r="AA70" s="72"/>
      <c r="AB70" s="72"/>
      <c r="AC70" s="72"/>
      <c r="AD70" s="72"/>
      <c r="AE70" s="72"/>
      <c r="AF70" s="72"/>
      <c r="AG70" s="72"/>
      <c r="AH70" s="72"/>
      <c r="AI70" s="72"/>
      <c r="AJ70" s="72"/>
      <c r="AK70" s="72"/>
      <c r="AL70" s="72"/>
      <c r="AM70" s="72"/>
      <c r="AN70" s="72"/>
      <c r="AO70" s="72"/>
      <c r="AP70" s="72"/>
      <c r="AQ70" s="72"/>
      <c r="AR70" s="72"/>
      <c r="AS70" s="72"/>
      <c r="AT70" s="72"/>
      <c r="AU70" s="72"/>
      <c r="AV70" s="72"/>
      <c r="AW70" s="72"/>
      <c r="AX70" s="72"/>
      <c r="AY70" s="72"/>
      <c r="AZ70" s="72"/>
      <c r="BA70" s="72"/>
      <c r="BB70" s="72"/>
      <c r="BC70" s="72"/>
      <c r="BD70" s="72"/>
      <c r="BE70" s="72"/>
      <c r="BF70" s="72"/>
      <c r="BG70" s="72"/>
      <c r="BH70" s="72"/>
    </row>
    <row r="71" spans="1:60" x14ac:dyDescent="0.25">
      <c r="A71" s="72"/>
      <c r="B71" s="72"/>
      <c r="C71" s="72"/>
      <c r="D71" s="72"/>
      <c r="E71" s="72"/>
      <c r="F71" s="72"/>
      <c r="G71" s="72"/>
      <c r="H71" s="72"/>
      <c r="I71" s="72"/>
      <c r="J71" s="72"/>
      <c r="K71" s="72"/>
      <c r="L71" s="72"/>
      <c r="M71" s="72"/>
      <c r="N71" s="72"/>
      <c r="O71" s="72"/>
      <c r="P71" s="72"/>
      <c r="Q71" s="72"/>
      <c r="R71" s="72"/>
      <c r="S71" s="72"/>
      <c r="T71" s="72"/>
      <c r="U71" s="72"/>
      <c r="V71" s="72"/>
      <c r="W71" s="72"/>
      <c r="X71" s="72"/>
      <c r="Y71" s="72"/>
      <c r="Z71" s="72"/>
      <c r="AA71" s="72"/>
      <c r="AB71" s="72"/>
      <c r="AC71" s="72"/>
      <c r="AD71" s="72"/>
      <c r="AE71" s="72"/>
      <c r="AF71" s="72"/>
      <c r="AG71" s="72"/>
      <c r="AH71" s="72"/>
      <c r="AI71" s="72"/>
      <c r="AJ71" s="72"/>
      <c r="AK71" s="72"/>
      <c r="AL71" s="72"/>
      <c r="AM71" s="72"/>
      <c r="AN71" s="72"/>
      <c r="AO71" s="72"/>
      <c r="AP71" s="72"/>
      <c r="AQ71" s="72"/>
      <c r="AR71" s="72"/>
      <c r="AS71" s="72"/>
      <c r="AT71" s="72"/>
      <c r="AU71" s="72"/>
      <c r="AV71" s="72"/>
      <c r="AW71" s="72"/>
      <c r="AX71" s="72"/>
      <c r="AY71" s="72"/>
      <c r="AZ71" s="72"/>
      <c r="BA71" s="72"/>
      <c r="BB71" s="72"/>
      <c r="BC71" s="72"/>
      <c r="BD71" s="72"/>
      <c r="BE71" s="72"/>
      <c r="BF71" s="72"/>
      <c r="BG71" s="72"/>
      <c r="BH71" s="72"/>
    </row>
    <row r="72" spans="1:60" x14ac:dyDescent="0.25">
      <c r="A72" s="72"/>
      <c r="B72" s="72"/>
      <c r="C72" s="72"/>
      <c r="D72" s="72"/>
      <c r="E72" s="72"/>
      <c r="F72" s="72"/>
      <c r="G72" s="72"/>
      <c r="H72" s="72"/>
      <c r="I72" s="72"/>
      <c r="J72" s="72"/>
      <c r="K72" s="72"/>
      <c r="L72" s="72"/>
      <c r="M72" s="72"/>
      <c r="N72" s="72"/>
      <c r="O72" s="72"/>
      <c r="P72" s="72"/>
      <c r="Q72" s="72"/>
      <c r="R72" s="72"/>
      <c r="S72" s="72"/>
      <c r="T72" s="72"/>
      <c r="U72" s="72"/>
      <c r="V72" s="72"/>
      <c r="W72" s="72"/>
      <c r="X72" s="72"/>
      <c r="Y72" s="72"/>
      <c r="Z72" s="72"/>
      <c r="AA72" s="72"/>
      <c r="AB72" s="72"/>
      <c r="AC72" s="72"/>
      <c r="AD72" s="72"/>
      <c r="AE72" s="72"/>
      <c r="AF72" s="72"/>
      <c r="AG72" s="72"/>
      <c r="AH72" s="72"/>
      <c r="AI72" s="72"/>
      <c r="AJ72" s="72"/>
      <c r="AK72" s="72"/>
      <c r="AL72" s="72"/>
      <c r="AM72" s="72"/>
      <c r="AN72" s="72"/>
      <c r="AO72" s="72"/>
      <c r="AP72" s="72"/>
      <c r="AQ72" s="72"/>
      <c r="AR72" s="72"/>
      <c r="AS72" s="72"/>
      <c r="AT72" s="72"/>
      <c r="AU72" s="72"/>
      <c r="AV72" s="72"/>
      <c r="AW72" s="72"/>
      <c r="AX72" s="72"/>
      <c r="AY72" s="72"/>
      <c r="AZ72" s="72"/>
      <c r="BA72" s="72"/>
      <c r="BB72" s="72"/>
      <c r="BC72" s="72"/>
      <c r="BD72" s="72"/>
      <c r="BE72" s="72"/>
      <c r="BF72" s="72"/>
      <c r="BG72" s="72"/>
      <c r="BH72" s="72"/>
    </row>
    <row r="73" spans="1:60" x14ac:dyDescent="0.25">
      <c r="A73" s="72"/>
      <c r="B73" s="72"/>
      <c r="C73" s="72"/>
      <c r="D73" s="72"/>
      <c r="E73" s="72"/>
      <c r="F73" s="72"/>
      <c r="G73" s="72"/>
      <c r="H73" s="72"/>
      <c r="I73" s="72"/>
      <c r="J73" s="72"/>
      <c r="K73" s="72"/>
      <c r="L73" s="72"/>
      <c r="M73" s="72"/>
      <c r="N73" s="72"/>
      <c r="O73" s="72"/>
      <c r="P73" s="72"/>
      <c r="Q73" s="72"/>
      <c r="R73" s="72"/>
      <c r="S73" s="72"/>
      <c r="T73" s="72"/>
      <c r="U73" s="72"/>
      <c r="V73" s="72"/>
      <c r="W73" s="72"/>
      <c r="X73" s="72"/>
      <c r="Y73" s="72"/>
      <c r="Z73" s="72"/>
      <c r="AA73" s="72"/>
      <c r="AB73" s="72"/>
      <c r="AC73" s="72"/>
      <c r="AD73" s="72"/>
      <c r="AE73" s="72"/>
      <c r="AF73" s="72"/>
      <c r="AG73" s="72"/>
      <c r="AH73" s="72"/>
      <c r="AI73" s="72"/>
      <c r="AJ73" s="72"/>
      <c r="AK73" s="72"/>
      <c r="AL73" s="72"/>
      <c r="AM73" s="72"/>
      <c r="AN73" s="72"/>
      <c r="AO73" s="72"/>
      <c r="AP73" s="72"/>
      <c r="AQ73" s="72"/>
      <c r="AR73" s="72"/>
      <c r="AS73" s="72"/>
      <c r="AT73" s="72"/>
      <c r="AU73" s="72"/>
      <c r="AV73" s="72"/>
      <c r="AW73" s="72"/>
      <c r="AX73" s="72"/>
      <c r="AY73" s="72"/>
      <c r="AZ73" s="72"/>
      <c r="BA73" s="72"/>
      <c r="BB73" s="72"/>
      <c r="BC73" s="72"/>
      <c r="BD73" s="72"/>
      <c r="BE73" s="72"/>
      <c r="BF73" s="72"/>
      <c r="BG73" s="72"/>
      <c r="BH73" s="72"/>
    </row>
    <row r="74" spans="1:60" x14ac:dyDescent="0.25">
      <c r="A74" s="72"/>
      <c r="B74" s="72"/>
      <c r="C74" s="72"/>
      <c r="D74" s="72"/>
      <c r="E74" s="72"/>
      <c r="F74" s="72"/>
      <c r="G74" s="72"/>
      <c r="H74" s="72"/>
      <c r="I74" s="72"/>
      <c r="J74" s="72"/>
      <c r="K74" s="72"/>
      <c r="L74" s="72"/>
      <c r="M74" s="72"/>
      <c r="N74" s="72"/>
      <c r="O74" s="72"/>
      <c r="P74" s="72"/>
      <c r="Q74" s="72"/>
      <c r="R74" s="72"/>
      <c r="S74" s="72"/>
      <c r="T74" s="72"/>
      <c r="U74" s="72"/>
      <c r="V74" s="72"/>
      <c r="W74" s="72"/>
      <c r="X74" s="72"/>
      <c r="Y74" s="72"/>
      <c r="Z74" s="72"/>
      <c r="AA74" s="72"/>
      <c r="AB74" s="72"/>
      <c r="AC74" s="72"/>
      <c r="AD74" s="72"/>
      <c r="AE74" s="72"/>
      <c r="AF74" s="72"/>
      <c r="AG74" s="72"/>
      <c r="AH74" s="72"/>
      <c r="AI74" s="72"/>
      <c r="AJ74" s="72"/>
      <c r="AK74" s="72"/>
      <c r="AL74" s="72"/>
      <c r="AM74" s="72"/>
      <c r="AN74" s="72"/>
      <c r="AO74" s="72"/>
      <c r="AP74" s="72"/>
      <c r="AQ74" s="72"/>
      <c r="AR74" s="72"/>
      <c r="AS74" s="72"/>
      <c r="AT74" s="72"/>
      <c r="AU74" s="72"/>
      <c r="AV74" s="72"/>
      <c r="AW74" s="72"/>
      <c r="AX74" s="72"/>
      <c r="AY74" s="72"/>
      <c r="AZ74" s="72"/>
      <c r="BA74" s="72"/>
      <c r="BB74" s="72"/>
      <c r="BC74" s="72"/>
      <c r="BD74" s="72"/>
      <c r="BE74" s="72"/>
      <c r="BF74" s="72"/>
      <c r="BG74" s="72"/>
      <c r="BH74" s="72"/>
    </row>
    <row r="75" spans="1:60" x14ac:dyDescent="0.25">
      <c r="A75" s="72"/>
      <c r="B75" s="72"/>
      <c r="C75" s="72"/>
      <c r="D75" s="72"/>
      <c r="E75" s="72"/>
      <c r="F75" s="72"/>
      <c r="G75" s="72"/>
      <c r="H75" s="72"/>
      <c r="I75" s="72"/>
      <c r="J75" s="72"/>
      <c r="K75" s="72"/>
      <c r="L75" s="72"/>
      <c r="M75" s="72"/>
      <c r="N75" s="72"/>
      <c r="O75" s="72"/>
      <c r="P75" s="72"/>
      <c r="Q75" s="72"/>
      <c r="R75" s="72"/>
      <c r="S75" s="72"/>
      <c r="T75" s="72"/>
      <c r="U75" s="72"/>
      <c r="V75" s="72"/>
      <c r="W75" s="72"/>
      <c r="X75" s="72"/>
      <c r="Y75" s="72"/>
      <c r="Z75" s="72"/>
      <c r="AA75" s="72"/>
      <c r="AB75" s="72"/>
      <c r="AC75" s="72"/>
      <c r="AD75" s="72"/>
      <c r="AE75" s="72"/>
      <c r="AF75" s="72"/>
      <c r="AG75" s="72"/>
      <c r="AH75" s="72"/>
      <c r="AI75" s="72"/>
      <c r="AJ75" s="72"/>
      <c r="AK75" s="72"/>
      <c r="AL75" s="72"/>
      <c r="AM75" s="72"/>
      <c r="AN75" s="72"/>
      <c r="AO75" s="72"/>
      <c r="AP75" s="72"/>
      <c r="AQ75" s="72"/>
      <c r="AR75" s="72"/>
      <c r="AS75" s="72"/>
      <c r="AT75" s="72"/>
      <c r="AU75" s="72"/>
      <c r="AV75" s="72"/>
      <c r="AW75" s="72"/>
      <c r="AX75" s="72"/>
      <c r="AY75" s="72"/>
      <c r="AZ75" s="72"/>
      <c r="BA75" s="72"/>
      <c r="BB75" s="72"/>
      <c r="BC75" s="72"/>
      <c r="BD75" s="72"/>
      <c r="BE75" s="72"/>
      <c r="BF75" s="72"/>
      <c r="BG75" s="72"/>
      <c r="BH75" s="72"/>
    </row>
    <row r="76" spans="1:60" x14ac:dyDescent="0.25">
      <c r="A76" s="72"/>
      <c r="B76" s="72"/>
      <c r="C76" s="72"/>
      <c r="D76" s="72"/>
      <c r="E76" s="72"/>
      <c r="F76" s="72"/>
      <c r="G76" s="72"/>
      <c r="H76" s="72"/>
      <c r="I76" s="72"/>
      <c r="J76" s="72"/>
      <c r="K76" s="72"/>
      <c r="L76" s="72"/>
      <c r="M76" s="72"/>
      <c r="N76" s="72"/>
      <c r="O76" s="72"/>
      <c r="P76" s="72"/>
      <c r="Q76" s="72"/>
      <c r="R76" s="72"/>
      <c r="S76" s="72"/>
      <c r="T76" s="72"/>
      <c r="U76" s="72"/>
      <c r="V76" s="72"/>
      <c r="W76" s="72"/>
      <c r="X76" s="72"/>
      <c r="Y76" s="72"/>
      <c r="Z76" s="72"/>
      <c r="AA76" s="72"/>
      <c r="AB76" s="72"/>
      <c r="AC76" s="72"/>
      <c r="AD76" s="72"/>
      <c r="AE76" s="72"/>
      <c r="AF76" s="72"/>
      <c r="AG76" s="72"/>
      <c r="AH76" s="72"/>
      <c r="AI76" s="72"/>
      <c r="AJ76" s="72"/>
      <c r="AK76" s="72"/>
      <c r="AL76" s="72"/>
      <c r="AM76" s="72"/>
      <c r="AN76" s="72"/>
      <c r="AO76" s="72"/>
      <c r="AP76" s="72"/>
      <c r="AQ76" s="72"/>
      <c r="AR76" s="72"/>
      <c r="AS76" s="72"/>
      <c r="AT76" s="72"/>
      <c r="AU76" s="72"/>
      <c r="AV76" s="72"/>
      <c r="AW76" s="72"/>
      <c r="AX76" s="72"/>
      <c r="AY76" s="72"/>
      <c r="AZ76" s="72"/>
      <c r="BA76" s="72"/>
      <c r="BB76" s="72"/>
      <c r="BC76" s="72"/>
      <c r="BD76" s="72"/>
      <c r="BE76" s="72"/>
      <c r="BF76" s="72"/>
      <c r="BG76" s="72"/>
      <c r="BH76" s="72"/>
    </row>
    <row r="77" spans="1:60" x14ac:dyDescent="0.25">
      <c r="A77" s="72"/>
      <c r="B77" s="72"/>
      <c r="C77" s="72"/>
      <c r="D77" s="72"/>
      <c r="E77" s="72"/>
      <c r="F77" s="72"/>
      <c r="G77" s="72"/>
      <c r="H77" s="72"/>
      <c r="I77" s="72"/>
      <c r="J77" s="72"/>
      <c r="K77" s="72"/>
      <c r="L77" s="72"/>
      <c r="M77" s="72"/>
      <c r="N77" s="72"/>
      <c r="O77" s="72"/>
      <c r="P77" s="72"/>
      <c r="Q77" s="72"/>
      <c r="R77" s="72"/>
      <c r="S77" s="72"/>
      <c r="T77" s="72"/>
      <c r="U77" s="72"/>
      <c r="V77" s="72"/>
      <c r="W77" s="72"/>
      <c r="X77" s="72"/>
      <c r="Y77" s="72"/>
      <c r="Z77" s="72"/>
      <c r="AA77" s="72"/>
      <c r="AB77" s="72"/>
      <c r="AC77" s="72"/>
      <c r="AD77" s="72"/>
      <c r="AE77" s="72"/>
      <c r="AF77" s="72"/>
      <c r="AG77" s="72"/>
      <c r="AH77" s="72"/>
      <c r="AI77" s="72"/>
      <c r="AJ77" s="72"/>
      <c r="AK77" s="72"/>
      <c r="AL77" s="72"/>
      <c r="AM77" s="72"/>
      <c r="AN77" s="72"/>
      <c r="AO77" s="72"/>
      <c r="AP77" s="72"/>
      <c r="AQ77" s="72"/>
      <c r="AR77" s="72"/>
      <c r="AS77" s="72"/>
      <c r="AT77" s="72"/>
      <c r="AU77" s="72"/>
      <c r="AV77" s="72"/>
      <c r="AW77" s="72"/>
      <c r="AX77" s="72"/>
      <c r="AY77" s="72"/>
      <c r="AZ77" s="72"/>
      <c r="BA77" s="72"/>
      <c r="BB77" s="72"/>
      <c r="BC77" s="72"/>
      <c r="BD77" s="72"/>
      <c r="BE77" s="72"/>
      <c r="BF77" s="72"/>
      <c r="BG77" s="72"/>
      <c r="BH77" s="72"/>
    </row>
    <row r="78" spans="1:60" x14ac:dyDescent="0.25">
      <c r="A78" s="72"/>
      <c r="B78" s="72"/>
      <c r="C78" s="72"/>
      <c r="D78" s="72"/>
      <c r="E78" s="72"/>
      <c r="F78" s="72"/>
      <c r="G78" s="72"/>
      <c r="H78" s="72"/>
      <c r="I78" s="72"/>
      <c r="J78" s="72"/>
      <c r="K78" s="72"/>
      <c r="L78" s="72"/>
      <c r="M78" s="72"/>
      <c r="N78" s="72"/>
      <c r="O78" s="72"/>
      <c r="P78" s="72"/>
      <c r="Q78" s="72"/>
      <c r="R78" s="72"/>
      <c r="S78" s="72"/>
      <c r="T78" s="72"/>
      <c r="U78" s="72"/>
      <c r="V78" s="72"/>
      <c r="W78" s="72"/>
      <c r="X78" s="72"/>
      <c r="Y78" s="72"/>
      <c r="Z78" s="72"/>
      <c r="AA78" s="72"/>
      <c r="AB78" s="72"/>
      <c r="AC78" s="72"/>
      <c r="AD78" s="72"/>
      <c r="AE78" s="72"/>
      <c r="AF78" s="72"/>
      <c r="AG78" s="72"/>
      <c r="AH78" s="72"/>
      <c r="AI78" s="72"/>
      <c r="AJ78" s="72"/>
      <c r="AK78" s="72"/>
      <c r="AL78" s="72"/>
      <c r="AM78" s="72"/>
      <c r="AN78" s="72"/>
      <c r="AO78" s="72"/>
      <c r="AP78" s="72"/>
      <c r="AQ78" s="72"/>
      <c r="AR78" s="72"/>
      <c r="AS78" s="72"/>
      <c r="AT78" s="72"/>
      <c r="AU78" s="72"/>
      <c r="AV78" s="72"/>
      <c r="AW78" s="72"/>
      <c r="AX78" s="72"/>
      <c r="AY78" s="72"/>
      <c r="AZ78" s="72"/>
      <c r="BA78" s="72"/>
      <c r="BB78" s="72"/>
      <c r="BC78" s="72"/>
      <c r="BD78" s="72"/>
      <c r="BE78" s="72"/>
      <c r="BF78" s="72"/>
      <c r="BG78" s="72"/>
      <c r="BH78" s="72"/>
    </row>
    <row r="79" spans="1:60" x14ac:dyDescent="0.25">
      <c r="A79" s="72"/>
      <c r="B79" s="72"/>
      <c r="C79" s="72"/>
      <c r="D79" s="72"/>
      <c r="E79" s="72"/>
      <c r="F79" s="72"/>
      <c r="G79" s="72"/>
      <c r="H79" s="72"/>
      <c r="I79" s="72"/>
      <c r="J79" s="72"/>
      <c r="K79" s="72"/>
      <c r="L79" s="72"/>
      <c r="M79" s="72"/>
      <c r="N79" s="72"/>
      <c r="O79" s="72"/>
      <c r="P79" s="72"/>
      <c r="Q79" s="72"/>
      <c r="R79" s="72"/>
      <c r="S79" s="72"/>
      <c r="T79" s="72"/>
      <c r="U79" s="72"/>
      <c r="V79" s="72"/>
      <c r="W79" s="72"/>
      <c r="X79" s="72"/>
      <c r="Y79" s="72"/>
      <c r="Z79" s="72"/>
      <c r="AA79" s="72"/>
      <c r="AB79" s="72"/>
      <c r="AC79" s="72"/>
      <c r="AD79" s="72"/>
      <c r="AE79" s="72"/>
      <c r="AF79" s="72"/>
      <c r="AG79" s="72"/>
      <c r="AH79" s="72"/>
      <c r="AI79" s="72"/>
      <c r="AJ79" s="72"/>
      <c r="AK79" s="72"/>
      <c r="AL79" s="72"/>
      <c r="AM79" s="72"/>
      <c r="AN79" s="72"/>
      <c r="AO79" s="72"/>
      <c r="AP79" s="72"/>
      <c r="AQ79" s="72"/>
      <c r="AR79" s="72"/>
      <c r="AS79" s="72"/>
      <c r="AT79" s="72"/>
      <c r="AU79" s="72"/>
      <c r="AV79" s="72"/>
      <c r="AW79" s="72"/>
      <c r="AX79" s="72"/>
      <c r="AY79" s="72"/>
      <c r="AZ79" s="72"/>
      <c r="BA79" s="72"/>
      <c r="BB79" s="72"/>
      <c r="BC79" s="72"/>
      <c r="BD79" s="72"/>
      <c r="BE79" s="72"/>
      <c r="BF79" s="72"/>
      <c r="BG79" s="72"/>
      <c r="BH79" s="72"/>
    </row>
    <row r="80" spans="1:60" x14ac:dyDescent="0.25">
      <c r="A80" s="72"/>
      <c r="B80" s="72"/>
      <c r="C80" s="72"/>
      <c r="D80" s="72"/>
      <c r="E80" s="72"/>
      <c r="F80" s="72"/>
      <c r="G80" s="72"/>
      <c r="H80" s="72"/>
      <c r="I80" s="72"/>
      <c r="J80" s="72"/>
      <c r="K80" s="72"/>
      <c r="L80" s="72"/>
      <c r="M80" s="72"/>
      <c r="N80" s="72"/>
      <c r="O80" s="72"/>
      <c r="P80" s="72"/>
      <c r="Q80" s="72"/>
      <c r="R80" s="72"/>
      <c r="S80" s="72"/>
      <c r="T80" s="72"/>
      <c r="U80" s="72"/>
      <c r="V80" s="72"/>
      <c r="W80" s="72"/>
      <c r="X80" s="72"/>
      <c r="Y80" s="72"/>
      <c r="Z80" s="72"/>
      <c r="AA80" s="72"/>
      <c r="AB80" s="72"/>
      <c r="AC80" s="72"/>
      <c r="AD80" s="72"/>
      <c r="AE80" s="72"/>
      <c r="AF80" s="72"/>
      <c r="AG80" s="72"/>
      <c r="AH80" s="72"/>
      <c r="AI80" s="72"/>
      <c r="AJ80" s="72"/>
      <c r="AK80" s="72"/>
      <c r="AL80" s="72"/>
      <c r="AM80" s="72"/>
      <c r="AN80" s="72"/>
      <c r="AO80" s="72"/>
      <c r="AP80" s="72"/>
      <c r="AQ80" s="72"/>
      <c r="AR80" s="72"/>
      <c r="AS80" s="72"/>
      <c r="AT80" s="72"/>
      <c r="AU80" s="72"/>
      <c r="AV80" s="72"/>
      <c r="AW80" s="72"/>
      <c r="AX80" s="72"/>
      <c r="AY80" s="72"/>
      <c r="AZ80" s="72"/>
      <c r="BA80" s="72"/>
      <c r="BB80" s="72"/>
      <c r="BC80" s="72"/>
      <c r="BD80" s="72"/>
      <c r="BE80" s="72"/>
      <c r="BF80" s="72"/>
      <c r="BG80" s="72"/>
      <c r="BH80" s="72"/>
    </row>
    <row r="81" spans="1:60" x14ac:dyDescent="0.25">
      <c r="A81" s="72"/>
      <c r="B81" s="72"/>
      <c r="C81" s="72"/>
      <c r="D81" s="72"/>
      <c r="E81" s="72"/>
      <c r="F81" s="72"/>
      <c r="G81" s="72"/>
      <c r="H81" s="72"/>
      <c r="I81" s="72"/>
      <c r="J81" s="72"/>
      <c r="K81" s="72"/>
      <c r="L81" s="72"/>
      <c r="M81" s="72"/>
      <c r="N81" s="72"/>
      <c r="O81" s="72"/>
      <c r="P81" s="72"/>
      <c r="Q81" s="72"/>
      <c r="R81" s="72"/>
      <c r="S81" s="72"/>
      <c r="T81" s="72"/>
      <c r="U81" s="72"/>
      <c r="V81" s="72"/>
      <c r="W81" s="72"/>
      <c r="X81" s="72"/>
      <c r="Y81" s="72"/>
      <c r="Z81" s="72"/>
      <c r="AA81" s="72"/>
      <c r="AB81" s="72"/>
      <c r="AC81" s="72"/>
      <c r="AD81" s="72"/>
      <c r="AE81" s="72"/>
      <c r="AF81" s="72"/>
      <c r="AG81" s="72"/>
      <c r="AH81" s="72"/>
      <c r="AI81" s="72"/>
      <c r="AJ81" s="72"/>
      <c r="AK81" s="72"/>
      <c r="AL81" s="72"/>
      <c r="AM81" s="72"/>
      <c r="AN81" s="72"/>
      <c r="AO81" s="72"/>
      <c r="AP81" s="72"/>
      <c r="AQ81" s="72"/>
      <c r="AR81" s="72"/>
      <c r="AS81" s="72"/>
      <c r="AT81" s="72"/>
      <c r="AU81" s="72"/>
      <c r="AV81" s="72"/>
      <c r="AW81" s="72"/>
      <c r="AX81" s="72"/>
      <c r="AY81" s="72"/>
      <c r="AZ81" s="72"/>
      <c r="BA81" s="72"/>
      <c r="BB81" s="72"/>
      <c r="BC81" s="72"/>
      <c r="BD81" s="72"/>
      <c r="BE81" s="72"/>
      <c r="BF81" s="72"/>
      <c r="BG81" s="72"/>
      <c r="BH81" s="72"/>
    </row>
    <row r="82" spans="1:60" x14ac:dyDescent="0.25">
      <c r="A82" s="72"/>
      <c r="B82" s="72"/>
      <c r="C82" s="72"/>
      <c r="D82" s="72"/>
      <c r="E82" s="72"/>
      <c r="F82" s="72"/>
      <c r="G82" s="72"/>
      <c r="H82" s="72"/>
      <c r="I82" s="72"/>
      <c r="J82" s="72"/>
      <c r="K82" s="72"/>
      <c r="L82" s="72"/>
      <c r="M82" s="72"/>
      <c r="N82" s="72"/>
      <c r="O82" s="72"/>
      <c r="P82" s="72"/>
      <c r="Q82" s="72"/>
      <c r="R82" s="72"/>
      <c r="S82" s="72"/>
      <c r="T82" s="72"/>
      <c r="U82" s="72"/>
      <c r="V82" s="72"/>
      <c r="W82" s="72"/>
      <c r="X82" s="72"/>
      <c r="Y82" s="72"/>
      <c r="Z82" s="72"/>
      <c r="AA82" s="72"/>
      <c r="AB82" s="72"/>
      <c r="AC82" s="72"/>
      <c r="AD82" s="72"/>
      <c r="AE82" s="72"/>
      <c r="AF82" s="72"/>
      <c r="AG82" s="72"/>
      <c r="AH82" s="72"/>
      <c r="AI82" s="72"/>
      <c r="AJ82" s="72"/>
      <c r="AK82" s="72"/>
      <c r="AL82" s="72"/>
      <c r="AM82" s="72"/>
      <c r="AN82" s="72"/>
      <c r="AO82" s="72"/>
      <c r="AP82" s="72"/>
      <c r="AQ82" s="72"/>
      <c r="AR82" s="72"/>
      <c r="AS82" s="72"/>
      <c r="AT82" s="72"/>
      <c r="AU82" s="72"/>
      <c r="AV82" s="72"/>
      <c r="AW82" s="72"/>
      <c r="AX82" s="72"/>
      <c r="AY82" s="72"/>
      <c r="AZ82" s="72"/>
      <c r="BA82" s="72"/>
      <c r="BB82" s="72"/>
      <c r="BC82" s="72"/>
      <c r="BD82" s="72"/>
      <c r="BE82" s="72"/>
      <c r="BF82" s="72"/>
      <c r="BG82" s="72"/>
      <c r="BH82" s="72"/>
    </row>
    <row r="83" spans="1:60" x14ac:dyDescent="0.25">
      <c r="A83" s="72"/>
      <c r="B83" s="72"/>
      <c r="C83" s="72"/>
      <c r="D83" s="72"/>
      <c r="E83" s="72"/>
      <c r="F83" s="72"/>
      <c r="G83" s="72"/>
      <c r="H83" s="72"/>
      <c r="I83" s="72"/>
      <c r="J83" s="72"/>
      <c r="K83" s="72"/>
      <c r="L83" s="72"/>
      <c r="M83" s="72"/>
      <c r="N83" s="72"/>
      <c r="O83" s="72"/>
      <c r="P83" s="72"/>
      <c r="Q83" s="72"/>
      <c r="R83" s="72"/>
      <c r="S83" s="72"/>
      <c r="T83" s="72"/>
      <c r="U83" s="72"/>
      <c r="V83" s="72"/>
      <c r="W83" s="72"/>
      <c r="X83" s="72"/>
      <c r="Y83" s="72"/>
      <c r="Z83" s="72"/>
      <c r="AA83" s="72"/>
      <c r="AB83" s="72"/>
      <c r="AC83" s="72"/>
      <c r="AD83" s="72"/>
      <c r="AE83" s="72"/>
      <c r="AF83" s="72"/>
      <c r="AG83" s="72"/>
      <c r="AH83" s="72"/>
      <c r="AI83" s="72"/>
      <c r="AJ83" s="72"/>
      <c r="AK83" s="72"/>
      <c r="AL83" s="72"/>
      <c r="AM83" s="72"/>
      <c r="AN83" s="72"/>
      <c r="AO83" s="72"/>
      <c r="AP83" s="72"/>
      <c r="AQ83" s="72"/>
      <c r="AR83" s="72"/>
      <c r="AS83" s="72"/>
      <c r="AT83" s="72"/>
      <c r="AU83" s="72"/>
      <c r="AV83" s="72"/>
      <c r="AW83" s="72"/>
      <c r="AX83" s="72"/>
      <c r="AY83" s="72"/>
      <c r="AZ83" s="72"/>
      <c r="BA83" s="72"/>
      <c r="BB83" s="72"/>
      <c r="BC83" s="72"/>
      <c r="BD83" s="72"/>
      <c r="BE83" s="72"/>
      <c r="BF83" s="72"/>
      <c r="BG83" s="72"/>
      <c r="BH83" s="72"/>
    </row>
    <row r="84" spans="1:60" x14ac:dyDescent="0.25">
      <c r="A84" s="72"/>
      <c r="B84" s="72"/>
      <c r="C84" s="72"/>
      <c r="D84" s="72"/>
      <c r="E84" s="72"/>
      <c r="F84" s="72"/>
      <c r="G84" s="72"/>
      <c r="H84" s="72"/>
      <c r="I84" s="72"/>
      <c r="J84" s="72"/>
      <c r="K84" s="72"/>
      <c r="L84" s="72"/>
      <c r="M84" s="72"/>
      <c r="N84" s="72"/>
      <c r="O84" s="72"/>
      <c r="P84" s="72"/>
      <c r="Q84" s="72"/>
      <c r="R84" s="72"/>
      <c r="S84" s="72"/>
      <c r="T84" s="72"/>
      <c r="U84" s="72"/>
      <c r="V84" s="72"/>
      <c r="W84" s="72"/>
      <c r="X84" s="72"/>
      <c r="Y84" s="72"/>
      <c r="Z84" s="72"/>
      <c r="AA84" s="72"/>
      <c r="AB84" s="72"/>
      <c r="AC84" s="72"/>
      <c r="AD84" s="72"/>
      <c r="AE84" s="72"/>
      <c r="AF84" s="72"/>
      <c r="AG84" s="72"/>
      <c r="AH84" s="72"/>
      <c r="AI84" s="72"/>
      <c r="AJ84" s="72"/>
      <c r="AK84" s="72"/>
      <c r="AL84" s="72"/>
      <c r="AM84" s="72"/>
      <c r="AN84" s="72"/>
      <c r="AO84" s="72"/>
      <c r="AP84" s="72"/>
      <c r="AQ84" s="72"/>
      <c r="AR84" s="72"/>
      <c r="AS84" s="72"/>
      <c r="AT84" s="72"/>
      <c r="AU84" s="72"/>
      <c r="AV84" s="72"/>
      <c r="AW84" s="72"/>
      <c r="AX84" s="72"/>
      <c r="AY84" s="72"/>
      <c r="AZ84" s="72"/>
      <c r="BA84" s="72"/>
      <c r="BB84" s="72"/>
      <c r="BC84" s="72"/>
      <c r="BD84" s="72"/>
      <c r="BE84" s="72"/>
      <c r="BF84" s="72"/>
      <c r="BG84" s="72"/>
      <c r="BH84" s="72"/>
    </row>
    <row r="85" spans="1:60" x14ac:dyDescent="0.25">
      <c r="A85" s="72"/>
      <c r="B85" s="72"/>
      <c r="C85" s="72"/>
      <c r="D85" s="72"/>
      <c r="E85" s="72"/>
      <c r="F85" s="72"/>
      <c r="G85" s="72"/>
      <c r="H85" s="72"/>
      <c r="I85" s="72"/>
      <c r="J85" s="72"/>
      <c r="K85" s="72"/>
      <c r="L85" s="72"/>
      <c r="M85" s="72"/>
      <c r="N85" s="72"/>
      <c r="O85" s="72"/>
      <c r="P85" s="72"/>
      <c r="Q85" s="72"/>
      <c r="R85" s="72"/>
      <c r="S85" s="72"/>
      <c r="T85" s="72"/>
      <c r="U85" s="72"/>
      <c r="V85" s="72"/>
      <c r="W85" s="72"/>
      <c r="X85" s="72"/>
      <c r="Y85" s="72"/>
      <c r="Z85" s="72"/>
      <c r="AA85" s="72"/>
      <c r="AB85" s="72"/>
      <c r="AC85" s="72"/>
      <c r="AD85" s="72"/>
      <c r="AE85" s="72"/>
      <c r="AF85" s="72"/>
      <c r="AG85" s="72"/>
      <c r="AH85" s="72"/>
      <c r="AI85" s="72"/>
      <c r="AJ85" s="72"/>
      <c r="AK85" s="72"/>
      <c r="AL85" s="72"/>
      <c r="AM85" s="72"/>
      <c r="AN85" s="72"/>
      <c r="AO85" s="72"/>
      <c r="AP85" s="72"/>
      <c r="AQ85" s="72"/>
      <c r="AR85" s="72"/>
      <c r="AS85" s="72"/>
      <c r="AT85" s="72"/>
      <c r="AU85" s="72"/>
      <c r="AV85" s="72"/>
      <c r="AW85" s="72"/>
      <c r="AX85" s="72"/>
      <c r="AY85" s="72"/>
      <c r="AZ85" s="72"/>
      <c r="BA85" s="72"/>
      <c r="BB85" s="72"/>
      <c r="BC85" s="72"/>
      <c r="BD85" s="72"/>
      <c r="BE85" s="72"/>
      <c r="BF85" s="72"/>
      <c r="BG85" s="72"/>
      <c r="BH85" s="72"/>
    </row>
    <row r="86" spans="1:60" x14ac:dyDescent="0.25">
      <c r="A86" s="72"/>
      <c r="B86" s="72"/>
      <c r="C86" s="72"/>
      <c r="D86" s="72"/>
      <c r="E86" s="72"/>
      <c r="F86" s="72"/>
      <c r="G86" s="72"/>
      <c r="H86" s="72"/>
      <c r="I86" s="72"/>
      <c r="J86" s="72"/>
      <c r="K86" s="72"/>
      <c r="L86" s="72"/>
      <c r="M86" s="72"/>
      <c r="N86" s="72"/>
      <c r="O86" s="72"/>
      <c r="P86" s="72"/>
      <c r="Q86" s="72"/>
      <c r="R86" s="72"/>
      <c r="S86" s="72"/>
      <c r="T86" s="72"/>
      <c r="U86" s="72"/>
      <c r="V86" s="72"/>
      <c r="W86" s="72"/>
      <c r="X86" s="72"/>
      <c r="Y86" s="72"/>
      <c r="Z86" s="72"/>
      <c r="AA86" s="72"/>
      <c r="AB86" s="72"/>
      <c r="AC86" s="72"/>
      <c r="AD86" s="72"/>
      <c r="AE86" s="72"/>
      <c r="AF86" s="72"/>
      <c r="AG86" s="72"/>
      <c r="AH86" s="72"/>
      <c r="AI86" s="72"/>
      <c r="AJ86" s="72"/>
      <c r="AK86" s="72"/>
      <c r="AL86" s="72"/>
      <c r="AM86" s="72"/>
      <c r="AN86" s="72"/>
      <c r="AO86" s="72"/>
      <c r="AP86" s="72"/>
      <c r="AQ86" s="72"/>
      <c r="AR86" s="72"/>
      <c r="AS86" s="72"/>
      <c r="AT86" s="72"/>
      <c r="AU86" s="72"/>
      <c r="AV86" s="72"/>
      <c r="AW86" s="72"/>
      <c r="AX86" s="72"/>
      <c r="AY86" s="72"/>
      <c r="AZ86" s="72"/>
      <c r="BA86" s="72"/>
      <c r="BB86" s="72"/>
      <c r="BC86" s="72"/>
      <c r="BD86" s="72"/>
      <c r="BE86" s="72"/>
      <c r="BF86" s="72"/>
      <c r="BG86" s="72"/>
      <c r="BH86" s="72"/>
    </row>
    <row r="87" spans="1:60" x14ac:dyDescent="0.25">
      <c r="A87" s="72"/>
      <c r="B87" s="72"/>
      <c r="C87" s="72"/>
      <c r="D87" s="72"/>
      <c r="E87" s="72"/>
      <c r="F87" s="72"/>
      <c r="G87" s="72"/>
      <c r="H87" s="72"/>
      <c r="I87" s="72"/>
      <c r="J87" s="72"/>
      <c r="K87" s="72"/>
      <c r="L87" s="72"/>
      <c r="M87" s="72"/>
      <c r="N87" s="72"/>
      <c r="O87" s="72"/>
      <c r="P87" s="72"/>
      <c r="Q87" s="72"/>
      <c r="R87" s="72"/>
      <c r="S87" s="72"/>
      <c r="T87" s="72"/>
      <c r="U87" s="72"/>
      <c r="V87" s="72"/>
      <c r="W87" s="72"/>
      <c r="X87" s="72"/>
      <c r="Y87" s="72"/>
      <c r="Z87" s="72"/>
      <c r="AA87" s="72"/>
      <c r="AB87" s="72"/>
      <c r="AC87" s="72"/>
      <c r="AD87" s="72"/>
      <c r="AE87" s="72"/>
      <c r="AF87" s="72"/>
      <c r="AG87" s="72"/>
      <c r="AH87" s="72"/>
      <c r="AI87" s="72"/>
      <c r="AJ87" s="72"/>
      <c r="AK87" s="72"/>
      <c r="AL87" s="72"/>
      <c r="AM87" s="72"/>
      <c r="AN87" s="72"/>
      <c r="AO87" s="72"/>
      <c r="AP87" s="72"/>
      <c r="AQ87" s="72"/>
      <c r="AR87" s="72"/>
      <c r="AS87" s="72"/>
      <c r="AT87" s="72"/>
      <c r="AU87" s="72"/>
      <c r="AV87" s="72"/>
      <c r="AW87" s="72"/>
      <c r="AX87" s="72"/>
      <c r="AY87" s="72"/>
      <c r="AZ87" s="72"/>
      <c r="BA87" s="72"/>
      <c r="BB87" s="72"/>
      <c r="BC87" s="72"/>
      <c r="BD87" s="72"/>
      <c r="BE87" s="72"/>
      <c r="BF87" s="72"/>
      <c r="BG87" s="72"/>
      <c r="BH87" s="72"/>
    </row>
    <row r="88" spans="1:60" x14ac:dyDescent="0.25">
      <c r="A88" s="72"/>
      <c r="B88" s="72"/>
      <c r="C88" s="72"/>
      <c r="D88" s="72"/>
      <c r="E88" s="72"/>
      <c r="F88" s="72"/>
      <c r="G88" s="72"/>
      <c r="H88" s="72"/>
      <c r="I88" s="72"/>
      <c r="J88" s="72"/>
      <c r="K88" s="72"/>
      <c r="L88" s="72"/>
      <c r="M88" s="72"/>
      <c r="N88" s="72"/>
      <c r="O88" s="72"/>
      <c r="P88" s="72"/>
      <c r="Q88" s="72"/>
      <c r="R88" s="72"/>
      <c r="S88" s="72"/>
      <c r="T88" s="72"/>
      <c r="U88" s="72"/>
      <c r="V88" s="72"/>
      <c r="W88" s="72"/>
      <c r="X88" s="72"/>
      <c r="Y88" s="72"/>
      <c r="Z88" s="72"/>
      <c r="AA88" s="72"/>
      <c r="AB88" s="72"/>
      <c r="AC88" s="72"/>
      <c r="AD88" s="72"/>
      <c r="AE88" s="72"/>
      <c r="AF88" s="72"/>
      <c r="AG88" s="72"/>
      <c r="AH88" s="72"/>
      <c r="AI88" s="72"/>
      <c r="AJ88" s="72"/>
      <c r="AK88" s="72"/>
      <c r="AL88" s="72"/>
      <c r="AM88" s="72"/>
      <c r="AN88" s="72"/>
      <c r="AO88" s="72"/>
      <c r="AP88" s="72"/>
      <c r="AQ88" s="72"/>
      <c r="AR88" s="72"/>
      <c r="AS88" s="72"/>
      <c r="AT88" s="72"/>
      <c r="AU88" s="72"/>
      <c r="AV88" s="72"/>
      <c r="AW88" s="72"/>
      <c r="AX88" s="72"/>
      <c r="AY88" s="72"/>
      <c r="AZ88" s="72"/>
      <c r="BA88" s="72"/>
      <c r="BB88" s="72"/>
      <c r="BC88" s="72"/>
      <c r="BD88" s="72"/>
      <c r="BE88" s="72"/>
      <c r="BF88" s="72"/>
      <c r="BG88" s="72"/>
      <c r="BH88" s="72"/>
    </row>
    <row r="89" spans="1:60" x14ac:dyDescent="0.25">
      <c r="A89" s="72"/>
      <c r="B89" s="72"/>
      <c r="C89" s="72"/>
      <c r="D89" s="72"/>
      <c r="E89" s="72"/>
      <c r="F89" s="72"/>
      <c r="G89" s="72"/>
      <c r="H89" s="72"/>
      <c r="I89" s="72"/>
      <c r="J89" s="72"/>
      <c r="K89" s="72"/>
      <c r="L89" s="72"/>
      <c r="M89" s="72"/>
      <c r="N89" s="72"/>
      <c r="O89" s="72"/>
      <c r="P89" s="72"/>
      <c r="Q89" s="72"/>
      <c r="R89" s="72"/>
      <c r="S89" s="72"/>
      <c r="T89" s="72"/>
      <c r="U89" s="72"/>
      <c r="V89" s="72"/>
      <c r="W89" s="72"/>
      <c r="X89" s="72"/>
      <c r="Y89" s="72"/>
      <c r="Z89" s="72"/>
      <c r="AA89" s="72"/>
      <c r="AB89" s="72"/>
      <c r="AC89" s="72"/>
      <c r="AD89" s="72"/>
      <c r="AE89" s="72"/>
      <c r="AF89" s="72"/>
      <c r="AG89" s="72"/>
      <c r="AH89" s="72"/>
      <c r="AI89" s="72"/>
      <c r="AJ89" s="72"/>
      <c r="AK89" s="72"/>
      <c r="AL89" s="72"/>
      <c r="AM89" s="72"/>
      <c r="AN89" s="72"/>
      <c r="AO89" s="72"/>
      <c r="AP89" s="72"/>
      <c r="AQ89" s="72"/>
      <c r="AR89" s="72"/>
      <c r="AS89" s="72"/>
      <c r="AT89" s="72"/>
      <c r="AU89" s="72"/>
      <c r="AV89" s="72"/>
      <c r="AW89" s="72"/>
      <c r="AX89" s="72"/>
      <c r="AY89" s="72"/>
      <c r="AZ89" s="72"/>
      <c r="BA89" s="72"/>
      <c r="BB89" s="72"/>
      <c r="BC89" s="72"/>
      <c r="BD89" s="72"/>
      <c r="BE89" s="72"/>
      <c r="BF89" s="72"/>
      <c r="BG89" s="72"/>
      <c r="BH89" s="72"/>
    </row>
    <row r="90" spans="1:60" x14ac:dyDescent="0.25">
      <c r="A90" s="72"/>
      <c r="B90" s="72"/>
      <c r="C90" s="72"/>
      <c r="D90" s="72"/>
      <c r="E90" s="72"/>
      <c r="F90" s="72"/>
      <c r="G90" s="72"/>
      <c r="H90" s="72"/>
      <c r="I90" s="72"/>
      <c r="J90" s="72"/>
      <c r="K90" s="72"/>
      <c r="L90" s="72"/>
      <c r="M90" s="72"/>
      <c r="N90" s="72"/>
      <c r="O90" s="72"/>
      <c r="P90" s="72"/>
      <c r="Q90" s="72"/>
      <c r="R90" s="72"/>
      <c r="S90" s="72"/>
      <c r="T90" s="72"/>
      <c r="U90" s="72"/>
      <c r="V90" s="72"/>
      <c r="W90" s="72"/>
      <c r="X90" s="72"/>
      <c r="Y90" s="72"/>
      <c r="Z90" s="72"/>
      <c r="AA90" s="72"/>
      <c r="AB90" s="72"/>
      <c r="AC90" s="72"/>
      <c r="AD90" s="72"/>
      <c r="AE90" s="72"/>
      <c r="AF90" s="72"/>
      <c r="AG90" s="72"/>
      <c r="AH90" s="72"/>
      <c r="AI90" s="72"/>
      <c r="AJ90" s="72"/>
      <c r="AK90" s="72"/>
      <c r="AL90" s="72"/>
      <c r="AM90" s="72"/>
      <c r="AN90" s="72"/>
      <c r="AO90" s="72"/>
      <c r="AP90" s="72"/>
      <c r="AQ90" s="72"/>
      <c r="AR90" s="72"/>
      <c r="AS90" s="72"/>
      <c r="AT90" s="72"/>
      <c r="AU90" s="72"/>
      <c r="AV90" s="72"/>
      <c r="AW90" s="72"/>
      <c r="AX90" s="72"/>
      <c r="AY90" s="72"/>
      <c r="AZ90" s="72"/>
      <c r="BA90" s="72"/>
      <c r="BB90" s="72"/>
      <c r="BC90" s="72"/>
      <c r="BD90" s="72"/>
      <c r="BE90" s="72"/>
      <c r="BF90" s="72"/>
      <c r="BG90" s="72"/>
      <c r="BH90" s="72"/>
    </row>
    <row r="91" spans="1:60" x14ac:dyDescent="0.25">
      <c r="A91" s="72"/>
      <c r="B91" s="72"/>
      <c r="C91" s="72"/>
      <c r="D91" s="72"/>
      <c r="E91" s="72"/>
      <c r="F91" s="72"/>
      <c r="G91" s="72"/>
      <c r="H91" s="72"/>
      <c r="I91" s="72"/>
      <c r="J91" s="72"/>
      <c r="K91" s="72"/>
      <c r="L91" s="72"/>
      <c r="M91" s="72"/>
      <c r="N91" s="72"/>
      <c r="O91" s="72"/>
      <c r="P91" s="72"/>
      <c r="Q91" s="72"/>
      <c r="R91" s="72"/>
      <c r="S91" s="72"/>
      <c r="T91" s="72"/>
      <c r="U91" s="72"/>
      <c r="V91" s="72"/>
      <c r="W91" s="72"/>
      <c r="X91" s="72"/>
      <c r="Y91" s="72"/>
      <c r="Z91" s="72"/>
      <c r="AA91" s="72"/>
      <c r="AB91" s="72"/>
      <c r="AC91" s="72"/>
      <c r="AD91" s="72"/>
      <c r="AE91" s="72"/>
      <c r="AF91" s="72"/>
      <c r="AG91" s="72"/>
      <c r="AH91" s="72"/>
      <c r="AI91" s="72"/>
      <c r="AJ91" s="72"/>
      <c r="AK91" s="72"/>
      <c r="AL91" s="72"/>
      <c r="AM91" s="72"/>
      <c r="AN91" s="72"/>
      <c r="AO91" s="72"/>
      <c r="AP91" s="72"/>
      <c r="AQ91" s="72"/>
      <c r="AR91" s="72"/>
      <c r="AS91" s="72"/>
      <c r="AT91" s="72"/>
      <c r="AU91" s="72"/>
      <c r="AV91" s="72"/>
      <c r="AW91" s="72"/>
      <c r="AX91" s="72"/>
      <c r="AY91" s="72"/>
      <c r="AZ91" s="72"/>
      <c r="BA91" s="72"/>
      <c r="BB91" s="72"/>
      <c r="BC91" s="72"/>
      <c r="BD91" s="72"/>
      <c r="BE91" s="72"/>
      <c r="BF91" s="72"/>
      <c r="BG91" s="72"/>
      <c r="BH91" s="72"/>
    </row>
    <row r="92" spans="1:60" x14ac:dyDescent="0.25">
      <c r="A92" s="72"/>
      <c r="B92" s="72"/>
      <c r="C92" s="72"/>
      <c r="D92" s="72"/>
      <c r="E92" s="72"/>
      <c r="F92" s="72"/>
      <c r="G92" s="72"/>
      <c r="H92" s="72"/>
      <c r="I92" s="72"/>
      <c r="J92" s="72"/>
      <c r="K92" s="72"/>
      <c r="L92" s="72"/>
      <c r="M92" s="72"/>
      <c r="N92" s="72"/>
      <c r="O92" s="72"/>
      <c r="P92" s="72"/>
      <c r="Q92" s="72"/>
      <c r="R92" s="72"/>
      <c r="S92" s="72"/>
      <c r="T92" s="72"/>
      <c r="U92" s="72"/>
      <c r="V92" s="72"/>
      <c r="W92" s="72"/>
      <c r="X92" s="72"/>
      <c r="Y92" s="72"/>
      <c r="Z92" s="72"/>
      <c r="AA92" s="72"/>
      <c r="AB92" s="72"/>
      <c r="AC92" s="72"/>
      <c r="AD92" s="72"/>
      <c r="AE92" s="72"/>
      <c r="AF92" s="72"/>
      <c r="AG92" s="72"/>
      <c r="AH92" s="72"/>
      <c r="AI92" s="72"/>
      <c r="AJ92" s="72"/>
      <c r="AK92" s="72"/>
      <c r="AL92" s="72"/>
      <c r="AM92" s="72"/>
      <c r="AN92" s="72"/>
      <c r="AO92" s="72"/>
      <c r="AP92" s="72"/>
      <c r="AQ92" s="72"/>
      <c r="AR92" s="72"/>
      <c r="AS92" s="72"/>
      <c r="AT92" s="72"/>
      <c r="AU92" s="72"/>
      <c r="AV92" s="72"/>
      <c r="AW92" s="72"/>
      <c r="AX92" s="72"/>
      <c r="AY92" s="72"/>
      <c r="AZ92" s="72"/>
      <c r="BA92" s="72"/>
      <c r="BB92" s="72"/>
      <c r="BC92" s="72"/>
      <c r="BD92" s="72"/>
      <c r="BE92" s="72"/>
      <c r="BF92" s="72"/>
      <c r="BG92" s="72"/>
      <c r="BH92" s="72"/>
    </row>
    <row r="93" spans="1:60" x14ac:dyDescent="0.25">
      <c r="A93" s="72"/>
      <c r="B93" s="72"/>
      <c r="C93" s="72"/>
      <c r="D93" s="72"/>
      <c r="E93" s="72"/>
      <c r="F93" s="72"/>
      <c r="G93" s="72"/>
      <c r="H93" s="72"/>
      <c r="I93" s="72"/>
      <c r="J93" s="72"/>
      <c r="K93" s="72"/>
      <c r="L93" s="72"/>
      <c r="M93" s="72"/>
      <c r="N93" s="72"/>
      <c r="O93" s="72"/>
      <c r="P93" s="72"/>
      <c r="Q93" s="72"/>
      <c r="R93" s="72"/>
      <c r="S93" s="72"/>
      <c r="T93" s="72"/>
      <c r="U93" s="72"/>
      <c r="V93" s="72"/>
      <c r="W93" s="72"/>
      <c r="X93" s="72"/>
      <c r="Y93" s="72"/>
      <c r="Z93" s="72"/>
      <c r="AA93" s="72"/>
      <c r="AB93" s="72"/>
      <c r="AC93" s="72"/>
      <c r="AD93" s="72"/>
      <c r="AE93" s="72"/>
      <c r="AF93" s="72"/>
      <c r="AG93" s="72"/>
      <c r="AH93" s="72"/>
      <c r="AI93" s="72"/>
      <c r="AJ93" s="72"/>
      <c r="AK93" s="72"/>
      <c r="AL93" s="72"/>
      <c r="AM93" s="72"/>
      <c r="AN93" s="72"/>
      <c r="AO93" s="72"/>
      <c r="AP93" s="72"/>
      <c r="AQ93" s="72"/>
      <c r="AR93" s="72"/>
      <c r="AS93" s="72"/>
      <c r="AT93" s="72"/>
      <c r="AU93" s="72"/>
      <c r="AV93" s="72"/>
      <c r="AW93" s="72"/>
      <c r="AX93" s="72"/>
      <c r="AY93" s="72"/>
      <c r="AZ93" s="72"/>
      <c r="BA93" s="72"/>
      <c r="BB93" s="72"/>
      <c r="BC93" s="72"/>
      <c r="BD93" s="72"/>
      <c r="BE93" s="72"/>
      <c r="BF93" s="72"/>
      <c r="BG93" s="72"/>
      <c r="BH93" s="72"/>
    </row>
    <row r="94" spans="1:60" x14ac:dyDescent="0.25">
      <c r="A94" s="72"/>
      <c r="B94" s="72"/>
      <c r="C94" s="72"/>
      <c r="D94" s="72"/>
      <c r="E94" s="72"/>
      <c r="F94" s="72"/>
      <c r="G94" s="72"/>
      <c r="H94" s="72"/>
      <c r="I94" s="72"/>
      <c r="J94" s="72"/>
      <c r="K94" s="72"/>
      <c r="L94" s="72"/>
      <c r="M94" s="72"/>
      <c r="N94" s="72"/>
      <c r="O94" s="72"/>
      <c r="P94" s="72"/>
      <c r="Q94" s="72"/>
      <c r="R94" s="72"/>
      <c r="S94" s="72"/>
      <c r="T94" s="72"/>
      <c r="U94" s="72"/>
      <c r="V94" s="72"/>
      <c r="W94" s="72"/>
      <c r="X94" s="72"/>
      <c r="Y94" s="72"/>
      <c r="Z94" s="72"/>
      <c r="AA94" s="72"/>
      <c r="AB94" s="72"/>
      <c r="AC94" s="72"/>
      <c r="AD94" s="72"/>
      <c r="AE94" s="72"/>
      <c r="AF94" s="72"/>
      <c r="AG94" s="72"/>
      <c r="AH94" s="72"/>
      <c r="AI94" s="72"/>
      <c r="AJ94" s="72"/>
      <c r="AK94" s="72"/>
      <c r="AL94" s="72"/>
      <c r="AM94" s="72"/>
      <c r="AN94" s="72"/>
      <c r="AO94" s="72"/>
      <c r="AP94" s="72"/>
      <c r="AQ94" s="72"/>
      <c r="AR94" s="72"/>
      <c r="AS94" s="72"/>
      <c r="AT94" s="72"/>
      <c r="AU94" s="72"/>
      <c r="AV94" s="72"/>
      <c r="AW94" s="72"/>
      <c r="AX94" s="72"/>
      <c r="AY94" s="72"/>
      <c r="AZ94" s="72"/>
      <c r="BA94" s="72"/>
      <c r="BB94" s="72"/>
      <c r="BC94" s="72"/>
      <c r="BD94" s="72"/>
      <c r="BE94" s="72"/>
      <c r="BF94" s="72"/>
      <c r="BG94" s="72"/>
      <c r="BH94" s="72"/>
    </row>
    <row r="95" spans="1:60" x14ac:dyDescent="0.25">
      <c r="A95" s="72"/>
      <c r="B95" s="72"/>
      <c r="C95" s="72"/>
      <c r="D95" s="72"/>
      <c r="E95" s="72"/>
      <c r="F95" s="72"/>
      <c r="G95" s="72"/>
      <c r="H95" s="72"/>
      <c r="I95" s="72"/>
      <c r="J95" s="72"/>
      <c r="K95" s="72"/>
      <c r="L95" s="72"/>
      <c r="M95" s="72"/>
      <c r="N95" s="72"/>
      <c r="O95" s="72"/>
      <c r="P95" s="72"/>
      <c r="Q95" s="72"/>
      <c r="R95" s="72"/>
      <c r="S95" s="72"/>
      <c r="T95" s="72"/>
      <c r="U95" s="72"/>
      <c r="V95" s="72"/>
      <c r="W95" s="72"/>
      <c r="X95" s="72"/>
      <c r="Y95" s="72"/>
      <c r="Z95" s="72"/>
      <c r="AA95" s="72"/>
      <c r="AB95" s="72"/>
      <c r="AC95" s="72"/>
      <c r="AD95" s="72"/>
      <c r="AE95" s="72"/>
      <c r="AF95" s="72"/>
      <c r="AG95" s="72"/>
      <c r="AH95" s="72"/>
      <c r="AI95" s="72"/>
      <c r="AJ95" s="72"/>
      <c r="AK95" s="72"/>
      <c r="AL95" s="72"/>
      <c r="AM95" s="72"/>
      <c r="AN95" s="72"/>
      <c r="AO95" s="72"/>
      <c r="AP95" s="72"/>
      <c r="AQ95" s="72"/>
      <c r="AR95" s="72"/>
      <c r="AS95" s="72"/>
      <c r="AT95" s="72"/>
      <c r="AU95" s="72"/>
      <c r="AV95" s="72"/>
      <c r="AW95" s="72"/>
      <c r="AX95" s="72"/>
      <c r="AY95" s="72"/>
      <c r="AZ95" s="72"/>
      <c r="BA95" s="72"/>
      <c r="BB95" s="72"/>
      <c r="BC95" s="72"/>
      <c r="BD95" s="72"/>
      <c r="BE95" s="72"/>
      <c r="BF95" s="72"/>
      <c r="BG95" s="72"/>
      <c r="BH95" s="72"/>
    </row>
    <row r="96" spans="1:60" x14ac:dyDescent="0.25">
      <c r="A96" s="72"/>
      <c r="B96" s="72"/>
      <c r="C96" s="72"/>
      <c r="D96" s="72"/>
      <c r="E96" s="72"/>
      <c r="F96" s="72"/>
      <c r="G96" s="72"/>
      <c r="H96" s="72"/>
      <c r="I96" s="72"/>
      <c r="J96" s="72"/>
      <c r="K96" s="72"/>
      <c r="L96" s="72"/>
      <c r="M96" s="72"/>
      <c r="N96" s="72"/>
      <c r="O96" s="72"/>
      <c r="P96" s="72"/>
      <c r="Q96" s="72"/>
      <c r="R96" s="72"/>
      <c r="S96" s="72"/>
      <c r="T96" s="72"/>
      <c r="U96" s="72"/>
      <c r="V96" s="72"/>
      <c r="W96" s="72"/>
      <c r="X96" s="72"/>
      <c r="Y96" s="72"/>
      <c r="Z96" s="72"/>
      <c r="AA96" s="72"/>
      <c r="AB96" s="72"/>
      <c r="AC96" s="72"/>
      <c r="AD96" s="72"/>
      <c r="AE96" s="72"/>
      <c r="AF96" s="72"/>
      <c r="AG96" s="72"/>
      <c r="AH96" s="72"/>
      <c r="AI96" s="72"/>
      <c r="AJ96" s="72"/>
      <c r="AK96" s="72"/>
      <c r="AL96" s="72"/>
      <c r="AM96" s="72"/>
      <c r="AN96" s="72"/>
      <c r="AO96" s="72"/>
      <c r="AP96" s="72"/>
      <c r="AQ96" s="72"/>
      <c r="AR96" s="72"/>
      <c r="AS96" s="72"/>
      <c r="AT96" s="72"/>
      <c r="AU96" s="72"/>
      <c r="AV96" s="72"/>
      <c r="AW96" s="72"/>
      <c r="AX96" s="72"/>
      <c r="AY96" s="72"/>
      <c r="AZ96" s="72"/>
      <c r="BA96" s="72"/>
      <c r="BB96" s="72"/>
      <c r="BC96" s="72"/>
      <c r="BD96" s="72"/>
      <c r="BE96" s="72"/>
      <c r="BF96" s="72"/>
      <c r="BG96" s="72"/>
      <c r="BH96" s="72"/>
    </row>
    <row r="97" spans="1:60" x14ac:dyDescent="0.25">
      <c r="A97" s="72"/>
      <c r="B97" s="72"/>
      <c r="C97" s="72"/>
      <c r="D97" s="72"/>
      <c r="E97" s="72"/>
      <c r="F97" s="72"/>
      <c r="G97" s="72"/>
      <c r="H97" s="72"/>
      <c r="I97" s="72"/>
      <c r="J97" s="72"/>
      <c r="K97" s="72"/>
      <c r="L97" s="72"/>
      <c r="M97" s="72"/>
      <c r="N97" s="72"/>
      <c r="O97" s="72"/>
      <c r="P97" s="72"/>
      <c r="Q97" s="72"/>
      <c r="R97" s="72"/>
      <c r="S97" s="72"/>
      <c r="T97" s="72"/>
      <c r="U97" s="72"/>
      <c r="V97" s="72"/>
      <c r="W97" s="72"/>
      <c r="X97" s="72"/>
      <c r="Y97" s="72"/>
      <c r="Z97" s="72"/>
      <c r="AA97" s="72"/>
      <c r="AB97" s="72"/>
      <c r="AC97" s="72"/>
      <c r="AD97" s="72"/>
      <c r="AE97" s="72"/>
      <c r="AF97" s="72"/>
      <c r="AG97" s="72"/>
      <c r="AH97" s="72"/>
      <c r="AI97" s="72"/>
      <c r="AJ97" s="72"/>
      <c r="AK97" s="72"/>
      <c r="AL97" s="72"/>
      <c r="AM97" s="72"/>
      <c r="AN97" s="72"/>
      <c r="AO97" s="72"/>
      <c r="AP97" s="72"/>
      <c r="AQ97" s="72"/>
      <c r="AR97" s="72"/>
      <c r="AS97" s="72"/>
      <c r="AT97" s="72"/>
      <c r="AU97" s="72"/>
      <c r="AV97" s="72"/>
      <c r="AW97" s="72"/>
      <c r="AX97" s="72"/>
      <c r="AY97" s="72"/>
      <c r="AZ97" s="72"/>
      <c r="BA97" s="72"/>
      <c r="BB97" s="72"/>
      <c r="BC97" s="72"/>
      <c r="BD97" s="72"/>
      <c r="BE97" s="72"/>
      <c r="BF97" s="72"/>
      <c r="BG97" s="72"/>
      <c r="BH97" s="72"/>
    </row>
    <row r="98" spans="1:60" x14ac:dyDescent="0.25">
      <c r="A98" s="72"/>
      <c r="B98" s="72"/>
      <c r="C98" s="72"/>
      <c r="D98" s="72"/>
      <c r="E98" s="72"/>
      <c r="F98" s="72"/>
      <c r="G98" s="72"/>
      <c r="H98" s="72"/>
      <c r="I98" s="72"/>
      <c r="J98" s="72"/>
      <c r="K98" s="72"/>
      <c r="L98" s="72"/>
      <c r="M98" s="72"/>
      <c r="N98" s="72"/>
      <c r="O98" s="72"/>
      <c r="P98" s="72"/>
      <c r="Q98" s="72"/>
      <c r="R98" s="72"/>
      <c r="S98" s="72"/>
      <c r="T98" s="72"/>
      <c r="U98" s="72"/>
      <c r="V98" s="72"/>
      <c r="W98" s="72"/>
      <c r="X98" s="72"/>
      <c r="Y98" s="72"/>
      <c r="Z98" s="72"/>
      <c r="AA98" s="72"/>
      <c r="AB98" s="72"/>
      <c r="AC98" s="72"/>
      <c r="AD98" s="72"/>
      <c r="AE98" s="72"/>
      <c r="AF98" s="72"/>
      <c r="AG98" s="72"/>
      <c r="AH98" s="72"/>
      <c r="AI98" s="72"/>
      <c r="AJ98" s="72"/>
      <c r="AK98" s="72"/>
      <c r="AL98" s="72"/>
      <c r="AM98" s="72"/>
      <c r="AN98" s="72"/>
      <c r="AO98" s="72"/>
      <c r="AP98" s="72"/>
      <c r="AQ98" s="72"/>
      <c r="AR98" s="72"/>
      <c r="AS98" s="72"/>
      <c r="AT98" s="72"/>
      <c r="AU98" s="72"/>
      <c r="AV98" s="72"/>
      <c r="AW98" s="72"/>
      <c r="AX98" s="72"/>
      <c r="AY98" s="72"/>
      <c r="AZ98" s="72"/>
      <c r="BA98" s="72"/>
      <c r="BB98" s="72"/>
      <c r="BC98" s="72"/>
      <c r="BD98" s="72"/>
      <c r="BE98" s="72"/>
      <c r="BF98" s="72"/>
      <c r="BG98" s="72"/>
      <c r="BH98" s="72"/>
    </row>
    <row r="99" spans="1:60" x14ac:dyDescent="0.25">
      <c r="A99" s="72"/>
      <c r="B99" s="72"/>
      <c r="C99" s="72"/>
      <c r="D99" s="72"/>
      <c r="E99" s="72"/>
      <c r="F99" s="72"/>
      <c r="G99" s="72"/>
      <c r="H99" s="72"/>
      <c r="I99" s="72"/>
      <c r="J99" s="72"/>
      <c r="K99" s="72"/>
      <c r="L99" s="72"/>
      <c r="M99" s="72"/>
      <c r="N99" s="72"/>
      <c r="O99" s="72"/>
      <c r="P99" s="72"/>
      <c r="Q99" s="72"/>
      <c r="R99" s="72"/>
      <c r="S99" s="72"/>
      <c r="T99" s="72"/>
      <c r="U99" s="72"/>
      <c r="V99" s="72"/>
      <c r="W99" s="72"/>
      <c r="X99" s="72"/>
      <c r="Y99" s="72"/>
      <c r="Z99" s="72"/>
      <c r="AA99" s="72"/>
      <c r="AB99" s="72"/>
      <c r="AC99" s="72"/>
      <c r="AD99" s="72"/>
      <c r="AE99" s="72"/>
      <c r="AF99" s="72"/>
      <c r="AG99" s="72"/>
      <c r="AH99" s="72"/>
      <c r="AI99" s="72"/>
      <c r="AJ99" s="72"/>
      <c r="AK99" s="72"/>
      <c r="AL99" s="72"/>
      <c r="AM99" s="72"/>
      <c r="AN99" s="72"/>
      <c r="AO99" s="72"/>
      <c r="AP99" s="72"/>
      <c r="AQ99" s="72"/>
      <c r="AR99" s="72"/>
      <c r="AS99" s="72"/>
      <c r="AT99" s="72"/>
      <c r="AU99" s="72"/>
      <c r="AV99" s="72"/>
      <c r="AW99" s="72"/>
      <c r="AX99" s="72"/>
      <c r="AY99" s="72"/>
      <c r="AZ99" s="72"/>
      <c r="BA99" s="72"/>
      <c r="BB99" s="72"/>
      <c r="BC99" s="72"/>
      <c r="BD99" s="72"/>
      <c r="BE99" s="72"/>
      <c r="BF99" s="72"/>
      <c r="BG99" s="72"/>
      <c r="BH99" s="72"/>
    </row>
    <row r="100" spans="1:60" x14ac:dyDescent="0.25">
      <c r="A100" s="72"/>
      <c r="B100" s="72"/>
      <c r="C100" s="72"/>
      <c r="D100" s="72"/>
      <c r="E100" s="72"/>
      <c r="F100" s="72"/>
      <c r="G100" s="72"/>
      <c r="H100" s="72"/>
      <c r="I100" s="72"/>
      <c r="J100" s="72"/>
      <c r="K100" s="72"/>
      <c r="L100" s="72"/>
      <c r="M100" s="72"/>
      <c r="N100" s="72"/>
      <c r="O100" s="72"/>
      <c r="P100" s="72"/>
      <c r="Q100" s="72"/>
      <c r="R100" s="72"/>
      <c r="S100" s="72"/>
      <c r="T100" s="72"/>
      <c r="U100" s="72"/>
      <c r="V100" s="72"/>
      <c r="W100" s="72"/>
      <c r="X100" s="72"/>
      <c r="Y100" s="72"/>
      <c r="Z100" s="72"/>
      <c r="AA100" s="72"/>
      <c r="AB100" s="72"/>
      <c r="AC100" s="72"/>
      <c r="AD100" s="72"/>
      <c r="AE100" s="72"/>
      <c r="AF100" s="72"/>
      <c r="AG100" s="72"/>
      <c r="AH100" s="72"/>
      <c r="AI100" s="72"/>
      <c r="AJ100" s="72"/>
      <c r="AK100" s="72"/>
      <c r="AL100" s="72"/>
      <c r="AM100" s="72"/>
      <c r="AN100" s="72"/>
      <c r="AO100" s="72"/>
      <c r="AP100" s="72"/>
      <c r="AQ100" s="72"/>
      <c r="AR100" s="72"/>
      <c r="AS100" s="72"/>
      <c r="AT100" s="72"/>
      <c r="AU100" s="72"/>
      <c r="AV100" s="72"/>
      <c r="AW100" s="72"/>
      <c r="AX100" s="72"/>
      <c r="AY100" s="72"/>
      <c r="AZ100" s="72"/>
      <c r="BA100" s="72"/>
      <c r="BB100" s="72"/>
      <c r="BC100" s="72"/>
      <c r="BD100" s="72"/>
      <c r="BE100" s="72"/>
      <c r="BF100" s="72"/>
      <c r="BG100" s="72"/>
      <c r="BH100" s="72"/>
    </row>
    <row r="101" spans="1:60" x14ac:dyDescent="0.25">
      <c r="A101" s="72"/>
      <c r="B101" s="72"/>
      <c r="C101" s="72"/>
      <c r="D101" s="72"/>
      <c r="E101" s="72"/>
      <c r="F101" s="72"/>
      <c r="G101" s="72"/>
      <c r="H101" s="72"/>
      <c r="I101" s="72"/>
      <c r="J101" s="72"/>
      <c r="K101" s="72"/>
      <c r="L101" s="72"/>
      <c r="M101" s="72"/>
      <c r="N101" s="72"/>
      <c r="O101" s="72"/>
      <c r="P101" s="72"/>
      <c r="Q101" s="72"/>
      <c r="R101" s="72"/>
      <c r="S101" s="72"/>
      <c r="T101" s="72"/>
      <c r="U101" s="72"/>
      <c r="V101" s="72"/>
      <c r="W101" s="72"/>
      <c r="X101" s="72"/>
      <c r="Y101" s="72"/>
      <c r="Z101" s="72"/>
      <c r="AA101" s="72"/>
      <c r="AB101" s="72"/>
      <c r="AC101" s="72"/>
      <c r="AD101" s="72"/>
      <c r="AE101" s="72"/>
      <c r="AF101" s="72"/>
      <c r="AG101" s="72"/>
      <c r="AH101" s="72"/>
      <c r="AI101" s="72"/>
      <c r="AJ101" s="72"/>
      <c r="AK101" s="72"/>
      <c r="AL101" s="72"/>
      <c r="AM101" s="72"/>
      <c r="AN101" s="72"/>
      <c r="AO101" s="72"/>
      <c r="AP101" s="72"/>
      <c r="AQ101" s="72"/>
      <c r="AR101" s="72"/>
      <c r="AS101" s="72"/>
      <c r="AT101" s="72"/>
      <c r="AU101" s="72"/>
      <c r="AV101" s="72"/>
      <c r="AW101" s="72"/>
      <c r="AX101" s="72"/>
      <c r="AY101" s="72"/>
      <c r="AZ101" s="72"/>
      <c r="BA101" s="72"/>
      <c r="BB101" s="72"/>
      <c r="BC101" s="72"/>
      <c r="BD101" s="72"/>
      <c r="BE101" s="72"/>
      <c r="BF101" s="72"/>
      <c r="BG101" s="72"/>
      <c r="BH101" s="72"/>
    </row>
    <row r="102" spans="1:60" x14ac:dyDescent="0.25">
      <c r="A102" s="72"/>
      <c r="B102" s="72"/>
      <c r="C102" s="72"/>
      <c r="D102" s="72"/>
      <c r="E102" s="72"/>
      <c r="F102" s="72"/>
      <c r="G102" s="72"/>
      <c r="H102" s="72"/>
      <c r="I102" s="72"/>
      <c r="J102" s="72"/>
      <c r="K102" s="72"/>
      <c r="L102" s="72"/>
      <c r="M102" s="72"/>
      <c r="N102" s="72"/>
      <c r="O102" s="72"/>
      <c r="P102" s="72"/>
      <c r="Q102" s="72"/>
      <c r="R102" s="72"/>
      <c r="S102" s="72"/>
      <c r="T102" s="72"/>
      <c r="U102" s="72"/>
      <c r="V102" s="72"/>
      <c r="W102" s="72"/>
      <c r="X102" s="72"/>
      <c r="Y102" s="72"/>
      <c r="Z102" s="72"/>
      <c r="AA102" s="72"/>
      <c r="AB102" s="72"/>
      <c r="AC102" s="72"/>
      <c r="AD102" s="72"/>
      <c r="AE102" s="72"/>
      <c r="AF102" s="72"/>
      <c r="AG102" s="72"/>
      <c r="AH102" s="72"/>
      <c r="AI102" s="72"/>
      <c r="AJ102" s="72"/>
      <c r="AK102" s="72"/>
      <c r="AL102" s="72"/>
      <c r="AM102" s="72"/>
      <c r="AN102" s="72"/>
      <c r="AO102" s="72"/>
      <c r="AP102" s="72"/>
      <c r="AQ102" s="72"/>
      <c r="AR102" s="72"/>
      <c r="AS102" s="72"/>
      <c r="AT102" s="72"/>
      <c r="AU102" s="72"/>
      <c r="AV102" s="72"/>
      <c r="AW102" s="72"/>
      <c r="AX102" s="72"/>
      <c r="AY102" s="72"/>
      <c r="AZ102" s="72"/>
      <c r="BA102" s="72"/>
      <c r="BB102" s="72"/>
      <c r="BC102" s="72"/>
      <c r="BD102" s="72"/>
      <c r="BE102" s="72"/>
      <c r="BF102" s="72"/>
      <c r="BG102" s="72"/>
      <c r="BH102" s="72"/>
    </row>
    <row r="103" spans="1:60" x14ac:dyDescent="0.25">
      <c r="A103" s="72"/>
      <c r="B103" s="72"/>
      <c r="C103" s="72"/>
      <c r="D103" s="72"/>
      <c r="E103" s="72"/>
      <c r="F103" s="72"/>
      <c r="G103" s="72"/>
      <c r="H103" s="72"/>
      <c r="I103" s="72"/>
      <c r="J103" s="72"/>
      <c r="K103" s="72"/>
      <c r="L103" s="72"/>
      <c r="M103" s="72"/>
      <c r="N103" s="72"/>
      <c r="O103" s="72"/>
      <c r="P103" s="72"/>
      <c r="Q103" s="72"/>
      <c r="R103" s="72"/>
      <c r="S103" s="72"/>
      <c r="T103" s="72"/>
      <c r="U103" s="72"/>
      <c r="V103" s="72"/>
      <c r="W103" s="72"/>
      <c r="X103" s="72"/>
      <c r="Y103" s="72"/>
      <c r="Z103" s="72"/>
      <c r="AA103" s="72"/>
      <c r="AB103" s="72"/>
      <c r="AC103" s="72"/>
      <c r="AD103" s="72"/>
      <c r="AE103" s="72"/>
      <c r="AF103" s="72"/>
      <c r="AG103" s="72"/>
      <c r="AH103" s="72"/>
      <c r="AI103" s="72"/>
      <c r="AJ103" s="72"/>
      <c r="AK103" s="72"/>
      <c r="AL103" s="72"/>
      <c r="AM103" s="72"/>
      <c r="AN103" s="72"/>
      <c r="AO103" s="72"/>
      <c r="AP103" s="72"/>
      <c r="AQ103" s="72"/>
      <c r="AR103" s="72"/>
      <c r="AS103" s="72"/>
      <c r="AT103" s="72"/>
      <c r="AU103" s="72"/>
      <c r="AV103" s="72"/>
      <c r="AW103" s="72"/>
      <c r="AX103" s="72"/>
      <c r="AY103" s="72"/>
      <c r="AZ103" s="72"/>
      <c r="BA103" s="72"/>
      <c r="BB103" s="72"/>
      <c r="BC103" s="72"/>
      <c r="BD103" s="72"/>
      <c r="BE103" s="72"/>
      <c r="BF103" s="72"/>
      <c r="BG103" s="72"/>
      <c r="BH103" s="72"/>
    </row>
    <row r="104" spans="1:60" x14ac:dyDescent="0.25">
      <c r="A104" s="72"/>
      <c r="B104" s="72"/>
      <c r="C104" s="72"/>
      <c r="D104" s="72"/>
      <c r="E104" s="72"/>
      <c r="F104" s="72"/>
      <c r="G104" s="72"/>
      <c r="H104" s="72"/>
      <c r="I104" s="72"/>
      <c r="J104" s="72"/>
      <c r="K104" s="72"/>
      <c r="L104" s="72"/>
      <c r="M104" s="72"/>
      <c r="N104" s="72"/>
      <c r="O104" s="72"/>
      <c r="P104" s="72"/>
      <c r="Q104" s="72"/>
      <c r="R104" s="72"/>
      <c r="S104" s="72"/>
      <c r="T104" s="72"/>
      <c r="U104" s="72"/>
      <c r="V104" s="72"/>
      <c r="W104" s="72"/>
      <c r="X104" s="72"/>
      <c r="Y104" s="72"/>
      <c r="Z104" s="72"/>
      <c r="AA104" s="72"/>
      <c r="AB104" s="72"/>
      <c r="AC104" s="72"/>
      <c r="AD104" s="72"/>
      <c r="AE104" s="72"/>
      <c r="AF104" s="72"/>
      <c r="AG104" s="72"/>
      <c r="AH104" s="72"/>
      <c r="AI104" s="72"/>
      <c r="AJ104" s="72"/>
      <c r="AK104" s="72"/>
      <c r="AL104" s="72"/>
      <c r="AM104" s="72"/>
      <c r="AN104" s="72"/>
      <c r="AO104" s="72"/>
      <c r="AP104" s="72"/>
      <c r="AQ104" s="72"/>
      <c r="AR104" s="72"/>
      <c r="AS104" s="72"/>
      <c r="AT104" s="72"/>
      <c r="AU104" s="72"/>
      <c r="AV104" s="72"/>
      <c r="AW104" s="72"/>
      <c r="AX104" s="72"/>
      <c r="AY104" s="72"/>
      <c r="AZ104" s="72"/>
      <c r="BA104" s="72"/>
      <c r="BB104" s="72"/>
      <c r="BC104" s="72"/>
      <c r="BD104" s="72"/>
      <c r="BE104" s="72"/>
      <c r="BF104" s="72"/>
      <c r="BG104" s="72"/>
      <c r="BH104" s="72"/>
    </row>
    <row r="105" spans="1:60" x14ac:dyDescent="0.25">
      <c r="A105" s="72"/>
      <c r="B105" s="72"/>
      <c r="C105" s="72"/>
      <c r="D105" s="72"/>
      <c r="E105" s="72"/>
      <c r="F105" s="72"/>
      <c r="G105" s="72"/>
      <c r="H105" s="72"/>
      <c r="I105" s="72"/>
      <c r="J105" s="72"/>
      <c r="K105" s="72"/>
      <c r="L105" s="72"/>
      <c r="M105" s="72"/>
      <c r="N105" s="72"/>
      <c r="O105" s="72"/>
      <c r="P105" s="72"/>
      <c r="Q105" s="72"/>
      <c r="R105" s="72"/>
      <c r="S105" s="72"/>
      <c r="T105" s="72"/>
      <c r="U105" s="72"/>
      <c r="V105" s="72"/>
      <c r="W105" s="72"/>
      <c r="X105" s="72"/>
      <c r="Y105" s="72"/>
      <c r="Z105" s="72"/>
      <c r="AA105" s="72"/>
      <c r="AB105" s="72"/>
      <c r="AC105" s="72"/>
      <c r="AD105" s="72"/>
      <c r="AE105" s="72"/>
      <c r="AF105" s="72"/>
      <c r="AG105" s="72"/>
      <c r="AH105" s="72"/>
      <c r="AI105" s="72"/>
      <c r="AJ105" s="72"/>
      <c r="AK105" s="72"/>
      <c r="AL105" s="72"/>
      <c r="AM105" s="72"/>
      <c r="AN105" s="72"/>
      <c r="AO105" s="72"/>
      <c r="AP105" s="72"/>
      <c r="AQ105" s="72"/>
      <c r="AR105" s="72"/>
      <c r="AS105" s="72"/>
      <c r="AT105" s="72"/>
      <c r="AU105" s="72"/>
      <c r="AV105" s="72"/>
      <c r="AW105" s="72"/>
      <c r="AX105" s="72"/>
      <c r="AY105" s="72"/>
      <c r="AZ105" s="72"/>
      <c r="BA105" s="72"/>
      <c r="BB105" s="72"/>
      <c r="BC105" s="72"/>
      <c r="BD105" s="72"/>
      <c r="BE105" s="72"/>
      <c r="BF105" s="72"/>
      <c r="BG105" s="72"/>
      <c r="BH105" s="72"/>
    </row>
    <row r="106" spans="1:60" x14ac:dyDescent="0.25">
      <c r="A106" s="72"/>
      <c r="B106" s="72"/>
      <c r="C106" s="72"/>
      <c r="D106" s="72"/>
      <c r="E106" s="72"/>
      <c r="F106" s="72"/>
      <c r="G106" s="72"/>
      <c r="H106" s="72"/>
      <c r="I106" s="72"/>
      <c r="J106" s="72"/>
      <c r="K106" s="72"/>
      <c r="L106" s="72"/>
      <c r="M106" s="72"/>
      <c r="N106" s="72"/>
      <c r="O106" s="72"/>
      <c r="P106" s="72"/>
      <c r="Q106" s="72"/>
      <c r="R106" s="72"/>
      <c r="S106" s="72"/>
      <c r="T106" s="72"/>
      <c r="U106" s="72"/>
      <c r="V106" s="72"/>
      <c r="W106" s="72"/>
      <c r="X106" s="72"/>
      <c r="Y106" s="72"/>
      <c r="Z106" s="72"/>
      <c r="AA106" s="72"/>
      <c r="AB106" s="72"/>
      <c r="AC106" s="72"/>
      <c r="AD106" s="72"/>
      <c r="AE106" s="72"/>
      <c r="AF106" s="72"/>
      <c r="AG106" s="72"/>
      <c r="AH106" s="72"/>
      <c r="AI106" s="72"/>
      <c r="AJ106" s="72"/>
      <c r="AK106" s="72"/>
      <c r="AL106" s="72"/>
      <c r="AM106" s="72"/>
      <c r="AN106" s="72"/>
      <c r="AO106" s="72"/>
      <c r="AP106" s="72"/>
      <c r="AQ106" s="72"/>
      <c r="AR106" s="72"/>
      <c r="AS106" s="72"/>
      <c r="AT106" s="72"/>
      <c r="AU106" s="72"/>
      <c r="AV106" s="72"/>
      <c r="AW106" s="72"/>
      <c r="AX106" s="72"/>
      <c r="AY106" s="72"/>
      <c r="AZ106" s="72"/>
      <c r="BA106" s="72"/>
      <c r="BB106" s="72"/>
      <c r="BC106" s="72"/>
      <c r="BD106" s="72"/>
      <c r="BE106" s="72"/>
      <c r="BF106" s="72"/>
      <c r="BG106" s="72"/>
      <c r="BH106" s="72"/>
    </row>
    <row r="107" spans="1:60" x14ac:dyDescent="0.25">
      <c r="A107" s="72"/>
      <c r="B107" s="72"/>
      <c r="C107" s="72"/>
      <c r="D107" s="72"/>
      <c r="E107" s="72"/>
      <c r="F107" s="72"/>
      <c r="G107" s="72"/>
      <c r="H107" s="72"/>
      <c r="I107" s="72"/>
      <c r="J107" s="72"/>
      <c r="K107" s="72"/>
      <c r="L107" s="72"/>
      <c r="M107" s="72"/>
      <c r="N107" s="72"/>
      <c r="O107" s="72"/>
      <c r="P107" s="72"/>
      <c r="Q107" s="72"/>
      <c r="R107" s="72"/>
      <c r="S107" s="72"/>
      <c r="T107" s="72"/>
      <c r="U107" s="72"/>
      <c r="V107" s="72"/>
      <c r="W107" s="72"/>
      <c r="X107" s="72"/>
      <c r="Y107" s="72"/>
      <c r="Z107" s="72"/>
      <c r="AA107" s="72"/>
      <c r="AB107" s="72"/>
      <c r="AC107" s="72"/>
      <c r="AD107" s="72"/>
      <c r="AE107" s="72"/>
      <c r="AF107" s="72"/>
      <c r="AG107" s="72"/>
      <c r="AH107" s="72"/>
      <c r="AI107" s="72"/>
      <c r="AJ107" s="72"/>
      <c r="AK107" s="72"/>
      <c r="AL107" s="72"/>
      <c r="AM107" s="72"/>
      <c r="AN107" s="72"/>
      <c r="AO107" s="72"/>
      <c r="AP107" s="72"/>
      <c r="AQ107" s="72"/>
      <c r="AR107" s="72"/>
      <c r="AS107" s="72"/>
      <c r="AT107" s="72"/>
      <c r="AU107" s="72"/>
      <c r="AV107" s="72"/>
      <c r="AW107" s="72"/>
      <c r="AX107" s="72"/>
      <c r="AY107" s="72"/>
      <c r="AZ107" s="72"/>
      <c r="BA107" s="72"/>
      <c r="BB107" s="72"/>
      <c r="BC107" s="72"/>
      <c r="BD107" s="72"/>
      <c r="BE107" s="72"/>
      <c r="BF107" s="72"/>
      <c r="BG107" s="72"/>
      <c r="BH107" s="72"/>
    </row>
    <row r="108" spans="1:60" x14ac:dyDescent="0.25">
      <c r="A108" s="72"/>
      <c r="B108" s="72"/>
      <c r="C108" s="72"/>
      <c r="D108" s="72"/>
      <c r="E108" s="72"/>
      <c r="F108" s="72"/>
      <c r="G108" s="72"/>
      <c r="H108" s="72"/>
      <c r="I108" s="72"/>
      <c r="J108" s="72"/>
      <c r="K108" s="72"/>
      <c r="L108" s="72"/>
      <c r="M108" s="72"/>
      <c r="N108" s="72"/>
      <c r="O108" s="72"/>
      <c r="P108" s="72"/>
      <c r="Q108" s="72"/>
      <c r="R108" s="72"/>
      <c r="S108" s="72"/>
      <c r="T108" s="72"/>
      <c r="U108" s="72"/>
      <c r="V108" s="72"/>
      <c r="W108" s="72"/>
      <c r="X108" s="72"/>
      <c r="Y108" s="72"/>
      <c r="Z108" s="72"/>
      <c r="AA108" s="72"/>
      <c r="AB108" s="72"/>
      <c r="AC108" s="72"/>
      <c r="AD108" s="72"/>
      <c r="AE108" s="72"/>
      <c r="AF108" s="72"/>
      <c r="AG108" s="72"/>
      <c r="AH108" s="72"/>
      <c r="AI108" s="72"/>
      <c r="AJ108" s="72"/>
      <c r="AK108" s="72"/>
      <c r="AL108" s="72"/>
      <c r="AM108" s="72"/>
      <c r="AN108" s="72"/>
      <c r="AO108" s="72"/>
      <c r="AP108" s="72"/>
      <c r="AQ108" s="72"/>
      <c r="AR108" s="72"/>
      <c r="AS108" s="72"/>
      <c r="AT108" s="72"/>
      <c r="AU108" s="72"/>
      <c r="AV108" s="72"/>
      <c r="AW108" s="72"/>
      <c r="AX108" s="72"/>
      <c r="AY108" s="72"/>
      <c r="AZ108" s="72"/>
      <c r="BA108" s="72"/>
      <c r="BB108" s="72"/>
      <c r="BC108" s="72"/>
      <c r="BD108" s="72"/>
      <c r="BE108" s="72"/>
      <c r="BF108" s="72"/>
      <c r="BG108" s="72"/>
      <c r="BH108" s="72"/>
    </row>
    <row r="109" spans="1:60" x14ac:dyDescent="0.25">
      <c r="A109" s="72"/>
      <c r="B109" s="72"/>
      <c r="C109" s="72"/>
      <c r="D109" s="72"/>
      <c r="E109" s="72"/>
      <c r="F109" s="72"/>
      <c r="G109" s="72"/>
      <c r="H109" s="72"/>
      <c r="I109" s="72"/>
      <c r="J109" s="72"/>
      <c r="K109" s="72"/>
      <c r="L109" s="72"/>
      <c r="M109" s="72"/>
      <c r="N109" s="72"/>
      <c r="O109" s="72"/>
      <c r="P109" s="72"/>
      <c r="Q109" s="72"/>
      <c r="R109" s="72"/>
      <c r="S109" s="72"/>
      <c r="T109" s="72"/>
      <c r="U109" s="72"/>
      <c r="V109" s="72"/>
      <c r="W109" s="72"/>
      <c r="X109" s="72"/>
      <c r="Y109" s="72"/>
      <c r="Z109" s="72"/>
      <c r="AA109" s="72"/>
      <c r="AB109" s="72"/>
      <c r="AC109" s="72"/>
      <c r="AD109" s="72"/>
      <c r="AE109" s="72"/>
      <c r="AF109" s="72"/>
      <c r="AG109" s="72"/>
      <c r="AH109" s="72"/>
      <c r="AI109" s="72"/>
      <c r="AJ109" s="72"/>
      <c r="AK109" s="72"/>
      <c r="AL109" s="72"/>
      <c r="AM109" s="72"/>
      <c r="AN109" s="72"/>
      <c r="AO109" s="72"/>
      <c r="AP109" s="72"/>
      <c r="AQ109" s="72"/>
      <c r="AR109" s="72"/>
      <c r="AS109" s="72"/>
      <c r="AT109" s="72"/>
      <c r="AU109" s="72"/>
      <c r="AV109" s="72"/>
      <c r="AW109" s="72"/>
      <c r="AX109" s="72"/>
      <c r="AY109" s="72"/>
      <c r="AZ109" s="72"/>
      <c r="BA109" s="72"/>
      <c r="BB109" s="72"/>
      <c r="BC109" s="72"/>
      <c r="BD109" s="72"/>
      <c r="BE109" s="72"/>
      <c r="BF109" s="72"/>
      <c r="BG109" s="72"/>
      <c r="BH109" s="72"/>
    </row>
    <row r="110" spans="1:60" x14ac:dyDescent="0.25">
      <c r="A110" s="72"/>
      <c r="B110" s="72"/>
      <c r="C110" s="72"/>
      <c r="D110" s="72"/>
      <c r="E110" s="72"/>
      <c r="F110" s="72"/>
      <c r="G110" s="72"/>
      <c r="H110" s="72"/>
      <c r="I110" s="72"/>
      <c r="J110" s="72"/>
      <c r="K110" s="72"/>
      <c r="L110" s="72"/>
      <c r="M110" s="72"/>
      <c r="N110" s="72"/>
      <c r="O110" s="72"/>
      <c r="P110" s="72"/>
      <c r="Q110" s="72"/>
      <c r="R110" s="72"/>
      <c r="S110" s="72"/>
      <c r="T110" s="72"/>
      <c r="U110" s="72"/>
      <c r="V110" s="72"/>
      <c r="W110" s="72"/>
      <c r="X110" s="72"/>
      <c r="Y110" s="72"/>
      <c r="Z110" s="72"/>
      <c r="AA110" s="72"/>
      <c r="AB110" s="72"/>
      <c r="AC110" s="72"/>
      <c r="AD110" s="72"/>
      <c r="AE110" s="72"/>
      <c r="AF110" s="72"/>
      <c r="AG110" s="72"/>
      <c r="AH110" s="72"/>
      <c r="AI110" s="72"/>
      <c r="AJ110" s="72"/>
      <c r="AK110" s="72"/>
      <c r="AL110" s="72"/>
      <c r="AM110" s="72"/>
      <c r="AN110" s="72"/>
      <c r="AO110" s="72"/>
      <c r="AP110" s="72"/>
      <c r="AQ110" s="72"/>
      <c r="AR110" s="72"/>
      <c r="AS110" s="72"/>
      <c r="AT110" s="72"/>
      <c r="AU110" s="72"/>
      <c r="AV110" s="72"/>
      <c r="AW110" s="72"/>
      <c r="AX110" s="72"/>
      <c r="AY110" s="72"/>
      <c r="AZ110" s="72"/>
      <c r="BA110" s="72"/>
      <c r="BB110" s="72"/>
      <c r="BC110" s="72"/>
      <c r="BD110" s="72"/>
      <c r="BE110" s="72"/>
      <c r="BF110" s="72"/>
      <c r="BG110" s="72"/>
      <c r="BH110" s="72"/>
    </row>
    <row r="111" spans="1:60" x14ac:dyDescent="0.25">
      <c r="A111" s="72"/>
      <c r="B111" s="72"/>
      <c r="C111" s="72"/>
      <c r="D111" s="72"/>
      <c r="E111" s="72"/>
      <c r="F111" s="72"/>
      <c r="G111" s="72"/>
      <c r="H111" s="72"/>
      <c r="I111" s="72"/>
      <c r="J111" s="72"/>
      <c r="K111" s="72"/>
      <c r="L111" s="72"/>
      <c r="M111" s="72"/>
      <c r="N111" s="72"/>
      <c r="O111" s="72"/>
      <c r="P111" s="72"/>
      <c r="Q111" s="72"/>
      <c r="R111" s="72"/>
      <c r="S111" s="72"/>
      <c r="T111" s="72"/>
      <c r="U111" s="72"/>
      <c r="V111" s="72"/>
      <c r="W111" s="72"/>
      <c r="X111" s="72"/>
      <c r="Y111" s="72"/>
      <c r="Z111" s="72"/>
      <c r="AA111" s="72"/>
      <c r="AB111" s="72"/>
      <c r="AC111" s="72"/>
      <c r="AD111" s="72"/>
      <c r="AE111" s="72"/>
      <c r="AF111" s="72"/>
      <c r="AG111" s="72"/>
      <c r="AH111" s="72"/>
      <c r="AI111" s="72"/>
      <c r="AJ111" s="72"/>
      <c r="AK111" s="72"/>
      <c r="AL111" s="72"/>
      <c r="AM111" s="72"/>
      <c r="AN111" s="72"/>
      <c r="AO111" s="72"/>
      <c r="AP111" s="72"/>
      <c r="AQ111" s="72"/>
      <c r="AR111" s="72"/>
      <c r="AS111" s="72"/>
      <c r="AT111" s="72"/>
      <c r="AU111" s="72"/>
      <c r="AV111" s="72"/>
      <c r="AW111" s="72"/>
      <c r="AX111" s="72"/>
      <c r="AY111" s="72"/>
      <c r="AZ111" s="72"/>
      <c r="BA111" s="72"/>
      <c r="BB111" s="72"/>
      <c r="BC111" s="72"/>
      <c r="BD111" s="72"/>
      <c r="BE111" s="72"/>
      <c r="BF111" s="72"/>
      <c r="BG111" s="72"/>
      <c r="BH111" s="72"/>
    </row>
    <row r="112" spans="1:60" x14ac:dyDescent="0.25">
      <c r="A112" s="72"/>
      <c r="B112" s="72"/>
      <c r="C112" s="72"/>
      <c r="D112" s="72"/>
      <c r="E112" s="72"/>
      <c r="F112" s="72"/>
      <c r="G112" s="72"/>
      <c r="H112" s="72"/>
      <c r="I112" s="72"/>
      <c r="J112" s="72"/>
      <c r="K112" s="72"/>
      <c r="L112" s="72"/>
      <c r="M112" s="72"/>
      <c r="N112" s="72"/>
      <c r="O112" s="72"/>
      <c r="P112" s="72"/>
      <c r="Q112" s="72"/>
      <c r="R112" s="72"/>
      <c r="S112" s="72"/>
      <c r="T112" s="72"/>
      <c r="U112" s="72"/>
      <c r="V112" s="72"/>
      <c r="W112" s="72"/>
      <c r="X112" s="72"/>
      <c r="Y112" s="72"/>
      <c r="Z112" s="72"/>
      <c r="AA112" s="72"/>
      <c r="AB112" s="72"/>
      <c r="AC112" s="72"/>
      <c r="AD112" s="72"/>
      <c r="AE112" s="72"/>
      <c r="AF112" s="72"/>
      <c r="AG112" s="72"/>
      <c r="AH112" s="72"/>
      <c r="AI112" s="72"/>
      <c r="AJ112" s="72"/>
      <c r="AK112" s="72"/>
      <c r="AL112" s="72"/>
      <c r="AM112" s="72"/>
      <c r="AN112" s="72"/>
      <c r="AO112" s="72"/>
      <c r="AP112" s="72"/>
      <c r="AQ112" s="72"/>
      <c r="AR112" s="72"/>
      <c r="AS112" s="72"/>
      <c r="AT112" s="72"/>
      <c r="AU112" s="72"/>
      <c r="AV112" s="72"/>
      <c r="AW112" s="72"/>
      <c r="AX112" s="72"/>
      <c r="AY112" s="72"/>
      <c r="AZ112" s="72"/>
      <c r="BA112" s="72"/>
      <c r="BB112" s="72"/>
      <c r="BC112" s="72"/>
      <c r="BD112" s="72"/>
      <c r="BE112" s="72"/>
      <c r="BF112" s="72"/>
      <c r="BG112" s="72"/>
      <c r="BH112" s="72"/>
    </row>
    <row r="113" spans="1:60" x14ac:dyDescent="0.25">
      <c r="A113" s="72"/>
      <c r="B113" s="72"/>
      <c r="C113" s="72"/>
      <c r="D113" s="72"/>
      <c r="E113" s="72"/>
      <c r="F113" s="72"/>
      <c r="G113" s="72"/>
      <c r="H113" s="72"/>
      <c r="I113" s="72"/>
      <c r="J113" s="72"/>
      <c r="K113" s="72"/>
      <c r="L113" s="72"/>
      <c r="M113" s="72"/>
      <c r="N113" s="72"/>
      <c r="O113" s="72"/>
      <c r="P113" s="72"/>
      <c r="Q113" s="72"/>
      <c r="R113" s="72"/>
      <c r="S113" s="72"/>
      <c r="T113" s="72"/>
      <c r="U113" s="72"/>
      <c r="V113" s="72"/>
      <c r="W113" s="72"/>
      <c r="X113" s="72"/>
      <c r="Y113" s="72"/>
      <c r="Z113" s="72"/>
      <c r="AA113" s="72"/>
      <c r="AB113" s="72"/>
      <c r="AC113" s="72"/>
      <c r="AD113" s="72"/>
      <c r="AE113" s="72"/>
      <c r="AF113" s="72"/>
      <c r="AG113" s="72"/>
      <c r="AH113" s="72"/>
      <c r="AI113" s="72"/>
      <c r="AJ113" s="72"/>
      <c r="AK113" s="72"/>
      <c r="AL113" s="72"/>
      <c r="AM113" s="72"/>
      <c r="AN113" s="72"/>
      <c r="AO113" s="72"/>
      <c r="AP113" s="72"/>
      <c r="AQ113" s="72"/>
      <c r="AR113" s="72"/>
      <c r="AS113" s="72"/>
      <c r="AT113" s="72"/>
      <c r="AU113" s="72"/>
      <c r="AV113" s="72"/>
      <c r="AW113" s="72"/>
      <c r="AX113" s="72"/>
      <c r="AY113" s="72"/>
      <c r="AZ113" s="72"/>
      <c r="BA113" s="72"/>
      <c r="BB113" s="72"/>
      <c r="BC113" s="72"/>
      <c r="BD113" s="72"/>
      <c r="BE113" s="72"/>
      <c r="BF113" s="72"/>
      <c r="BG113" s="72"/>
      <c r="BH113" s="72"/>
    </row>
    <row r="114" spans="1:60" x14ac:dyDescent="0.25">
      <c r="A114" s="72"/>
      <c r="B114" s="72"/>
      <c r="C114" s="72"/>
      <c r="D114" s="72"/>
      <c r="E114" s="72"/>
      <c r="F114" s="72"/>
      <c r="G114" s="72"/>
      <c r="H114" s="72"/>
      <c r="I114" s="72"/>
      <c r="J114" s="72"/>
      <c r="K114" s="72"/>
      <c r="L114" s="72"/>
      <c r="M114" s="72"/>
      <c r="N114" s="72"/>
      <c r="O114" s="72"/>
      <c r="P114" s="72"/>
      <c r="Q114" s="72"/>
      <c r="R114" s="72"/>
      <c r="S114" s="72"/>
      <c r="T114" s="72"/>
      <c r="U114" s="72"/>
      <c r="V114" s="72"/>
      <c r="W114" s="72"/>
      <c r="X114" s="72"/>
      <c r="Y114" s="72"/>
      <c r="Z114" s="72"/>
      <c r="AA114" s="72"/>
      <c r="AB114" s="72"/>
      <c r="AC114" s="72"/>
      <c r="AD114" s="72"/>
      <c r="AE114" s="72"/>
      <c r="AF114" s="72"/>
      <c r="AG114" s="72"/>
      <c r="AH114" s="72"/>
      <c r="AI114" s="72"/>
      <c r="AJ114" s="72"/>
      <c r="AK114" s="72"/>
      <c r="AL114" s="72"/>
      <c r="AM114" s="72"/>
      <c r="AN114" s="72"/>
      <c r="AO114" s="72"/>
      <c r="AP114" s="72"/>
      <c r="AQ114" s="72"/>
      <c r="AR114" s="72"/>
      <c r="AS114" s="72"/>
      <c r="AT114" s="72"/>
      <c r="AU114" s="72"/>
      <c r="AV114" s="72"/>
      <c r="AW114" s="72"/>
      <c r="AX114" s="72"/>
      <c r="AY114" s="72"/>
      <c r="AZ114" s="72"/>
      <c r="BA114" s="72"/>
      <c r="BB114" s="72"/>
      <c r="BC114" s="72"/>
      <c r="BD114" s="72"/>
      <c r="BE114" s="72"/>
      <c r="BF114" s="72"/>
      <c r="BG114" s="72"/>
      <c r="BH114" s="72"/>
    </row>
    <row r="115" spans="1:60" x14ac:dyDescent="0.25">
      <c r="A115" s="72"/>
      <c r="B115" s="72"/>
      <c r="C115" s="72"/>
      <c r="D115" s="72"/>
      <c r="E115" s="72"/>
      <c r="F115" s="72"/>
      <c r="G115" s="72"/>
      <c r="H115" s="72"/>
      <c r="I115" s="72"/>
      <c r="J115" s="72"/>
      <c r="K115" s="72"/>
      <c r="L115" s="72"/>
      <c r="M115" s="72"/>
      <c r="N115" s="72"/>
      <c r="O115" s="72"/>
      <c r="P115" s="72"/>
      <c r="Q115" s="72"/>
      <c r="R115" s="72"/>
      <c r="S115" s="72"/>
      <c r="T115" s="72"/>
      <c r="U115" s="72"/>
      <c r="V115" s="72"/>
      <c r="W115" s="72"/>
      <c r="X115" s="72"/>
      <c r="Y115" s="72"/>
      <c r="Z115" s="72"/>
      <c r="AA115" s="72"/>
      <c r="AB115" s="72"/>
      <c r="AC115" s="72"/>
      <c r="AD115" s="72"/>
      <c r="AE115" s="72"/>
      <c r="AF115" s="72"/>
      <c r="AG115" s="72"/>
      <c r="AH115" s="72"/>
      <c r="AI115" s="72"/>
      <c r="AJ115" s="72"/>
      <c r="AK115" s="72"/>
      <c r="AL115" s="72"/>
      <c r="AM115" s="72"/>
      <c r="AN115" s="72"/>
      <c r="AO115" s="72"/>
      <c r="AP115" s="72"/>
      <c r="AQ115" s="72"/>
      <c r="AR115" s="72"/>
      <c r="AS115" s="72"/>
      <c r="AT115" s="72"/>
      <c r="AU115" s="72"/>
      <c r="AV115" s="72"/>
      <c r="AW115" s="72"/>
      <c r="AX115" s="72"/>
      <c r="AY115" s="72"/>
      <c r="AZ115" s="72"/>
      <c r="BA115" s="72"/>
      <c r="BB115" s="72"/>
      <c r="BC115" s="72"/>
      <c r="BD115" s="72"/>
      <c r="BE115" s="72"/>
      <c r="BF115" s="72"/>
      <c r="BG115" s="72"/>
      <c r="BH115" s="72"/>
    </row>
    <row r="116" spans="1:60" x14ac:dyDescent="0.25">
      <c r="A116" s="72"/>
      <c r="B116" s="72"/>
      <c r="C116" s="72"/>
      <c r="D116" s="72"/>
      <c r="E116" s="72"/>
      <c r="F116" s="72"/>
      <c r="G116" s="72"/>
      <c r="H116" s="72"/>
      <c r="I116" s="72"/>
      <c r="J116" s="72"/>
      <c r="K116" s="72"/>
      <c r="L116" s="72"/>
      <c r="M116" s="72"/>
      <c r="N116" s="72"/>
      <c r="O116" s="72"/>
      <c r="P116" s="72"/>
      <c r="Q116" s="72"/>
      <c r="R116" s="72"/>
      <c r="S116" s="72"/>
      <c r="T116" s="72"/>
      <c r="U116" s="72"/>
      <c r="V116" s="72"/>
      <c r="W116" s="72"/>
      <c r="X116" s="72"/>
      <c r="Y116" s="72"/>
      <c r="Z116" s="72"/>
      <c r="AA116" s="72"/>
      <c r="AB116" s="72"/>
      <c r="AC116" s="72"/>
      <c r="AD116" s="72"/>
      <c r="AE116" s="72"/>
      <c r="AF116" s="72"/>
      <c r="AG116" s="72"/>
      <c r="AH116" s="72"/>
      <c r="AI116" s="72"/>
      <c r="AJ116" s="72"/>
      <c r="AK116" s="72"/>
      <c r="AL116" s="72"/>
      <c r="AM116" s="72"/>
      <c r="AN116" s="72"/>
      <c r="AO116" s="72"/>
      <c r="AP116" s="72"/>
      <c r="AQ116" s="72"/>
      <c r="AR116" s="72"/>
      <c r="AS116" s="72"/>
      <c r="AT116" s="72"/>
      <c r="AU116" s="72"/>
      <c r="AV116" s="72"/>
      <c r="AW116" s="72"/>
      <c r="AX116" s="72"/>
      <c r="AY116" s="72"/>
      <c r="AZ116" s="72"/>
      <c r="BA116" s="72"/>
      <c r="BB116" s="72"/>
      <c r="BC116" s="72"/>
      <c r="BD116" s="72"/>
      <c r="BE116" s="72"/>
      <c r="BF116" s="72"/>
      <c r="BG116" s="72"/>
      <c r="BH116" s="72"/>
    </row>
    <row r="117" spans="1:60" x14ac:dyDescent="0.25">
      <c r="A117" s="72"/>
      <c r="B117" s="72"/>
      <c r="C117" s="72"/>
      <c r="D117" s="72"/>
      <c r="E117" s="72"/>
      <c r="F117" s="72"/>
      <c r="G117" s="72"/>
      <c r="H117" s="72"/>
      <c r="I117" s="72"/>
      <c r="J117" s="72"/>
      <c r="K117" s="72"/>
      <c r="L117" s="72"/>
      <c r="M117" s="72"/>
      <c r="N117" s="72"/>
      <c r="O117" s="72"/>
      <c r="P117" s="72"/>
      <c r="Q117" s="72"/>
      <c r="R117" s="72"/>
      <c r="S117" s="72"/>
      <c r="T117" s="72"/>
      <c r="U117" s="72"/>
      <c r="V117" s="72"/>
      <c r="W117" s="72"/>
      <c r="X117" s="72"/>
      <c r="Y117" s="72"/>
      <c r="Z117" s="72"/>
      <c r="AA117" s="72"/>
      <c r="AB117" s="72"/>
      <c r="AC117" s="72"/>
      <c r="AD117" s="72"/>
      <c r="AE117" s="72"/>
      <c r="AF117" s="72"/>
      <c r="AG117" s="72"/>
      <c r="AH117" s="72"/>
      <c r="AI117" s="72"/>
      <c r="AJ117" s="72"/>
      <c r="AK117" s="72"/>
      <c r="AL117" s="72"/>
      <c r="AM117" s="72"/>
      <c r="AN117" s="72"/>
      <c r="AO117" s="72"/>
      <c r="AP117" s="72"/>
      <c r="AQ117" s="72"/>
      <c r="AR117" s="72"/>
      <c r="AS117" s="72"/>
      <c r="AT117" s="72"/>
      <c r="AU117" s="72"/>
      <c r="AV117" s="72"/>
      <c r="AW117" s="72"/>
      <c r="AX117" s="72"/>
      <c r="AY117" s="72"/>
      <c r="AZ117" s="72"/>
      <c r="BA117" s="72"/>
      <c r="BB117" s="72"/>
      <c r="BC117" s="72"/>
      <c r="BD117" s="72"/>
      <c r="BE117" s="72"/>
      <c r="BF117" s="72"/>
      <c r="BG117" s="72"/>
      <c r="BH117" s="72"/>
    </row>
    <row r="118" spans="1:60" x14ac:dyDescent="0.25">
      <c r="A118" s="72"/>
      <c r="B118" s="72"/>
      <c r="C118" s="72"/>
      <c r="D118" s="72"/>
      <c r="E118" s="72"/>
      <c r="F118" s="72"/>
      <c r="G118" s="72"/>
      <c r="H118" s="72"/>
      <c r="I118" s="72"/>
      <c r="J118" s="72"/>
      <c r="K118" s="72"/>
      <c r="L118" s="72"/>
      <c r="M118" s="72"/>
      <c r="N118" s="72"/>
      <c r="O118" s="72"/>
      <c r="P118" s="72"/>
      <c r="Q118" s="72"/>
      <c r="R118" s="72"/>
      <c r="S118" s="72"/>
      <c r="T118" s="72"/>
      <c r="U118" s="72"/>
      <c r="V118" s="72"/>
      <c r="W118" s="72"/>
      <c r="X118" s="72"/>
      <c r="Y118" s="72"/>
      <c r="Z118" s="72"/>
      <c r="AA118" s="72"/>
      <c r="AB118" s="72"/>
      <c r="AC118" s="72"/>
      <c r="AD118" s="72"/>
      <c r="AE118" s="72"/>
      <c r="AF118" s="72"/>
      <c r="AG118" s="72"/>
      <c r="AH118" s="72"/>
      <c r="AI118" s="72"/>
      <c r="AJ118" s="72"/>
      <c r="AK118" s="72"/>
      <c r="AL118" s="72"/>
      <c r="AM118" s="72"/>
      <c r="AN118" s="72"/>
      <c r="AO118" s="72"/>
      <c r="AP118" s="72"/>
      <c r="AQ118" s="72"/>
      <c r="AR118" s="72"/>
      <c r="AS118" s="72"/>
      <c r="AT118" s="72"/>
      <c r="AU118" s="72"/>
      <c r="AV118" s="72"/>
      <c r="AW118" s="72"/>
      <c r="AX118" s="72"/>
      <c r="AY118" s="72"/>
      <c r="AZ118" s="72"/>
      <c r="BA118" s="72"/>
      <c r="BB118" s="72"/>
      <c r="BC118" s="72"/>
      <c r="BD118" s="72"/>
      <c r="BE118" s="72"/>
      <c r="BF118" s="72"/>
      <c r="BG118" s="72"/>
      <c r="BH118" s="72"/>
    </row>
    <row r="119" spans="1:60" x14ac:dyDescent="0.25">
      <c r="A119" s="72"/>
      <c r="B119" s="72"/>
      <c r="C119" s="72"/>
      <c r="D119" s="72"/>
      <c r="E119" s="72"/>
      <c r="F119" s="72"/>
      <c r="G119" s="72"/>
      <c r="H119" s="72"/>
      <c r="I119" s="72"/>
      <c r="J119" s="72"/>
      <c r="K119" s="72"/>
      <c r="L119" s="72"/>
      <c r="M119" s="72"/>
      <c r="N119" s="72"/>
      <c r="O119" s="72"/>
      <c r="P119" s="72"/>
      <c r="Q119" s="72"/>
      <c r="R119" s="72"/>
      <c r="S119" s="72"/>
      <c r="T119" s="72"/>
      <c r="U119" s="72"/>
      <c r="V119" s="72"/>
      <c r="W119" s="72"/>
      <c r="X119" s="72"/>
      <c r="Y119" s="72"/>
      <c r="Z119" s="72"/>
      <c r="AA119" s="72"/>
      <c r="AB119" s="72"/>
      <c r="AC119" s="72"/>
      <c r="AD119" s="72"/>
      <c r="AE119" s="72"/>
      <c r="AF119" s="72"/>
      <c r="AG119" s="72"/>
      <c r="AH119" s="72"/>
      <c r="AI119" s="72"/>
      <c r="AJ119" s="72"/>
      <c r="AK119" s="72"/>
      <c r="AL119" s="72"/>
      <c r="AM119" s="72"/>
      <c r="AN119" s="72"/>
      <c r="AO119" s="72"/>
      <c r="AP119" s="72"/>
      <c r="AQ119" s="72"/>
      <c r="AR119" s="72"/>
      <c r="AS119" s="72"/>
      <c r="AT119" s="72"/>
      <c r="AU119" s="72"/>
      <c r="AV119" s="72"/>
      <c r="AW119" s="72"/>
      <c r="AX119" s="72"/>
      <c r="AY119" s="72"/>
      <c r="AZ119" s="72"/>
      <c r="BA119" s="72"/>
      <c r="BB119" s="72"/>
      <c r="BC119" s="72"/>
      <c r="BD119" s="72"/>
      <c r="BE119" s="72"/>
      <c r="BF119" s="72"/>
      <c r="BG119" s="72"/>
      <c r="BH119" s="72"/>
    </row>
    <row r="120" spans="1:60" x14ac:dyDescent="0.25">
      <c r="A120" s="72"/>
      <c r="B120" s="72"/>
      <c r="C120" s="72"/>
      <c r="D120" s="72"/>
      <c r="E120" s="72"/>
      <c r="F120" s="72"/>
      <c r="G120" s="72"/>
      <c r="H120" s="72"/>
      <c r="I120" s="72"/>
      <c r="J120" s="72"/>
      <c r="K120" s="72"/>
      <c r="L120" s="72"/>
      <c r="M120" s="72"/>
      <c r="N120" s="72"/>
      <c r="O120" s="72"/>
      <c r="P120" s="72"/>
      <c r="Q120" s="72"/>
      <c r="R120" s="72"/>
      <c r="S120" s="72"/>
      <c r="T120" s="72"/>
      <c r="U120" s="72"/>
      <c r="V120" s="72"/>
      <c r="W120" s="72"/>
      <c r="X120" s="72"/>
      <c r="Y120" s="72"/>
      <c r="Z120" s="72"/>
      <c r="AA120" s="72"/>
      <c r="AB120" s="72"/>
      <c r="AC120" s="72"/>
      <c r="AD120" s="72"/>
      <c r="AE120" s="72"/>
      <c r="AF120" s="72"/>
      <c r="AG120" s="72"/>
      <c r="AH120" s="72"/>
      <c r="AI120" s="72"/>
      <c r="AJ120" s="72"/>
      <c r="AK120" s="72"/>
      <c r="AL120" s="72"/>
      <c r="AM120" s="72"/>
      <c r="AN120" s="72"/>
      <c r="AO120" s="72"/>
      <c r="AP120" s="72"/>
      <c r="AQ120" s="72"/>
      <c r="AR120" s="72"/>
      <c r="AS120" s="72"/>
      <c r="AT120" s="72"/>
      <c r="AU120" s="72"/>
      <c r="AV120" s="72"/>
      <c r="AW120" s="72"/>
      <c r="AX120" s="72"/>
      <c r="AY120" s="72"/>
      <c r="AZ120" s="72"/>
      <c r="BA120" s="72"/>
      <c r="BB120" s="72"/>
      <c r="BC120" s="72"/>
      <c r="BD120" s="72"/>
      <c r="BE120" s="72"/>
      <c r="BF120" s="72"/>
      <c r="BG120" s="72"/>
      <c r="BH120" s="72"/>
    </row>
    <row r="121" spans="1:60" x14ac:dyDescent="0.25">
      <c r="A121" s="72"/>
      <c r="B121" s="72"/>
      <c r="C121" s="72"/>
      <c r="D121" s="72"/>
      <c r="E121" s="72"/>
      <c r="F121" s="72"/>
      <c r="G121" s="72"/>
      <c r="H121" s="72"/>
      <c r="I121" s="72"/>
      <c r="J121" s="72"/>
      <c r="K121" s="72"/>
      <c r="L121" s="72"/>
      <c r="M121" s="72"/>
      <c r="N121" s="72"/>
      <c r="O121" s="72"/>
      <c r="P121" s="72"/>
      <c r="Q121" s="72"/>
      <c r="R121" s="72"/>
      <c r="S121" s="72"/>
      <c r="T121" s="72"/>
      <c r="U121" s="72"/>
      <c r="V121" s="72"/>
      <c r="W121" s="72"/>
      <c r="X121" s="72"/>
      <c r="Y121" s="72"/>
      <c r="Z121" s="72"/>
      <c r="AA121" s="72"/>
      <c r="AB121" s="72"/>
      <c r="AC121" s="72"/>
      <c r="AD121" s="72"/>
      <c r="AE121" s="72"/>
      <c r="AF121" s="72"/>
      <c r="AG121" s="72"/>
      <c r="AH121" s="72"/>
      <c r="AI121" s="72"/>
      <c r="AJ121" s="72"/>
      <c r="AK121" s="72"/>
      <c r="AL121" s="72"/>
      <c r="AM121" s="72"/>
      <c r="AN121" s="72"/>
      <c r="AO121" s="72"/>
      <c r="AP121" s="72"/>
      <c r="AQ121" s="72"/>
      <c r="AR121" s="72"/>
      <c r="AS121" s="72"/>
      <c r="AT121" s="72"/>
      <c r="AU121" s="72"/>
      <c r="AV121" s="72"/>
      <c r="AW121" s="72"/>
      <c r="AX121" s="72"/>
      <c r="AY121" s="72"/>
      <c r="AZ121" s="72"/>
      <c r="BA121" s="72"/>
      <c r="BB121" s="72"/>
      <c r="BC121" s="72"/>
      <c r="BD121" s="72"/>
      <c r="BE121" s="72"/>
      <c r="BF121" s="72"/>
      <c r="BG121" s="72"/>
      <c r="BH121" s="72"/>
    </row>
    <row r="122" spans="1:60" x14ac:dyDescent="0.25">
      <c r="A122" s="72"/>
      <c r="B122" s="72"/>
      <c r="C122" s="72"/>
      <c r="D122" s="72"/>
      <c r="E122" s="72"/>
      <c r="F122" s="72"/>
      <c r="G122" s="72"/>
      <c r="H122" s="72"/>
      <c r="I122" s="72"/>
      <c r="J122" s="72"/>
      <c r="K122" s="72"/>
      <c r="L122" s="72"/>
      <c r="M122" s="72"/>
      <c r="N122" s="72"/>
      <c r="O122" s="72"/>
      <c r="P122" s="72"/>
      <c r="Q122" s="72"/>
      <c r="R122" s="72"/>
      <c r="S122" s="72"/>
      <c r="T122" s="72"/>
      <c r="U122" s="72"/>
      <c r="V122" s="72"/>
      <c r="W122" s="72"/>
      <c r="X122" s="72"/>
      <c r="Y122" s="72"/>
      <c r="Z122" s="72"/>
      <c r="AA122" s="72"/>
      <c r="AB122" s="72"/>
      <c r="AC122" s="72"/>
      <c r="AD122" s="72"/>
      <c r="AE122" s="72"/>
      <c r="AF122" s="72"/>
      <c r="AG122" s="72"/>
      <c r="AH122" s="72"/>
      <c r="AI122" s="72"/>
      <c r="AJ122" s="72"/>
      <c r="AK122" s="72"/>
      <c r="AL122" s="72"/>
      <c r="AM122" s="72"/>
      <c r="AN122" s="72"/>
      <c r="AO122" s="72"/>
      <c r="AP122" s="72"/>
      <c r="AQ122" s="72"/>
      <c r="AR122" s="72"/>
      <c r="AS122" s="72"/>
      <c r="AT122" s="72"/>
      <c r="AU122" s="72"/>
      <c r="AV122" s="72"/>
      <c r="AW122" s="72"/>
      <c r="AX122" s="72"/>
      <c r="AY122" s="72"/>
      <c r="AZ122" s="72"/>
      <c r="BA122" s="72"/>
      <c r="BB122" s="72"/>
      <c r="BC122" s="72"/>
      <c r="BD122" s="72"/>
      <c r="BE122" s="72"/>
      <c r="BF122" s="72"/>
      <c r="BG122" s="72"/>
      <c r="BH122" s="72"/>
    </row>
    <row r="123" spans="1:60" x14ac:dyDescent="0.25">
      <c r="A123" s="72"/>
      <c r="B123" s="72"/>
      <c r="C123" s="72"/>
      <c r="D123" s="72"/>
      <c r="E123" s="72"/>
      <c r="F123" s="72"/>
      <c r="G123" s="72"/>
      <c r="H123" s="72"/>
      <c r="I123" s="72"/>
      <c r="J123" s="72"/>
      <c r="K123" s="72"/>
      <c r="L123" s="72"/>
      <c r="M123" s="72"/>
      <c r="N123" s="72"/>
      <c r="O123" s="72"/>
      <c r="P123" s="72"/>
      <c r="Q123" s="72"/>
      <c r="R123" s="72"/>
      <c r="S123" s="72"/>
      <c r="T123" s="72"/>
      <c r="U123" s="72"/>
      <c r="V123" s="72"/>
      <c r="W123" s="72"/>
      <c r="X123" s="72"/>
      <c r="Y123" s="72"/>
      <c r="Z123" s="72"/>
      <c r="AA123" s="72"/>
      <c r="AB123" s="72"/>
      <c r="AC123" s="72"/>
      <c r="AD123" s="72"/>
      <c r="AE123" s="72"/>
      <c r="AF123" s="72"/>
      <c r="AG123" s="72"/>
      <c r="AH123" s="72"/>
      <c r="AI123" s="72"/>
      <c r="AJ123" s="72"/>
      <c r="AK123" s="72"/>
      <c r="AL123" s="72"/>
      <c r="AM123" s="72"/>
      <c r="AN123" s="72"/>
      <c r="AO123" s="72"/>
      <c r="AP123" s="72"/>
      <c r="AQ123" s="72"/>
      <c r="AR123" s="72"/>
      <c r="AS123" s="72"/>
      <c r="AT123" s="72"/>
      <c r="AU123" s="72"/>
      <c r="AV123" s="72"/>
      <c r="AW123" s="72"/>
      <c r="AX123" s="72"/>
      <c r="AY123" s="72"/>
      <c r="AZ123" s="72"/>
      <c r="BA123" s="72"/>
      <c r="BB123" s="72"/>
      <c r="BC123" s="72"/>
      <c r="BD123" s="72"/>
      <c r="BE123" s="72"/>
      <c r="BF123" s="72"/>
      <c r="BG123" s="72"/>
      <c r="BH123" s="72"/>
    </row>
    <row r="124" spans="1:60" x14ac:dyDescent="0.25">
      <c r="A124" s="72"/>
      <c r="B124" s="72"/>
      <c r="C124" s="72"/>
      <c r="D124" s="72"/>
      <c r="E124" s="72"/>
      <c r="F124" s="72"/>
      <c r="G124" s="72"/>
      <c r="H124" s="72"/>
      <c r="I124" s="72"/>
      <c r="J124" s="72"/>
      <c r="K124" s="72"/>
      <c r="L124" s="72"/>
      <c r="M124" s="72"/>
      <c r="N124" s="72"/>
      <c r="O124" s="72"/>
      <c r="P124" s="72"/>
      <c r="Q124" s="72"/>
      <c r="R124" s="72"/>
      <c r="S124" s="72"/>
      <c r="T124" s="72"/>
      <c r="U124" s="72"/>
      <c r="V124" s="72"/>
      <c r="W124" s="72"/>
      <c r="X124" s="72"/>
      <c r="Y124" s="72"/>
      <c r="Z124" s="72"/>
      <c r="AA124" s="72"/>
      <c r="AB124" s="72"/>
      <c r="AC124" s="72"/>
      <c r="AD124" s="72"/>
      <c r="AE124" s="72"/>
      <c r="AF124" s="72"/>
      <c r="AG124" s="72"/>
      <c r="AH124" s="72"/>
      <c r="AI124" s="72"/>
      <c r="AJ124" s="72"/>
      <c r="AK124" s="72"/>
      <c r="AL124" s="72"/>
      <c r="AM124" s="72"/>
      <c r="AN124" s="72"/>
      <c r="AO124" s="72"/>
      <c r="AP124" s="72"/>
      <c r="AQ124" s="72"/>
      <c r="AR124" s="72"/>
      <c r="AS124" s="72"/>
      <c r="AT124" s="72"/>
      <c r="AU124" s="72"/>
      <c r="AV124" s="72"/>
      <c r="AW124" s="72"/>
      <c r="AX124" s="72"/>
      <c r="AY124" s="72"/>
      <c r="AZ124" s="72"/>
      <c r="BA124" s="72"/>
      <c r="BB124" s="72"/>
      <c r="BC124" s="72"/>
      <c r="BD124" s="72"/>
      <c r="BE124" s="72"/>
      <c r="BF124" s="72"/>
      <c r="BG124" s="72"/>
      <c r="BH124" s="72"/>
    </row>
    <row r="125" spans="1:60" x14ac:dyDescent="0.25">
      <c r="A125" s="72"/>
      <c r="B125" s="72"/>
      <c r="C125" s="72"/>
      <c r="D125" s="72"/>
      <c r="E125" s="72"/>
      <c r="F125" s="72"/>
      <c r="G125" s="72"/>
      <c r="H125" s="72"/>
      <c r="I125" s="72"/>
      <c r="J125" s="72"/>
      <c r="K125" s="72"/>
      <c r="L125" s="72"/>
      <c r="M125" s="72"/>
      <c r="N125" s="72"/>
      <c r="O125" s="72"/>
      <c r="P125" s="72"/>
      <c r="Q125" s="72"/>
      <c r="R125" s="72"/>
      <c r="S125" s="72"/>
      <c r="T125" s="72"/>
      <c r="U125" s="72"/>
      <c r="V125" s="72"/>
      <c r="W125" s="72"/>
      <c r="X125" s="72"/>
      <c r="Y125" s="72"/>
      <c r="Z125" s="72"/>
      <c r="AA125" s="72"/>
      <c r="AB125" s="72"/>
      <c r="AC125" s="72"/>
      <c r="AD125" s="72"/>
      <c r="AE125" s="72"/>
      <c r="AF125" s="72"/>
      <c r="AG125" s="72"/>
      <c r="AH125" s="72"/>
      <c r="AI125" s="72"/>
      <c r="AJ125" s="72"/>
      <c r="AK125" s="72"/>
      <c r="AL125" s="72"/>
      <c r="AM125" s="72"/>
      <c r="AN125" s="72"/>
      <c r="AO125" s="72"/>
      <c r="AP125" s="72"/>
      <c r="AQ125" s="72"/>
      <c r="AR125" s="72"/>
      <c r="AS125" s="72"/>
      <c r="AT125" s="72"/>
      <c r="AU125" s="72"/>
      <c r="AV125" s="72"/>
      <c r="AW125" s="72"/>
      <c r="AX125" s="72"/>
      <c r="AY125" s="72"/>
      <c r="AZ125" s="72"/>
      <c r="BA125" s="72"/>
      <c r="BB125" s="72"/>
      <c r="BC125" s="72"/>
      <c r="BD125" s="72"/>
      <c r="BE125" s="72"/>
      <c r="BF125" s="72"/>
      <c r="BG125" s="72"/>
      <c r="BH125" s="72"/>
    </row>
    <row r="126" spans="1:60" x14ac:dyDescent="0.25">
      <c r="A126" s="72"/>
      <c r="B126" s="72"/>
      <c r="C126" s="72"/>
      <c r="D126" s="72"/>
      <c r="E126" s="72"/>
      <c r="F126" s="72"/>
      <c r="G126" s="72"/>
      <c r="H126" s="72"/>
      <c r="I126" s="72"/>
      <c r="J126" s="72"/>
      <c r="K126" s="72"/>
      <c r="L126" s="72"/>
      <c r="M126" s="72"/>
      <c r="N126" s="72"/>
      <c r="O126" s="72"/>
      <c r="P126" s="72"/>
      <c r="Q126" s="72"/>
      <c r="R126" s="72"/>
      <c r="S126" s="72"/>
      <c r="T126" s="72"/>
      <c r="U126" s="72"/>
      <c r="V126" s="72"/>
      <c r="W126" s="72"/>
      <c r="X126" s="72"/>
      <c r="Y126" s="72"/>
      <c r="Z126" s="72"/>
      <c r="AA126" s="72"/>
      <c r="AB126" s="72"/>
      <c r="AC126" s="72"/>
      <c r="AD126" s="72"/>
      <c r="AE126" s="72"/>
      <c r="AF126" s="72"/>
      <c r="AG126" s="72"/>
      <c r="AH126" s="72"/>
      <c r="AI126" s="72"/>
      <c r="AJ126" s="72"/>
      <c r="AK126" s="72"/>
      <c r="AL126" s="72"/>
      <c r="AM126" s="72"/>
      <c r="AN126" s="72"/>
      <c r="AO126" s="72"/>
      <c r="AP126" s="72"/>
      <c r="AQ126" s="72"/>
      <c r="AR126" s="72"/>
      <c r="AS126" s="72"/>
      <c r="AT126" s="72"/>
      <c r="AU126" s="72"/>
      <c r="AV126" s="72"/>
      <c r="AW126" s="72"/>
      <c r="AX126" s="72"/>
      <c r="AY126" s="72"/>
      <c r="AZ126" s="72"/>
      <c r="BA126" s="72"/>
      <c r="BB126" s="72"/>
      <c r="BC126" s="72"/>
      <c r="BD126" s="72"/>
      <c r="BE126" s="72"/>
      <c r="BF126" s="72"/>
      <c r="BG126" s="72"/>
      <c r="BH126" s="72"/>
    </row>
    <row r="127" spans="1:60" x14ac:dyDescent="0.25">
      <c r="A127" s="72"/>
      <c r="B127" s="72"/>
      <c r="C127" s="72"/>
      <c r="D127" s="72"/>
      <c r="E127" s="72"/>
      <c r="F127" s="72"/>
      <c r="G127" s="72"/>
      <c r="H127" s="72"/>
      <c r="I127" s="72"/>
      <c r="J127" s="72"/>
      <c r="K127" s="72"/>
      <c r="L127" s="72"/>
      <c r="M127" s="72"/>
      <c r="N127" s="72"/>
      <c r="O127" s="72"/>
      <c r="P127" s="72"/>
      <c r="Q127" s="72"/>
      <c r="R127" s="72"/>
      <c r="S127" s="72"/>
      <c r="T127" s="72"/>
      <c r="U127" s="72"/>
      <c r="V127" s="72"/>
      <c r="W127" s="72"/>
      <c r="X127" s="72"/>
      <c r="Y127" s="72"/>
      <c r="Z127" s="72"/>
      <c r="AA127" s="72"/>
      <c r="AB127" s="72"/>
      <c r="AC127" s="72"/>
      <c r="AD127" s="72"/>
      <c r="AE127" s="72"/>
      <c r="AF127" s="72"/>
      <c r="AG127" s="72"/>
      <c r="AH127" s="72"/>
      <c r="AI127" s="72"/>
      <c r="AJ127" s="72"/>
      <c r="AK127" s="72"/>
      <c r="AL127" s="72"/>
      <c r="AM127" s="72"/>
      <c r="AN127" s="72"/>
      <c r="AO127" s="72"/>
      <c r="AP127" s="72"/>
      <c r="AQ127" s="72"/>
      <c r="AR127" s="72"/>
      <c r="AS127" s="72"/>
      <c r="AT127" s="72"/>
      <c r="AU127" s="72"/>
      <c r="AV127" s="72"/>
      <c r="AW127" s="72"/>
      <c r="AX127" s="72"/>
      <c r="AY127" s="72"/>
      <c r="AZ127" s="72"/>
      <c r="BA127" s="72"/>
      <c r="BB127" s="72"/>
      <c r="BC127" s="72"/>
      <c r="BD127" s="72"/>
      <c r="BE127" s="72"/>
      <c r="BF127" s="72"/>
      <c r="BG127" s="72"/>
      <c r="BH127" s="72"/>
    </row>
    <row r="128" spans="1:60" x14ac:dyDescent="0.25">
      <c r="A128" s="72"/>
      <c r="B128" s="72"/>
      <c r="C128" s="72"/>
      <c r="D128" s="72"/>
      <c r="E128" s="72"/>
      <c r="F128" s="72"/>
      <c r="G128" s="72"/>
      <c r="H128" s="72"/>
      <c r="I128" s="72"/>
      <c r="J128" s="72"/>
      <c r="K128" s="72"/>
      <c r="L128" s="72"/>
      <c r="M128" s="72"/>
      <c r="N128" s="72"/>
      <c r="O128" s="72"/>
      <c r="P128" s="72"/>
      <c r="Q128" s="72"/>
      <c r="R128" s="72"/>
      <c r="S128" s="72"/>
      <c r="T128" s="72"/>
      <c r="U128" s="72"/>
      <c r="V128" s="72"/>
      <c r="W128" s="72"/>
      <c r="X128" s="72"/>
      <c r="Y128" s="72"/>
      <c r="Z128" s="72"/>
      <c r="AA128" s="72"/>
      <c r="AB128" s="72"/>
      <c r="AC128" s="72"/>
      <c r="AD128" s="72"/>
      <c r="AE128" s="72"/>
      <c r="AF128" s="72"/>
      <c r="AG128" s="72"/>
      <c r="AH128" s="72"/>
      <c r="AI128" s="72"/>
      <c r="AJ128" s="72"/>
      <c r="AK128" s="72"/>
      <c r="AL128" s="72"/>
      <c r="AM128" s="72"/>
      <c r="AN128" s="72"/>
      <c r="AO128" s="72"/>
      <c r="AP128" s="72"/>
      <c r="AQ128" s="72"/>
      <c r="AR128" s="72"/>
      <c r="AS128" s="72"/>
      <c r="AT128" s="72"/>
      <c r="AU128" s="72"/>
      <c r="AV128" s="72"/>
      <c r="AW128" s="72"/>
      <c r="AX128" s="72"/>
      <c r="AY128" s="72"/>
      <c r="AZ128" s="72"/>
      <c r="BA128" s="72"/>
      <c r="BB128" s="72"/>
      <c r="BC128" s="72"/>
      <c r="BD128" s="72"/>
      <c r="BE128" s="72"/>
      <c r="BF128" s="72"/>
      <c r="BG128" s="72"/>
      <c r="BH128" s="72"/>
    </row>
    <row r="129" spans="1:60" x14ac:dyDescent="0.25">
      <c r="A129" s="72"/>
      <c r="B129" s="72"/>
      <c r="C129" s="72"/>
      <c r="D129" s="72"/>
      <c r="E129" s="72"/>
      <c r="F129" s="72"/>
      <c r="G129" s="72"/>
      <c r="H129" s="72"/>
      <c r="I129" s="72"/>
      <c r="J129" s="72"/>
      <c r="K129" s="72"/>
      <c r="L129" s="72"/>
      <c r="M129" s="72"/>
      <c r="N129" s="72"/>
      <c r="O129" s="72"/>
      <c r="P129" s="72"/>
      <c r="Q129" s="72"/>
      <c r="R129" s="72"/>
      <c r="S129" s="72"/>
      <c r="T129" s="72"/>
      <c r="U129" s="72"/>
      <c r="V129" s="72"/>
      <c r="W129" s="72"/>
      <c r="X129" s="72"/>
      <c r="Y129" s="72"/>
      <c r="Z129" s="72"/>
      <c r="AA129" s="72"/>
      <c r="AB129" s="72"/>
      <c r="AC129" s="72"/>
      <c r="AD129" s="72"/>
      <c r="AE129" s="72"/>
      <c r="AF129" s="72"/>
      <c r="AG129" s="72"/>
      <c r="AH129" s="72"/>
      <c r="AI129" s="72"/>
      <c r="AJ129" s="72"/>
      <c r="AK129" s="72"/>
      <c r="AL129" s="72"/>
      <c r="AM129" s="72"/>
      <c r="AN129" s="72"/>
      <c r="AO129" s="72"/>
      <c r="AP129" s="72"/>
      <c r="AQ129" s="72"/>
      <c r="AR129" s="72"/>
      <c r="AS129" s="72"/>
      <c r="AT129" s="72"/>
      <c r="AU129" s="72"/>
      <c r="AV129" s="72"/>
      <c r="AW129" s="72"/>
      <c r="AX129" s="72"/>
      <c r="AY129" s="72"/>
      <c r="AZ129" s="72"/>
      <c r="BA129" s="72"/>
      <c r="BB129" s="72"/>
      <c r="BC129" s="72"/>
      <c r="BD129" s="72"/>
      <c r="BE129" s="72"/>
      <c r="BF129" s="72"/>
      <c r="BG129" s="72"/>
      <c r="BH129" s="72"/>
    </row>
    <row r="130" spans="1:60" x14ac:dyDescent="0.25">
      <c r="A130" s="72"/>
      <c r="B130" s="72"/>
      <c r="C130" s="72"/>
      <c r="D130" s="72"/>
      <c r="E130" s="72"/>
      <c r="F130" s="72"/>
      <c r="G130" s="72"/>
      <c r="H130" s="72"/>
      <c r="I130" s="72"/>
      <c r="J130" s="72"/>
      <c r="K130" s="72"/>
      <c r="L130" s="72"/>
      <c r="M130" s="72"/>
      <c r="N130" s="72"/>
      <c r="O130" s="72"/>
      <c r="P130" s="72"/>
      <c r="Q130" s="72"/>
      <c r="R130" s="72"/>
      <c r="S130" s="72"/>
      <c r="T130" s="72"/>
      <c r="U130" s="72"/>
      <c r="V130" s="72"/>
      <c r="W130" s="72"/>
      <c r="X130" s="72"/>
      <c r="Y130" s="72"/>
      <c r="Z130" s="72"/>
      <c r="AA130" s="72"/>
      <c r="AB130" s="72"/>
      <c r="AC130" s="72"/>
      <c r="AD130" s="72"/>
      <c r="AE130" s="72"/>
      <c r="AF130" s="72"/>
      <c r="AG130" s="72"/>
      <c r="AH130" s="72"/>
      <c r="AI130" s="72"/>
      <c r="AJ130" s="72"/>
      <c r="AK130" s="72"/>
      <c r="AL130" s="72"/>
      <c r="AM130" s="72"/>
      <c r="AN130" s="72"/>
      <c r="AO130" s="72"/>
      <c r="AP130" s="72"/>
      <c r="AQ130" s="72"/>
      <c r="AR130" s="72"/>
      <c r="AS130" s="72"/>
      <c r="AT130" s="72"/>
      <c r="AU130" s="72"/>
      <c r="AV130" s="72"/>
      <c r="AW130" s="72"/>
      <c r="AX130" s="72"/>
      <c r="AY130" s="72"/>
      <c r="AZ130" s="72"/>
      <c r="BA130" s="72"/>
      <c r="BB130" s="72"/>
      <c r="BC130" s="72"/>
      <c r="BD130" s="72"/>
      <c r="BE130" s="72"/>
      <c r="BF130" s="72"/>
      <c r="BG130" s="72"/>
      <c r="BH130" s="72"/>
    </row>
    <row r="131" spans="1:60" x14ac:dyDescent="0.25">
      <c r="A131" s="72"/>
      <c r="B131" s="72"/>
      <c r="C131" s="72"/>
      <c r="D131" s="72"/>
      <c r="E131" s="72"/>
      <c r="F131" s="72"/>
      <c r="G131" s="72"/>
      <c r="H131" s="72"/>
      <c r="I131" s="72"/>
      <c r="J131" s="72"/>
      <c r="K131" s="72"/>
      <c r="L131" s="72"/>
      <c r="M131" s="72"/>
      <c r="N131" s="72"/>
      <c r="O131" s="72"/>
      <c r="P131" s="72"/>
      <c r="Q131" s="72"/>
      <c r="R131" s="72"/>
      <c r="S131" s="72"/>
      <c r="T131" s="72"/>
      <c r="U131" s="72"/>
      <c r="V131" s="72"/>
      <c r="W131" s="72"/>
      <c r="X131" s="72"/>
      <c r="Y131" s="72"/>
      <c r="Z131" s="72"/>
      <c r="AA131" s="72"/>
      <c r="AB131" s="72"/>
      <c r="AC131" s="72"/>
      <c r="AD131" s="72"/>
      <c r="AE131" s="72"/>
      <c r="AF131" s="72"/>
      <c r="AG131" s="72"/>
      <c r="AH131" s="72"/>
      <c r="AI131" s="72"/>
      <c r="AJ131" s="72"/>
      <c r="AK131" s="72"/>
      <c r="AL131" s="72"/>
      <c r="AM131" s="72"/>
      <c r="AN131" s="72"/>
      <c r="AO131" s="72"/>
      <c r="AP131" s="72"/>
      <c r="AQ131" s="72"/>
      <c r="AR131" s="72"/>
      <c r="AS131" s="72"/>
      <c r="AT131" s="72"/>
      <c r="AU131" s="72"/>
      <c r="AV131" s="72"/>
      <c r="AW131" s="72"/>
      <c r="AX131" s="72"/>
      <c r="AY131" s="72"/>
      <c r="AZ131" s="72"/>
      <c r="BA131" s="72"/>
      <c r="BB131" s="72"/>
      <c r="BC131" s="72"/>
      <c r="BD131" s="72"/>
      <c r="BE131" s="72"/>
      <c r="BF131" s="72"/>
      <c r="BG131" s="72"/>
      <c r="BH131" s="72"/>
    </row>
    <row r="132" spans="1:60" x14ac:dyDescent="0.25">
      <c r="A132" s="72"/>
      <c r="B132" s="72"/>
      <c r="C132" s="72"/>
      <c r="D132" s="72"/>
      <c r="E132" s="72"/>
      <c r="F132" s="72"/>
      <c r="G132" s="72"/>
      <c r="H132" s="72"/>
      <c r="I132" s="72"/>
      <c r="J132" s="72"/>
      <c r="K132" s="72"/>
      <c r="L132" s="72"/>
      <c r="M132" s="72"/>
      <c r="N132" s="72"/>
      <c r="O132" s="72"/>
      <c r="P132" s="72"/>
      <c r="Q132" s="72"/>
      <c r="R132" s="72"/>
      <c r="S132" s="72"/>
      <c r="T132" s="72"/>
      <c r="U132" s="72"/>
      <c r="V132" s="72"/>
      <c r="W132" s="72"/>
      <c r="X132" s="72"/>
      <c r="Y132" s="72"/>
      <c r="Z132" s="72"/>
      <c r="AA132" s="72"/>
      <c r="AB132" s="72"/>
      <c r="AC132" s="72"/>
      <c r="AD132" s="72"/>
      <c r="AE132" s="72"/>
      <c r="AF132" s="72"/>
      <c r="AG132" s="72"/>
      <c r="AH132" s="72"/>
      <c r="AI132" s="72"/>
      <c r="AJ132" s="72"/>
      <c r="AK132" s="72"/>
      <c r="AL132" s="72"/>
      <c r="AM132" s="72"/>
      <c r="AN132" s="72"/>
      <c r="AO132" s="72"/>
      <c r="AP132" s="72"/>
      <c r="AQ132" s="72"/>
      <c r="AR132" s="72"/>
      <c r="AS132" s="72"/>
      <c r="AT132" s="72"/>
      <c r="AU132" s="72"/>
      <c r="AV132" s="72"/>
      <c r="AW132" s="72"/>
      <c r="AX132" s="72"/>
      <c r="AY132" s="72"/>
      <c r="AZ132" s="72"/>
      <c r="BA132" s="72"/>
      <c r="BB132" s="72"/>
      <c r="BC132" s="72"/>
      <c r="BD132" s="72"/>
      <c r="BE132" s="72"/>
      <c r="BF132" s="72"/>
      <c r="BG132" s="72"/>
      <c r="BH132" s="72"/>
    </row>
    <row r="133" spans="1:60" x14ac:dyDescent="0.25">
      <c r="A133" s="72"/>
      <c r="B133" s="72"/>
      <c r="C133" s="72"/>
      <c r="D133" s="72"/>
      <c r="E133" s="72"/>
      <c r="F133" s="72"/>
      <c r="G133" s="72"/>
      <c r="H133" s="72"/>
      <c r="I133" s="72"/>
      <c r="J133" s="72"/>
      <c r="K133" s="72"/>
      <c r="L133" s="72"/>
      <c r="M133" s="72"/>
      <c r="N133" s="72"/>
      <c r="O133" s="72"/>
      <c r="P133" s="72"/>
      <c r="Q133" s="72"/>
      <c r="R133" s="72"/>
      <c r="S133" s="72"/>
      <c r="T133" s="72"/>
      <c r="U133" s="72"/>
      <c r="V133" s="72"/>
      <c r="W133" s="72"/>
      <c r="X133" s="72"/>
      <c r="Y133" s="72"/>
      <c r="Z133" s="72"/>
      <c r="AA133" s="72"/>
      <c r="AB133" s="72"/>
      <c r="AC133" s="72"/>
      <c r="AD133" s="72"/>
      <c r="AE133" s="72"/>
      <c r="AF133" s="72"/>
      <c r="AG133" s="72"/>
      <c r="AH133" s="72"/>
      <c r="AI133" s="72"/>
      <c r="AJ133" s="72"/>
      <c r="AK133" s="72"/>
      <c r="AL133" s="72"/>
      <c r="AM133" s="72"/>
      <c r="AN133" s="72"/>
      <c r="AO133" s="72"/>
      <c r="AP133" s="72"/>
      <c r="AQ133" s="72"/>
      <c r="AR133" s="72"/>
      <c r="AS133" s="72"/>
      <c r="AT133" s="72"/>
      <c r="AU133" s="72"/>
      <c r="AV133" s="72"/>
      <c r="AW133" s="72"/>
      <c r="AX133" s="72"/>
      <c r="AY133" s="72"/>
      <c r="AZ133" s="72"/>
      <c r="BA133" s="72"/>
      <c r="BB133" s="72"/>
      <c r="BC133" s="72"/>
      <c r="BD133" s="72"/>
      <c r="BE133" s="72"/>
      <c r="BF133" s="72"/>
      <c r="BG133" s="72"/>
      <c r="BH133" s="72"/>
    </row>
    <row r="134" spans="1:60" x14ac:dyDescent="0.25">
      <c r="A134" s="72"/>
      <c r="B134" s="72"/>
      <c r="C134" s="72"/>
      <c r="D134" s="72"/>
      <c r="E134" s="72"/>
      <c r="F134" s="72"/>
      <c r="G134" s="72"/>
      <c r="H134" s="72"/>
      <c r="I134" s="72"/>
      <c r="J134" s="72"/>
      <c r="K134" s="72"/>
      <c r="L134" s="72"/>
      <c r="M134" s="72"/>
      <c r="N134" s="72"/>
      <c r="O134" s="72"/>
      <c r="P134" s="72"/>
      <c r="Q134" s="72"/>
      <c r="R134" s="72"/>
      <c r="S134" s="72"/>
      <c r="T134" s="72"/>
      <c r="U134" s="72"/>
      <c r="V134" s="72"/>
      <c r="W134" s="72"/>
      <c r="X134" s="72"/>
      <c r="Y134" s="72"/>
      <c r="Z134" s="72"/>
      <c r="AA134" s="72"/>
      <c r="AB134" s="72"/>
      <c r="AC134" s="72"/>
      <c r="AD134" s="72"/>
      <c r="AE134" s="72"/>
      <c r="AF134" s="72"/>
      <c r="AG134" s="72"/>
      <c r="AH134" s="72"/>
      <c r="AI134" s="72"/>
      <c r="AJ134" s="72"/>
      <c r="AK134" s="72"/>
      <c r="AL134" s="72"/>
      <c r="AM134" s="72"/>
      <c r="AN134" s="72"/>
      <c r="AO134" s="72"/>
      <c r="AP134" s="72"/>
      <c r="AQ134" s="72"/>
      <c r="AR134" s="72"/>
      <c r="AS134" s="72"/>
      <c r="AT134" s="72"/>
      <c r="AU134" s="72"/>
      <c r="AV134" s="72"/>
      <c r="AW134" s="72"/>
      <c r="AX134" s="72"/>
      <c r="AY134" s="72"/>
      <c r="AZ134" s="72"/>
      <c r="BA134" s="72"/>
      <c r="BB134" s="72"/>
      <c r="BC134" s="72"/>
      <c r="BD134" s="72"/>
      <c r="BE134" s="72"/>
      <c r="BF134" s="72"/>
      <c r="BG134" s="72"/>
      <c r="BH134" s="72"/>
    </row>
    <row r="135" spans="1:60" x14ac:dyDescent="0.25">
      <c r="A135" s="72"/>
      <c r="B135" s="72"/>
      <c r="C135" s="72"/>
      <c r="D135" s="72"/>
      <c r="E135" s="72"/>
      <c r="F135" s="72"/>
      <c r="G135" s="72"/>
      <c r="H135" s="72"/>
      <c r="I135" s="72"/>
      <c r="J135" s="72"/>
      <c r="K135" s="72"/>
      <c r="L135" s="72"/>
      <c r="M135" s="72"/>
      <c r="N135" s="72"/>
      <c r="O135" s="72"/>
      <c r="P135" s="72"/>
      <c r="Q135" s="72"/>
      <c r="R135" s="72"/>
      <c r="S135" s="72"/>
      <c r="T135" s="72"/>
      <c r="U135" s="72"/>
      <c r="V135" s="72"/>
      <c r="W135" s="72"/>
      <c r="X135" s="72"/>
      <c r="Y135" s="72"/>
      <c r="Z135" s="72"/>
      <c r="AA135" s="72"/>
      <c r="AB135" s="72"/>
      <c r="AC135" s="72"/>
      <c r="AD135" s="72"/>
      <c r="AE135" s="72"/>
      <c r="AF135" s="72"/>
      <c r="AG135" s="72"/>
      <c r="AH135" s="72"/>
      <c r="AI135" s="72"/>
      <c r="AJ135" s="72"/>
      <c r="AK135" s="72"/>
      <c r="AL135" s="72"/>
      <c r="AM135" s="72"/>
      <c r="AN135" s="72"/>
      <c r="AO135" s="72"/>
      <c r="AP135" s="72"/>
      <c r="AQ135" s="72"/>
      <c r="AR135" s="72"/>
      <c r="AS135" s="72"/>
      <c r="AT135" s="72"/>
      <c r="AU135" s="72"/>
      <c r="AV135" s="72"/>
      <c r="AW135" s="72"/>
      <c r="AX135" s="72"/>
      <c r="AY135" s="72"/>
      <c r="AZ135" s="72"/>
      <c r="BA135" s="72"/>
      <c r="BB135" s="72"/>
      <c r="BC135" s="72"/>
      <c r="BD135" s="72"/>
      <c r="BE135" s="72"/>
      <c r="BF135" s="72"/>
      <c r="BG135" s="72"/>
      <c r="BH135" s="72"/>
    </row>
    <row r="136" spans="1:60" x14ac:dyDescent="0.25">
      <c r="A136" s="72"/>
      <c r="B136" s="72"/>
      <c r="C136" s="72"/>
      <c r="D136" s="72"/>
      <c r="E136" s="72"/>
      <c r="F136" s="72"/>
      <c r="G136" s="72"/>
      <c r="H136" s="72"/>
      <c r="I136" s="72"/>
      <c r="J136" s="72"/>
      <c r="K136" s="72"/>
      <c r="L136" s="72"/>
      <c r="M136" s="72"/>
      <c r="N136" s="72"/>
      <c r="O136" s="72"/>
      <c r="P136" s="72"/>
      <c r="Q136" s="72"/>
      <c r="R136" s="72"/>
      <c r="S136" s="72"/>
      <c r="T136" s="72"/>
      <c r="U136" s="72"/>
      <c r="V136" s="72"/>
      <c r="W136" s="72"/>
      <c r="X136" s="72"/>
      <c r="Y136" s="72"/>
      <c r="Z136" s="72"/>
      <c r="AA136" s="72"/>
      <c r="AB136" s="72"/>
      <c r="AC136" s="72"/>
      <c r="AD136" s="72"/>
      <c r="AE136" s="72"/>
      <c r="AF136" s="72"/>
      <c r="AG136" s="72"/>
      <c r="AH136" s="72"/>
      <c r="AI136" s="72"/>
      <c r="AJ136" s="72"/>
      <c r="AK136" s="72"/>
      <c r="AL136" s="72"/>
      <c r="AM136" s="72"/>
      <c r="AN136" s="72"/>
      <c r="AO136" s="72"/>
      <c r="AP136" s="72"/>
      <c r="AQ136" s="72"/>
      <c r="AR136" s="72"/>
      <c r="AS136" s="72"/>
      <c r="AT136" s="72"/>
      <c r="AU136" s="72"/>
      <c r="AV136" s="72"/>
      <c r="AW136" s="72"/>
      <c r="AX136" s="72"/>
      <c r="AY136" s="72"/>
      <c r="AZ136" s="72"/>
      <c r="BA136" s="72"/>
      <c r="BB136" s="72"/>
      <c r="BC136" s="72"/>
      <c r="BD136" s="72"/>
      <c r="BE136" s="72"/>
      <c r="BF136" s="72"/>
      <c r="BG136" s="72"/>
      <c r="BH136" s="72"/>
    </row>
    <row r="137" spans="1:60" x14ac:dyDescent="0.25">
      <c r="A137" s="72"/>
      <c r="B137" s="72"/>
      <c r="C137" s="72"/>
      <c r="D137" s="72"/>
      <c r="E137" s="72"/>
      <c r="F137" s="72"/>
      <c r="G137" s="72"/>
      <c r="H137" s="72"/>
      <c r="I137" s="72"/>
      <c r="J137" s="72"/>
      <c r="K137" s="72"/>
      <c r="L137" s="72"/>
      <c r="M137" s="72"/>
      <c r="N137" s="72"/>
      <c r="O137" s="72"/>
      <c r="P137" s="72"/>
      <c r="Q137" s="72"/>
      <c r="R137" s="72"/>
      <c r="S137" s="72"/>
      <c r="T137" s="72"/>
      <c r="U137" s="72"/>
      <c r="V137" s="72"/>
      <c r="W137" s="72"/>
      <c r="X137" s="72"/>
      <c r="Y137" s="72"/>
      <c r="Z137" s="72"/>
      <c r="AA137" s="72"/>
      <c r="AB137" s="72"/>
      <c r="AC137" s="72"/>
      <c r="AD137" s="72"/>
      <c r="AE137" s="72"/>
      <c r="AF137" s="72"/>
      <c r="AG137" s="72"/>
      <c r="AH137" s="72"/>
      <c r="AI137" s="72"/>
      <c r="AJ137" s="72"/>
      <c r="AK137" s="72"/>
      <c r="AL137" s="72"/>
      <c r="AM137" s="72"/>
      <c r="AN137" s="72"/>
      <c r="AO137" s="72"/>
      <c r="AP137" s="72"/>
      <c r="AQ137" s="72"/>
      <c r="AR137" s="72"/>
      <c r="AS137" s="72"/>
      <c r="AT137" s="72"/>
      <c r="AU137" s="72"/>
      <c r="AV137" s="72"/>
      <c r="AW137" s="72"/>
      <c r="AX137" s="72"/>
      <c r="AY137" s="72"/>
      <c r="AZ137" s="72"/>
      <c r="BA137" s="72"/>
      <c r="BB137" s="72"/>
      <c r="BC137" s="72"/>
      <c r="BD137" s="72"/>
      <c r="BE137" s="72"/>
      <c r="BF137" s="72"/>
      <c r="BG137" s="72"/>
      <c r="BH137" s="72"/>
    </row>
    <row r="138" spans="1:60" x14ac:dyDescent="0.25">
      <c r="A138" s="72"/>
      <c r="B138" s="72"/>
      <c r="C138" s="72"/>
      <c r="D138" s="72"/>
      <c r="E138" s="72"/>
      <c r="F138" s="72"/>
      <c r="G138" s="72"/>
      <c r="H138" s="72"/>
      <c r="I138" s="72"/>
      <c r="J138" s="72"/>
      <c r="K138" s="72"/>
      <c r="L138" s="72"/>
      <c r="M138" s="72"/>
      <c r="N138" s="72"/>
      <c r="O138" s="72"/>
      <c r="P138" s="72"/>
      <c r="Q138" s="72"/>
      <c r="R138" s="72"/>
      <c r="S138" s="72"/>
      <c r="T138" s="72"/>
      <c r="U138" s="72"/>
      <c r="V138" s="72"/>
      <c r="W138" s="72"/>
      <c r="X138" s="72"/>
      <c r="Y138" s="72"/>
      <c r="Z138" s="72"/>
      <c r="AA138" s="72"/>
      <c r="AB138" s="72"/>
      <c r="AC138" s="72"/>
      <c r="AD138" s="72"/>
      <c r="AE138" s="72"/>
      <c r="AF138" s="72"/>
      <c r="AG138" s="72"/>
      <c r="AH138" s="72"/>
      <c r="AI138" s="72"/>
      <c r="AJ138" s="72"/>
      <c r="AK138" s="72"/>
      <c r="AL138" s="72"/>
      <c r="AM138" s="72"/>
      <c r="AN138" s="72"/>
      <c r="AO138" s="72"/>
      <c r="AP138" s="72"/>
      <c r="AQ138" s="72"/>
      <c r="AR138" s="72"/>
      <c r="AS138" s="72"/>
      <c r="AT138" s="72"/>
      <c r="AU138" s="72"/>
      <c r="AV138" s="72"/>
      <c r="AW138" s="72"/>
      <c r="AX138" s="72"/>
      <c r="AY138" s="72"/>
      <c r="AZ138" s="72"/>
      <c r="BA138" s="72"/>
      <c r="BB138" s="72"/>
      <c r="BC138" s="72"/>
      <c r="BD138" s="72"/>
      <c r="BE138" s="72"/>
      <c r="BF138" s="72"/>
      <c r="BG138" s="72"/>
      <c r="BH138" s="72"/>
    </row>
    <row r="139" spans="1:60" x14ac:dyDescent="0.25">
      <c r="A139" s="72"/>
      <c r="B139" s="72"/>
      <c r="C139" s="72"/>
      <c r="D139" s="72"/>
      <c r="E139" s="72"/>
      <c r="F139" s="72"/>
      <c r="G139" s="72"/>
      <c r="H139" s="72"/>
      <c r="I139" s="72"/>
      <c r="J139" s="72"/>
      <c r="K139" s="72"/>
      <c r="L139" s="72"/>
      <c r="M139" s="72"/>
      <c r="N139" s="72"/>
      <c r="O139" s="72"/>
      <c r="P139" s="72"/>
      <c r="Q139" s="72"/>
      <c r="R139" s="72"/>
      <c r="S139" s="72"/>
      <c r="T139" s="72"/>
      <c r="U139" s="72"/>
      <c r="V139" s="72"/>
      <c r="W139" s="72"/>
      <c r="X139" s="72"/>
      <c r="Y139" s="72"/>
      <c r="Z139" s="72"/>
      <c r="AA139" s="72"/>
      <c r="AB139" s="72"/>
      <c r="AC139" s="72"/>
      <c r="AD139" s="72"/>
      <c r="AE139" s="72"/>
      <c r="AF139" s="72"/>
      <c r="AG139" s="72"/>
      <c r="AH139" s="72"/>
      <c r="AI139" s="72"/>
      <c r="AJ139" s="72"/>
      <c r="AK139" s="72"/>
      <c r="AL139" s="72"/>
      <c r="AM139" s="72"/>
      <c r="AN139" s="72"/>
      <c r="AO139" s="72"/>
      <c r="AP139" s="72"/>
      <c r="AQ139" s="72"/>
      <c r="AR139" s="72"/>
      <c r="AS139" s="72"/>
      <c r="AT139" s="72"/>
      <c r="AU139" s="72"/>
      <c r="AV139" s="72"/>
      <c r="AW139" s="72"/>
      <c r="AX139" s="72"/>
      <c r="AY139" s="72"/>
      <c r="AZ139" s="72"/>
      <c r="BA139" s="72"/>
      <c r="BB139" s="72"/>
      <c r="BC139" s="72"/>
      <c r="BD139" s="72"/>
      <c r="BE139" s="72"/>
      <c r="BF139" s="72"/>
      <c r="BG139" s="72"/>
      <c r="BH139" s="72"/>
    </row>
    <row r="140" spans="1:60" x14ac:dyDescent="0.25">
      <c r="A140" s="72"/>
      <c r="B140" s="72"/>
      <c r="C140" s="72"/>
      <c r="D140" s="72"/>
      <c r="E140" s="72"/>
      <c r="F140" s="72"/>
      <c r="G140" s="72"/>
      <c r="H140" s="72"/>
      <c r="I140" s="72"/>
      <c r="J140" s="72"/>
      <c r="K140" s="72"/>
      <c r="L140" s="72"/>
      <c r="M140" s="72"/>
      <c r="N140" s="72"/>
      <c r="O140" s="72"/>
      <c r="P140" s="72"/>
      <c r="Q140" s="72"/>
      <c r="R140" s="72"/>
      <c r="S140" s="72"/>
      <c r="T140" s="72"/>
      <c r="U140" s="72"/>
      <c r="V140" s="72"/>
      <c r="W140" s="72"/>
      <c r="X140" s="72"/>
      <c r="Y140" s="72"/>
      <c r="Z140" s="72"/>
      <c r="AA140" s="72"/>
      <c r="AB140" s="72"/>
      <c r="AC140" s="72"/>
      <c r="AD140" s="72"/>
      <c r="AE140" s="72"/>
      <c r="AF140" s="72"/>
      <c r="AG140" s="72"/>
      <c r="AH140" s="72"/>
      <c r="AI140" s="72"/>
      <c r="AJ140" s="72"/>
      <c r="AK140" s="72"/>
      <c r="AL140" s="72"/>
      <c r="AM140" s="72"/>
      <c r="AN140" s="72"/>
      <c r="AO140" s="72"/>
      <c r="AP140" s="72"/>
      <c r="AQ140" s="72"/>
      <c r="AR140" s="72"/>
      <c r="AS140" s="72"/>
      <c r="AT140" s="72"/>
      <c r="AU140" s="72"/>
      <c r="AV140" s="72"/>
      <c r="AW140" s="72"/>
      <c r="AX140" s="72"/>
      <c r="AY140" s="72"/>
      <c r="AZ140" s="72"/>
      <c r="BA140" s="72"/>
      <c r="BB140" s="72"/>
      <c r="BC140" s="72"/>
      <c r="BD140" s="72"/>
      <c r="BE140" s="72"/>
      <c r="BF140" s="72"/>
      <c r="BG140" s="72"/>
      <c r="BH140" s="72"/>
    </row>
    <row r="141" spans="1:60" x14ac:dyDescent="0.25">
      <c r="A141" s="72"/>
      <c r="B141" s="72"/>
      <c r="C141" s="72"/>
      <c r="D141" s="72"/>
      <c r="E141" s="72"/>
      <c r="F141" s="72"/>
      <c r="G141" s="72"/>
      <c r="H141" s="72"/>
      <c r="I141" s="72"/>
      <c r="J141" s="72"/>
      <c r="K141" s="72"/>
      <c r="L141" s="72"/>
      <c r="M141" s="72"/>
      <c r="N141" s="72"/>
      <c r="O141" s="72"/>
      <c r="P141" s="72"/>
      <c r="Q141" s="72"/>
      <c r="R141" s="72"/>
      <c r="S141" s="72"/>
      <c r="T141" s="72"/>
      <c r="U141" s="72"/>
      <c r="V141" s="72"/>
      <c r="W141" s="72"/>
      <c r="X141" s="72"/>
      <c r="Y141" s="72"/>
      <c r="Z141" s="72"/>
      <c r="AA141" s="72"/>
      <c r="AB141" s="72"/>
      <c r="AC141" s="72"/>
      <c r="AD141" s="72"/>
      <c r="AE141" s="72"/>
      <c r="AF141" s="72"/>
      <c r="AG141" s="72"/>
      <c r="AH141" s="72"/>
      <c r="AI141" s="72"/>
      <c r="AJ141" s="72"/>
      <c r="AK141" s="72"/>
      <c r="AL141" s="72"/>
      <c r="AM141" s="72"/>
      <c r="AN141" s="72"/>
      <c r="AO141" s="72"/>
      <c r="AP141" s="72"/>
      <c r="AQ141" s="72"/>
      <c r="AR141" s="72"/>
      <c r="AS141" s="72"/>
      <c r="AT141" s="72"/>
      <c r="AU141" s="72"/>
      <c r="AV141" s="72"/>
      <c r="AW141" s="72"/>
      <c r="AX141" s="72"/>
      <c r="AY141" s="72"/>
      <c r="AZ141" s="72"/>
      <c r="BA141" s="72"/>
      <c r="BB141" s="72"/>
      <c r="BC141" s="72"/>
      <c r="BD141" s="72"/>
      <c r="BE141" s="72"/>
      <c r="BF141" s="72"/>
      <c r="BG141" s="72"/>
      <c r="BH141" s="72"/>
    </row>
    <row r="142" spans="1:60" x14ac:dyDescent="0.25">
      <c r="A142" s="72"/>
      <c r="B142" s="72"/>
      <c r="C142" s="72"/>
      <c r="D142" s="72"/>
      <c r="E142" s="72"/>
      <c r="F142" s="72"/>
      <c r="G142" s="72"/>
      <c r="H142" s="72"/>
      <c r="I142" s="72"/>
      <c r="J142" s="72"/>
      <c r="K142" s="72"/>
      <c r="L142" s="72"/>
      <c r="M142" s="72"/>
      <c r="N142" s="72"/>
      <c r="O142" s="72"/>
      <c r="P142" s="72"/>
      <c r="Q142" s="72"/>
      <c r="R142" s="72"/>
      <c r="S142" s="72"/>
      <c r="T142" s="72"/>
      <c r="U142" s="72"/>
      <c r="V142" s="72"/>
      <c r="W142" s="72"/>
      <c r="X142" s="72"/>
      <c r="Y142" s="72"/>
      <c r="Z142" s="72"/>
      <c r="AA142" s="72"/>
      <c r="AB142" s="72"/>
      <c r="AC142" s="72"/>
      <c r="AD142" s="72"/>
      <c r="AE142" s="72"/>
      <c r="AF142" s="72"/>
      <c r="AG142" s="72"/>
      <c r="AH142" s="72"/>
      <c r="AI142" s="72"/>
      <c r="AJ142" s="72"/>
      <c r="AK142" s="72"/>
      <c r="AL142" s="72"/>
      <c r="AM142" s="72"/>
      <c r="AN142" s="72"/>
      <c r="AO142" s="72"/>
      <c r="AP142" s="72"/>
      <c r="AQ142" s="72"/>
      <c r="AR142" s="72"/>
      <c r="AS142" s="72"/>
      <c r="AT142" s="72"/>
      <c r="AU142" s="72"/>
      <c r="AV142" s="72"/>
      <c r="AW142" s="72"/>
      <c r="AX142" s="72"/>
      <c r="AY142" s="72"/>
      <c r="AZ142" s="72"/>
      <c r="BA142" s="72"/>
      <c r="BB142" s="72"/>
      <c r="BC142" s="72"/>
      <c r="BD142" s="72"/>
      <c r="BE142" s="72"/>
      <c r="BF142" s="72"/>
      <c r="BG142" s="72"/>
      <c r="BH142" s="72"/>
    </row>
    <row r="143" spans="1:60" x14ac:dyDescent="0.25">
      <c r="A143" s="72"/>
      <c r="B143" s="72"/>
      <c r="C143" s="72"/>
      <c r="D143" s="72"/>
      <c r="E143" s="72"/>
      <c r="F143" s="72"/>
      <c r="G143" s="72"/>
      <c r="H143" s="72"/>
      <c r="I143" s="72"/>
      <c r="J143" s="72"/>
      <c r="K143" s="72"/>
      <c r="L143" s="72"/>
      <c r="M143" s="72"/>
      <c r="N143" s="72"/>
      <c r="O143" s="72"/>
      <c r="P143" s="72"/>
      <c r="Q143" s="72"/>
      <c r="R143" s="72"/>
      <c r="S143" s="72"/>
      <c r="T143" s="72"/>
      <c r="U143" s="72"/>
      <c r="V143" s="72"/>
      <c r="W143" s="72"/>
      <c r="X143" s="72"/>
      <c r="Y143" s="72"/>
      <c r="Z143" s="72"/>
      <c r="AA143" s="72"/>
      <c r="AB143" s="72"/>
      <c r="AC143" s="72"/>
      <c r="AD143" s="72"/>
      <c r="AE143" s="72"/>
      <c r="AF143" s="72"/>
      <c r="AG143" s="72"/>
      <c r="AH143" s="72"/>
      <c r="AI143" s="72"/>
      <c r="AJ143" s="72"/>
      <c r="AK143" s="72"/>
      <c r="AL143" s="72"/>
      <c r="AM143" s="72"/>
      <c r="AN143" s="72"/>
      <c r="AO143" s="72"/>
      <c r="AP143" s="72"/>
      <c r="AQ143" s="72"/>
      <c r="AR143" s="72"/>
      <c r="AS143" s="72"/>
      <c r="AT143" s="72"/>
      <c r="AU143" s="72"/>
      <c r="AV143" s="72"/>
      <c r="AW143" s="72"/>
      <c r="AX143" s="72"/>
      <c r="AY143" s="72"/>
      <c r="AZ143" s="72"/>
      <c r="BA143" s="72"/>
      <c r="BB143" s="72"/>
      <c r="BC143" s="72"/>
      <c r="BD143" s="72"/>
      <c r="BE143" s="72"/>
      <c r="BF143" s="72"/>
      <c r="BG143" s="72"/>
      <c r="BH143" s="72"/>
    </row>
    <row r="144" spans="1:60" x14ac:dyDescent="0.25">
      <c r="A144" s="72"/>
      <c r="B144" s="72"/>
      <c r="C144" s="72"/>
      <c r="D144" s="72"/>
      <c r="E144" s="72"/>
      <c r="F144" s="72"/>
      <c r="G144" s="72"/>
      <c r="H144" s="72"/>
      <c r="I144" s="72"/>
      <c r="J144" s="72"/>
      <c r="K144" s="72"/>
      <c r="L144" s="72"/>
      <c r="M144" s="72"/>
      <c r="N144" s="72"/>
      <c r="O144" s="72"/>
      <c r="P144" s="72"/>
      <c r="Q144" s="72"/>
      <c r="R144" s="72"/>
      <c r="S144" s="72"/>
      <c r="T144" s="72"/>
      <c r="U144" s="72"/>
      <c r="V144" s="72"/>
      <c r="W144" s="72"/>
      <c r="X144" s="72"/>
      <c r="Y144" s="72"/>
      <c r="Z144" s="72"/>
      <c r="AA144" s="72"/>
      <c r="AB144" s="72"/>
      <c r="AC144" s="72"/>
      <c r="AD144" s="72"/>
      <c r="AE144" s="72"/>
      <c r="AF144" s="72"/>
      <c r="AG144" s="72"/>
      <c r="AH144" s="72"/>
      <c r="AI144" s="72"/>
      <c r="AJ144" s="72"/>
      <c r="AK144" s="72"/>
      <c r="AL144" s="72"/>
      <c r="AM144" s="72"/>
      <c r="AN144" s="72"/>
      <c r="AO144" s="72"/>
      <c r="AP144" s="72"/>
      <c r="AQ144" s="72"/>
      <c r="AR144" s="72"/>
      <c r="AS144" s="72"/>
      <c r="AT144" s="72"/>
      <c r="AU144" s="72"/>
      <c r="AV144" s="72"/>
      <c r="AW144" s="72"/>
      <c r="AX144" s="72"/>
      <c r="AY144" s="72"/>
      <c r="AZ144" s="72"/>
      <c r="BA144" s="72"/>
      <c r="BB144" s="72"/>
      <c r="BC144" s="72"/>
      <c r="BD144" s="72"/>
      <c r="BE144" s="72"/>
      <c r="BF144" s="72"/>
      <c r="BG144" s="72"/>
      <c r="BH144" s="72"/>
    </row>
    <row r="145" spans="1:60" x14ac:dyDescent="0.25">
      <c r="A145" s="72"/>
      <c r="B145" s="72"/>
      <c r="C145" s="72"/>
      <c r="D145" s="72"/>
      <c r="E145" s="72"/>
      <c r="F145" s="72"/>
      <c r="G145" s="72"/>
      <c r="H145" s="72"/>
      <c r="I145" s="72"/>
      <c r="J145" s="72"/>
      <c r="K145" s="72"/>
      <c r="L145" s="72"/>
      <c r="M145" s="72"/>
      <c r="N145" s="72"/>
      <c r="O145" s="72"/>
      <c r="P145" s="72"/>
      <c r="Q145" s="72"/>
      <c r="R145" s="72"/>
      <c r="S145" s="72"/>
      <c r="T145" s="72"/>
      <c r="U145" s="72"/>
      <c r="V145" s="72"/>
      <c r="W145" s="72"/>
      <c r="X145" s="72"/>
      <c r="Y145" s="72"/>
      <c r="Z145" s="72"/>
      <c r="AA145" s="72"/>
      <c r="AB145" s="72"/>
      <c r="AC145" s="72"/>
      <c r="AD145" s="72"/>
      <c r="AE145" s="72"/>
      <c r="AF145" s="72"/>
      <c r="AG145" s="72"/>
      <c r="AH145" s="72"/>
      <c r="AI145" s="72"/>
      <c r="AJ145" s="72"/>
      <c r="AK145" s="72"/>
      <c r="AL145" s="72"/>
      <c r="AM145" s="72"/>
      <c r="AN145" s="72"/>
      <c r="AO145" s="72"/>
      <c r="AP145" s="72"/>
      <c r="AQ145" s="72"/>
      <c r="AR145" s="72"/>
      <c r="AS145" s="72"/>
      <c r="AT145" s="72"/>
      <c r="AU145" s="72"/>
      <c r="AV145" s="72"/>
      <c r="AW145" s="72"/>
      <c r="AX145" s="72"/>
      <c r="AY145" s="72"/>
      <c r="AZ145" s="72"/>
      <c r="BA145" s="72"/>
      <c r="BB145" s="72"/>
      <c r="BC145" s="72"/>
      <c r="BD145" s="72"/>
      <c r="BE145" s="72"/>
      <c r="BF145" s="72"/>
      <c r="BG145" s="72"/>
      <c r="BH145" s="72"/>
    </row>
    <row r="146" spans="1:60" x14ac:dyDescent="0.25">
      <c r="A146" s="72"/>
      <c r="B146" s="72"/>
      <c r="C146" s="72"/>
      <c r="D146" s="72"/>
      <c r="E146" s="72"/>
      <c r="F146" s="72"/>
      <c r="G146" s="72"/>
      <c r="H146" s="72"/>
      <c r="I146" s="72"/>
      <c r="J146" s="72"/>
      <c r="K146" s="72"/>
      <c r="L146" s="72"/>
      <c r="M146" s="72"/>
      <c r="N146" s="72"/>
      <c r="O146" s="72"/>
      <c r="P146" s="72"/>
      <c r="Q146" s="72"/>
      <c r="R146" s="72"/>
      <c r="S146" s="72"/>
      <c r="T146" s="72"/>
      <c r="U146" s="72"/>
      <c r="V146" s="72"/>
      <c r="W146" s="72"/>
      <c r="X146" s="72"/>
      <c r="Y146" s="72"/>
      <c r="Z146" s="72"/>
      <c r="AA146" s="72"/>
      <c r="AB146" s="72"/>
      <c r="AC146" s="72"/>
      <c r="AD146" s="72"/>
      <c r="AE146" s="72"/>
      <c r="AF146" s="72"/>
      <c r="AG146" s="72"/>
      <c r="AH146" s="72"/>
      <c r="AI146" s="72"/>
      <c r="AJ146" s="72"/>
      <c r="AK146" s="72"/>
      <c r="AL146" s="72"/>
      <c r="AM146" s="72"/>
      <c r="AN146" s="72"/>
      <c r="AO146" s="72"/>
      <c r="AP146" s="72"/>
      <c r="AQ146" s="72"/>
      <c r="AR146" s="72"/>
      <c r="AS146" s="72"/>
      <c r="AT146" s="72"/>
      <c r="AU146" s="72"/>
      <c r="AV146" s="72"/>
      <c r="AW146" s="72"/>
      <c r="AX146" s="72"/>
      <c r="AY146" s="72"/>
      <c r="AZ146" s="72"/>
      <c r="BA146" s="72"/>
      <c r="BB146" s="72"/>
      <c r="BC146" s="72"/>
      <c r="BD146" s="72"/>
      <c r="BE146" s="72"/>
      <c r="BF146" s="72"/>
      <c r="BG146" s="72"/>
      <c r="BH146" s="72"/>
    </row>
    <row r="147" spans="1:60" x14ac:dyDescent="0.25">
      <c r="A147" s="72"/>
      <c r="B147" s="72"/>
      <c r="C147" s="72"/>
      <c r="D147" s="72"/>
      <c r="E147" s="72"/>
      <c r="F147" s="72"/>
      <c r="G147" s="72"/>
      <c r="H147" s="72"/>
      <c r="I147" s="72"/>
      <c r="J147" s="72"/>
      <c r="K147" s="72"/>
      <c r="L147" s="72"/>
      <c r="M147" s="72"/>
      <c r="N147" s="72"/>
      <c r="O147" s="72"/>
      <c r="P147" s="72"/>
      <c r="Q147" s="72"/>
      <c r="R147" s="72"/>
      <c r="S147" s="72"/>
      <c r="T147" s="72"/>
      <c r="U147" s="72"/>
      <c r="V147" s="72"/>
      <c r="W147" s="72"/>
      <c r="X147" s="72"/>
      <c r="Y147" s="72"/>
      <c r="Z147" s="72"/>
      <c r="AA147" s="72"/>
      <c r="AB147" s="72"/>
      <c r="AC147" s="72"/>
      <c r="AD147" s="72"/>
      <c r="AE147" s="72"/>
      <c r="AF147" s="72"/>
      <c r="AG147" s="72"/>
      <c r="AH147" s="72"/>
      <c r="AI147" s="72"/>
      <c r="AJ147" s="72"/>
      <c r="AK147" s="72"/>
      <c r="AL147" s="72"/>
      <c r="AM147" s="72"/>
      <c r="AN147" s="72"/>
      <c r="AO147" s="72"/>
      <c r="AP147" s="72"/>
      <c r="AQ147" s="72"/>
      <c r="AR147" s="72"/>
      <c r="AS147" s="72"/>
      <c r="AT147" s="72"/>
      <c r="AU147" s="72"/>
      <c r="AV147" s="72"/>
      <c r="AW147" s="72"/>
      <c r="AX147" s="72"/>
      <c r="AY147" s="72"/>
      <c r="AZ147" s="72"/>
      <c r="BA147" s="72"/>
      <c r="BB147" s="72"/>
      <c r="BC147" s="72"/>
      <c r="BD147" s="72"/>
      <c r="BE147" s="72"/>
      <c r="BF147" s="72"/>
      <c r="BG147" s="72"/>
      <c r="BH147" s="72"/>
    </row>
    <row r="148" spans="1:60" x14ac:dyDescent="0.25">
      <c r="A148" s="72"/>
      <c r="B148" s="72"/>
      <c r="C148" s="72"/>
      <c r="D148" s="72"/>
      <c r="E148" s="72"/>
      <c r="F148" s="72"/>
      <c r="G148" s="72"/>
      <c r="H148" s="72"/>
      <c r="I148" s="72"/>
      <c r="J148" s="72"/>
      <c r="K148" s="72"/>
      <c r="L148" s="72"/>
      <c r="M148" s="72"/>
      <c r="N148" s="72"/>
      <c r="O148" s="72"/>
      <c r="P148" s="72"/>
      <c r="Q148" s="72"/>
      <c r="R148" s="72"/>
      <c r="S148" s="72"/>
      <c r="T148" s="72"/>
      <c r="U148" s="72"/>
      <c r="V148" s="72"/>
      <c r="W148" s="72"/>
      <c r="X148" s="72"/>
      <c r="Y148" s="72"/>
      <c r="Z148" s="72"/>
      <c r="AA148" s="72"/>
      <c r="AB148" s="72"/>
      <c r="AC148" s="72"/>
      <c r="AD148" s="72"/>
      <c r="AE148" s="72"/>
      <c r="AF148" s="72"/>
      <c r="AG148" s="72"/>
      <c r="AH148" s="72"/>
      <c r="AI148" s="72"/>
      <c r="AJ148" s="72"/>
      <c r="AK148" s="72"/>
      <c r="AL148" s="72"/>
      <c r="AM148" s="72"/>
      <c r="AN148" s="72"/>
      <c r="AO148" s="72"/>
      <c r="AP148" s="72"/>
      <c r="AQ148" s="72"/>
      <c r="AR148" s="72"/>
      <c r="AS148" s="72"/>
      <c r="AT148" s="72"/>
      <c r="AU148" s="72"/>
      <c r="AV148" s="72"/>
      <c r="AW148" s="72"/>
      <c r="AX148" s="72"/>
      <c r="AY148" s="72"/>
      <c r="AZ148" s="72"/>
      <c r="BA148" s="72"/>
      <c r="BB148" s="72"/>
      <c r="BC148" s="72"/>
      <c r="BD148" s="72"/>
      <c r="BE148" s="72"/>
      <c r="BF148" s="72"/>
      <c r="BG148" s="72"/>
      <c r="BH148" s="72"/>
    </row>
    <row r="149" spans="1:60" x14ac:dyDescent="0.25">
      <c r="A149" s="72"/>
      <c r="B149" s="72"/>
      <c r="C149" s="72"/>
      <c r="D149" s="72"/>
      <c r="E149" s="72"/>
      <c r="F149" s="72"/>
      <c r="G149" s="72"/>
      <c r="H149" s="72"/>
      <c r="I149" s="72"/>
      <c r="J149" s="72"/>
      <c r="K149" s="72"/>
      <c r="L149" s="72"/>
      <c r="M149" s="72"/>
      <c r="N149" s="72"/>
      <c r="O149" s="72"/>
      <c r="P149" s="72"/>
      <c r="Q149" s="72"/>
      <c r="R149" s="72"/>
      <c r="S149" s="72"/>
      <c r="T149" s="72"/>
      <c r="U149" s="72"/>
      <c r="V149" s="72"/>
      <c r="W149" s="72"/>
      <c r="X149" s="72"/>
      <c r="Y149" s="72"/>
      <c r="Z149" s="72"/>
      <c r="AA149" s="72"/>
      <c r="AB149" s="72"/>
      <c r="AC149" s="72"/>
      <c r="AD149" s="72"/>
      <c r="AE149" s="72"/>
      <c r="AF149" s="72"/>
      <c r="AG149" s="72"/>
      <c r="AH149" s="72"/>
      <c r="AI149" s="72"/>
      <c r="AJ149" s="72"/>
      <c r="AK149" s="72"/>
      <c r="AL149" s="72"/>
      <c r="AM149" s="72"/>
      <c r="AN149" s="72"/>
      <c r="AO149" s="72"/>
      <c r="AP149" s="72"/>
      <c r="AQ149" s="72"/>
      <c r="AR149" s="72"/>
      <c r="AS149" s="72"/>
      <c r="AT149" s="72"/>
      <c r="AU149" s="72"/>
      <c r="AV149" s="72"/>
      <c r="AW149" s="72"/>
      <c r="AX149" s="72"/>
      <c r="AY149" s="72"/>
      <c r="AZ149" s="72"/>
      <c r="BA149" s="72"/>
      <c r="BB149" s="72"/>
      <c r="BC149" s="72"/>
      <c r="BD149" s="72"/>
      <c r="BE149" s="72"/>
      <c r="BF149" s="72"/>
      <c r="BG149" s="72"/>
      <c r="BH149" s="72"/>
    </row>
    <row r="150" spans="1:60" x14ac:dyDescent="0.25">
      <c r="A150" s="72"/>
      <c r="B150" s="72"/>
      <c r="C150" s="72"/>
      <c r="D150" s="72"/>
      <c r="E150" s="72"/>
      <c r="F150" s="72"/>
      <c r="G150" s="72"/>
      <c r="H150" s="72"/>
      <c r="I150" s="72"/>
      <c r="J150" s="72"/>
      <c r="K150" s="72"/>
      <c r="L150" s="72"/>
      <c r="M150" s="72"/>
      <c r="N150" s="72"/>
      <c r="O150" s="72"/>
      <c r="P150" s="72"/>
      <c r="Q150" s="72"/>
      <c r="R150" s="72"/>
      <c r="S150" s="72"/>
      <c r="T150" s="72"/>
      <c r="U150" s="72"/>
      <c r="V150" s="72"/>
      <c r="W150" s="72"/>
      <c r="X150" s="72"/>
      <c r="Y150" s="72"/>
      <c r="Z150" s="72"/>
      <c r="AA150" s="72"/>
      <c r="AB150" s="72"/>
      <c r="AC150" s="72"/>
      <c r="AD150" s="72"/>
      <c r="AE150" s="72"/>
      <c r="AF150" s="72"/>
      <c r="AG150" s="72"/>
      <c r="AH150" s="72"/>
      <c r="AI150" s="72"/>
      <c r="AJ150" s="72"/>
      <c r="AK150" s="72"/>
      <c r="AL150" s="72"/>
      <c r="AM150" s="72"/>
      <c r="AN150" s="72"/>
      <c r="AO150" s="72"/>
      <c r="AP150" s="72"/>
      <c r="AQ150" s="72"/>
      <c r="AR150" s="72"/>
      <c r="AS150" s="72"/>
      <c r="AT150" s="72"/>
      <c r="AU150" s="72"/>
      <c r="AV150" s="72"/>
      <c r="AW150" s="72"/>
      <c r="AX150" s="72"/>
      <c r="AY150" s="72"/>
      <c r="AZ150" s="72"/>
      <c r="BA150" s="72"/>
      <c r="BB150" s="72"/>
      <c r="BC150" s="72"/>
      <c r="BD150" s="72"/>
      <c r="BE150" s="72"/>
      <c r="BF150" s="72"/>
      <c r="BG150" s="72"/>
      <c r="BH150" s="72"/>
    </row>
    <row r="151" spans="1:60" x14ac:dyDescent="0.25">
      <c r="A151" s="72"/>
      <c r="B151" s="72"/>
      <c r="C151" s="72"/>
      <c r="D151" s="72"/>
      <c r="E151" s="72"/>
      <c r="F151" s="72"/>
      <c r="G151" s="72"/>
      <c r="H151" s="72"/>
      <c r="I151" s="72"/>
      <c r="J151" s="72"/>
      <c r="K151" s="72"/>
      <c r="L151" s="72"/>
      <c r="M151" s="72"/>
      <c r="N151" s="72"/>
      <c r="O151" s="72"/>
      <c r="P151" s="72"/>
      <c r="Q151" s="72"/>
      <c r="R151" s="72"/>
      <c r="S151" s="72"/>
      <c r="T151" s="72"/>
      <c r="U151" s="72"/>
      <c r="V151" s="72"/>
      <c r="W151" s="72"/>
      <c r="X151" s="72"/>
      <c r="Y151" s="72"/>
      <c r="Z151" s="72"/>
      <c r="AA151" s="72"/>
      <c r="AB151" s="72"/>
      <c r="AC151" s="72"/>
      <c r="AD151" s="72"/>
      <c r="AE151" s="72"/>
      <c r="AF151" s="72"/>
      <c r="AG151" s="72"/>
      <c r="AH151" s="72"/>
      <c r="AI151" s="72"/>
      <c r="AJ151" s="72"/>
      <c r="AK151" s="72"/>
      <c r="AL151" s="72"/>
      <c r="AM151" s="72"/>
      <c r="AN151" s="72"/>
      <c r="AO151" s="72"/>
      <c r="AP151" s="72"/>
      <c r="AQ151" s="72"/>
      <c r="AR151" s="72"/>
      <c r="AS151" s="72"/>
      <c r="AT151" s="72"/>
      <c r="AU151" s="72"/>
      <c r="AV151" s="72"/>
      <c r="AW151" s="72"/>
      <c r="AX151" s="72"/>
      <c r="AY151" s="72"/>
      <c r="AZ151" s="72"/>
      <c r="BA151" s="72"/>
      <c r="BB151" s="72"/>
      <c r="BC151" s="72"/>
      <c r="BD151" s="72"/>
      <c r="BE151" s="72"/>
      <c r="BF151" s="72"/>
      <c r="BG151" s="72"/>
      <c r="BH151" s="72"/>
    </row>
    <row r="152" spans="1:60" x14ac:dyDescent="0.25">
      <c r="A152" s="72"/>
      <c r="B152" s="72"/>
      <c r="C152" s="72"/>
      <c r="D152" s="72"/>
      <c r="E152" s="72"/>
      <c r="F152" s="72"/>
      <c r="G152" s="72"/>
      <c r="H152" s="72"/>
      <c r="I152" s="72"/>
      <c r="J152" s="72"/>
      <c r="K152" s="72"/>
      <c r="L152" s="72"/>
      <c r="M152" s="72"/>
      <c r="N152" s="72"/>
      <c r="O152" s="72"/>
      <c r="P152" s="72"/>
      <c r="Q152" s="72"/>
      <c r="R152" s="72"/>
      <c r="S152" s="72"/>
      <c r="T152" s="72"/>
      <c r="U152" s="72"/>
      <c r="V152" s="72"/>
      <c r="W152" s="72"/>
      <c r="X152" s="72"/>
      <c r="Y152" s="72"/>
      <c r="Z152" s="72"/>
      <c r="AA152" s="72"/>
      <c r="AB152" s="72"/>
      <c r="AC152" s="72"/>
      <c r="AD152" s="72"/>
      <c r="AE152" s="72"/>
      <c r="AF152" s="72"/>
      <c r="AG152" s="72"/>
      <c r="AH152" s="72"/>
      <c r="AI152" s="72"/>
      <c r="AJ152" s="72"/>
      <c r="AK152" s="72"/>
      <c r="AL152" s="72"/>
      <c r="AM152" s="72"/>
      <c r="AN152" s="72"/>
      <c r="AO152" s="72"/>
      <c r="AP152" s="72"/>
      <c r="AQ152" s="72"/>
      <c r="AR152" s="72"/>
      <c r="AS152" s="72"/>
      <c r="AT152" s="72"/>
      <c r="AU152" s="72"/>
      <c r="AV152" s="72"/>
      <c r="AW152" s="72"/>
      <c r="AX152" s="72"/>
      <c r="AY152" s="72"/>
      <c r="AZ152" s="72"/>
      <c r="BA152" s="72"/>
      <c r="BB152" s="72"/>
      <c r="BC152" s="72"/>
      <c r="BD152" s="72"/>
      <c r="BE152" s="72"/>
      <c r="BF152" s="72"/>
      <c r="BG152" s="72"/>
      <c r="BH152" s="72"/>
    </row>
    <row r="153" spans="1:60" x14ac:dyDescent="0.25">
      <c r="A153" s="72"/>
      <c r="B153" s="72"/>
      <c r="C153" s="72"/>
      <c r="D153" s="72"/>
      <c r="E153" s="72"/>
      <c r="F153" s="72"/>
      <c r="G153" s="72"/>
      <c r="H153" s="72"/>
      <c r="I153" s="72"/>
      <c r="J153" s="72"/>
      <c r="K153" s="72"/>
      <c r="L153" s="72"/>
      <c r="M153" s="72"/>
      <c r="N153" s="72"/>
      <c r="O153" s="72"/>
      <c r="P153" s="72"/>
      <c r="Q153" s="72"/>
      <c r="R153" s="72"/>
      <c r="S153" s="72"/>
      <c r="T153" s="72"/>
      <c r="U153" s="72"/>
      <c r="V153" s="72"/>
      <c r="W153" s="72"/>
      <c r="X153" s="72"/>
      <c r="Y153" s="72"/>
      <c r="Z153" s="72"/>
      <c r="AA153" s="72"/>
      <c r="AB153" s="72"/>
      <c r="AC153" s="72"/>
      <c r="AD153" s="72"/>
      <c r="AE153" s="72"/>
      <c r="AF153" s="72"/>
      <c r="AG153" s="72"/>
      <c r="AH153" s="72"/>
      <c r="AI153" s="72"/>
      <c r="AJ153" s="72"/>
      <c r="AK153" s="72"/>
      <c r="AL153" s="72"/>
      <c r="AM153" s="72"/>
      <c r="AN153" s="72"/>
      <c r="AO153" s="72"/>
      <c r="AP153" s="72"/>
      <c r="AQ153" s="72"/>
      <c r="AR153" s="72"/>
      <c r="AS153" s="72"/>
      <c r="AT153" s="72"/>
      <c r="AU153" s="72"/>
      <c r="AV153" s="72"/>
      <c r="AW153" s="72"/>
      <c r="AX153" s="72"/>
      <c r="AY153" s="72"/>
      <c r="AZ153" s="72"/>
      <c r="BA153" s="72"/>
      <c r="BB153" s="72"/>
      <c r="BC153" s="72"/>
      <c r="BD153" s="72"/>
      <c r="BE153" s="72"/>
      <c r="BF153" s="72"/>
      <c r="BG153" s="72"/>
      <c r="BH153" s="72"/>
    </row>
    <row r="154" spans="1:60" x14ac:dyDescent="0.25">
      <c r="A154" s="72"/>
      <c r="B154" s="72"/>
      <c r="C154" s="72"/>
      <c r="D154" s="72"/>
      <c r="E154" s="72"/>
      <c r="F154" s="72"/>
      <c r="G154" s="72"/>
      <c r="H154" s="72"/>
      <c r="I154" s="72"/>
      <c r="J154" s="72"/>
      <c r="K154" s="72"/>
      <c r="L154" s="72"/>
      <c r="M154" s="72"/>
      <c r="N154" s="72"/>
      <c r="O154" s="72"/>
      <c r="P154" s="72"/>
      <c r="Q154" s="72"/>
      <c r="R154" s="72"/>
      <c r="S154" s="72"/>
      <c r="T154" s="72"/>
      <c r="U154" s="72"/>
      <c r="V154" s="72"/>
      <c r="W154" s="72"/>
      <c r="X154" s="72"/>
      <c r="Y154" s="72"/>
      <c r="Z154" s="72"/>
      <c r="AA154" s="72"/>
      <c r="AB154" s="72"/>
      <c r="AC154" s="72"/>
      <c r="AD154" s="72"/>
      <c r="AE154" s="72"/>
      <c r="AF154" s="72"/>
      <c r="AG154" s="72"/>
      <c r="AH154" s="72"/>
      <c r="AI154" s="72"/>
      <c r="AJ154" s="72"/>
      <c r="AK154" s="72"/>
      <c r="AL154" s="72"/>
      <c r="AM154" s="72"/>
      <c r="AN154" s="72"/>
      <c r="AO154" s="72"/>
      <c r="AP154" s="72"/>
      <c r="AQ154" s="72"/>
      <c r="AR154" s="72"/>
      <c r="AS154" s="72"/>
      <c r="AT154" s="72"/>
      <c r="AU154" s="72"/>
      <c r="AV154" s="72"/>
      <c r="AW154" s="72"/>
      <c r="AX154" s="72"/>
      <c r="AY154" s="72"/>
      <c r="AZ154" s="72"/>
      <c r="BA154" s="72"/>
      <c r="BB154" s="72"/>
      <c r="BC154" s="72"/>
      <c r="BD154" s="72"/>
      <c r="BE154" s="72"/>
      <c r="BF154" s="72"/>
      <c r="BG154" s="72"/>
      <c r="BH154" s="72"/>
    </row>
    <row r="155" spans="1:60" x14ac:dyDescent="0.25">
      <c r="A155" s="72"/>
      <c r="B155" s="72"/>
      <c r="C155" s="72"/>
      <c r="D155" s="72"/>
      <c r="E155" s="72"/>
      <c r="F155" s="72"/>
      <c r="G155" s="72"/>
      <c r="H155" s="72"/>
      <c r="I155" s="72"/>
      <c r="J155" s="72"/>
      <c r="K155" s="72"/>
      <c r="L155" s="72"/>
      <c r="M155" s="72"/>
      <c r="N155" s="72"/>
      <c r="O155" s="72"/>
      <c r="P155" s="72"/>
      <c r="Q155" s="72"/>
      <c r="R155" s="72"/>
      <c r="S155" s="72"/>
      <c r="T155" s="72"/>
      <c r="U155" s="72"/>
      <c r="V155" s="72"/>
      <c r="W155" s="72"/>
      <c r="X155" s="72"/>
      <c r="Y155" s="72"/>
      <c r="Z155" s="72"/>
      <c r="AA155" s="72"/>
      <c r="AB155" s="72"/>
      <c r="AC155" s="72"/>
      <c r="AD155" s="72"/>
      <c r="AE155" s="72"/>
      <c r="AF155" s="72"/>
      <c r="AG155" s="72"/>
      <c r="AH155" s="72"/>
      <c r="AI155" s="72"/>
      <c r="AJ155" s="72"/>
      <c r="AK155" s="72"/>
      <c r="AL155" s="72"/>
      <c r="AM155" s="72"/>
      <c r="AN155" s="72"/>
      <c r="AO155" s="72"/>
      <c r="AP155" s="72"/>
      <c r="AQ155" s="72"/>
      <c r="AR155" s="72"/>
      <c r="AS155" s="72"/>
      <c r="AT155" s="72"/>
      <c r="AU155" s="72"/>
      <c r="AV155" s="72"/>
      <c r="AW155" s="72"/>
      <c r="AX155" s="72"/>
      <c r="AY155" s="72"/>
      <c r="AZ155" s="72"/>
      <c r="BA155" s="72"/>
      <c r="BB155" s="72"/>
      <c r="BC155" s="72"/>
      <c r="BD155" s="72"/>
      <c r="BE155" s="72"/>
      <c r="BF155" s="72"/>
      <c r="BG155" s="72"/>
      <c r="BH155" s="72"/>
    </row>
    <row r="156" spans="1:60" x14ac:dyDescent="0.25">
      <c r="A156" s="72"/>
      <c r="B156" s="72"/>
      <c r="C156" s="72"/>
      <c r="D156" s="72"/>
      <c r="E156" s="72"/>
      <c r="F156" s="72"/>
      <c r="G156" s="72"/>
      <c r="H156" s="72"/>
      <c r="I156" s="72"/>
      <c r="J156" s="72"/>
      <c r="K156" s="72"/>
      <c r="L156" s="72"/>
      <c r="M156" s="72"/>
      <c r="N156" s="72"/>
      <c r="O156" s="72"/>
      <c r="P156" s="72"/>
      <c r="Q156" s="72"/>
      <c r="R156" s="72"/>
      <c r="S156" s="72"/>
      <c r="T156" s="72"/>
      <c r="U156" s="72"/>
      <c r="V156" s="72"/>
      <c r="W156" s="72"/>
      <c r="X156" s="72"/>
      <c r="Y156" s="72"/>
      <c r="Z156" s="72"/>
      <c r="AA156" s="72"/>
      <c r="AB156" s="72"/>
      <c r="AC156" s="72"/>
      <c r="AD156" s="72"/>
      <c r="AE156" s="72"/>
      <c r="AF156" s="72"/>
      <c r="AG156" s="72"/>
      <c r="AH156" s="72"/>
      <c r="AI156" s="72"/>
      <c r="AJ156" s="72"/>
      <c r="AK156" s="72"/>
      <c r="AL156" s="72"/>
      <c r="AM156" s="72"/>
      <c r="AN156" s="72"/>
      <c r="AO156" s="72"/>
      <c r="AP156" s="72"/>
      <c r="AQ156" s="72"/>
      <c r="AR156" s="72"/>
      <c r="AS156" s="72"/>
      <c r="AT156" s="72"/>
      <c r="AU156" s="72"/>
      <c r="AV156" s="72"/>
      <c r="AW156" s="72"/>
      <c r="AX156" s="72"/>
      <c r="AY156" s="72"/>
      <c r="AZ156" s="72"/>
      <c r="BA156" s="72"/>
      <c r="BB156" s="72"/>
      <c r="BC156" s="72"/>
      <c r="BD156" s="72"/>
      <c r="BE156" s="72"/>
      <c r="BF156" s="72"/>
      <c r="BG156" s="72"/>
      <c r="BH156" s="72"/>
    </row>
    <row r="157" spans="1:60" x14ac:dyDescent="0.25">
      <c r="A157" s="72"/>
      <c r="B157" s="72"/>
      <c r="C157" s="72"/>
      <c r="D157" s="72"/>
      <c r="E157" s="72"/>
      <c r="F157" s="72"/>
      <c r="G157" s="72"/>
      <c r="H157" s="72"/>
      <c r="I157" s="72"/>
      <c r="J157" s="72"/>
      <c r="K157" s="72"/>
      <c r="L157" s="72"/>
      <c r="M157" s="72"/>
      <c r="N157" s="72"/>
      <c r="O157" s="72"/>
      <c r="P157" s="72"/>
      <c r="Q157" s="72"/>
      <c r="R157" s="72"/>
      <c r="S157" s="72"/>
      <c r="T157" s="72"/>
      <c r="U157" s="72"/>
      <c r="V157" s="72"/>
      <c r="W157" s="72"/>
      <c r="X157" s="72"/>
      <c r="Y157" s="72"/>
      <c r="Z157" s="72"/>
      <c r="AA157" s="72"/>
      <c r="AB157" s="72"/>
      <c r="AC157" s="72"/>
      <c r="AD157" s="72"/>
      <c r="AE157" s="72"/>
      <c r="AF157" s="72"/>
      <c r="AG157" s="72"/>
      <c r="AH157" s="72"/>
      <c r="AI157" s="72"/>
      <c r="AJ157" s="72"/>
      <c r="AK157" s="72"/>
      <c r="AL157" s="72"/>
      <c r="AM157" s="72"/>
      <c r="AN157" s="72"/>
      <c r="AO157" s="72"/>
      <c r="AP157" s="72"/>
      <c r="AQ157" s="72"/>
      <c r="AR157" s="72"/>
      <c r="AS157" s="72"/>
      <c r="AT157" s="72"/>
      <c r="AU157" s="72"/>
      <c r="AV157" s="72"/>
      <c r="AW157" s="72"/>
      <c r="AX157" s="72"/>
      <c r="AY157" s="72"/>
      <c r="AZ157" s="72"/>
      <c r="BA157" s="72"/>
      <c r="BB157" s="72"/>
      <c r="BC157" s="72"/>
      <c r="BD157" s="72"/>
      <c r="BE157" s="72"/>
      <c r="BF157" s="72"/>
      <c r="BG157" s="72"/>
      <c r="BH157" s="72"/>
    </row>
    <row r="158" spans="1:60" x14ac:dyDescent="0.25">
      <c r="A158" s="72"/>
      <c r="B158" s="72"/>
      <c r="C158" s="72"/>
      <c r="D158" s="72"/>
      <c r="E158" s="72"/>
      <c r="F158" s="72"/>
      <c r="G158" s="72"/>
      <c r="H158" s="72"/>
      <c r="I158" s="72"/>
      <c r="J158" s="72"/>
      <c r="K158" s="72"/>
      <c r="L158" s="72"/>
      <c r="M158" s="72"/>
      <c r="N158" s="72"/>
      <c r="O158" s="72"/>
      <c r="P158" s="72"/>
      <c r="Q158" s="72"/>
      <c r="R158" s="72"/>
      <c r="S158" s="72"/>
      <c r="T158" s="72"/>
      <c r="U158" s="72"/>
      <c r="V158" s="72"/>
      <c r="W158" s="72"/>
      <c r="X158" s="72"/>
      <c r="Y158" s="72"/>
      <c r="Z158" s="72"/>
      <c r="AA158" s="72"/>
      <c r="AB158" s="72"/>
      <c r="AC158" s="72"/>
      <c r="AD158" s="72"/>
      <c r="AE158" s="72"/>
      <c r="AF158" s="72"/>
      <c r="AG158" s="72"/>
      <c r="AH158" s="72"/>
      <c r="AI158" s="72"/>
      <c r="AJ158" s="72"/>
      <c r="AK158" s="72"/>
      <c r="AL158" s="72"/>
      <c r="AM158" s="72"/>
      <c r="AN158" s="72"/>
      <c r="AO158" s="72"/>
      <c r="AP158" s="72"/>
      <c r="AQ158" s="72"/>
      <c r="AR158" s="72"/>
      <c r="AS158" s="72"/>
      <c r="AT158" s="72"/>
      <c r="AU158" s="72"/>
      <c r="AV158" s="72"/>
      <c r="AW158" s="72"/>
      <c r="AX158" s="72"/>
      <c r="AY158" s="72"/>
      <c r="AZ158" s="72"/>
      <c r="BA158" s="72"/>
      <c r="BB158" s="72"/>
      <c r="BC158" s="72"/>
      <c r="BD158" s="72"/>
      <c r="BE158" s="72"/>
      <c r="BF158" s="72"/>
      <c r="BG158" s="72"/>
      <c r="BH158" s="72"/>
    </row>
    <row r="159" spans="1:60" x14ac:dyDescent="0.25">
      <c r="A159" s="72"/>
      <c r="B159" s="72"/>
      <c r="C159" s="72"/>
      <c r="D159" s="72"/>
      <c r="E159" s="72"/>
      <c r="F159" s="72"/>
      <c r="G159" s="72"/>
      <c r="H159" s="72"/>
      <c r="I159" s="72"/>
      <c r="J159" s="72"/>
      <c r="K159" s="72"/>
      <c r="L159" s="72"/>
      <c r="M159" s="72"/>
      <c r="N159" s="72"/>
      <c r="O159" s="72"/>
      <c r="P159" s="72"/>
      <c r="Q159" s="72"/>
      <c r="R159" s="72"/>
      <c r="S159" s="72"/>
      <c r="T159" s="72"/>
      <c r="U159" s="72"/>
      <c r="V159" s="72"/>
      <c r="W159" s="72"/>
      <c r="X159" s="72"/>
      <c r="Y159" s="72"/>
      <c r="Z159" s="72"/>
      <c r="AA159" s="72"/>
      <c r="AB159" s="72"/>
      <c r="AC159" s="72"/>
      <c r="AD159" s="72"/>
      <c r="AE159" s="72"/>
      <c r="AF159" s="72"/>
      <c r="AG159" s="72"/>
      <c r="AH159" s="72"/>
      <c r="AI159" s="72"/>
      <c r="AJ159" s="72"/>
      <c r="AK159" s="72"/>
      <c r="AL159" s="72"/>
      <c r="AM159" s="72"/>
      <c r="AN159" s="72"/>
      <c r="AO159" s="72"/>
      <c r="AP159" s="72"/>
      <c r="AQ159" s="72"/>
      <c r="AR159" s="72"/>
      <c r="AS159" s="72"/>
      <c r="AT159" s="72"/>
      <c r="AU159" s="72"/>
      <c r="AV159" s="72"/>
      <c r="AW159" s="72"/>
      <c r="AX159" s="72"/>
      <c r="AY159" s="72"/>
      <c r="AZ159" s="72"/>
      <c r="BA159" s="72"/>
      <c r="BB159" s="72"/>
      <c r="BC159" s="72"/>
      <c r="BD159" s="72"/>
      <c r="BE159" s="72"/>
      <c r="BF159" s="72"/>
      <c r="BG159" s="72"/>
      <c r="BH159" s="72"/>
    </row>
    <row r="160" spans="1:60" x14ac:dyDescent="0.25">
      <c r="A160" s="72"/>
      <c r="B160" s="72"/>
      <c r="C160" s="72"/>
      <c r="D160" s="72"/>
      <c r="E160" s="72"/>
      <c r="F160" s="72"/>
      <c r="G160" s="72"/>
      <c r="H160" s="72"/>
      <c r="I160" s="72"/>
      <c r="J160" s="72"/>
      <c r="K160" s="72"/>
      <c r="L160" s="72"/>
      <c r="M160" s="72"/>
      <c r="N160" s="72"/>
      <c r="O160" s="72"/>
      <c r="P160" s="72"/>
      <c r="Q160" s="72"/>
      <c r="R160" s="72"/>
      <c r="S160" s="72"/>
      <c r="T160" s="72"/>
      <c r="U160" s="72"/>
      <c r="V160" s="72"/>
      <c r="W160" s="72"/>
      <c r="X160" s="72"/>
      <c r="Y160" s="72"/>
      <c r="Z160" s="72"/>
      <c r="AA160" s="72"/>
      <c r="AB160" s="72"/>
      <c r="AC160" s="72"/>
      <c r="AD160" s="72"/>
      <c r="AE160" s="72"/>
      <c r="AF160" s="72"/>
      <c r="AG160" s="72"/>
      <c r="AH160" s="72"/>
      <c r="AI160" s="72"/>
      <c r="AJ160" s="72"/>
      <c r="AK160" s="72"/>
      <c r="AL160" s="72"/>
      <c r="AM160" s="72"/>
      <c r="AN160" s="72"/>
      <c r="AO160" s="72"/>
      <c r="AP160" s="72"/>
      <c r="AQ160" s="72"/>
      <c r="AR160" s="72"/>
      <c r="AS160" s="72"/>
      <c r="AT160" s="72"/>
      <c r="AU160" s="72"/>
      <c r="AV160" s="72"/>
      <c r="AW160" s="72"/>
      <c r="AX160" s="72"/>
      <c r="AY160" s="72"/>
      <c r="AZ160" s="72"/>
      <c r="BA160" s="72"/>
      <c r="BB160" s="72"/>
      <c r="BC160" s="72"/>
      <c r="BD160" s="72"/>
      <c r="BE160" s="72"/>
      <c r="BF160" s="72"/>
      <c r="BG160" s="72"/>
      <c r="BH160" s="72"/>
    </row>
    <row r="161" spans="1:60" x14ac:dyDescent="0.25">
      <c r="A161" s="72"/>
      <c r="B161" s="72"/>
      <c r="C161" s="72"/>
      <c r="D161" s="72"/>
      <c r="E161" s="72"/>
      <c r="F161" s="72"/>
      <c r="G161" s="72"/>
      <c r="H161" s="72"/>
      <c r="I161" s="72"/>
      <c r="J161" s="72"/>
      <c r="K161" s="72"/>
      <c r="L161" s="72"/>
      <c r="M161" s="72"/>
      <c r="N161" s="72"/>
      <c r="O161" s="72"/>
      <c r="P161" s="72"/>
      <c r="Q161" s="72"/>
      <c r="R161" s="72"/>
      <c r="S161" s="72"/>
      <c r="T161" s="72"/>
      <c r="U161" s="72"/>
      <c r="V161" s="72"/>
      <c r="W161" s="72"/>
      <c r="X161" s="72"/>
      <c r="Y161" s="72"/>
      <c r="Z161" s="72"/>
      <c r="AA161" s="72"/>
      <c r="AB161" s="72"/>
      <c r="AC161" s="72"/>
      <c r="AD161" s="72"/>
      <c r="AE161" s="72"/>
      <c r="AF161" s="72"/>
      <c r="AG161" s="72"/>
      <c r="AH161" s="72"/>
      <c r="AI161" s="72"/>
      <c r="AJ161" s="72"/>
      <c r="AK161" s="72"/>
      <c r="AL161" s="72"/>
      <c r="AM161" s="72"/>
      <c r="AN161" s="72"/>
      <c r="AO161" s="72"/>
      <c r="AP161" s="72"/>
      <c r="AQ161" s="72"/>
      <c r="AR161" s="72"/>
      <c r="AS161" s="72"/>
      <c r="AT161" s="72"/>
      <c r="AU161" s="72"/>
      <c r="AV161" s="72"/>
      <c r="AW161" s="72"/>
      <c r="AX161" s="72"/>
      <c r="AY161" s="72"/>
      <c r="AZ161" s="72"/>
      <c r="BA161" s="72"/>
      <c r="BB161" s="72"/>
      <c r="BC161" s="72"/>
      <c r="BD161" s="72"/>
      <c r="BE161" s="72"/>
      <c r="BF161" s="72"/>
      <c r="BG161" s="72"/>
      <c r="BH161" s="72"/>
    </row>
    <row r="162" spans="1:60" x14ac:dyDescent="0.25">
      <c r="A162" s="72"/>
      <c r="B162" s="72"/>
      <c r="C162" s="72"/>
      <c r="D162" s="72"/>
      <c r="E162" s="72"/>
      <c r="F162" s="72"/>
      <c r="G162" s="72"/>
      <c r="H162" s="72"/>
      <c r="I162" s="72"/>
      <c r="J162" s="72"/>
      <c r="K162" s="72"/>
      <c r="L162" s="72"/>
      <c r="M162" s="72"/>
      <c r="N162" s="72"/>
      <c r="O162" s="72"/>
      <c r="P162" s="72"/>
      <c r="Q162" s="72"/>
      <c r="R162" s="72"/>
      <c r="S162" s="72"/>
      <c r="T162" s="72"/>
      <c r="U162" s="72"/>
      <c r="V162" s="72"/>
      <c r="W162" s="72"/>
      <c r="X162" s="72"/>
      <c r="Y162" s="72"/>
      <c r="Z162" s="72"/>
      <c r="AA162" s="72"/>
      <c r="AB162" s="72"/>
      <c r="AC162" s="72"/>
      <c r="AD162" s="72"/>
      <c r="AE162" s="72"/>
      <c r="AF162" s="72"/>
      <c r="AG162" s="72"/>
      <c r="AH162" s="72"/>
      <c r="AI162" s="72"/>
      <c r="AJ162" s="72"/>
      <c r="AK162" s="72"/>
      <c r="AL162" s="72"/>
      <c r="AM162" s="72"/>
      <c r="AN162" s="72"/>
      <c r="AO162" s="72"/>
      <c r="AP162" s="72"/>
      <c r="AQ162" s="72"/>
      <c r="AR162" s="72"/>
      <c r="AS162" s="72"/>
      <c r="AT162" s="72"/>
      <c r="AU162" s="72"/>
      <c r="AV162" s="72"/>
      <c r="AW162" s="72"/>
      <c r="AX162" s="72"/>
      <c r="AY162" s="72"/>
      <c r="AZ162" s="72"/>
      <c r="BA162" s="72"/>
      <c r="BB162" s="72"/>
      <c r="BC162" s="72"/>
      <c r="BD162" s="72"/>
      <c r="BE162" s="72"/>
      <c r="BF162" s="72"/>
      <c r="BG162" s="72"/>
      <c r="BH162" s="72"/>
    </row>
    <row r="163" spans="1:60" x14ac:dyDescent="0.25">
      <c r="A163" s="72"/>
      <c r="B163" s="72"/>
      <c r="C163" s="72"/>
      <c r="D163" s="72"/>
      <c r="E163" s="72"/>
      <c r="F163" s="72"/>
      <c r="G163" s="72"/>
      <c r="H163" s="72"/>
      <c r="I163" s="72"/>
      <c r="J163" s="72"/>
      <c r="K163" s="72"/>
      <c r="L163" s="72"/>
      <c r="M163" s="72"/>
      <c r="N163" s="72"/>
      <c r="O163" s="72"/>
      <c r="P163" s="72"/>
      <c r="Q163" s="72"/>
      <c r="R163" s="72"/>
      <c r="S163" s="72"/>
      <c r="T163" s="72"/>
      <c r="U163" s="72"/>
      <c r="V163" s="72"/>
      <c r="W163" s="72"/>
      <c r="X163" s="72"/>
      <c r="Y163" s="72"/>
      <c r="Z163" s="72"/>
      <c r="AA163" s="72"/>
      <c r="AB163" s="72"/>
      <c r="AC163" s="72"/>
      <c r="AD163" s="72"/>
      <c r="AE163" s="72"/>
      <c r="AF163" s="72"/>
      <c r="AG163" s="72"/>
      <c r="AH163" s="72"/>
      <c r="AI163" s="72"/>
      <c r="AJ163" s="72"/>
      <c r="AK163" s="72"/>
      <c r="AL163" s="72"/>
      <c r="AM163" s="72"/>
      <c r="AN163" s="72"/>
      <c r="AO163" s="72"/>
      <c r="AP163" s="72"/>
      <c r="AQ163" s="72"/>
      <c r="AR163" s="72"/>
      <c r="AS163" s="72"/>
      <c r="AT163" s="72"/>
      <c r="AU163" s="72"/>
      <c r="AV163" s="72"/>
      <c r="AW163" s="72"/>
      <c r="AX163" s="72"/>
      <c r="AY163" s="72"/>
      <c r="AZ163" s="72"/>
      <c r="BA163" s="72"/>
      <c r="BB163" s="72"/>
      <c r="BC163" s="72"/>
      <c r="BD163" s="72"/>
      <c r="BE163" s="72"/>
      <c r="BF163" s="72"/>
      <c r="BG163" s="72"/>
      <c r="BH163" s="72"/>
    </row>
    <row r="164" spans="1:60" x14ac:dyDescent="0.25">
      <c r="A164" s="72"/>
      <c r="B164" s="72"/>
      <c r="C164" s="72"/>
      <c r="D164" s="72"/>
      <c r="E164" s="72"/>
      <c r="F164" s="72"/>
      <c r="G164" s="72"/>
      <c r="H164" s="72"/>
      <c r="I164" s="72"/>
      <c r="J164" s="72"/>
      <c r="K164" s="72"/>
      <c r="L164" s="72"/>
      <c r="M164" s="72"/>
      <c r="N164" s="72"/>
      <c r="O164" s="72"/>
      <c r="P164" s="72"/>
      <c r="Q164" s="72"/>
      <c r="R164" s="72"/>
      <c r="S164" s="72"/>
      <c r="T164" s="72"/>
      <c r="U164" s="72"/>
      <c r="V164" s="72"/>
      <c r="W164" s="72"/>
      <c r="X164" s="72"/>
      <c r="Y164" s="72"/>
      <c r="Z164" s="72"/>
      <c r="AA164" s="72"/>
      <c r="AB164" s="72"/>
      <c r="AC164" s="72"/>
      <c r="AD164" s="72"/>
      <c r="AE164" s="72"/>
      <c r="AF164" s="72"/>
      <c r="AG164" s="72"/>
      <c r="AH164" s="72"/>
      <c r="AI164" s="72"/>
      <c r="AJ164" s="72"/>
      <c r="AK164" s="72"/>
      <c r="AL164" s="72"/>
      <c r="AM164" s="72"/>
      <c r="AN164" s="72"/>
      <c r="AO164" s="72"/>
      <c r="AP164" s="72"/>
      <c r="AQ164" s="72"/>
      <c r="AR164" s="72"/>
      <c r="AS164" s="72"/>
      <c r="AT164" s="72"/>
      <c r="AU164" s="72"/>
      <c r="AV164" s="72"/>
      <c r="AW164" s="72"/>
      <c r="AX164" s="72"/>
      <c r="AY164" s="72"/>
      <c r="AZ164" s="72"/>
      <c r="BA164" s="72"/>
      <c r="BB164" s="72"/>
      <c r="BC164" s="72"/>
      <c r="BD164" s="72"/>
      <c r="BE164" s="72"/>
      <c r="BF164" s="72"/>
      <c r="BG164" s="72"/>
      <c r="BH164" s="72"/>
    </row>
    <row r="165" spans="1:60" x14ac:dyDescent="0.25">
      <c r="A165" s="72"/>
      <c r="B165" s="72"/>
      <c r="C165" s="72"/>
      <c r="D165" s="72"/>
      <c r="E165" s="72"/>
      <c r="F165" s="72"/>
      <c r="G165" s="72"/>
      <c r="H165" s="72"/>
      <c r="I165" s="72"/>
      <c r="J165" s="72"/>
      <c r="K165" s="72"/>
      <c r="L165" s="72"/>
      <c r="M165" s="72"/>
      <c r="N165" s="72"/>
      <c r="O165" s="72"/>
      <c r="P165" s="72"/>
      <c r="Q165" s="72"/>
      <c r="R165" s="72"/>
      <c r="S165" s="72"/>
      <c r="T165" s="72"/>
      <c r="U165" s="72"/>
      <c r="V165" s="72"/>
      <c r="W165" s="72"/>
      <c r="X165" s="72"/>
      <c r="Y165" s="72"/>
      <c r="Z165" s="72"/>
      <c r="AA165" s="72"/>
      <c r="AB165" s="72"/>
      <c r="AC165" s="72"/>
      <c r="AD165" s="72"/>
      <c r="AE165" s="72"/>
      <c r="AF165" s="72"/>
      <c r="AG165" s="72"/>
      <c r="AH165" s="72"/>
      <c r="AI165" s="72"/>
      <c r="AJ165" s="72"/>
      <c r="AK165" s="72"/>
      <c r="AL165" s="72"/>
      <c r="AM165" s="72"/>
      <c r="AN165" s="72"/>
      <c r="AO165" s="72"/>
      <c r="AP165" s="72"/>
      <c r="AQ165" s="72"/>
      <c r="AR165" s="72"/>
      <c r="AS165" s="72"/>
      <c r="AT165" s="72"/>
      <c r="AU165" s="72"/>
      <c r="AV165" s="72"/>
      <c r="AW165" s="72"/>
      <c r="AX165" s="72"/>
      <c r="AY165" s="72"/>
      <c r="AZ165" s="72"/>
      <c r="BA165" s="72"/>
      <c r="BB165" s="72"/>
      <c r="BC165" s="72"/>
      <c r="BD165" s="72"/>
      <c r="BE165" s="72"/>
      <c r="BF165" s="72"/>
      <c r="BG165" s="72"/>
      <c r="BH165" s="72"/>
    </row>
    <row r="166" spans="1:60" x14ac:dyDescent="0.25">
      <c r="A166" s="72"/>
      <c r="B166" s="72"/>
      <c r="C166" s="72"/>
      <c r="D166" s="72"/>
      <c r="E166" s="72"/>
      <c r="F166" s="72"/>
      <c r="G166" s="72"/>
      <c r="H166" s="72"/>
      <c r="I166" s="72"/>
      <c r="J166" s="72"/>
      <c r="K166" s="72"/>
      <c r="L166" s="72"/>
      <c r="M166" s="72"/>
      <c r="N166" s="72"/>
      <c r="O166" s="72"/>
      <c r="P166" s="72"/>
      <c r="Q166" s="72"/>
      <c r="R166" s="72"/>
      <c r="S166" s="72"/>
      <c r="T166" s="72"/>
      <c r="U166" s="72"/>
      <c r="V166" s="72"/>
      <c r="W166" s="72"/>
      <c r="X166" s="72"/>
      <c r="Y166" s="72"/>
      <c r="Z166" s="72"/>
      <c r="AA166" s="72"/>
      <c r="AB166" s="72"/>
      <c r="AC166" s="72"/>
      <c r="AD166" s="72"/>
      <c r="AE166" s="72"/>
      <c r="AF166" s="72"/>
      <c r="AG166" s="72"/>
      <c r="AH166" s="72"/>
      <c r="AI166" s="72"/>
      <c r="AJ166" s="72"/>
      <c r="AK166" s="72"/>
      <c r="AL166" s="72"/>
      <c r="AM166" s="72"/>
      <c r="AN166" s="72"/>
      <c r="AO166" s="72"/>
      <c r="AP166" s="72"/>
      <c r="AQ166" s="72"/>
      <c r="AR166" s="72"/>
      <c r="AS166" s="72"/>
      <c r="AT166" s="72"/>
      <c r="AU166" s="72"/>
      <c r="AV166" s="72"/>
      <c r="AW166" s="72"/>
      <c r="AX166" s="72"/>
      <c r="AY166" s="72"/>
      <c r="AZ166" s="72"/>
      <c r="BA166" s="72"/>
      <c r="BB166" s="72"/>
      <c r="BC166" s="72"/>
      <c r="BD166" s="72"/>
      <c r="BE166" s="72"/>
      <c r="BF166" s="72"/>
      <c r="BG166" s="72"/>
      <c r="BH166" s="72"/>
    </row>
    <row r="167" spans="1:60" x14ac:dyDescent="0.25">
      <c r="A167" s="72"/>
      <c r="B167" s="72"/>
      <c r="C167" s="72"/>
      <c r="D167" s="72"/>
      <c r="E167" s="72"/>
      <c r="F167" s="72"/>
      <c r="G167" s="72"/>
      <c r="H167" s="72"/>
      <c r="I167" s="72"/>
      <c r="J167" s="72"/>
      <c r="K167" s="72"/>
      <c r="L167" s="72"/>
      <c r="M167" s="72"/>
      <c r="N167" s="72"/>
      <c r="O167" s="72"/>
      <c r="P167" s="72"/>
      <c r="Q167" s="72"/>
      <c r="R167" s="72"/>
      <c r="S167" s="72"/>
      <c r="T167" s="72"/>
      <c r="U167" s="72"/>
      <c r="V167" s="72"/>
      <c r="W167" s="72"/>
      <c r="X167" s="72"/>
      <c r="Y167" s="72"/>
      <c r="Z167" s="72"/>
      <c r="AA167" s="72"/>
      <c r="AB167" s="72"/>
      <c r="AC167" s="72"/>
      <c r="AD167" s="72"/>
      <c r="AE167" s="72"/>
      <c r="AF167" s="72"/>
      <c r="AG167" s="72"/>
      <c r="AH167" s="72"/>
      <c r="AI167" s="72"/>
      <c r="AJ167" s="72"/>
      <c r="AK167" s="72"/>
      <c r="AL167" s="72"/>
      <c r="AM167" s="72"/>
      <c r="AN167" s="72"/>
      <c r="AO167" s="72"/>
      <c r="AP167" s="72"/>
      <c r="AQ167" s="72"/>
      <c r="AR167" s="72"/>
      <c r="AS167" s="72"/>
      <c r="AT167" s="72"/>
      <c r="AU167" s="72"/>
      <c r="AV167" s="72"/>
      <c r="AW167" s="72"/>
      <c r="AX167" s="72"/>
      <c r="AY167" s="72"/>
      <c r="AZ167" s="72"/>
      <c r="BA167" s="72"/>
      <c r="BB167" s="72"/>
      <c r="BC167" s="72"/>
      <c r="BD167" s="72"/>
      <c r="BE167" s="72"/>
      <c r="BF167" s="72"/>
      <c r="BG167" s="72"/>
      <c r="BH167" s="72"/>
    </row>
    <row r="168" spans="1:60" x14ac:dyDescent="0.25">
      <c r="A168" s="72"/>
      <c r="B168" s="72"/>
      <c r="C168" s="72"/>
      <c r="D168" s="72"/>
      <c r="E168" s="72"/>
      <c r="F168" s="72"/>
      <c r="G168" s="72"/>
      <c r="H168" s="72"/>
      <c r="I168" s="72"/>
      <c r="J168" s="72"/>
      <c r="K168" s="72"/>
      <c r="L168" s="72"/>
      <c r="M168" s="72"/>
      <c r="N168" s="72"/>
      <c r="O168" s="72"/>
      <c r="P168" s="72"/>
      <c r="Q168" s="72"/>
      <c r="R168" s="72"/>
      <c r="S168" s="72"/>
      <c r="T168" s="72"/>
      <c r="U168" s="72"/>
      <c r="V168" s="72"/>
      <c r="W168" s="72"/>
      <c r="X168" s="72"/>
      <c r="Y168" s="72"/>
      <c r="Z168" s="72"/>
      <c r="AA168" s="72"/>
      <c r="AB168" s="72"/>
      <c r="AC168" s="72"/>
      <c r="AD168" s="72"/>
      <c r="AE168" s="72"/>
      <c r="AF168" s="72"/>
      <c r="AG168" s="72"/>
      <c r="AH168" s="72"/>
      <c r="AI168" s="72"/>
      <c r="AJ168" s="72"/>
      <c r="AK168" s="72"/>
      <c r="AL168" s="72"/>
      <c r="AM168" s="72"/>
      <c r="AN168" s="72"/>
      <c r="AO168" s="72"/>
      <c r="AP168" s="72"/>
      <c r="AQ168" s="72"/>
      <c r="AR168" s="72"/>
      <c r="AS168" s="72"/>
      <c r="AT168" s="72"/>
      <c r="AU168" s="72"/>
      <c r="AV168" s="72"/>
      <c r="AW168" s="72"/>
      <c r="AX168" s="72"/>
      <c r="AY168" s="72"/>
      <c r="AZ168" s="72"/>
      <c r="BA168" s="72"/>
      <c r="BB168" s="72"/>
      <c r="BC168" s="72"/>
      <c r="BD168" s="72"/>
      <c r="BE168" s="72"/>
      <c r="BF168" s="72"/>
      <c r="BG168" s="72"/>
      <c r="BH168" s="72"/>
    </row>
    <row r="169" spans="1:60" x14ac:dyDescent="0.25">
      <c r="A169" s="72"/>
      <c r="B169" s="72"/>
      <c r="C169" s="72"/>
      <c r="D169" s="72"/>
      <c r="E169" s="72"/>
      <c r="F169" s="72"/>
      <c r="G169" s="72"/>
      <c r="H169" s="72"/>
      <c r="I169" s="72"/>
      <c r="J169" s="72"/>
      <c r="K169" s="72"/>
      <c r="L169" s="72"/>
      <c r="M169" s="72"/>
      <c r="N169" s="72"/>
      <c r="O169" s="72"/>
      <c r="P169" s="72"/>
      <c r="Q169" s="72"/>
      <c r="R169" s="72"/>
      <c r="S169" s="72"/>
      <c r="T169" s="72"/>
      <c r="U169" s="72"/>
      <c r="V169" s="72"/>
      <c r="W169" s="72"/>
      <c r="X169" s="72"/>
      <c r="Y169" s="72"/>
      <c r="Z169" s="72"/>
      <c r="AA169" s="72"/>
      <c r="AB169" s="72"/>
      <c r="AC169" s="72"/>
      <c r="AD169" s="72"/>
      <c r="AE169" s="72"/>
      <c r="AF169" s="72"/>
      <c r="AG169" s="72"/>
      <c r="AH169" s="72"/>
      <c r="AI169" s="72"/>
      <c r="AJ169" s="72"/>
      <c r="AK169" s="72"/>
      <c r="AL169" s="72"/>
      <c r="AM169" s="72"/>
      <c r="AN169" s="72"/>
      <c r="AO169" s="72"/>
      <c r="AP169" s="72"/>
      <c r="AQ169" s="72"/>
      <c r="AR169" s="72"/>
      <c r="AS169" s="72"/>
      <c r="AT169" s="72"/>
      <c r="AU169" s="72"/>
      <c r="AV169" s="72"/>
      <c r="AW169" s="72"/>
      <c r="AX169" s="72"/>
      <c r="AY169" s="72"/>
      <c r="AZ169" s="72"/>
      <c r="BA169" s="72"/>
      <c r="BB169" s="72"/>
      <c r="BC169" s="72"/>
      <c r="BD169" s="72"/>
      <c r="BE169" s="72"/>
      <c r="BF169" s="72"/>
      <c r="BG169" s="72"/>
      <c r="BH169" s="72"/>
    </row>
    <row r="170" spans="1:60" x14ac:dyDescent="0.25">
      <c r="A170" s="72"/>
      <c r="B170" s="72"/>
      <c r="C170" s="72"/>
      <c r="D170" s="72"/>
      <c r="E170" s="72"/>
      <c r="F170" s="72"/>
      <c r="G170" s="72"/>
      <c r="H170" s="72"/>
      <c r="I170" s="72"/>
      <c r="J170" s="72"/>
      <c r="K170" s="72"/>
      <c r="L170" s="72"/>
      <c r="M170" s="72"/>
      <c r="N170" s="72"/>
      <c r="O170" s="72"/>
      <c r="P170" s="72"/>
      <c r="Q170" s="72"/>
      <c r="R170" s="72"/>
      <c r="S170" s="72"/>
      <c r="T170" s="72"/>
      <c r="U170" s="72"/>
      <c r="V170" s="72"/>
      <c r="W170" s="72"/>
      <c r="X170" s="72"/>
      <c r="Y170" s="72"/>
      <c r="Z170" s="72"/>
      <c r="AA170" s="72"/>
      <c r="AB170" s="72"/>
      <c r="AC170" s="72"/>
      <c r="AD170" s="72"/>
      <c r="AE170" s="72"/>
      <c r="AF170" s="72"/>
      <c r="AG170" s="72"/>
      <c r="AH170" s="72"/>
      <c r="AI170" s="72"/>
      <c r="AJ170" s="72"/>
      <c r="AK170" s="72"/>
      <c r="AL170" s="72"/>
      <c r="AM170" s="72"/>
      <c r="AN170" s="72"/>
      <c r="AO170" s="72"/>
      <c r="AP170" s="72"/>
      <c r="AQ170" s="72"/>
      <c r="AR170" s="72"/>
      <c r="AS170" s="72"/>
      <c r="AT170" s="72"/>
      <c r="AU170" s="72"/>
      <c r="AV170" s="72"/>
      <c r="AW170" s="72"/>
      <c r="AX170" s="72"/>
      <c r="AY170" s="72"/>
      <c r="AZ170" s="72"/>
      <c r="BA170" s="72"/>
      <c r="BB170" s="72"/>
      <c r="BC170" s="72"/>
      <c r="BD170" s="72"/>
      <c r="BE170" s="72"/>
      <c r="BF170" s="72"/>
      <c r="BG170" s="72"/>
      <c r="BH170" s="72"/>
    </row>
    <row r="171" spans="1:60" x14ac:dyDescent="0.25">
      <c r="A171" s="72"/>
      <c r="B171" s="72"/>
      <c r="C171" s="72"/>
      <c r="D171" s="72"/>
      <c r="E171" s="72"/>
      <c r="F171" s="72"/>
      <c r="G171" s="72"/>
      <c r="H171" s="72"/>
      <c r="I171" s="72"/>
      <c r="J171" s="72"/>
      <c r="K171" s="72"/>
      <c r="L171" s="72"/>
      <c r="M171" s="72"/>
      <c r="N171" s="72"/>
      <c r="O171" s="72"/>
      <c r="P171" s="72"/>
      <c r="Q171" s="72"/>
      <c r="R171" s="72"/>
      <c r="S171" s="72"/>
      <c r="T171" s="72"/>
      <c r="U171" s="72"/>
      <c r="V171" s="72"/>
      <c r="W171" s="72"/>
      <c r="X171" s="72"/>
      <c r="Y171" s="72"/>
      <c r="Z171" s="72"/>
      <c r="AA171" s="72"/>
      <c r="AB171" s="72"/>
      <c r="AC171" s="72"/>
      <c r="AD171" s="72"/>
      <c r="AE171" s="72"/>
      <c r="AF171" s="72"/>
      <c r="AG171" s="72"/>
      <c r="AH171" s="72"/>
      <c r="AI171" s="72"/>
      <c r="AJ171" s="72"/>
      <c r="AK171" s="72"/>
      <c r="AL171" s="72"/>
      <c r="AM171" s="72"/>
      <c r="AN171" s="72"/>
      <c r="AO171" s="72"/>
      <c r="AP171" s="72"/>
      <c r="AQ171" s="72"/>
      <c r="AR171" s="72"/>
      <c r="AS171" s="72"/>
      <c r="AT171" s="72"/>
      <c r="AU171" s="72"/>
      <c r="AV171" s="72"/>
      <c r="AW171" s="72"/>
      <c r="AX171" s="72"/>
      <c r="AY171" s="72"/>
      <c r="AZ171" s="72"/>
      <c r="BA171" s="72"/>
      <c r="BB171" s="72"/>
      <c r="BC171" s="72"/>
      <c r="BD171" s="72"/>
      <c r="BE171" s="72"/>
      <c r="BF171" s="72"/>
      <c r="BG171" s="72"/>
      <c r="BH171" s="72"/>
    </row>
    <row r="172" spans="1:60" x14ac:dyDescent="0.25">
      <c r="A172" s="72"/>
      <c r="B172" s="72"/>
      <c r="C172" s="72"/>
      <c r="D172" s="72"/>
      <c r="E172" s="72"/>
      <c r="F172" s="72"/>
      <c r="G172" s="72"/>
      <c r="H172" s="72"/>
      <c r="I172" s="72"/>
      <c r="J172" s="72"/>
      <c r="K172" s="72"/>
      <c r="L172" s="72"/>
      <c r="M172" s="72"/>
      <c r="N172" s="72"/>
      <c r="O172" s="72"/>
      <c r="P172" s="72"/>
      <c r="Q172" s="72"/>
      <c r="R172" s="72"/>
      <c r="S172" s="72"/>
      <c r="T172" s="72"/>
      <c r="U172" s="72"/>
      <c r="V172" s="72"/>
      <c r="W172" s="72"/>
      <c r="X172" s="72"/>
      <c r="Y172" s="72"/>
      <c r="Z172" s="72"/>
      <c r="AA172" s="72"/>
      <c r="AB172" s="72"/>
      <c r="AC172" s="72"/>
      <c r="AD172" s="72"/>
      <c r="AE172" s="72"/>
      <c r="AF172" s="72"/>
      <c r="AG172" s="72"/>
      <c r="AH172" s="72"/>
      <c r="AI172" s="72"/>
      <c r="AJ172" s="72"/>
      <c r="AK172" s="72"/>
      <c r="AL172" s="72"/>
      <c r="AM172" s="72"/>
      <c r="AN172" s="72"/>
      <c r="AO172" s="72"/>
      <c r="AP172" s="72"/>
      <c r="AQ172" s="72"/>
      <c r="AR172" s="72"/>
      <c r="AS172" s="72"/>
      <c r="AT172" s="72"/>
      <c r="AU172" s="72"/>
      <c r="AV172" s="72"/>
      <c r="AW172" s="72"/>
      <c r="AX172" s="72"/>
      <c r="AY172" s="72"/>
      <c r="AZ172" s="72"/>
      <c r="BA172" s="72"/>
      <c r="BB172" s="72"/>
      <c r="BC172" s="72"/>
      <c r="BD172" s="72"/>
      <c r="BE172" s="72"/>
      <c r="BF172" s="72"/>
      <c r="BG172" s="72"/>
      <c r="BH172" s="72"/>
    </row>
    <row r="173" spans="1:60" x14ac:dyDescent="0.25">
      <c r="A173" s="72"/>
      <c r="B173" s="72"/>
      <c r="C173" s="72"/>
      <c r="D173" s="72"/>
      <c r="E173" s="72"/>
      <c r="F173" s="72"/>
      <c r="G173" s="72"/>
      <c r="H173" s="72"/>
      <c r="I173" s="72"/>
      <c r="J173" s="72"/>
      <c r="K173" s="72"/>
      <c r="L173" s="72"/>
      <c r="M173" s="72"/>
      <c r="N173" s="72"/>
      <c r="O173" s="72"/>
      <c r="P173" s="72"/>
      <c r="Q173" s="72"/>
      <c r="R173" s="72"/>
      <c r="S173" s="72"/>
      <c r="T173" s="72"/>
      <c r="U173" s="72"/>
      <c r="V173" s="72"/>
      <c r="W173" s="72"/>
      <c r="X173" s="72"/>
      <c r="Y173" s="72"/>
      <c r="Z173" s="72"/>
      <c r="AA173" s="72"/>
      <c r="AB173" s="72"/>
      <c r="AC173" s="72"/>
      <c r="AD173" s="72"/>
      <c r="AE173" s="72"/>
      <c r="AF173" s="72"/>
      <c r="AG173" s="72"/>
      <c r="AH173" s="72"/>
      <c r="AI173" s="72"/>
      <c r="AJ173" s="72"/>
      <c r="AK173" s="72"/>
      <c r="AL173" s="72"/>
      <c r="AM173" s="72"/>
      <c r="AN173" s="72"/>
      <c r="AO173" s="72"/>
      <c r="AP173" s="72"/>
      <c r="AQ173" s="72"/>
      <c r="AR173" s="72"/>
      <c r="AS173" s="72"/>
      <c r="AT173" s="72"/>
      <c r="AU173" s="72"/>
      <c r="AV173" s="72"/>
      <c r="AW173" s="72"/>
      <c r="AX173" s="72"/>
      <c r="AY173" s="72"/>
      <c r="AZ173" s="72"/>
      <c r="BA173" s="72"/>
      <c r="BB173" s="72"/>
      <c r="BC173" s="72"/>
      <c r="BD173" s="72"/>
      <c r="BE173" s="72"/>
      <c r="BF173" s="72"/>
      <c r="BG173" s="72"/>
      <c r="BH173" s="72"/>
    </row>
    <row r="174" spans="1:60" x14ac:dyDescent="0.25">
      <c r="A174" s="72"/>
      <c r="B174" s="72"/>
      <c r="C174" s="72"/>
      <c r="D174" s="72"/>
      <c r="E174" s="72"/>
      <c r="F174" s="72"/>
      <c r="G174" s="72"/>
      <c r="H174" s="72"/>
      <c r="I174" s="72"/>
      <c r="J174" s="72"/>
      <c r="K174" s="72"/>
      <c r="L174" s="72"/>
      <c r="M174" s="72"/>
      <c r="N174" s="72"/>
      <c r="O174" s="72"/>
      <c r="P174" s="72"/>
      <c r="Q174" s="72"/>
      <c r="R174" s="72"/>
      <c r="S174" s="72"/>
      <c r="T174" s="72"/>
      <c r="U174" s="72"/>
      <c r="V174" s="72"/>
      <c r="W174" s="72"/>
      <c r="X174" s="72"/>
      <c r="Y174" s="72"/>
      <c r="Z174" s="72"/>
      <c r="AA174" s="72"/>
      <c r="AB174" s="72"/>
      <c r="AC174" s="72"/>
      <c r="AD174" s="72"/>
      <c r="AE174" s="72"/>
      <c r="AF174" s="72"/>
      <c r="AG174" s="72"/>
      <c r="AH174" s="72"/>
      <c r="AI174" s="72"/>
      <c r="AJ174" s="72"/>
      <c r="AK174" s="72"/>
      <c r="AL174" s="72"/>
      <c r="AM174" s="72"/>
      <c r="AN174" s="72"/>
      <c r="AO174" s="72"/>
      <c r="AP174" s="72"/>
      <c r="AQ174" s="72"/>
      <c r="AR174" s="72"/>
      <c r="AS174" s="72"/>
      <c r="AT174" s="72"/>
      <c r="AU174" s="72"/>
      <c r="AV174" s="72"/>
      <c r="AW174" s="72"/>
      <c r="AX174" s="72"/>
      <c r="AY174" s="72"/>
      <c r="AZ174" s="72"/>
      <c r="BA174" s="72"/>
      <c r="BB174" s="72"/>
      <c r="BC174" s="72"/>
      <c r="BD174" s="72"/>
      <c r="BE174" s="72"/>
      <c r="BF174" s="72"/>
      <c r="BG174" s="72"/>
      <c r="BH174" s="72"/>
    </row>
    <row r="175" spans="1:60" x14ac:dyDescent="0.25">
      <c r="A175" s="72"/>
      <c r="B175" s="72"/>
      <c r="C175" s="72"/>
      <c r="D175" s="72"/>
      <c r="E175" s="72"/>
      <c r="F175" s="72"/>
      <c r="G175" s="72"/>
      <c r="H175" s="72"/>
      <c r="I175" s="72"/>
      <c r="J175" s="72"/>
      <c r="K175" s="72"/>
      <c r="L175" s="72"/>
      <c r="M175" s="72"/>
      <c r="N175" s="72"/>
      <c r="O175" s="72"/>
      <c r="P175" s="72"/>
      <c r="Q175" s="72"/>
      <c r="R175" s="72"/>
      <c r="S175" s="72"/>
      <c r="T175" s="72"/>
      <c r="U175" s="72"/>
      <c r="V175" s="72"/>
      <c r="W175" s="72"/>
      <c r="X175" s="72"/>
      <c r="Y175" s="72"/>
      <c r="Z175" s="72"/>
      <c r="AA175" s="72"/>
      <c r="AB175" s="72"/>
      <c r="AC175" s="72"/>
      <c r="AD175" s="72"/>
      <c r="AE175" s="72"/>
      <c r="AF175" s="72"/>
      <c r="AG175" s="72"/>
      <c r="AH175" s="72"/>
      <c r="AI175" s="72"/>
      <c r="AJ175" s="72"/>
      <c r="AK175" s="72"/>
      <c r="AL175" s="72"/>
      <c r="AM175" s="72"/>
      <c r="AN175" s="72"/>
      <c r="AO175" s="72"/>
      <c r="AP175" s="72"/>
      <c r="AQ175" s="72"/>
      <c r="AR175" s="72"/>
      <c r="AS175" s="72"/>
      <c r="AT175" s="72"/>
      <c r="AU175" s="72"/>
      <c r="AV175" s="72"/>
      <c r="AW175" s="72"/>
      <c r="AX175" s="72"/>
      <c r="AY175" s="72"/>
      <c r="AZ175" s="72"/>
      <c r="BA175" s="72"/>
      <c r="BB175" s="72"/>
      <c r="BC175" s="72"/>
      <c r="BD175" s="72"/>
      <c r="BE175" s="72"/>
      <c r="BF175" s="72"/>
      <c r="BG175" s="72"/>
      <c r="BH175" s="72"/>
    </row>
    <row r="176" spans="1:60" x14ac:dyDescent="0.25">
      <c r="A176" s="72"/>
      <c r="B176" s="72"/>
      <c r="C176" s="72"/>
      <c r="D176" s="72"/>
      <c r="E176" s="72"/>
      <c r="F176" s="72"/>
      <c r="G176" s="72"/>
      <c r="H176" s="72"/>
      <c r="I176" s="72"/>
      <c r="J176" s="72"/>
      <c r="K176" s="72"/>
      <c r="L176" s="72"/>
      <c r="M176" s="72"/>
      <c r="N176" s="72"/>
      <c r="O176" s="72"/>
      <c r="P176" s="72"/>
      <c r="Q176" s="72"/>
      <c r="R176" s="72"/>
      <c r="S176" s="72"/>
      <c r="T176" s="72"/>
      <c r="U176" s="72"/>
      <c r="V176" s="72"/>
      <c r="W176" s="72"/>
      <c r="X176" s="72"/>
      <c r="Y176" s="72"/>
      <c r="Z176" s="72"/>
      <c r="AA176" s="72"/>
      <c r="AB176" s="72"/>
      <c r="AC176" s="72"/>
      <c r="AD176" s="72"/>
      <c r="AE176" s="72"/>
      <c r="AF176" s="72"/>
      <c r="AG176" s="72"/>
      <c r="AH176" s="72"/>
      <c r="AI176" s="72"/>
      <c r="AJ176" s="72"/>
      <c r="AK176" s="72"/>
      <c r="AL176" s="72"/>
      <c r="AM176" s="72"/>
      <c r="AN176" s="72"/>
      <c r="AO176" s="72"/>
      <c r="AP176" s="72"/>
      <c r="AQ176" s="72"/>
      <c r="AR176" s="72"/>
      <c r="AS176" s="72"/>
      <c r="AT176" s="72"/>
      <c r="AU176" s="72"/>
      <c r="AV176" s="72"/>
      <c r="AW176" s="72"/>
      <c r="AX176" s="72"/>
      <c r="AY176" s="72"/>
      <c r="AZ176" s="72"/>
      <c r="BA176" s="72"/>
      <c r="BB176" s="72"/>
      <c r="BC176" s="72"/>
      <c r="BD176" s="72"/>
      <c r="BE176" s="72"/>
      <c r="BF176" s="72"/>
      <c r="BG176" s="72"/>
      <c r="BH176" s="72"/>
    </row>
    <row r="177" spans="1:60" x14ac:dyDescent="0.25">
      <c r="A177" s="72"/>
      <c r="B177" s="72"/>
      <c r="C177" s="72"/>
      <c r="D177" s="72"/>
      <c r="E177" s="72"/>
      <c r="F177" s="72"/>
      <c r="G177" s="72"/>
      <c r="H177" s="72"/>
      <c r="I177" s="72"/>
      <c r="J177" s="72"/>
      <c r="K177" s="72"/>
      <c r="L177" s="72"/>
      <c r="M177" s="72"/>
      <c r="N177" s="72"/>
      <c r="O177" s="72"/>
      <c r="P177" s="72"/>
      <c r="Q177" s="72"/>
      <c r="R177" s="72"/>
      <c r="S177" s="72"/>
      <c r="T177" s="72"/>
      <c r="U177" s="72"/>
      <c r="V177" s="72"/>
      <c r="W177" s="72"/>
      <c r="X177" s="72"/>
      <c r="Y177" s="72"/>
      <c r="Z177" s="72"/>
      <c r="AA177" s="72"/>
      <c r="AB177" s="72"/>
      <c r="AC177" s="72"/>
      <c r="AD177" s="72"/>
      <c r="AE177" s="72"/>
      <c r="AF177" s="72"/>
      <c r="AG177" s="72"/>
      <c r="AH177" s="72"/>
      <c r="AI177" s="72"/>
      <c r="AJ177" s="72"/>
      <c r="AK177" s="72"/>
      <c r="AL177" s="72"/>
      <c r="AM177" s="72"/>
      <c r="AN177" s="72"/>
      <c r="AO177" s="72"/>
      <c r="AP177" s="72"/>
      <c r="AQ177" s="72"/>
      <c r="AR177" s="72"/>
      <c r="AS177" s="72"/>
      <c r="AT177" s="72"/>
      <c r="AU177" s="72"/>
      <c r="AV177" s="72"/>
      <c r="AW177" s="72"/>
      <c r="AX177" s="72"/>
      <c r="AY177" s="72"/>
      <c r="AZ177" s="72"/>
      <c r="BA177" s="72"/>
      <c r="BB177" s="72"/>
      <c r="BC177" s="72"/>
      <c r="BD177" s="72"/>
      <c r="BE177" s="72"/>
      <c r="BF177" s="72"/>
      <c r="BG177" s="72"/>
      <c r="BH177" s="72"/>
    </row>
    <row r="178" spans="1:60" x14ac:dyDescent="0.25">
      <c r="A178" s="72"/>
      <c r="B178" s="72"/>
      <c r="C178" s="72"/>
      <c r="D178" s="72"/>
      <c r="E178" s="72"/>
      <c r="F178" s="72"/>
      <c r="G178" s="72"/>
      <c r="H178" s="72"/>
      <c r="I178" s="72"/>
      <c r="J178" s="72"/>
      <c r="K178" s="72"/>
      <c r="L178" s="72"/>
      <c r="M178" s="72"/>
      <c r="N178" s="72"/>
      <c r="O178" s="72"/>
      <c r="P178" s="72"/>
      <c r="Q178" s="72"/>
      <c r="R178" s="72"/>
      <c r="S178" s="72"/>
      <c r="T178" s="72"/>
      <c r="U178" s="72"/>
      <c r="V178" s="72"/>
      <c r="W178" s="72"/>
      <c r="X178" s="72"/>
      <c r="Y178" s="72"/>
      <c r="Z178" s="72"/>
      <c r="AA178" s="72"/>
      <c r="AB178" s="72"/>
      <c r="AC178" s="72"/>
      <c r="AD178" s="72"/>
      <c r="AE178" s="72"/>
      <c r="AF178" s="72"/>
      <c r="AG178" s="72"/>
      <c r="AH178" s="72"/>
      <c r="AI178" s="72"/>
      <c r="AJ178" s="72"/>
      <c r="AK178" s="72"/>
      <c r="AL178" s="72"/>
      <c r="AM178" s="72"/>
      <c r="AN178" s="72"/>
      <c r="AO178" s="72"/>
      <c r="AP178" s="72"/>
      <c r="AQ178" s="72"/>
      <c r="AR178" s="72"/>
      <c r="AS178" s="72"/>
      <c r="AT178" s="72"/>
      <c r="AU178" s="72"/>
      <c r="AV178" s="72"/>
      <c r="AW178" s="72"/>
      <c r="AX178" s="72"/>
      <c r="AY178" s="72"/>
      <c r="AZ178" s="72"/>
      <c r="BA178" s="72"/>
      <c r="BB178" s="72"/>
      <c r="BC178" s="72"/>
      <c r="BD178" s="72"/>
      <c r="BE178" s="72"/>
      <c r="BF178" s="72"/>
      <c r="BG178" s="72"/>
      <c r="BH178" s="72"/>
    </row>
    <row r="179" spans="1:60" x14ac:dyDescent="0.25">
      <c r="A179" s="72"/>
      <c r="B179" s="72"/>
      <c r="C179" s="72"/>
      <c r="D179" s="72"/>
      <c r="E179" s="72"/>
      <c r="F179" s="72"/>
      <c r="G179" s="72"/>
      <c r="H179" s="72"/>
      <c r="I179" s="72"/>
      <c r="J179" s="72"/>
      <c r="K179" s="72"/>
      <c r="L179" s="72"/>
      <c r="M179" s="72"/>
      <c r="N179" s="72"/>
      <c r="O179" s="72"/>
      <c r="P179" s="72"/>
      <c r="Q179" s="72"/>
      <c r="R179" s="72"/>
      <c r="S179" s="72"/>
      <c r="T179" s="72"/>
      <c r="U179" s="72"/>
      <c r="V179" s="72"/>
      <c r="W179" s="72"/>
      <c r="X179" s="72"/>
      <c r="Y179" s="72"/>
      <c r="Z179" s="72"/>
      <c r="AA179" s="72"/>
      <c r="AB179" s="72"/>
      <c r="AC179" s="72"/>
      <c r="AD179" s="72"/>
      <c r="AE179" s="72"/>
      <c r="AF179" s="72"/>
      <c r="AG179" s="72"/>
      <c r="AH179" s="72"/>
      <c r="AI179" s="72"/>
      <c r="AJ179" s="72"/>
      <c r="AK179" s="72"/>
      <c r="AL179" s="72"/>
      <c r="AM179" s="72"/>
      <c r="AN179" s="72"/>
      <c r="AO179" s="72"/>
      <c r="AP179" s="72"/>
      <c r="AQ179" s="72"/>
      <c r="AR179" s="72"/>
      <c r="AS179" s="72"/>
      <c r="AT179" s="72"/>
      <c r="AU179" s="72"/>
      <c r="AV179" s="72"/>
      <c r="AW179" s="72"/>
      <c r="AX179" s="72"/>
      <c r="AY179" s="72"/>
      <c r="AZ179" s="72"/>
      <c r="BA179" s="72"/>
      <c r="BB179" s="72"/>
      <c r="BC179" s="72"/>
      <c r="BD179" s="72"/>
      <c r="BE179" s="72"/>
      <c r="BF179" s="72"/>
      <c r="BG179" s="72"/>
      <c r="BH179" s="72"/>
    </row>
    <row r="180" spans="1:60" x14ac:dyDescent="0.25">
      <c r="A180" s="72"/>
      <c r="B180" s="72"/>
      <c r="C180" s="72"/>
      <c r="D180" s="72"/>
      <c r="E180" s="72"/>
      <c r="F180" s="72"/>
      <c r="G180" s="72"/>
      <c r="H180" s="72"/>
      <c r="I180" s="72"/>
      <c r="J180" s="72"/>
      <c r="K180" s="72"/>
      <c r="L180" s="72"/>
      <c r="M180" s="72"/>
      <c r="N180" s="72"/>
      <c r="O180" s="72"/>
      <c r="P180" s="72"/>
      <c r="Q180" s="72"/>
      <c r="R180" s="72"/>
      <c r="S180" s="72"/>
      <c r="T180" s="72"/>
      <c r="U180" s="72"/>
      <c r="V180" s="72"/>
      <c r="W180" s="72"/>
      <c r="X180" s="72"/>
      <c r="Y180" s="72"/>
      <c r="Z180" s="72"/>
      <c r="AA180" s="72"/>
      <c r="AB180" s="72"/>
      <c r="AC180" s="72"/>
      <c r="AD180" s="72"/>
      <c r="AE180" s="72"/>
      <c r="AF180" s="72"/>
      <c r="AG180" s="72"/>
      <c r="AH180" s="72"/>
      <c r="AI180" s="72"/>
      <c r="AJ180" s="72"/>
      <c r="AK180" s="72"/>
      <c r="AL180" s="72"/>
      <c r="AM180" s="72"/>
      <c r="AN180" s="72"/>
      <c r="AO180" s="72"/>
      <c r="AP180" s="72"/>
      <c r="AQ180" s="72"/>
      <c r="AR180" s="72"/>
      <c r="AS180" s="72"/>
      <c r="AT180" s="72"/>
      <c r="AU180" s="72"/>
      <c r="AV180" s="72"/>
      <c r="AW180" s="72"/>
      <c r="AX180" s="72"/>
      <c r="AY180" s="72"/>
      <c r="AZ180" s="72"/>
      <c r="BA180" s="72"/>
      <c r="BB180" s="72"/>
      <c r="BC180" s="72"/>
      <c r="BD180" s="72"/>
      <c r="BE180" s="72"/>
      <c r="BF180" s="72"/>
      <c r="BG180" s="72"/>
      <c r="BH180" s="72"/>
    </row>
    <row r="181" spans="1:60" x14ac:dyDescent="0.25">
      <c r="A181" s="72"/>
      <c r="B181" s="72"/>
      <c r="C181" s="72"/>
      <c r="D181" s="72"/>
      <c r="E181" s="72"/>
      <c r="F181" s="72"/>
      <c r="G181" s="72"/>
      <c r="H181" s="72"/>
      <c r="I181" s="72"/>
      <c r="J181" s="72"/>
      <c r="K181" s="72"/>
      <c r="L181" s="72"/>
      <c r="M181" s="72"/>
      <c r="N181" s="72"/>
      <c r="O181" s="72"/>
      <c r="P181" s="72"/>
      <c r="Q181" s="72"/>
      <c r="R181" s="72"/>
      <c r="S181" s="72"/>
      <c r="T181" s="72"/>
      <c r="U181" s="72"/>
      <c r="V181" s="72"/>
      <c r="W181" s="72"/>
      <c r="X181" s="72"/>
      <c r="Y181" s="72"/>
      <c r="Z181" s="72"/>
      <c r="AA181" s="72"/>
      <c r="AB181" s="72"/>
      <c r="AC181" s="72"/>
      <c r="AD181" s="72"/>
      <c r="AE181" s="72"/>
      <c r="AF181" s="72"/>
      <c r="AG181" s="72"/>
      <c r="AH181" s="72"/>
      <c r="AI181" s="72"/>
      <c r="AJ181" s="72"/>
      <c r="AK181" s="72"/>
      <c r="AL181" s="72"/>
      <c r="AM181" s="72"/>
      <c r="AN181" s="72"/>
      <c r="AO181" s="72"/>
      <c r="AP181" s="72"/>
      <c r="AQ181" s="72"/>
      <c r="AR181" s="72"/>
      <c r="AS181" s="72"/>
      <c r="AT181" s="72"/>
      <c r="AU181" s="72"/>
      <c r="AV181" s="72"/>
      <c r="AW181" s="72"/>
      <c r="AX181" s="72"/>
      <c r="AY181" s="72"/>
      <c r="AZ181" s="72"/>
      <c r="BA181" s="72"/>
      <c r="BB181" s="72"/>
      <c r="BC181" s="72"/>
      <c r="BD181" s="72"/>
      <c r="BE181" s="72"/>
      <c r="BF181" s="72"/>
      <c r="BG181" s="72"/>
      <c r="BH181" s="72"/>
    </row>
    <row r="182" spans="1:60" x14ac:dyDescent="0.25">
      <c r="A182" s="72"/>
      <c r="B182" s="72"/>
      <c r="C182" s="72"/>
      <c r="D182" s="72"/>
      <c r="E182" s="72"/>
      <c r="F182" s="72"/>
      <c r="G182" s="72"/>
      <c r="H182" s="72"/>
      <c r="I182" s="72"/>
      <c r="J182" s="72"/>
      <c r="K182" s="72"/>
      <c r="L182" s="72"/>
      <c r="M182" s="72"/>
      <c r="N182" s="72"/>
      <c r="O182" s="72"/>
      <c r="P182" s="72"/>
      <c r="Q182" s="72"/>
      <c r="R182" s="72"/>
      <c r="S182" s="72"/>
      <c r="T182" s="72"/>
      <c r="U182" s="72"/>
      <c r="V182" s="72"/>
      <c r="W182" s="72"/>
      <c r="X182" s="72"/>
      <c r="Y182" s="72"/>
      <c r="Z182" s="72"/>
      <c r="AA182" s="72"/>
      <c r="AB182" s="72"/>
      <c r="AC182" s="72"/>
      <c r="AD182" s="72"/>
      <c r="AE182" s="72"/>
      <c r="AF182" s="72"/>
      <c r="AG182" s="72"/>
      <c r="AH182" s="72"/>
      <c r="AI182" s="72"/>
      <c r="AJ182" s="72"/>
      <c r="AK182" s="72"/>
      <c r="AL182" s="72"/>
      <c r="AM182" s="72"/>
      <c r="AN182" s="72"/>
      <c r="AO182" s="72"/>
      <c r="AP182" s="72"/>
      <c r="AQ182" s="72"/>
      <c r="AR182" s="72"/>
      <c r="AS182" s="72"/>
      <c r="AT182" s="72"/>
      <c r="AU182" s="72"/>
      <c r="AV182" s="72"/>
      <c r="AW182" s="72"/>
      <c r="AX182" s="72"/>
      <c r="AY182" s="72"/>
      <c r="AZ182" s="72"/>
      <c r="BA182" s="72"/>
      <c r="BB182" s="72"/>
      <c r="BC182" s="72"/>
      <c r="BD182" s="72"/>
      <c r="BE182" s="72"/>
      <c r="BF182" s="72"/>
      <c r="BG182" s="72"/>
      <c r="BH182" s="72"/>
    </row>
    <row r="183" spans="1:60" x14ac:dyDescent="0.25">
      <c r="A183" s="72"/>
      <c r="B183" s="72"/>
      <c r="C183" s="72"/>
      <c r="D183" s="72"/>
      <c r="E183" s="72"/>
      <c r="F183" s="72"/>
      <c r="G183" s="72"/>
      <c r="H183" s="72"/>
      <c r="I183" s="72"/>
      <c r="J183" s="72"/>
      <c r="K183" s="72"/>
      <c r="L183" s="72"/>
      <c r="M183" s="72"/>
      <c r="N183" s="72"/>
      <c r="O183" s="72"/>
      <c r="P183" s="72"/>
      <c r="Q183" s="72"/>
      <c r="R183" s="72"/>
      <c r="S183" s="72"/>
      <c r="T183" s="72"/>
      <c r="U183" s="72"/>
      <c r="V183" s="72"/>
      <c r="W183" s="72"/>
      <c r="X183" s="72"/>
      <c r="Y183" s="72"/>
      <c r="Z183" s="72"/>
      <c r="AA183" s="72"/>
      <c r="AB183" s="72"/>
      <c r="AC183" s="72"/>
      <c r="AD183" s="72"/>
      <c r="AE183" s="72"/>
      <c r="AF183" s="72"/>
      <c r="AG183" s="72"/>
      <c r="AH183" s="72"/>
      <c r="AI183" s="72"/>
      <c r="AJ183" s="72"/>
      <c r="AK183" s="72"/>
      <c r="AL183" s="72"/>
      <c r="AM183" s="72"/>
      <c r="AN183" s="72"/>
      <c r="AO183" s="72"/>
      <c r="AP183" s="72"/>
      <c r="AQ183" s="72"/>
      <c r="AR183" s="72"/>
      <c r="AS183" s="72"/>
      <c r="AT183" s="72"/>
      <c r="AU183" s="72"/>
      <c r="AV183" s="72"/>
      <c r="AW183" s="72"/>
      <c r="AX183" s="72"/>
      <c r="AY183" s="72"/>
      <c r="AZ183" s="72"/>
      <c r="BA183" s="72"/>
      <c r="BB183" s="72"/>
      <c r="BC183" s="72"/>
      <c r="BD183" s="72"/>
      <c r="BE183" s="72"/>
      <c r="BF183" s="72"/>
      <c r="BG183" s="72"/>
      <c r="BH183" s="72"/>
    </row>
    <row r="184" spans="1:60" x14ac:dyDescent="0.25">
      <c r="A184" s="72"/>
      <c r="B184" s="72"/>
      <c r="C184" s="72"/>
      <c r="D184" s="72"/>
      <c r="E184" s="72"/>
      <c r="F184" s="72"/>
      <c r="G184" s="72"/>
      <c r="H184" s="72"/>
      <c r="I184" s="72"/>
      <c r="J184" s="72"/>
      <c r="K184" s="72"/>
      <c r="L184" s="72"/>
      <c r="M184" s="72"/>
      <c r="N184" s="72"/>
      <c r="O184" s="72"/>
      <c r="P184" s="72"/>
      <c r="Q184" s="72"/>
      <c r="R184" s="72"/>
      <c r="S184" s="72"/>
      <c r="T184" s="72"/>
      <c r="U184" s="72"/>
      <c r="V184" s="72"/>
      <c r="W184" s="72"/>
      <c r="X184" s="72"/>
      <c r="Y184" s="72"/>
      <c r="Z184" s="72"/>
      <c r="AA184" s="72"/>
      <c r="AB184" s="72"/>
      <c r="AC184" s="72"/>
      <c r="AD184" s="72"/>
      <c r="AE184" s="72"/>
      <c r="AF184" s="72"/>
      <c r="AG184" s="72"/>
      <c r="AH184" s="72"/>
      <c r="AI184" s="72"/>
      <c r="AJ184" s="72"/>
      <c r="AK184" s="72"/>
      <c r="AL184" s="72"/>
      <c r="AM184" s="72"/>
      <c r="AN184" s="72"/>
      <c r="AO184" s="72"/>
      <c r="AP184" s="72"/>
      <c r="AQ184" s="72"/>
      <c r="AR184" s="72"/>
      <c r="AS184" s="72"/>
      <c r="AT184" s="72"/>
      <c r="AU184" s="72"/>
      <c r="AV184" s="72"/>
      <c r="AW184" s="72"/>
      <c r="AX184" s="72"/>
      <c r="AY184" s="72"/>
      <c r="AZ184" s="72"/>
      <c r="BA184" s="72"/>
      <c r="BB184" s="72"/>
      <c r="BC184" s="72"/>
      <c r="BD184" s="72"/>
      <c r="BE184" s="72"/>
      <c r="BF184" s="72"/>
      <c r="BG184" s="72"/>
      <c r="BH184" s="72"/>
    </row>
    <row r="185" spans="1:60" x14ac:dyDescent="0.25">
      <c r="A185" s="72"/>
      <c r="B185" s="72"/>
      <c r="C185" s="72"/>
      <c r="D185" s="72"/>
      <c r="E185" s="72"/>
      <c r="F185" s="72"/>
      <c r="G185" s="72"/>
      <c r="H185" s="72"/>
      <c r="I185" s="72"/>
      <c r="J185" s="72"/>
      <c r="K185" s="72"/>
      <c r="L185" s="72"/>
      <c r="M185" s="72"/>
      <c r="N185" s="72"/>
      <c r="O185" s="72"/>
      <c r="P185" s="72"/>
      <c r="Q185" s="72"/>
      <c r="R185" s="72"/>
      <c r="S185" s="72"/>
      <c r="T185" s="72"/>
      <c r="U185" s="72"/>
      <c r="V185" s="72"/>
      <c r="W185" s="72"/>
      <c r="X185" s="72"/>
      <c r="Y185" s="72"/>
      <c r="Z185" s="72"/>
      <c r="AA185" s="72"/>
      <c r="AB185" s="72"/>
      <c r="AC185" s="72"/>
      <c r="AD185" s="72"/>
      <c r="AE185" s="72"/>
      <c r="AF185" s="72"/>
      <c r="AG185" s="72"/>
      <c r="AH185" s="72"/>
      <c r="AI185" s="72"/>
      <c r="AJ185" s="72"/>
      <c r="AK185" s="72"/>
      <c r="AL185" s="72"/>
      <c r="AM185" s="72"/>
      <c r="AN185" s="72"/>
      <c r="AO185" s="72"/>
      <c r="AP185" s="72"/>
      <c r="AQ185" s="72"/>
      <c r="AR185" s="72"/>
      <c r="AS185" s="72"/>
      <c r="AT185" s="72"/>
      <c r="AU185" s="72"/>
      <c r="AV185" s="72"/>
      <c r="AW185" s="72"/>
      <c r="AX185" s="72"/>
      <c r="AY185" s="72"/>
      <c r="AZ185" s="72"/>
      <c r="BA185" s="72"/>
      <c r="BB185" s="72"/>
      <c r="BC185" s="72"/>
      <c r="BD185" s="72"/>
      <c r="BE185" s="72"/>
      <c r="BF185" s="72"/>
      <c r="BG185" s="72"/>
      <c r="BH185" s="72"/>
    </row>
    <row r="186" spans="1:60" x14ac:dyDescent="0.25">
      <c r="A186" s="72"/>
      <c r="B186" s="72"/>
      <c r="C186" s="72"/>
      <c r="D186" s="72"/>
      <c r="E186" s="72"/>
      <c r="F186" s="72"/>
      <c r="G186" s="72"/>
      <c r="H186" s="72"/>
      <c r="I186" s="72"/>
      <c r="J186" s="72"/>
      <c r="K186" s="72"/>
      <c r="L186" s="72"/>
      <c r="M186" s="72"/>
      <c r="N186" s="72"/>
      <c r="O186" s="72"/>
      <c r="P186" s="72"/>
      <c r="Q186" s="72"/>
      <c r="R186" s="72"/>
      <c r="S186" s="72"/>
      <c r="T186" s="72"/>
      <c r="U186" s="72"/>
      <c r="V186" s="72"/>
      <c r="W186" s="72"/>
      <c r="X186" s="72"/>
      <c r="Y186" s="72"/>
      <c r="Z186" s="72"/>
      <c r="AA186" s="72"/>
      <c r="AB186" s="72"/>
      <c r="AC186" s="72"/>
      <c r="AD186" s="72"/>
      <c r="AE186" s="72"/>
      <c r="AF186" s="72"/>
      <c r="AG186" s="72"/>
      <c r="AH186" s="72"/>
      <c r="AI186" s="72"/>
      <c r="AJ186" s="72"/>
      <c r="AK186" s="72"/>
      <c r="AL186" s="72"/>
      <c r="AM186" s="72"/>
      <c r="AN186" s="72"/>
      <c r="AO186" s="72"/>
      <c r="AP186" s="72"/>
      <c r="AQ186" s="72"/>
      <c r="AR186" s="72"/>
      <c r="AS186" s="72"/>
      <c r="AT186" s="72"/>
      <c r="AU186" s="72"/>
      <c r="AV186" s="72"/>
      <c r="AW186" s="72"/>
      <c r="AX186" s="72"/>
      <c r="AY186" s="72"/>
      <c r="AZ186" s="72"/>
      <c r="BA186" s="72"/>
      <c r="BB186" s="72"/>
      <c r="BC186" s="72"/>
      <c r="BD186" s="72"/>
      <c r="BE186" s="72"/>
      <c r="BF186" s="72"/>
      <c r="BG186" s="72"/>
      <c r="BH186" s="72"/>
    </row>
    <row r="187" spans="1:60" x14ac:dyDescent="0.25">
      <c r="A187" s="72"/>
      <c r="B187" s="72"/>
      <c r="C187" s="72"/>
      <c r="D187" s="72"/>
      <c r="E187" s="72"/>
      <c r="F187" s="72"/>
      <c r="G187" s="72"/>
      <c r="H187" s="72"/>
      <c r="I187" s="72"/>
      <c r="J187" s="72"/>
      <c r="K187" s="72"/>
      <c r="L187" s="72"/>
      <c r="M187" s="72"/>
      <c r="N187" s="72"/>
      <c r="O187" s="72"/>
      <c r="P187" s="72"/>
      <c r="Q187" s="72"/>
      <c r="R187" s="72"/>
      <c r="S187" s="72"/>
      <c r="T187" s="72"/>
      <c r="U187" s="72"/>
      <c r="V187" s="72"/>
      <c r="W187" s="72"/>
      <c r="X187" s="72"/>
      <c r="Y187" s="72"/>
      <c r="Z187" s="72"/>
      <c r="AA187" s="72"/>
      <c r="AB187" s="72"/>
      <c r="AC187" s="72"/>
      <c r="AD187" s="72"/>
      <c r="AE187" s="72"/>
      <c r="AF187" s="72"/>
      <c r="AG187" s="72"/>
      <c r="AH187" s="72"/>
      <c r="AI187" s="72"/>
      <c r="AJ187" s="72"/>
      <c r="AK187" s="72"/>
      <c r="AL187" s="72"/>
      <c r="AM187" s="72"/>
      <c r="AN187" s="72"/>
      <c r="AO187" s="72"/>
      <c r="AP187" s="72"/>
      <c r="AQ187" s="72"/>
      <c r="AR187" s="72"/>
      <c r="AS187" s="72"/>
      <c r="AT187" s="72"/>
      <c r="AU187" s="72"/>
      <c r="AV187" s="72"/>
      <c r="AW187" s="72"/>
      <c r="AX187" s="72"/>
      <c r="AY187" s="72"/>
      <c r="AZ187" s="72"/>
      <c r="BA187" s="72"/>
      <c r="BB187" s="72"/>
      <c r="BC187" s="72"/>
      <c r="BD187" s="72"/>
      <c r="BE187" s="72"/>
      <c r="BF187" s="72"/>
      <c r="BG187" s="72"/>
      <c r="BH187" s="72"/>
    </row>
    <row r="188" spans="1:60" x14ac:dyDescent="0.25">
      <c r="A188" s="72"/>
      <c r="B188" s="72"/>
      <c r="C188" s="72"/>
      <c r="D188" s="72"/>
      <c r="E188" s="72"/>
      <c r="F188" s="72"/>
      <c r="G188" s="72"/>
      <c r="H188" s="72"/>
      <c r="I188" s="72"/>
      <c r="J188" s="72"/>
      <c r="K188" s="72"/>
      <c r="L188" s="72"/>
      <c r="M188" s="72"/>
      <c r="N188" s="72"/>
      <c r="O188" s="72"/>
      <c r="P188" s="72"/>
      <c r="Q188" s="72"/>
      <c r="R188" s="72"/>
      <c r="S188" s="72"/>
      <c r="T188" s="72"/>
      <c r="U188" s="72"/>
      <c r="V188" s="72"/>
      <c r="W188" s="72"/>
      <c r="X188" s="72"/>
      <c r="Y188" s="72"/>
      <c r="Z188" s="72"/>
      <c r="AA188" s="72"/>
      <c r="AB188" s="72"/>
      <c r="AC188" s="72"/>
      <c r="AD188" s="72"/>
      <c r="AE188" s="72"/>
      <c r="AF188" s="72"/>
      <c r="AG188" s="72"/>
      <c r="AH188" s="72"/>
      <c r="AI188" s="72"/>
      <c r="AJ188" s="72"/>
      <c r="AK188" s="72"/>
      <c r="AL188" s="72"/>
      <c r="AM188" s="72"/>
      <c r="AN188" s="72"/>
      <c r="AO188" s="72"/>
      <c r="AP188" s="72"/>
      <c r="AQ188" s="72"/>
      <c r="AR188" s="72"/>
      <c r="AS188" s="72"/>
      <c r="AT188" s="72"/>
      <c r="AU188" s="72"/>
      <c r="AV188" s="72"/>
      <c r="AW188" s="72"/>
      <c r="AX188" s="72"/>
      <c r="AY188" s="72"/>
      <c r="AZ188" s="72"/>
      <c r="BA188" s="72"/>
      <c r="BB188" s="72"/>
      <c r="BC188" s="72"/>
      <c r="BD188" s="72"/>
      <c r="BE188" s="72"/>
      <c r="BF188" s="72"/>
      <c r="BG188" s="72"/>
      <c r="BH188" s="72"/>
    </row>
    <row r="189" spans="1:60" x14ac:dyDescent="0.25">
      <c r="A189" s="72"/>
      <c r="B189" s="72"/>
      <c r="C189" s="72"/>
      <c r="D189" s="72"/>
      <c r="E189" s="72"/>
      <c r="F189" s="72"/>
      <c r="G189" s="72"/>
      <c r="H189" s="72"/>
      <c r="I189" s="72"/>
      <c r="J189" s="72"/>
      <c r="K189" s="72"/>
      <c r="L189" s="72"/>
      <c r="M189" s="72"/>
      <c r="N189" s="72"/>
      <c r="O189" s="72"/>
      <c r="P189" s="72"/>
      <c r="Q189" s="72"/>
      <c r="R189" s="72"/>
      <c r="S189" s="72"/>
      <c r="T189" s="72"/>
      <c r="U189" s="72"/>
      <c r="V189" s="72"/>
      <c r="W189" s="72"/>
      <c r="X189" s="72"/>
      <c r="Y189" s="72"/>
      <c r="Z189" s="72"/>
      <c r="AA189" s="72"/>
      <c r="AB189" s="72"/>
      <c r="AC189" s="72"/>
      <c r="AD189" s="72"/>
      <c r="AE189" s="72"/>
      <c r="AF189" s="72"/>
      <c r="AG189" s="72"/>
      <c r="AH189" s="72"/>
      <c r="AI189" s="72"/>
      <c r="AJ189" s="72"/>
      <c r="AK189" s="72"/>
      <c r="AL189" s="72"/>
      <c r="AM189" s="72"/>
      <c r="AN189" s="72"/>
      <c r="AO189" s="72"/>
      <c r="AP189" s="72"/>
      <c r="AQ189" s="72"/>
      <c r="AR189" s="72"/>
      <c r="AS189" s="72"/>
      <c r="AT189" s="72"/>
      <c r="AU189" s="72"/>
      <c r="AV189" s="72"/>
      <c r="AW189" s="72"/>
      <c r="AX189" s="72"/>
      <c r="AY189" s="72"/>
      <c r="AZ189" s="72"/>
      <c r="BA189" s="72"/>
      <c r="BB189" s="72"/>
      <c r="BC189" s="72"/>
      <c r="BD189" s="72"/>
      <c r="BE189" s="72"/>
      <c r="BF189" s="72"/>
      <c r="BG189" s="72"/>
      <c r="BH189" s="72"/>
    </row>
    <row r="190" spans="1:60" x14ac:dyDescent="0.25">
      <c r="A190" s="72"/>
      <c r="B190" s="72"/>
      <c r="C190" s="72"/>
      <c r="D190" s="72"/>
      <c r="E190" s="72"/>
      <c r="F190" s="72"/>
      <c r="G190" s="72"/>
      <c r="H190" s="72"/>
      <c r="I190" s="72"/>
      <c r="J190" s="72"/>
      <c r="K190" s="72"/>
      <c r="L190" s="72"/>
      <c r="M190" s="72"/>
      <c r="N190" s="72"/>
      <c r="O190" s="72"/>
      <c r="P190" s="72"/>
      <c r="Q190" s="72"/>
      <c r="R190" s="72"/>
      <c r="S190" s="72"/>
      <c r="T190" s="72"/>
      <c r="U190" s="72"/>
      <c r="V190" s="72"/>
      <c r="W190" s="72"/>
      <c r="X190" s="72"/>
      <c r="Y190" s="72"/>
      <c r="Z190" s="72"/>
      <c r="AA190" s="72"/>
      <c r="AB190" s="72"/>
      <c r="AC190" s="72"/>
      <c r="AD190" s="72"/>
      <c r="AE190" s="72"/>
      <c r="AF190" s="72"/>
      <c r="AG190" s="72"/>
      <c r="AH190" s="72"/>
      <c r="AI190" s="72"/>
      <c r="AJ190" s="72"/>
      <c r="AK190" s="72"/>
      <c r="AL190" s="72"/>
      <c r="AM190" s="72"/>
      <c r="AN190" s="72"/>
      <c r="AO190" s="72"/>
      <c r="AP190" s="72"/>
      <c r="AQ190" s="72"/>
      <c r="AR190" s="72"/>
      <c r="AS190" s="72"/>
      <c r="AT190" s="72"/>
      <c r="AU190" s="72"/>
      <c r="AV190" s="72"/>
      <c r="AW190" s="72"/>
      <c r="AX190" s="72"/>
      <c r="AY190" s="72"/>
      <c r="AZ190" s="72"/>
      <c r="BA190" s="72"/>
      <c r="BB190" s="72"/>
      <c r="BC190" s="72"/>
      <c r="BD190" s="72"/>
      <c r="BE190" s="72"/>
      <c r="BF190" s="72"/>
      <c r="BG190" s="72"/>
      <c r="BH190" s="72"/>
    </row>
    <row r="191" spans="1:60" x14ac:dyDescent="0.25">
      <c r="A191" s="72"/>
      <c r="J191" s="72"/>
      <c r="K191" s="72"/>
      <c r="L191" s="72"/>
      <c r="M191" s="72"/>
      <c r="N191" s="72"/>
      <c r="O191" s="72"/>
      <c r="P191" s="72"/>
      <c r="Q191" s="72"/>
      <c r="R191" s="72"/>
      <c r="S191" s="72"/>
      <c r="T191" s="72"/>
      <c r="U191" s="72"/>
      <c r="V191" s="72"/>
      <c r="W191" s="72"/>
      <c r="X191" s="72"/>
      <c r="Y191" s="72"/>
      <c r="Z191" s="72"/>
      <c r="AA191" s="72"/>
      <c r="AB191" s="72"/>
      <c r="AC191" s="72"/>
      <c r="AD191" s="72"/>
      <c r="AE191" s="72"/>
      <c r="AF191" s="72"/>
      <c r="AG191" s="72"/>
      <c r="AH191" s="72"/>
      <c r="AI191" s="72"/>
      <c r="AJ191" s="72"/>
      <c r="AK191" s="72"/>
      <c r="AL191" s="72"/>
      <c r="AM191" s="72"/>
      <c r="AN191" s="72"/>
      <c r="AO191" s="72"/>
      <c r="AP191" s="72"/>
      <c r="AQ191" s="72"/>
      <c r="AR191" s="72"/>
      <c r="AS191" s="72"/>
      <c r="AT191" s="72"/>
      <c r="AU191" s="72"/>
      <c r="AV191" s="72"/>
      <c r="AW191" s="72"/>
      <c r="AX191" s="72"/>
      <c r="AY191" s="72"/>
      <c r="AZ191" s="72"/>
      <c r="BA191" s="72"/>
      <c r="BB191" s="72"/>
      <c r="BC191" s="72"/>
      <c r="BD191" s="72"/>
      <c r="BE191" s="72"/>
      <c r="BF191" s="72"/>
      <c r="BG191" s="72"/>
      <c r="BH191" s="72"/>
    </row>
    <row r="192" spans="1:60" x14ac:dyDescent="0.25">
      <c r="A192" s="72"/>
      <c r="J192" s="72"/>
      <c r="K192" s="72"/>
      <c r="L192" s="72"/>
      <c r="M192" s="72"/>
      <c r="N192" s="72"/>
      <c r="O192" s="72"/>
      <c r="P192" s="72"/>
      <c r="Q192" s="72"/>
      <c r="R192" s="72"/>
      <c r="S192" s="72"/>
      <c r="T192" s="72"/>
      <c r="U192" s="72"/>
      <c r="V192" s="72"/>
      <c r="W192" s="72"/>
      <c r="X192" s="72"/>
      <c r="Y192" s="72"/>
      <c r="Z192" s="72"/>
      <c r="AA192" s="72"/>
      <c r="AB192" s="72"/>
      <c r="AC192" s="72"/>
      <c r="AD192" s="72"/>
      <c r="AE192" s="72"/>
      <c r="AF192" s="72"/>
      <c r="AG192" s="72"/>
      <c r="AH192" s="72"/>
      <c r="AI192" s="72"/>
      <c r="AJ192" s="72"/>
      <c r="AK192" s="72"/>
      <c r="AL192" s="72"/>
      <c r="AM192" s="72"/>
      <c r="AN192" s="72"/>
      <c r="AO192" s="72"/>
      <c r="AP192" s="72"/>
      <c r="AQ192" s="72"/>
      <c r="AR192" s="72"/>
      <c r="AS192" s="72"/>
      <c r="AT192" s="72"/>
      <c r="AU192" s="72"/>
      <c r="AV192" s="72"/>
      <c r="AW192" s="72"/>
      <c r="AX192" s="72"/>
      <c r="AY192" s="72"/>
      <c r="AZ192" s="72"/>
      <c r="BA192" s="72"/>
      <c r="BB192" s="72"/>
      <c r="BC192" s="72"/>
      <c r="BD192" s="72"/>
      <c r="BE192" s="72"/>
      <c r="BF192" s="72"/>
      <c r="BG192" s="72"/>
      <c r="BH192" s="72"/>
    </row>
    <row r="193" spans="1:60" x14ac:dyDescent="0.25">
      <c r="A193" s="72"/>
      <c r="J193" s="72"/>
      <c r="K193" s="72"/>
      <c r="L193" s="72"/>
      <c r="M193" s="72"/>
      <c r="N193" s="72"/>
      <c r="O193" s="72"/>
      <c r="P193" s="72"/>
      <c r="Q193" s="72"/>
      <c r="R193" s="72"/>
      <c r="S193" s="72"/>
      <c r="T193" s="72"/>
      <c r="U193" s="72"/>
      <c r="V193" s="72"/>
      <c r="W193" s="72"/>
      <c r="X193" s="72"/>
      <c r="Y193" s="72"/>
      <c r="Z193" s="72"/>
      <c r="AA193" s="72"/>
      <c r="AB193" s="72"/>
      <c r="AC193" s="72"/>
      <c r="AD193" s="72"/>
      <c r="AE193" s="72"/>
      <c r="AF193" s="72"/>
      <c r="AG193" s="72"/>
      <c r="AH193" s="72"/>
      <c r="AI193" s="72"/>
      <c r="AJ193" s="72"/>
      <c r="AK193" s="72"/>
      <c r="AL193" s="72"/>
      <c r="AM193" s="72"/>
      <c r="AN193" s="72"/>
      <c r="AO193" s="72"/>
      <c r="AP193" s="72"/>
      <c r="AQ193" s="72"/>
      <c r="AR193" s="72"/>
      <c r="AS193" s="72"/>
      <c r="AT193" s="72"/>
      <c r="AU193" s="72"/>
      <c r="AV193" s="72"/>
      <c r="AW193" s="72"/>
      <c r="AX193" s="72"/>
      <c r="AY193" s="72"/>
      <c r="AZ193" s="72"/>
      <c r="BA193" s="72"/>
      <c r="BB193" s="72"/>
      <c r="BC193" s="72"/>
      <c r="BD193" s="72"/>
      <c r="BE193" s="72"/>
      <c r="BF193" s="72"/>
      <c r="BG193" s="72"/>
      <c r="BH193" s="72"/>
    </row>
    <row r="194" spans="1:60" x14ac:dyDescent="0.25">
      <c r="A194" s="72"/>
      <c r="J194" s="72"/>
      <c r="K194" s="72"/>
      <c r="L194" s="72"/>
      <c r="M194" s="72"/>
      <c r="N194" s="72"/>
      <c r="O194" s="72"/>
      <c r="P194" s="72"/>
      <c r="Q194" s="72"/>
      <c r="R194" s="72"/>
      <c r="S194" s="72"/>
      <c r="T194" s="72"/>
      <c r="U194" s="72"/>
      <c r="V194" s="72"/>
      <c r="W194" s="72"/>
      <c r="X194" s="72"/>
      <c r="Y194" s="72"/>
      <c r="Z194" s="72"/>
      <c r="AA194" s="72"/>
      <c r="AB194" s="72"/>
      <c r="AC194" s="72"/>
      <c r="AD194" s="72"/>
      <c r="AE194" s="72"/>
      <c r="AF194" s="72"/>
      <c r="AG194" s="72"/>
      <c r="AH194" s="72"/>
      <c r="AI194" s="72"/>
      <c r="AJ194" s="72"/>
      <c r="AK194" s="72"/>
      <c r="AL194" s="72"/>
      <c r="AM194" s="72"/>
      <c r="AN194" s="72"/>
      <c r="AO194" s="72"/>
      <c r="AP194" s="72"/>
      <c r="AQ194" s="72"/>
      <c r="AR194" s="72"/>
      <c r="AS194" s="72"/>
      <c r="AT194" s="72"/>
      <c r="AU194" s="72"/>
      <c r="AV194" s="72"/>
      <c r="AW194" s="72"/>
      <c r="AX194" s="72"/>
      <c r="AY194" s="72"/>
      <c r="AZ194" s="72"/>
      <c r="BA194" s="72"/>
      <c r="BB194" s="72"/>
      <c r="BC194" s="72"/>
      <c r="BD194" s="72"/>
      <c r="BE194" s="72"/>
      <c r="BF194" s="72"/>
      <c r="BG194" s="72"/>
      <c r="BH194" s="72"/>
    </row>
    <row r="195" spans="1:60" x14ac:dyDescent="0.25">
      <c r="A195" s="72"/>
      <c r="J195" s="72"/>
      <c r="K195" s="72"/>
      <c r="L195" s="72"/>
      <c r="M195" s="72"/>
      <c r="N195" s="72"/>
      <c r="O195" s="72"/>
      <c r="P195" s="72"/>
      <c r="Q195" s="72"/>
      <c r="R195" s="72"/>
      <c r="S195" s="72"/>
      <c r="T195" s="72"/>
      <c r="U195" s="72"/>
      <c r="V195" s="72"/>
      <c r="W195" s="72"/>
      <c r="X195" s="72"/>
      <c r="Y195" s="72"/>
      <c r="Z195" s="72"/>
      <c r="AA195" s="72"/>
      <c r="AB195" s="72"/>
      <c r="AC195" s="72"/>
      <c r="AD195" s="72"/>
      <c r="AE195" s="72"/>
      <c r="AF195" s="72"/>
      <c r="AG195" s="72"/>
      <c r="AH195" s="72"/>
      <c r="AI195" s="72"/>
      <c r="AJ195" s="72"/>
      <c r="AK195" s="72"/>
      <c r="AL195" s="72"/>
      <c r="AM195" s="72"/>
      <c r="AN195" s="72"/>
      <c r="AO195" s="72"/>
      <c r="AP195" s="72"/>
      <c r="AQ195" s="72"/>
      <c r="AR195" s="72"/>
      <c r="AS195" s="72"/>
      <c r="AT195" s="72"/>
      <c r="AU195" s="72"/>
      <c r="AV195" s="72"/>
      <c r="AW195" s="72"/>
      <c r="AX195" s="72"/>
      <c r="AY195" s="72"/>
      <c r="AZ195" s="72"/>
      <c r="BA195" s="72"/>
      <c r="BB195" s="72"/>
      <c r="BC195" s="72"/>
      <c r="BD195" s="72"/>
      <c r="BE195" s="72"/>
      <c r="BF195" s="72"/>
      <c r="BG195" s="72"/>
      <c r="BH195" s="72"/>
    </row>
    <row r="196" spans="1:60" x14ac:dyDescent="0.25">
      <c r="A196" s="72"/>
      <c r="J196" s="72"/>
      <c r="K196" s="72"/>
      <c r="L196" s="72"/>
      <c r="M196" s="72"/>
      <c r="N196" s="72"/>
      <c r="O196" s="72"/>
      <c r="P196" s="72"/>
      <c r="Q196" s="72"/>
      <c r="R196" s="72"/>
      <c r="S196" s="72"/>
      <c r="T196" s="72"/>
      <c r="U196" s="72"/>
      <c r="V196" s="72"/>
      <c r="W196" s="72"/>
      <c r="X196" s="72"/>
      <c r="Y196" s="72"/>
      <c r="Z196" s="72"/>
      <c r="AA196" s="72"/>
      <c r="AB196" s="72"/>
      <c r="AC196" s="72"/>
      <c r="AD196" s="72"/>
      <c r="AE196" s="72"/>
      <c r="AF196" s="72"/>
      <c r="AG196" s="72"/>
      <c r="AH196" s="72"/>
      <c r="AI196" s="72"/>
      <c r="AJ196" s="72"/>
      <c r="AK196" s="72"/>
      <c r="AL196" s="72"/>
      <c r="AM196" s="72"/>
      <c r="AN196" s="72"/>
      <c r="AO196" s="72"/>
      <c r="AP196" s="72"/>
      <c r="AQ196" s="72"/>
      <c r="AR196" s="72"/>
      <c r="AS196" s="72"/>
      <c r="AT196" s="72"/>
      <c r="AU196" s="72"/>
      <c r="AV196" s="72"/>
      <c r="AW196" s="72"/>
      <c r="AX196" s="72"/>
      <c r="AY196" s="72"/>
      <c r="AZ196" s="72"/>
      <c r="BA196" s="72"/>
      <c r="BB196" s="72"/>
      <c r="BC196" s="72"/>
      <c r="BD196" s="72"/>
      <c r="BE196" s="72"/>
      <c r="BF196" s="72"/>
      <c r="BG196" s="72"/>
      <c r="BH196" s="72"/>
    </row>
    <row r="197" spans="1:60" x14ac:dyDescent="0.25">
      <c r="A197" s="72"/>
      <c r="J197" s="72"/>
      <c r="K197" s="72"/>
      <c r="L197" s="72"/>
      <c r="M197" s="72"/>
      <c r="N197" s="72"/>
      <c r="O197" s="72"/>
      <c r="P197" s="72"/>
      <c r="Q197" s="72"/>
      <c r="R197" s="72"/>
      <c r="S197" s="72"/>
      <c r="T197" s="72"/>
      <c r="U197" s="72"/>
      <c r="V197" s="72"/>
      <c r="W197" s="72"/>
      <c r="X197" s="72"/>
      <c r="Y197" s="72"/>
      <c r="Z197" s="72"/>
      <c r="AA197" s="72"/>
      <c r="AB197" s="72"/>
      <c r="AC197" s="72"/>
      <c r="AD197" s="72"/>
      <c r="AE197" s="72"/>
      <c r="AF197" s="72"/>
      <c r="AG197" s="72"/>
      <c r="AH197" s="72"/>
      <c r="AI197" s="72"/>
      <c r="AJ197" s="72"/>
      <c r="AK197" s="72"/>
      <c r="AL197" s="72"/>
      <c r="AM197" s="72"/>
      <c r="AN197" s="72"/>
      <c r="AO197" s="72"/>
      <c r="AP197" s="72"/>
      <c r="AQ197" s="72"/>
      <c r="AR197" s="72"/>
      <c r="AS197" s="72"/>
      <c r="AT197" s="72"/>
      <c r="AU197" s="72"/>
      <c r="AV197" s="72"/>
      <c r="AW197" s="72"/>
      <c r="AX197" s="72"/>
      <c r="AY197" s="72"/>
      <c r="AZ197" s="72"/>
      <c r="BA197" s="72"/>
      <c r="BB197" s="72"/>
      <c r="BC197" s="72"/>
      <c r="BD197" s="72"/>
      <c r="BE197" s="72"/>
      <c r="BF197" s="72"/>
      <c r="BG197" s="72"/>
      <c r="BH197" s="72"/>
    </row>
    <row r="198" spans="1:60" x14ac:dyDescent="0.25">
      <c r="A198" s="72"/>
      <c r="J198" s="72"/>
      <c r="K198" s="72"/>
      <c r="L198" s="72"/>
      <c r="M198" s="72"/>
      <c r="N198" s="72"/>
      <c r="O198" s="72"/>
      <c r="P198" s="72"/>
      <c r="Q198" s="72"/>
      <c r="R198" s="72"/>
      <c r="S198" s="72"/>
      <c r="T198" s="72"/>
      <c r="U198" s="72"/>
      <c r="V198" s="72"/>
      <c r="W198" s="72"/>
      <c r="X198" s="72"/>
      <c r="Y198" s="72"/>
      <c r="Z198" s="72"/>
      <c r="AA198" s="72"/>
      <c r="AB198" s="72"/>
      <c r="AC198" s="72"/>
      <c r="AD198" s="72"/>
      <c r="AE198" s="72"/>
      <c r="AF198" s="72"/>
      <c r="AG198" s="72"/>
      <c r="AH198" s="72"/>
      <c r="AI198" s="72"/>
      <c r="AJ198" s="72"/>
      <c r="AK198" s="72"/>
      <c r="AL198" s="72"/>
      <c r="AM198" s="72"/>
      <c r="AN198" s="72"/>
      <c r="AO198" s="72"/>
      <c r="AP198" s="72"/>
      <c r="AQ198" s="72"/>
      <c r="AR198" s="72"/>
      <c r="AS198" s="72"/>
      <c r="AT198" s="72"/>
      <c r="AU198" s="72"/>
      <c r="AV198" s="72"/>
      <c r="AW198" s="72"/>
      <c r="AX198" s="72"/>
      <c r="AY198" s="72"/>
      <c r="AZ198" s="72"/>
      <c r="BA198" s="72"/>
      <c r="BB198" s="72"/>
      <c r="BC198" s="72"/>
      <c r="BD198" s="72"/>
      <c r="BE198" s="72"/>
      <c r="BF198" s="72"/>
      <c r="BG198" s="72"/>
      <c r="BH198" s="72"/>
    </row>
    <row r="199" spans="1:60" x14ac:dyDescent="0.25">
      <c r="A199" s="72"/>
      <c r="J199" s="72"/>
      <c r="K199" s="72"/>
      <c r="L199" s="72"/>
      <c r="M199" s="72"/>
      <c r="N199" s="72"/>
      <c r="O199" s="72"/>
      <c r="P199" s="72"/>
      <c r="Q199" s="72"/>
      <c r="R199" s="72"/>
      <c r="S199" s="72"/>
      <c r="T199" s="72"/>
      <c r="U199" s="72"/>
      <c r="V199" s="72"/>
      <c r="W199" s="72"/>
      <c r="X199" s="72"/>
      <c r="Y199" s="72"/>
      <c r="Z199" s="72"/>
      <c r="AA199" s="72"/>
      <c r="AB199" s="72"/>
      <c r="AC199" s="72"/>
      <c r="AD199" s="72"/>
      <c r="AE199" s="72"/>
      <c r="AF199" s="72"/>
      <c r="AG199" s="72"/>
      <c r="AH199" s="72"/>
      <c r="AI199" s="72"/>
      <c r="AJ199" s="72"/>
      <c r="AK199" s="72"/>
      <c r="AL199" s="72"/>
      <c r="AM199" s="72"/>
      <c r="AN199" s="72"/>
      <c r="AO199" s="72"/>
      <c r="AP199" s="72"/>
      <c r="AQ199" s="72"/>
      <c r="AR199" s="72"/>
      <c r="AS199" s="72"/>
      <c r="AT199" s="72"/>
      <c r="AU199" s="72"/>
      <c r="AV199" s="72"/>
      <c r="AW199" s="72"/>
      <c r="AX199" s="72"/>
      <c r="AY199" s="72"/>
      <c r="AZ199" s="72"/>
      <c r="BA199" s="72"/>
      <c r="BB199" s="72"/>
      <c r="BC199" s="72"/>
      <c r="BD199" s="72"/>
      <c r="BE199" s="72"/>
      <c r="BF199" s="72"/>
      <c r="BG199" s="72"/>
      <c r="BH199" s="72"/>
    </row>
    <row r="200" spans="1:60" x14ac:dyDescent="0.25">
      <c r="A200" s="72"/>
      <c r="J200" s="72"/>
      <c r="K200" s="72"/>
      <c r="L200" s="72"/>
      <c r="M200" s="72"/>
      <c r="N200" s="72"/>
      <c r="O200" s="72"/>
      <c r="P200" s="72"/>
      <c r="Q200" s="72"/>
      <c r="R200" s="72"/>
      <c r="S200" s="72"/>
      <c r="T200" s="72"/>
      <c r="U200" s="72"/>
      <c r="V200" s="72"/>
      <c r="W200" s="72"/>
      <c r="X200" s="72"/>
      <c r="Y200" s="72"/>
      <c r="Z200" s="72"/>
      <c r="AA200" s="72"/>
      <c r="AB200" s="72"/>
      <c r="AC200" s="72"/>
      <c r="AD200" s="72"/>
      <c r="AE200" s="72"/>
      <c r="AF200" s="72"/>
      <c r="AG200" s="72"/>
      <c r="AH200" s="72"/>
      <c r="AI200" s="72"/>
      <c r="AJ200" s="72"/>
      <c r="AK200" s="72"/>
      <c r="AL200" s="72"/>
      <c r="AM200" s="72"/>
      <c r="AN200" s="72"/>
      <c r="AO200" s="72"/>
      <c r="AP200" s="72"/>
      <c r="AQ200" s="72"/>
      <c r="AR200" s="72"/>
      <c r="AS200" s="72"/>
      <c r="AT200" s="72"/>
      <c r="AU200" s="72"/>
      <c r="AV200" s="72"/>
      <c r="AW200" s="72"/>
      <c r="AX200" s="72"/>
      <c r="AY200" s="72"/>
      <c r="AZ200" s="72"/>
      <c r="BA200" s="72"/>
      <c r="BB200" s="72"/>
      <c r="BC200" s="72"/>
      <c r="BD200" s="72"/>
      <c r="BE200" s="72"/>
      <c r="BF200" s="72"/>
      <c r="BG200" s="72"/>
      <c r="BH200" s="72"/>
    </row>
    <row r="201" spans="1:60" x14ac:dyDescent="0.25">
      <c r="A201" s="72"/>
      <c r="J201" s="72"/>
      <c r="K201" s="72"/>
      <c r="L201" s="72"/>
      <c r="M201" s="72"/>
      <c r="N201" s="72"/>
      <c r="O201" s="72"/>
      <c r="P201" s="72"/>
      <c r="Q201" s="72"/>
      <c r="R201" s="72"/>
      <c r="S201" s="72"/>
      <c r="T201" s="72"/>
      <c r="U201" s="72"/>
      <c r="V201" s="72"/>
      <c r="W201" s="72"/>
      <c r="X201" s="72"/>
      <c r="Y201" s="72"/>
      <c r="Z201" s="72"/>
      <c r="AA201" s="72"/>
      <c r="AB201" s="72"/>
      <c r="AC201" s="72"/>
      <c r="AD201" s="72"/>
      <c r="AE201" s="72"/>
      <c r="AF201" s="72"/>
      <c r="AG201" s="72"/>
      <c r="AH201" s="72"/>
      <c r="AI201" s="72"/>
      <c r="AJ201" s="72"/>
      <c r="AK201" s="72"/>
      <c r="AL201" s="72"/>
      <c r="AM201" s="72"/>
      <c r="AN201" s="72"/>
      <c r="AO201" s="72"/>
      <c r="AP201" s="72"/>
      <c r="AQ201" s="72"/>
      <c r="AR201" s="72"/>
      <c r="AS201" s="72"/>
      <c r="AT201" s="72"/>
      <c r="AU201" s="72"/>
      <c r="AV201" s="72"/>
      <c r="AW201" s="72"/>
      <c r="AX201" s="72"/>
      <c r="AY201" s="72"/>
      <c r="AZ201" s="72"/>
      <c r="BA201" s="72"/>
      <c r="BB201" s="72"/>
      <c r="BC201" s="72"/>
      <c r="BD201" s="72"/>
      <c r="BE201" s="72"/>
      <c r="BF201" s="72"/>
      <c r="BG201" s="72"/>
      <c r="BH201" s="72"/>
    </row>
    <row r="202" spans="1:60" x14ac:dyDescent="0.25">
      <c r="A202" s="72"/>
      <c r="J202" s="72"/>
      <c r="K202" s="72"/>
      <c r="L202" s="72"/>
      <c r="M202" s="72"/>
      <c r="N202" s="72"/>
      <c r="O202" s="72"/>
      <c r="P202" s="72"/>
      <c r="Q202" s="72"/>
      <c r="R202" s="72"/>
      <c r="S202" s="72"/>
      <c r="T202" s="72"/>
      <c r="U202" s="72"/>
      <c r="V202" s="72"/>
      <c r="W202" s="72"/>
      <c r="X202" s="72"/>
      <c r="Y202" s="72"/>
      <c r="Z202" s="72"/>
      <c r="AA202" s="72"/>
      <c r="AB202" s="72"/>
      <c r="AC202" s="72"/>
      <c r="AD202" s="72"/>
      <c r="AE202" s="72"/>
      <c r="AF202" s="72"/>
      <c r="AG202" s="72"/>
      <c r="AH202" s="72"/>
      <c r="AI202" s="72"/>
      <c r="AJ202" s="72"/>
      <c r="AK202" s="72"/>
      <c r="AL202" s="72"/>
      <c r="AM202" s="72"/>
      <c r="AN202" s="72"/>
      <c r="AO202" s="72"/>
      <c r="AP202" s="72"/>
      <c r="AQ202" s="72"/>
      <c r="AR202" s="72"/>
      <c r="AS202" s="72"/>
      <c r="AT202" s="72"/>
      <c r="AU202" s="72"/>
      <c r="AV202" s="72"/>
      <c r="AW202" s="72"/>
      <c r="AX202" s="72"/>
      <c r="AY202" s="72"/>
      <c r="AZ202" s="72"/>
      <c r="BA202" s="72"/>
      <c r="BB202" s="72"/>
      <c r="BC202" s="72"/>
      <c r="BD202" s="72"/>
      <c r="BE202" s="72"/>
      <c r="BF202" s="72"/>
      <c r="BG202" s="72"/>
      <c r="BH202" s="72"/>
    </row>
    <row r="203" spans="1:60" x14ac:dyDescent="0.25">
      <c r="A203" s="72"/>
      <c r="J203" s="72"/>
      <c r="K203" s="72"/>
      <c r="L203" s="72"/>
      <c r="M203" s="72"/>
      <c r="N203" s="72"/>
      <c r="O203" s="72"/>
      <c r="P203" s="72"/>
      <c r="Q203" s="72"/>
      <c r="R203" s="72"/>
      <c r="S203" s="72"/>
      <c r="T203" s="72"/>
      <c r="U203" s="72"/>
      <c r="V203" s="72"/>
      <c r="W203" s="72"/>
      <c r="X203" s="72"/>
      <c r="Y203" s="72"/>
      <c r="Z203" s="72"/>
      <c r="AA203" s="72"/>
      <c r="AB203" s="72"/>
      <c r="AC203" s="72"/>
      <c r="AD203" s="72"/>
      <c r="AE203" s="72"/>
      <c r="AF203" s="72"/>
      <c r="AG203" s="72"/>
      <c r="AH203" s="72"/>
      <c r="AI203" s="72"/>
      <c r="AJ203" s="72"/>
      <c r="AK203" s="72"/>
      <c r="AL203" s="72"/>
      <c r="AM203" s="72"/>
      <c r="AN203" s="72"/>
      <c r="AO203" s="72"/>
      <c r="AP203" s="72"/>
      <c r="AQ203" s="72"/>
      <c r="AR203" s="72"/>
      <c r="AS203" s="72"/>
      <c r="AT203" s="72"/>
      <c r="AU203" s="72"/>
      <c r="AV203" s="72"/>
      <c r="AW203" s="72"/>
      <c r="AX203" s="72"/>
      <c r="AY203" s="72"/>
      <c r="AZ203" s="72"/>
      <c r="BA203" s="72"/>
      <c r="BB203" s="72"/>
      <c r="BC203" s="72"/>
      <c r="BD203" s="72"/>
      <c r="BE203" s="72"/>
      <c r="BF203" s="72"/>
      <c r="BG203" s="72"/>
      <c r="BH203" s="72"/>
    </row>
    <row r="204" spans="1:60" x14ac:dyDescent="0.25">
      <c r="A204" s="72"/>
      <c r="J204" s="72"/>
      <c r="K204" s="72"/>
      <c r="L204" s="72"/>
      <c r="M204" s="72"/>
      <c r="N204" s="72"/>
      <c r="O204" s="72"/>
      <c r="P204" s="72"/>
      <c r="Q204" s="72"/>
      <c r="R204" s="72"/>
      <c r="S204" s="72"/>
      <c r="T204" s="72"/>
      <c r="U204" s="72"/>
      <c r="V204" s="72"/>
      <c r="W204" s="72"/>
      <c r="X204" s="72"/>
      <c r="Y204" s="72"/>
      <c r="Z204" s="72"/>
      <c r="AA204" s="72"/>
      <c r="AB204" s="72"/>
      <c r="AC204" s="72"/>
      <c r="AD204" s="72"/>
      <c r="AE204" s="72"/>
      <c r="AF204" s="72"/>
      <c r="AG204" s="72"/>
      <c r="AH204" s="72"/>
      <c r="AI204" s="72"/>
      <c r="AJ204" s="72"/>
      <c r="AK204" s="72"/>
      <c r="AL204" s="72"/>
      <c r="AM204" s="72"/>
      <c r="AN204" s="72"/>
      <c r="AO204" s="72"/>
      <c r="AP204" s="72"/>
      <c r="AQ204" s="72"/>
      <c r="AR204" s="72"/>
      <c r="AS204" s="72"/>
      <c r="AT204" s="72"/>
      <c r="AU204" s="72"/>
      <c r="AV204" s="72"/>
      <c r="AW204" s="72"/>
      <c r="AX204" s="72"/>
      <c r="AY204" s="72"/>
      <c r="AZ204" s="72"/>
      <c r="BA204" s="72"/>
      <c r="BB204" s="72"/>
      <c r="BC204" s="72"/>
      <c r="BD204" s="72"/>
      <c r="BE204" s="72"/>
      <c r="BF204" s="72"/>
      <c r="BG204" s="72"/>
      <c r="BH204" s="72"/>
    </row>
    <row r="205" spans="1:60" x14ac:dyDescent="0.25">
      <c r="A205" s="72"/>
      <c r="J205" s="72"/>
      <c r="K205" s="72"/>
      <c r="L205" s="72"/>
      <c r="M205" s="72"/>
      <c r="N205" s="72"/>
      <c r="O205" s="72"/>
      <c r="P205" s="72"/>
      <c r="Q205" s="72"/>
      <c r="R205" s="72"/>
      <c r="S205" s="72"/>
      <c r="T205" s="72"/>
      <c r="U205" s="72"/>
      <c r="V205" s="72"/>
      <c r="W205" s="72"/>
      <c r="X205" s="72"/>
      <c r="Y205" s="72"/>
      <c r="Z205" s="72"/>
      <c r="AA205" s="72"/>
      <c r="AB205" s="72"/>
      <c r="AC205" s="72"/>
      <c r="AD205" s="72"/>
      <c r="AE205" s="72"/>
      <c r="AF205" s="72"/>
      <c r="AG205" s="72"/>
      <c r="AH205" s="72"/>
      <c r="AI205" s="72"/>
      <c r="AJ205" s="72"/>
      <c r="AK205" s="72"/>
      <c r="AL205" s="72"/>
      <c r="AM205" s="72"/>
      <c r="AN205" s="72"/>
      <c r="AO205" s="72"/>
      <c r="AP205" s="72"/>
      <c r="AQ205" s="72"/>
      <c r="AR205" s="72"/>
      <c r="AS205" s="72"/>
      <c r="AT205" s="72"/>
      <c r="AU205" s="72"/>
      <c r="AV205" s="72"/>
      <c r="AW205" s="72"/>
      <c r="AX205" s="72"/>
      <c r="AY205" s="72"/>
      <c r="AZ205" s="72"/>
      <c r="BA205" s="72"/>
      <c r="BB205" s="72"/>
      <c r="BC205" s="72"/>
      <c r="BD205" s="72"/>
      <c r="BE205" s="72"/>
      <c r="BF205" s="72"/>
      <c r="BG205" s="72"/>
      <c r="BH205" s="72"/>
    </row>
    <row r="206" spans="1:60" x14ac:dyDescent="0.25">
      <c r="A206" s="72"/>
      <c r="J206" s="72"/>
      <c r="K206" s="72"/>
      <c r="L206" s="72"/>
      <c r="M206" s="72"/>
      <c r="N206" s="72"/>
      <c r="O206" s="72"/>
      <c r="P206" s="72"/>
      <c r="Q206" s="72"/>
      <c r="R206" s="72"/>
      <c r="S206" s="72"/>
      <c r="T206" s="72"/>
      <c r="U206" s="72"/>
      <c r="V206" s="72"/>
      <c r="W206" s="72"/>
      <c r="X206" s="72"/>
      <c r="Y206" s="72"/>
      <c r="Z206" s="72"/>
      <c r="AA206" s="72"/>
      <c r="AB206" s="72"/>
      <c r="AC206" s="72"/>
      <c r="AD206" s="72"/>
      <c r="AE206" s="72"/>
      <c r="AF206" s="72"/>
      <c r="AG206" s="72"/>
      <c r="AH206" s="72"/>
      <c r="AI206" s="72"/>
      <c r="AJ206" s="72"/>
      <c r="AK206" s="72"/>
      <c r="AL206" s="72"/>
      <c r="AM206" s="72"/>
      <c r="AN206" s="72"/>
      <c r="AO206" s="72"/>
      <c r="AP206" s="72"/>
      <c r="AQ206" s="72"/>
      <c r="AR206" s="72"/>
      <c r="AS206" s="72"/>
      <c r="AT206" s="72"/>
      <c r="AU206" s="72"/>
      <c r="AV206" s="72"/>
      <c r="AW206" s="72"/>
      <c r="AX206" s="72"/>
      <c r="AY206" s="72"/>
      <c r="AZ206" s="72"/>
      <c r="BA206" s="72"/>
      <c r="BB206" s="72"/>
      <c r="BC206" s="72"/>
      <c r="BD206" s="72"/>
      <c r="BE206" s="72"/>
      <c r="BF206" s="72"/>
      <c r="BG206" s="72"/>
      <c r="BH206" s="72"/>
    </row>
    <row r="207" spans="1:60" x14ac:dyDescent="0.25">
      <c r="A207" s="72"/>
      <c r="J207" s="72"/>
      <c r="K207" s="72"/>
      <c r="L207" s="72"/>
      <c r="M207" s="72"/>
      <c r="N207" s="72"/>
      <c r="O207" s="72"/>
      <c r="P207" s="72"/>
      <c r="Q207" s="72"/>
      <c r="R207" s="72"/>
      <c r="S207" s="72"/>
      <c r="T207" s="72"/>
      <c r="U207" s="72"/>
      <c r="V207" s="72"/>
      <c r="W207" s="72"/>
      <c r="X207" s="72"/>
      <c r="Y207" s="72"/>
      <c r="Z207" s="72"/>
      <c r="AA207" s="72"/>
      <c r="AB207" s="72"/>
      <c r="AC207" s="72"/>
      <c r="AD207" s="72"/>
      <c r="AE207" s="72"/>
      <c r="AF207" s="72"/>
      <c r="AG207" s="72"/>
      <c r="AH207" s="72"/>
      <c r="AI207" s="72"/>
      <c r="AJ207" s="72"/>
      <c r="AK207" s="72"/>
      <c r="AL207" s="72"/>
      <c r="AM207" s="72"/>
      <c r="AN207" s="72"/>
      <c r="AO207" s="72"/>
      <c r="AP207" s="72"/>
      <c r="AQ207" s="72"/>
      <c r="AR207" s="72"/>
      <c r="AS207" s="72"/>
      <c r="AT207" s="72"/>
      <c r="AU207" s="72"/>
      <c r="AV207" s="72"/>
      <c r="AW207" s="72"/>
      <c r="AX207" s="72"/>
      <c r="AY207" s="72"/>
      <c r="AZ207" s="72"/>
      <c r="BA207" s="72"/>
      <c r="BB207" s="72"/>
      <c r="BC207" s="72"/>
      <c r="BD207" s="72"/>
      <c r="BE207" s="72"/>
      <c r="BF207" s="72"/>
      <c r="BG207" s="72"/>
      <c r="BH207" s="72"/>
    </row>
    <row r="208" spans="1:60" x14ac:dyDescent="0.25">
      <c r="A208" s="72"/>
      <c r="J208" s="72"/>
      <c r="K208" s="72"/>
      <c r="L208" s="72"/>
      <c r="M208" s="72"/>
      <c r="N208" s="72"/>
      <c r="O208" s="72"/>
      <c r="P208" s="72"/>
      <c r="Q208" s="72"/>
      <c r="R208" s="72"/>
      <c r="S208" s="72"/>
      <c r="T208" s="72"/>
      <c r="U208" s="72"/>
      <c r="V208" s="72"/>
      <c r="W208" s="72"/>
      <c r="X208" s="72"/>
      <c r="Y208" s="72"/>
      <c r="Z208" s="72"/>
      <c r="AA208" s="72"/>
      <c r="AB208" s="72"/>
      <c r="AC208" s="72"/>
      <c r="AD208" s="72"/>
      <c r="AE208" s="72"/>
      <c r="AF208" s="72"/>
      <c r="AG208" s="72"/>
      <c r="AH208" s="72"/>
      <c r="AI208" s="72"/>
      <c r="AJ208" s="72"/>
      <c r="AK208" s="72"/>
      <c r="AL208" s="72"/>
      <c r="AM208" s="72"/>
      <c r="AN208" s="72"/>
      <c r="AO208" s="72"/>
      <c r="AP208" s="72"/>
      <c r="AQ208" s="72"/>
      <c r="AR208" s="72"/>
      <c r="AS208" s="72"/>
      <c r="AT208" s="72"/>
      <c r="AU208" s="72"/>
      <c r="AV208" s="72"/>
      <c r="AW208" s="72"/>
      <c r="AX208" s="72"/>
      <c r="AY208" s="72"/>
      <c r="AZ208" s="72"/>
      <c r="BA208" s="72"/>
      <c r="BB208" s="72"/>
      <c r="BC208" s="72"/>
      <c r="BD208" s="72"/>
      <c r="BE208" s="72"/>
      <c r="BF208" s="72"/>
      <c r="BG208" s="72"/>
      <c r="BH208" s="72"/>
    </row>
    <row r="209" spans="1:60" x14ac:dyDescent="0.25">
      <c r="A209" s="72"/>
      <c r="J209" s="72"/>
      <c r="K209" s="72"/>
      <c r="L209" s="72"/>
      <c r="M209" s="72"/>
      <c r="N209" s="72"/>
      <c r="O209" s="72"/>
      <c r="P209" s="72"/>
      <c r="Q209" s="72"/>
      <c r="R209" s="72"/>
      <c r="S209" s="72"/>
      <c r="T209" s="72"/>
      <c r="U209" s="72"/>
      <c r="V209" s="72"/>
      <c r="W209" s="72"/>
      <c r="X209" s="72"/>
      <c r="Y209" s="72"/>
      <c r="Z209" s="72"/>
      <c r="AA209" s="72"/>
      <c r="AB209" s="72"/>
      <c r="AC209" s="72"/>
      <c r="AD209" s="72"/>
      <c r="AE209" s="72"/>
      <c r="AF209" s="72"/>
      <c r="AG209" s="72"/>
      <c r="AH209" s="72"/>
      <c r="AI209" s="72"/>
      <c r="AJ209" s="72"/>
      <c r="AK209" s="72"/>
      <c r="AL209" s="72"/>
      <c r="AM209" s="72"/>
      <c r="AN209" s="72"/>
      <c r="AO209" s="72"/>
      <c r="AP209" s="72"/>
      <c r="AQ209" s="72"/>
      <c r="AR209" s="72"/>
      <c r="AS209" s="72"/>
      <c r="AT209" s="72"/>
      <c r="AU209" s="72"/>
      <c r="AV209" s="72"/>
      <c r="AW209" s="72"/>
      <c r="AX209" s="72"/>
      <c r="AY209" s="72"/>
      <c r="AZ209" s="72"/>
      <c r="BA209" s="72"/>
      <c r="BB209" s="72"/>
      <c r="BC209" s="72"/>
      <c r="BD209" s="72"/>
      <c r="BE209" s="72"/>
      <c r="BF209" s="72"/>
      <c r="BG209" s="72"/>
      <c r="BH209" s="72"/>
    </row>
    <row r="210" spans="1:60" x14ac:dyDescent="0.25">
      <c r="A210" s="72"/>
      <c r="J210" s="72"/>
      <c r="K210" s="72"/>
      <c r="L210" s="72"/>
      <c r="M210" s="72"/>
      <c r="N210" s="72"/>
      <c r="O210" s="72"/>
      <c r="P210" s="72"/>
      <c r="Q210" s="72"/>
      <c r="R210" s="72"/>
      <c r="S210" s="72"/>
      <c r="T210" s="72"/>
      <c r="U210" s="72"/>
      <c r="V210" s="72"/>
      <c r="W210" s="72"/>
      <c r="X210" s="72"/>
      <c r="Y210" s="72"/>
      <c r="Z210" s="72"/>
      <c r="AA210" s="72"/>
      <c r="AB210" s="72"/>
      <c r="AC210" s="72"/>
      <c r="AD210" s="72"/>
      <c r="AE210" s="72"/>
      <c r="AF210" s="72"/>
      <c r="AG210" s="72"/>
      <c r="AH210" s="72"/>
      <c r="AI210" s="72"/>
      <c r="AJ210" s="72"/>
      <c r="AK210" s="72"/>
      <c r="AL210" s="72"/>
      <c r="AM210" s="72"/>
      <c r="AN210" s="72"/>
      <c r="AO210" s="72"/>
      <c r="AP210" s="72"/>
      <c r="AQ210" s="72"/>
      <c r="AR210" s="72"/>
      <c r="AS210" s="72"/>
      <c r="AT210" s="72"/>
      <c r="AU210" s="72"/>
      <c r="AV210" s="72"/>
      <c r="AW210" s="72"/>
      <c r="AX210" s="72"/>
      <c r="AY210" s="72"/>
      <c r="AZ210" s="72"/>
      <c r="BA210" s="72"/>
      <c r="BB210" s="72"/>
      <c r="BC210" s="72"/>
      <c r="BD210" s="72"/>
      <c r="BE210" s="72"/>
      <c r="BF210" s="72"/>
      <c r="BG210" s="72"/>
      <c r="BH210" s="72"/>
    </row>
    <row r="211" spans="1:60" x14ac:dyDescent="0.25">
      <c r="A211" s="72"/>
      <c r="J211" s="72"/>
      <c r="K211" s="72"/>
      <c r="L211" s="72"/>
      <c r="M211" s="72"/>
      <c r="N211" s="72"/>
      <c r="O211" s="72"/>
      <c r="P211" s="72"/>
      <c r="Q211" s="72"/>
      <c r="R211" s="72"/>
      <c r="S211" s="72"/>
      <c r="T211" s="72"/>
      <c r="U211" s="72"/>
      <c r="V211" s="72"/>
      <c r="W211" s="72"/>
      <c r="X211" s="72"/>
      <c r="Y211" s="72"/>
      <c r="Z211" s="72"/>
      <c r="AA211" s="72"/>
      <c r="AB211" s="72"/>
      <c r="AC211" s="72"/>
      <c r="AD211" s="72"/>
      <c r="AE211" s="72"/>
      <c r="AF211" s="72"/>
      <c r="AG211" s="72"/>
      <c r="AH211" s="72"/>
      <c r="AI211" s="72"/>
      <c r="AJ211" s="72"/>
      <c r="AK211" s="72"/>
      <c r="AL211" s="72"/>
      <c r="AM211" s="72"/>
      <c r="AN211" s="72"/>
      <c r="AO211" s="72"/>
      <c r="AP211" s="72"/>
      <c r="AQ211" s="72"/>
      <c r="AR211" s="72"/>
      <c r="AS211" s="72"/>
      <c r="AT211" s="72"/>
      <c r="AU211" s="72"/>
      <c r="AV211" s="72"/>
      <c r="AW211" s="72"/>
      <c r="AX211" s="72"/>
      <c r="AY211" s="72"/>
      <c r="AZ211" s="72"/>
      <c r="BA211" s="72"/>
      <c r="BB211" s="72"/>
      <c r="BC211" s="72"/>
      <c r="BD211" s="72"/>
      <c r="BE211" s="72"/>
      <c r="BF211" s="72"/>
      <c r="BG211" s="72"/>
      <c r="BH211" s="72"/>
    </row>
    <row r="212" spans="1:60" x14ac:dyDescent="0.25">
      <c r="A212" s="72"/>
      <c r="J212" s="72"/>
      <c r="K212" s="72"/>
      <c r="L212" s="72"/>
      <c r="M212" s="72"/>
      <c r="N212" s="72"/>
      <c r="O212" s="72"/>
      <c r="P212" s="72"/>
      <c r="Q212" s="72"/>
      <c r="R212" s="72"/>
      <c r="S212" s="72"/>
      <c r="T212" s="72"/>
      <c r="U212" s="72"/>
      <c r="V212" s="72"/>
      <c r="W212" s="72"/>
      <c r="X212" s="72"/>
      <c r="Y212" s="72"/>
      <c r="Z212" s="72"/>
      <c r="AA212" s="72"/>
      <c r="AB212" s="72"/>
      <c r="AC212" s="72"/>
      <c r="AD212" s="72"/>
      <c r="AE212" s="72"/>
      <c r="AF212" s="72"/>
      <c r="AG212" s="72"/>
      <c r="AH212" s="72"/>
      <c r="AI212" s="72"/>
      <c r="AJ212" s="72"/>
      <c r="AK212" s="72"/>
      <c r="AL212" s="72"/>
      <c r="AM212" s="72"/>
      <c r="AN212" s="72"/>
      <c r="AO212" s="72"/>
      <c r="AP212" s="72"/>
      <c r="AQ212" s="72"/>
      <c r="AR212" s="72"/>
      <c r="AS212" s="72"/>
      <c r="AT212" s="72"/>
      <c r="AU212" s="72"/>
      <c r="AV212" s="72"/>
      <c r="AW212" s="72"/>
      <c r="AX212" s="72"/>
      <c r="AY212" s="72"/>
      <c r="AZ212" s="72"/>
      <c r="BA212" s="72"/>
      <c r="BB212" s="72"/>
      <c r="BC212" s="72"/>
      <c r="BD212" s="72"/>
      <c r="BE212" s="72"/>
      <c r="BF212" s="72"/>
      <c r="BG212" s="72"/>
      <c r="BH212" s="72"/>
    </row>
    <row r="213" spans="1:60" x14ac:dyDescent="0.25">
      <c r="A213" s="72"/>
      <c r="J213" s="72"/>
      <c r="K213" s="72"/>
      <c r="L213" s="72"/>
      <c r="M213" s="72"/>
      <c r="N213" s="72"/>
      <c r="O213" s="72"/>
      <c r="P213" s="72"/>
      <c r="Q213" s="72"/>
      <c r="R213" s="72"/>
      <c r="S213" s="72"/>
      <c r="T213" s="72"/>
      <c r="U213" s="72"/>
      <c r="V213" s="72"/>
      <c r="W213" s="72"/>
      <c r="X213" s="72"/>
      <c r="Y213" s="72"/>
      <c r="Z213" s="72"/>
      <c r="AA213" s="72"/>
      <c r="AB213" s="72"/>
      <c r="AC213" s="72"/>
      <c r="AD213" s="72"/>
      <c r="AE213" s="72"/>
      <c r="AF213" s="72"/>
      <c r="AG213" s="72"/>
      <c r="AH213" s="72"/>
      <c r="AI213" s="72"/>
      <c r="AJ213" s="72"/>
      <c r="AK213" s="72"/>
      <c r="AL213" s="72"/>
      <c r="AM213" s="72"/>
      <c r="AN213" s="72"/>
      <c r="AO213" s="72"/>
      <c r="AP213" s="72"/>
      <c r="AQ213" s="72"/>
      <c r="AR213" s="72"/>
      <c r="AS213" s="72"/>
      <c r="AT213" s="72"/>
      <c r="AU213" s="72"/>
      <c r="AV213" s="72"/>
      <c r="AW213" s="72"/>
      <c r="AX213" s="72"/>
      <c r="AY213" s="72"/>
      <c r="AZ213" s="72"/>
      <c r="BA213" s="72"/>
      <c r="BB213" s="72"/>
      <c r="BC213" s="72"/>
      <c r="BD213" s="72"/>
      <c r="BE213" s="72"/>
      <c r="BF213" s="72"/>
      <c r="BG213" s="72"/>
      <c r="BH213" s="72"/>
    </row>
    <row r="214" spans="1:60" x14ac:dyDescent="0.25">
      <c r="A214" s="72"/>
      <c r="J214" s="72"/>
      <c r="K214" s="72"/>
      <c r="L214" s="72"/>
      <c r="M214" s="72"/>
      <c r="N214" s="72"/>
      <c r="O214" s="72"/>
      <c r="P214" s="72"/>
      <c r="Q214" s="72"/>
      <c r="R214" s="72"/>
      <c r="S214" s="72"/>
      <c r="T214" s="72"/>
      <c r="U214" s="72"/>
      <c r="V214" s="72"/>
      <c r="W214" s="72"/>
      <c r="X214" s="72"/>
      <c r="Y214" s="72"/>
      <c r="Z214" s="72"/>
      <c r="AA214" s="72"/>
      <c r="AB214" s="72"/>
      <c r="AC214" s="72"/>
      <c r="AD214" s="72"/>
      <c r="AE214" s="72"/>
      <c r="AF214" s="72"/>
      <c r="AG214" s="72"/>
      <c r="AH214" s="72"/>
      <c r="AI214" s="72"/>
      <c r="AJ214" s="72"/>
      <c r="AK214" s="72"/>
      <c r="AL214" s="72"/>
      <c r="AM214" s="72"/>
      <c r="AN214" s="72"/>
      <c r="AO214" s="72"/>
      <c r="AP214" s="72"/>
      <c r="AQ214" s="72"/>
      <c r="AR214" s="72"/>
      <c r="AS214" s="72"/>
      <c r="AT214" s="72"/>
      <c r="AU214" s="72"/>
      <c r="AV214" s="72"/>
      <c r="AW214" s="72"/>
      <c r="AX214" s="72"/>
      <c r="AY214" s="72"/>
      <c r="AZ214" s="72"/>
      <c r="BA214" s="72"/>
      <c r="BB214" s="72"/>
      <c r="BC214" s="72"/>
      <c r="BD214" s="72"/>
      <c r="BE214" s="72"/>
      <c r="BF214" s="72"/>
      <c r="BG214" s="72"/>
      <c r="BH214" s="72"/>
    </row>
    <row r="215" spans="1:60" x14ac:dyDescent="0.25">
      <c r="A215" s="72"/>
      <c r="J215" s="72"/>
      <c r="K215" s="72"/>
      <c r="L215" s="72"/>
      <c r="M215" s="72"/>
      <c r="N215" s="72"/>
      <c r="O215" s="72"/>
      <c r="P215" s="72"/>
      <c r="Q215" s="72"/>
      <c r="R215" s="72"/>
      <c r="S215" s="72"/>
      <c r="T215" s="72"/>
      <c r="U215" s="72"/>
      <c r="V215" s="72"/>
      <c r="W215" s="72"/>
      <c r="X215" s="72"/>
      <c r="Y215" s="72"/>
      <c r="Z215" s="72"/>
      <c r="AA215" s="72"/>
      <c r="AB215" s="72"/>
      <c r="AC215" s="72"/>
      <c r="AD215" s="72"/>
      <c r="AE215" s="72"/>
      <c r="AF215" s="72"/>
      <c r="AG215" s="72"/>
      <c r="AH215" s="72"/>
      <c r="AI215" s="72"/>
      <c r="AJ215" s="72"/>
      <c r="AK215" s="72"/>
      <c r="AL215" s="72"/>
      <c r="AM215" s="72"/>
      <c r="AN215" s="72"/>
      <c r="AO215" s="72"/>
      <c r="AP215" s="72"/>
      <c r="AQ215" s="72"/>
      <c r="AR215" s="72"/>
      <c r="AS215" s="72"/>
      <c r="AT215" s="72"/>
      <c r="AU215" s="72"/>
      <c r="AV215" s="72"/>
      <c r="AW215" s="72"/>
      <c r="AX215" s="72"/>
      <c r="AY215" s="72"/>
      <c r="AZ215" s="72"/>
      <c r="BA215" s="72"/>
      <c r="BB215" s="72"/>
      <c r="BC215" s="72"/>
      <c r="BD215" s="72"/>
      <c r="BE215" s="72"/>
      <c r="BF215" s="72"/>
      <c r="BG215" s="72"/>
      <c r="BH215" s="72"/>
    </row>
    <row r="216" spans="1:60" x14ac:dyDescent="0.25">
      <c r="A216" s="72"/>
      <c r="J216" s="72"/>
      <c r="K216" s="72"/>
      <c r="L216" s="72"/>
      <c r="M216" s="72"/>
      <c r="N216" s="72"/>
      <c r="O216" s="72"/>
      <c r="P216" s="72"/>
      <c r="Q216" s="72"/>
      <c r="R216" s="72"/>
      <c r="S216" s="72"/>
      <c r="T216" s="72"/>
      <c r="U216" s="72"/>
      <c r="V216" s="72"/>
      <c r="W216" s="72"/>
      <c r="X216" s="72"/>
      <c r="Y216" s="72"/>
      <c r="Z216" s="72"/>
      <c r="AA216" s="72"/>
      <c r="AB216" s="72"/>
      <c r="AC216" s="72"/>
      <c r="AD216" s="72"/>
      <c r="AE216" s="72"/>
      <c r="AF216" s="72"/>
      <c r="AG216" s="72"/>
      <c r="AH216" s="72"/>
      <c r="AI216" s="72"/>
      <c r="AJ216" s="72"/>
      <c r="AK216" s="72"/>
      <c r="AL216" s="72"/>
      <c r="AM216" s="72"/>
      <c r="AN216" s="72"/>
      <c r="AO216" s="72"/>
      <c r="AP216" s="72"/>
      <c r="AQ216" s="72"/>
      <c r="AR216" s="72"/>
      <c r="AS216" s="72"/>
      <c r="AT216" s="72"/>
      <c r="AU216" s="72"/>
      <c r="AV216" s="72"/>
      <c r="AW216" s="72"/>
      <c r="AX216" s="72"/>
      <c r="AY216" s="72"/>
      <c r="AZ216" s="72"/>
      <c r="BA216" s="72"/>
      <c r="BB216" s="72"/>
      <c r="BC216" s="72"/>
      <c r="BD216" s="72"/>
      <c r="BE216" s="72"/>
      <c r="BF216" s="72"/>
      <c r="BG216" s="72"/>
      <c r="BH216" s="72"/>
    </row>
    <row r="217" spans="1:60" x14ac:dyDescent="0.25">
      <c r="A217" s="72"/>
      <c r="J217" s="72"/>
      <c r="K217" s="72"/>
      <c r="L217" s="72"/>
      <c r="M217" s="72"/>
      <c r="N217" s="72"/>
      <c r="O217" s="72"/>
      <c r="P217" s="72"/>
      <c r="Q217" s="72"/>
      <c r="R217" s="72"/>
      <c r="S217" s="72"/>
      <c r="T217" s="72"/>
      <c r="U217" s="72"/>
      <c r="V217" s="72"/>
      <c r="W217" s="72"/>
      <c r="X217" s="72"/>
      <c r="Y217" s="72"/>
      <c r="Z217" s="72"/>
      <c r="AA217" s="72"/>
      <c r="AB217" s="72"/>
      <c r="AC217" s="72"/>
      <c r="AD217" s="72"/>
      <c r="AE217" s="72"/>
      <c r="AF217" s="72"/>
      <c r="AG217" s="72"/>
      <c r="AH217" s="72"/>
      <c r="AI217" s="72"/>
      <c r="AJ217" s="72"/>
      <c r="AK217" s="72"/>
      <c r="AL217" s="72"/>
      <c r="AM217" s="72"/>
      <c r="AN217" s="72"/>
      <c r="AO217" s="72"/>
      <c r="AP217" s="72"/>
      <c r="AQ217" s="72"/>
      <c r="AR217" s="72"/>
      <c r="AS217" s="72"/>
      <c r="AT217" s="72"/>
      <c r="AU217" s="72"/>
      <c r="AV217" s="72"/>
      <c r="AW217" s="72"/>
      <c r="AX217" s="72"/>
      <c r="AY217" s="72"/>
      <c r="AZ217" s="72"/>
      <c r="BA217" s="72"/>
      <c r="BB217" s="72"/>
      <c r="BC217" s="72"/>
      <c r="BD217" s="72"/>
      <c r="BE217" s="72"/>
      <c r="BF217" s="72"/>
      <c r="BG217" s="72"/>
      <c r="BH217" s="72"/>
    </row>
    <row r="218" spans="1:60" x14ac:dyDescent="0.25">
      <c r="A218" s="72"/>
      <c r="J218" s="72"/>
      <c r="K218" s="72"/>
      <c r="L218" s="72"/>
      <c r="M218" s="72"/>
      <c r="N218" s="72"/>
      <c r="O218" s="72"/>
      <c r="P218" s="72"/>
      <c r="Q218" s="72"/>
      <c r="R218" s="72"/>
      <c r="S218" s="72"/>
      <c r="T218" s="72"/>
      <c r="U218" s="72"/>
      <c r="V218" s="72"/>
      <c r="W218" s="72"/>
      <c r="X218" s="72"/>
      <c r="Y218" s="72"/>
      <c r="Z218" s="72"/>
      <c r="AA218" s="72"/>
      <c r="AB218" s="72"/>
      <c r="AC218" s="72"/>
      <c r="AD218" s="72"/>
      <c r="AE218" s="72"/>
      <c r="AF218" s="72"/>
      <c r="AG218" s="72"/>
      <c r="AH218" s="72"/>
      <c r="AI218" s="72"/>
      <c r="AJ218" s="72"/>
      <c r="AK218" s="72"/>
      <c r="AL218" s="72"/>
      <c r="AM218" s="72"/>
      <c r="AN218" s="72"/>
      <c r="AO218" s="72"/>
      <c r="AP218" s="72"/>
      <c r="AQ218" s="72"/>
      <c r="AR218" s="72"/>
      <c r="AS218" s="72"/>
      <c r="AT218" s="72"/>
      <c r="AU218" s="72"/>
      <c r="AV218" s="72"/>
      <c r="AW218" s="72"/>
      <c r="AX218" s="72"/>
      <c r="AY218" s="72"/>
      <c r="AZ218" s="72"/>
      <c r="BA218" s="72"/>
      <c r="BB218" s="72"/>
      <c r="BC218" s="72"/>
      <c r="BD218" s="72"/>
      <c r="BE218" s="72"/>
      <c r="BF218" s="72"/>
      <c r="BG218" s="72"/>
      <c r="BH218" s="72"/>
    </row>
    <row r="219" spans="1:60" x14ac:dyDescent="0.25">
      <c r="A219" s="72"/>
      <c r="J219" s="72"/>
      <c r="K219" s="72"/>
      <c r="L219" s="72"/>
      <c r="M219" s="72"/>
      <c r="N219" s="72"/>
      <c r="O219" s="72"/>
      <c r="P219" s="72"/>
      <c r="Q219" s="72"/>
      <c r="R219" s="72"/>
      <c r="S219" s="72"/>
      <c r="T219" s="72"/>
      <c r="U219" s="72"/>
      <c r="V219" s="72"/>
      <c r="W219" s="72"/>
      <c r="X219" s="72"/>
      <c r="Y219" s="72"/>
      <c r="Z219" s="72"/>
      <c r="AA219" s="72"/>
      <c r="AB219" s="72"/>
      <c r="AC219" s="72"/>
      <c r="AD219" s="72"/>
      <c r="AE219" s="72"/>
      <c r="AF219" s="72"/>
      <c r="AG219" s="72"/>
      <c r="AH219" s="72"/>
      <c r="AI219" s="72"/>
      <c r="AJ219" s="72"/>
      <c r="AK219" s="72"/>
      <c r="AL219" s="72"/>
      <c r="AM219" s="72"/>
      <c r="AN219" s="72"/>
      <c r="AO219" s="72"/>
      <c r="AP219" s="72"/>
      <c r="AQ219" s="72"/>
      <c r="AR219" s="72"/>
      <c r="AS219" s="72"/>
      <c r="AT219" s="72"/>
      <c r="AU219" s="72"/>
      <c r="AV219" s="72"/>
      <c r="AW219" s="72"/>
      <c r="AX219" s="72"/>
      <c r="AY219" s="72"/>
      <c r="AZ219" s="72"/>
      <c r="BA219" s="72"/>
      <c r="BB219" s="72"/>
      <c r="BC219" s="72"/>
      <c r="BD219" s="72"/>
      <c r="BE219" s="72"/>
      <c r="BF219" s="72"/>
      <c r="BG219" s="72"/>
      <c r="BH219" s="72"/>
    </row>
    <row r="220" spans="1:60" x14ac:dyDescent="0.25">
      <c r="A220" s="72"/>
      <c r="J220" s="72"/>
      <c r="K220" s="72"/>
      <c r="L220" s="72"/>
      <c r="M220" s="72"/>
      <c r="N220" s="72"/>
      <c r="O220" s="72"/>
      <c r="P220" s="72"/>
      <c r="Q220" s="72"/>
      <c r="R220" s="72"/>
      <c r="S220" s="72"/>
      <c r="T220" s="72"/>
      <c r="U220" s="72"/>
      <c r="V220" s="72"/>
      <c r="W220" s="72"/>
      <c r="X220" s="72"/>
      <c r="Y220" s="72"/>
      <c r="Z220" s="72"/>
      <c r="AA220" s="72"/>
      <c r="AB220" s="72"/>
      <c r="AC220" s="72"/>
      <c r="AD220" s="72"/>
      <c r="AE220" s="72"/>
      <c r="AF220" s="72"/>
      <c r="AG220" s="72"/>
      <c r="AH220" s="72"/>
      <c r="AI220" s="72"/>
      <c r="AJ220" s="72"/>
      <c r="AK220" s="72"/>
      <c r="AL220" s="72"/>
      <c r="AM220" s="72"/>
      <c r="AN220" s="72"/>
      <c r="AO220" s="72"/>
      <c r="AP220" s="72"/>
      <c r="AQ220" s="72"/>
      <c r="AR220" s="72"/>
      <c r="AS220" s="72"/>
      <c r="AT220" s="72"/>
      <c r="AU220" s="72"/>
      <c r="AV220" s="72"/>
      <c r="AW220" s="72"/>
      <c r="AX220" s="72"/>
      <c r="AY220" s="72"/>
      <c r="AZ220" s="72"/>
      <c r="BA220" s="72"/>
      <c r="BB220" s="72"/>
      <c r="BC220" s="72"/>
      <c r="BD220" s="72"/>
      <c r="BE220" s="72"/>
      <c r="BF220" s="72"/>
      <c r="BG220" s="72"/>
      <c r="BH220" s="72"/>
    </row>
    <row r="221" spans="1:60" x14ac:dyDescent="0.25">
      <c r="A221" s="72"/>
      <c r="J221" s="72"/>
      <c r="K221" s="72"/>
      <c r="L221" s="72"/>
      <c r="M221" s="72"/>
      <c r="N221" s="72"/>
      <c r="O221" s="72"/>
      <c r="P221" s="72"/>
      <c r="Q221" s="72"/>
      <c r="R221" s="72"/>
      <c r="S221" s="72"/>
      <c r="T221" s="72"/>
      <c r="U221" s="72"/>
      <c r="V221" s="72"/>
      <c r="W221" s="72"/>
      <c r="X221" s="72"/>
      <c r="Y221" s="72"/>
      <c r="Z221" s="72"/>
      <c r="AA221" s="72"/>
      <c r="AB221" s="72"/>
      <c r="AC221" s="72"/>
      <c r="AD221" s="72"/>
      <c r="AE221" s="72"/>
      <c r="AF221" s="72"/>
      <c r="AG221" s="72"/>
      <c r="AH221" s="72"/>
      <c r="AI221" s="72"/>
      <c r="AJ221" s="72"/>
      <c r="AK221" s="72"/>
      <c r="AL221" s="72"/>
      <c r="AM221" s="72"/>
      <c r="AN221" s="72"/>
      <c r="AO221" s="72"/>
      <c r="AP221" s="72"/>
      <c r="AQ221" s="72"/>
      <c r="AR221" s="72"/>
      <c r="AS221" s="72"/>
      <c r="AT221" s="72"/>
      <c r="AU221" s="72"/>
      <c r="AV221" s="72"/>
      <c r="AW221" s="72"/>
      <c r="AX221" s="72"/>
      <c r="AY221" s="72"/>
      <c r="AZ221" s="72"/>
      <c r="BA221" s="72"/>
      <c r="BB221" s="72"/>
      <c r="BC221" s="72"/>
      <c r="BD221" s="72"/>
      <c r="BE221" s="72"/>
      <c r="BF221" s="72"/>
      <c r="BG221" s="72"/>
      <c r="BH221" s="72"/>
    </row>
    <row r="222" spans="1:60" x14ac:dyDescent="0.25">
      <c r="A222" s="72"/>
      <c r="J222" s="72"/>
      <c r="K222" s="72"/>
      <c r="L222" s="72"/>
      <c r="M222" s="72"/>
      <c r="N222" s="72"/>
      <c r="O222" s="72"/>
      <c r="P222" s="72"/>
      <c r="Q222" s="72"/>
      <c r="R222" s="72"/>
      <c r="S222" s="72"/>
      <c r="T222" s="72"/>
      <c r="U222" s="72"/>
      <c r="V222" s="72"/>
      <c r="W222" s="72"/>
      <c r="X222" s="72"/>
      <c r="Y222" s="72"/>
      <c r="Z222" s="72"/>
      <c r="AA222" s="72"/>
      <c r="AB222" s="72"/>
      <c r="AC222" s="72"/>
      <c r="AD222" s="72"/>
      <c r="AE222" s="72"/>
      <c r="AF222" s="72"/>
      <c r="AG222" s="72"/>
      <c r="AH222" s="72"/>
      <c r="AI222" s="72"/>
      <c r="AJ222" s="72"/>
      <c r="AK222" s="72"/>
      <c r="AL222" s="72"/>
      <c r="AM222" s="72"/>
      <c r="AN222" s="72"/>
      <c r="AO222" s="72"/>
      <c r="AP222" s="72"/>
      <c r="AQ222" s="72"/>
      <c r="AR222" s="72"/>
      <c r="AS222" s="72"/>
      <c r="AT222" s="72"/>
      <c r="AU222" s="72"/>
      <c r="AV222" s="72"/>
      <c r="AW222" s="72"/>
      <c r="AX222" s="72"/>
      <c r="AY222" s="72"/>
      <c r="AZ222" s="72"/>
      <c r="BA222" s="72"/>
      <c r="BB222" s="72"/>
      <c r="BC222" s="72"/>
      <c r="BD222" s="72"/>
      <c r="BE222" s="72"/>
      <c r="BF222" s="72"/>
      <c r="BG222" s="72"/>
      <c r="BH222" s="72"/>
    </row>
    <row r="223" spans="1:60" x14ac:dyDescent="0.25">
      <c r="A223" s="72"/>
      <c r="J223" s="72"/>
      <c r="K223" s="72"/>
      <c r="L223" s="72"/>
      <c r="M223" s="72"/>
      <c r="N223" s="72"/>
      <c r="O223" s="72"/>
      <c r="P223" s="72"/>
      <c r="Q223" s="72"/>
      <c r="R223" s="72"/>
      <c r="S223" s="72"/>
      <c r="T223" s="72"/>
      <c r="U223" s="72"/>
      <c r="V223" s="72"/>
      <c r="W223" s="72"/>
      <c r="X223" s="72"/>
      <c r="Y223" s="72"/>
      <c r="Z223" s="72"/>
      <c r="AA223" s="72"/>
      <c r="AB223" s="72"/>
      <c r="AC223" s="72"/>
      <c r="AD223" s="72"/>
      <c r="AE223" s="72"/>
      <c r="AF223" s="72"/>
      <c r="AG223" s="72"/>
      <c r="AH223" s="72"/>
      <c r="AI223" s="72"/>
      <c r="AJ223" s="72"/>
      <c r="AK223" s="72"/>
      <c r="AL223" s="72"/>
      <c r="AM223" s="72"/>
      <c r="AN223" s="72"/>
      <c r="AO223" s="72"/>
      <c r="AP223" s="72"/>
      <c r="AQ223" s="72"/>
      <c r="AR223" s="72"/>
      <c r="AS223" s="72"/>
      <c r="AT223" s="72"/>
      <c r="AU223" s="72"/>
      <c r="AV223" s="72"/>
      <c r="AW223" s="72"/>
      <c r="AX223" s="72"/>
      <c r="AY223" s="72"/>
      <c r="AZ223" s="72"/>
      <c r="BA223" s="72"/>
      <c r="BB223" s="72"/>
      <c r="BC223" s="72"/>
      <c r="BD223" s="72"/>
      <c r="BE223" s="72"/>
      <c r="BF223" s="72"/>
      <c r="BG223" s="72"/>
      <c r="BH223" s="72"/>
    </row>
    <row r="224" spans="1:60" x14ac:dyDescent="0.25">
      <c r="A224" s="72"/>
      <c r="J224" s="72"/>
      <c r="K224" s="72"/>
      <c r="L224" s="72"/>
      <c r="M224" s="72"/>
      <c r="N224" s="72"/>
      <c r="O224" s="72"/>
      <c r="P224" s="72"/>
      <c r="Q224" s="72"/>
      <c r="R224" s="72"/>
      <c r="S224" s="72"/>
      <c r="T224" s="72"/>
      <c r="U224" s="72"/>
      <c r="V224" s="72"/>
      <c r="W224" s="72"/>
      <c r="X224" s="72"/>
      <c r="Y224" s="72"/>
      <c r="Z224" s="72"/>
      <c r="AA224" s="72"/>
      <c r="AB224" s="72"/>
      <c r="AC224" s="72"/>
      <c r="AD224" s="72"/>
      <c r="AE224" s="72"/>
      <c r="AF224" s="72"/>
      <c r="AG224" s="72"/>
      <c r="AH224" s="72"/>
      <c r="AI224" s="72"/>
      <c r="AJ224" s="72"/>
      <c r="AK224" s="72"/>
      <c r="AL224" s="72"/>
      <c r="AM224" s="72"/>
      <c r="AN224" s="72"/>
      <c r="AO224" s="72"/>
      <c r="AP224" s="72"/>
      <c r="AQ224" s="72"/>
      <c r="AR224" s="72"/>
      <c r="AS224" s="72"/>
      <c r="AT224" s="72"/>
      <c r="AU224" s="72"/>
      <c r="AV224" s="72"/>
      <c r="AW224" s="72"/>
      <c r="AX224" s="72"/>
      <c r="AY224" s="72"/>
      <c r="AZ224" s="72"/>
      <c r="BA224" s="72"/>
      <c r="BB224" s="72"/>
      <c r="BC224" s="72"/>
      <c r="BD224" s="72"/>
      <c r="BE224" s="72"/>
      <c r="BF224" s="72"/>
      <c r="BG224" s="72"/>
      <c r="BH224" s="72"/>
    </row>
    <row r="225" spans="1:60" x14ac:dyDescent="0.25">
      <c r="A225" s="72"/>
      <c r="J225" s="72"/>
      <c r="K225" s="72"/>
      <c r="L225" s="72"/>
      <c r="M225" s="72"/>
      <c r="N225" s="72"/>
      <c r="O225" s="72"/>
      <c r="P225" s="72"/>
      <c r="Q225" s="72"/>
      <c r="R225" s="72"/>
      <c r="S225" s="72"/>
      <c r="T225" s="72"/>
      <c r="U225" s="72"/>
      <c r="V225" s="72"/>
      <c r="W225" s="72"/>
      <c r="X225" s="72"/>
      <c r="Y225" s="72"/>
      <c r="Z225" s="72"/>
      <c r="AA225" s="72"/>
      <c r="AB225" s="72"/>
      <c r="AC225" s="72"/>
      <c r="AD225" s="72"/>
      <c r="AE225" s="72"/>
      <c r="AF225" s="72"/>
      <c r="AG225" s="72"/>
      <c r="AH225" s="72"/>
      <c r="AI225" s="72"/>
      <c r="AJ225" s="72"/>
      <c r="AK225" s="72"/>
      <c r="AL225" s="72"/>
      <c r="AM225" s="72"/>
      <c r="AN225" s="72"/>
      <c r="AO225" s="72"/>
      <c r="AP225" s="72"/>
      <c r="AQ225" s="72"/>
      <c r="AR225" s="72"/>
      <c r="AS225" s="72"/>
      <c r="AT225" s="72"/>
      <c r="AU225" s="72"/>
      <c r="AV225" s="72"/>
      <c r="AW225" s="72"/>
      <c r="AX225" s="72"/>
      <c r="AY225" s="72"/>
      <c r="AZ225" s="72"/>
      <c r="BA225" s="72"/>
      <c r="BB225" s="72"/>
      <c r="BC225" s="72"/>
      <c r="BD225" s="72"/>
      <c r="BE225" s="72"/>
      <c r="BF225" s="72"/>
      <c r="BG225" s="72"/>
      <c r="BH225" s="72"/>
    </row>
    <row r="226" spans="1:60" x14ac:dyDescent="0.25">
      <c r="A226" s="72"/>
      <c r="J226" s="72"/>
      <c r="K226" s="72"/>
      <c r="L226" s="72"/>
      <c r="M226" s="72"/>
      <c r="N226" s="72"/>
      <c r="O226" s="72"/>
      <c r="P226" s="72"/>
      <c r="Q226" s="72"/>
      <c r="R226" s="72"/>
      <c r="S226" s="72"/>
      <c r="T226" s="72"/>
      <c r="U226" s="72"/>
      <c r="V226" s="72"/>
      <c r="W226" s="72"/>
      <c r="X226" s="72"/>
      <c r="Y226" s="72"/>
      <c r="Z226" s="72"/>
      <c r="AA226" s="72"/>
      <c r="AB226" s="72"/>
      <c r="AC226" s="72"/>
      <c r="AD226" s="72"/>
      <c r="AE226" s="72"/>
      <c r="AF226" s="72"/>
      <c r="AG226" s="72"/>
      <c r="AH226" s="72"/>
      <c r="AI226" s="72"/>
      <c r="AJ226" s="72"/>
      <c r="AK226" s="72"/>
      <c r="AL226" s="72"/>
      <c r="AM226" s="72"/>
      <c r="AN226" s="72"/>
      <c r="AO226" s="72"/>
      <c r="AP226" s="72"/>
      <c r="AQ226" s="72"/>
      <c r="AR226" s="72"/>
      <c r="AS226" s="72"/>
      <c r="AT226" s="72"/>
      <c r="AU226" s="72"/>
      <c r="AV226" s="72"/>
      <c r="AW226" s="72"/>
      <c r="AX226" s="72"/>
      <c r="AY226" s="72"/>
      <c r="AZ226" s="72"/>
      <c r="BA226" s="72"/>
      <c r="BB226" s="72"/>
      <c r="BC226" s="72"/>
      <c r="BD226" s="72"/>
      <c r="BE226" s="72"/>
      <c r="BF226" s="72"/>
      <c r="BG226" s="72"/>
      <c r="BH226" s="72"/>
    </row>
    <row r="227" spans="1:60" x14ac:dyDescent="0.25">
      <c r="A227" s="72"/>
      <c r="J227" s="72"/>
      <c r="K227" s="72"/>
      <c r="L227" s="72"/>
      <c r="M227" s="72"/>
      <c r="N227" s="72"/>
      <c r="O227" s="72"/>
      <c r="P227" s="72"/>
      <c r="Q227" s="72"/>
      <c r="R227" s="72"/>
      <c r="S227" s="72"/>
      <c r="T227" s="72"/>
      <c r="U227" s="72"/>
      <c r="V227" s="72"/>
      <c r="W227" s="72"/>
      <c r="X227" s="72"/>
      <c r="Y227" s="72"/>
      <c r="Z227" s="72"/>
      <c r="AA227" s="72"/>
      <c r="AB227" s="72"/>
      <c r="AC227" s="72"/>
      <c r="AD227" s="72"/>
      <c r="AE227" s="72"/>
      <c r="AF227" s="72"/>
      <c r="AG227" s="72"/>
      <c r="AH227" s="72"/>
      <c r="AI227" s="72"/>
      <c r="AJ227" s="72"/>
      <c r="AK227" s="72"/>
      <c r="AL227" s="72"/>
      <c r="AM227" s="72"/>
      <c r="AN227" s="72"/>
      <c r="AO227" s="72"/>
      <c r="AP227" s="72"/>
      <c r="AQ227" s="72"/>
      <c r="AR227" s="72"/>
      <c r="AS227" s="72"/>
      <c r="AT227" s="72"/>
      <c r="AU227" s="72"/>
      <c r="AV227" s="72"/>
      <c r="AW227" s="72"/>
      <c r="AX227" s="72"/>
      <c r="AY227" s="72"/>
      <c r="AZ227" s="72"/>
      <c r="BA227" s="72"/>
      <c r="BB227" s="72"/>
      <c r="BC227" s="72"/>
      <c r="BD227" s="72"/>
      <c r="BE227" s="72"/>
      <c r="BF227" s="72"/>
      <c r="BG227" s="72"/>
      <c r="BH227" s="72"/>
    </row>
    <row r="228" spans="1:60" x14ac:dyDescent="0.25">
      <c r="A228" s="72"/>
      <c r="J228" s="72"/>
      <c r="K228" s="72"/>
      <c r="L228" s="72"/>
      <c r="M228" s="72"/>
      <c r="N228" s="72"/>
      <c r="O228" s="72"/>
      <c r="P228" s="72"/>
      <c r="Q228" s="72"/>
      <c r="R228" s="72"/>
      <c r="S228" s="72"/>
      <c r="T228" s="72"/>
      <c r="U228" s="72"/>
      <c r="V228" s="72"/>
      <c r="W228" s="72"/>
      <c r="X228" s="72"/>
      <c r="Y228" s="72"/>
      <c r="Z228" s="72"/>
      <c r="AA228" s="72"/>
      <c r="AB228" s="72"/>
      <c r="AC228" s="72"/>
      <c r="AD228" s="72"/>
      <c r="AE228" s="72"/>
      <c r="AF228" s="72"/>
      <c r="AG228" s="72"/>
      <c r="AH228" s="72"/>
      <c r="AI228" s="72"/>
      <c r="AJ228" s="72"/>
      <c r="AK228" s="72"/>
      <c r="AL228" s="72"/>
      <c r="AM228" s="72"/>
      <c r="AN228" s="72"/>
      <c r="AO228" s="72"/>
      <c r="AP228" s="72"/>
      <c r="AQ228" s="72"/>
      <c r="AR228" s="72"/>
      <c r="AS228" s="72"/>
      <c r="AT228" s="72"/>
      <c r="AU228" s="72"/>
      <c r="AV228" s="72"/>
      <c r="AW228" s="72"/>
      <c r="AX228" s="72"/>
      <c r="AY228" s="72"/>
      <c r="AZ228" s="72"/>
      <c r="BA228" s="72"/>
      <c r="BB228" s="72"/>
      <c r="BC228" s="72"/>
      <c r="BD228" s="72"/>
      <c r="BE228" s="72"/>
      <c r="BF228" s="72"/>
      <c r="BG228" s="72"/>
      <c r="BH228" s="72"/>
    </row>
    <row r="229" spans="1:60" x14ac:dyDescent="0.25">
      <c r="A229" s="72"/>
      <c r="J229" s="72"/>
      <c r="K229" s="72"/>
      <c r="L229" s="72"/>
      <c r="M229" s="72"/>
      <c r="N229" s="72"/>
      <c r="O229" s="72"/>
      <c r="P229" s="72"/>
      <c r="Q229" s="72"/>
      <c r="R229" s="72"/>
      <c r="S229" s="72"/>
      <c r="T229" s="72"/>
      <c r="U229" s="72"/>
      <c r="V229" s="72"/>
      <c r="W229" s="72"/>
      <c r="X229" s="72"/>
      <c r="Y229" s="72"/>
      <c r="Z229" s="72"/>
      <c r="AA229" s="72"/>
      <c r="AB229" s="72"/>
      <c r="AC229" s="72"/>
      <c r="AD229" s="72"/>
      <c r="AE229" s="72"/>
      <c r="AF229" s="72"/>
      <c r="AG229" s="72"/>
      <c r="AH229" s="72"/>
      <c r="AI229" s="72"/>
      <c r="AJ229" s="72"/>
      <c r="AK229" s="72"/>
      <c r="AL229" s="72"/>
      <c r="AM229" s="72"/>
      <c r="AN229" s="72"/>
      <c r="AO229" s="72"/>
      <c r="AP229" s="72"/>
      <c r="AQ229" s="72"/>
      <c r="AR229" s="72"/>
      <c r="AS229" s="72"/>
      <c r="AT229" s="72"/>
      <c r="AU229" s="72"/>
      <c r="AV229" s="72"/>
      <c r="AW229" s="72"/>
      <c r="AX229" s="72"/>
      <c r="AY229" s="72"/>
      <c r="AZ229" s="72"/>
      <c r="BA229" s="72"/>
      <c r="BB229" s="72"/>
      <c r="BC229" s="72"/>
      <c r="BD229" s="72"/>
      <c r="BE229" s="72"/>
      <c r="BF229" s="72"/>
      <c r="BG229" s="72"/>
      <c r="BH229" s="72"/>
    </row>
    <row r="230" spans="1:60" x14ac:dyDescent="0.25">
      <c r="A230" s="72"/>
      <c r="J230" s="72"/>
      <c r="K230" s="72"/>
      <c r="L230" s="72"/>
      <c r="M230" s="72"/>
      <c r="N230" s="72"/>
      <c r="O230" s="72"/>
      <c r="P230" s="72"/>
      <c r="Q230" s="72"/>
      <c r="R230" s="72"/>
      <c r="S230" s="72"/>
      <c r="T230" s="72"/>
      <c r="U230" s="72"/>
      <c r="V230" s="72"/>
      <c r="W230" s="72"/>
      <c r="X230" s="72"/>
      <c r="Y230" s="72"/>
      <c r="Z230" s="72"/>
      <c r="AA230" s="72"/>
      <c r="AB230" s="72"/>
      <c r="AC230" s="72"/>
      <c r="AD230" s="72"/>
      <c r="AE230" s="72"/>
      <c r="AF230" s="72"/>
      <c r="AG230" s="72"/>
      <c r="AH230" s="72"/>
      <c r="AI230" s="72"/>
      <c r="AJ230" s="72"/>
      <c r="AK230" s="72"/>
      <c r="AL230" s="72"/>
      <c r="AM230" s="72"/>
      <c r="AN230" s="72"/>
      <c r="AO230" s="72"/>
      <c r="AP230" s="72"/>
      <c r="AQ230" s="72"/>
      <c r="AR230" s="72"/>
      <c r="AS230" s="72"/>
      <c r="AT230" s="72"/>
      <c r="AU230" s="72"/>
      <c r="AV230" s="72"/>
      <c r="AW230" s="72"/>
      <c r="AX230" s="72"/>
      <c r="AY230" s="72"/>
      <c r="AZ230" s="72"/>
      <c r="BA230" s="72"/>
      <c r="BB230" s="72"/>
      <c r="BC230" s="72"/>
      <c r="BD230" s="72"/>
      <c r="BE230" s="72"/>
      <c r="BF230" s="72"/>
      <c r="BG230" s="72"/>
      <c r="BH230" s="72"/>
    </row>
    <row r="231" spans="1:60" x14ac:dyDescent="0.25">
      <c r="A231" s="72"/>
      <c r="J231" s="72"/>
      <c r="K231" s="72"/>
      <c r="L231" s="72"/>
      <c r="M231" s="72"/>
      <c r="N231" s="72"/>
      <c r="O231" s="72"/>
      <c r="P231" s="72"/>
      <c r="Q231" s="72"/>
      <c r="R231" s="72"/>
      <c r="S231" s="72"/>
      <c r="T231" s="72"/>
      <c r="U231" s="72"/>
      <c r="V231" s="72"/>
      <c r="W231" s="72"/>
      <c r="X231" s="72"/>
      <c r="Y231" s="72"/>
      <c r="Z231" s="72"/>
      <c r="AA231" s="72"/>
      <c r="AB231" s="72"/>
      <c r="AC231" s="72"/>
      <c r="AD231" s="72"/>
      <c r="AE231" s="72"/>
      <c r="AF231" s="72"/>
      <c r="AG231" s="72"/>
      <c r="AH231" s="72"/>
      <c r="AI231" s="72"/>
      <c r="AJ231" s="72"/>
      <c r="AK231" s="72"/>
      <c r="AL231" s="72"/>
      <c r="AM231" s="72"/>
      <c r="AN231" s="72"/>
      <c r="AO231" s="72"/>
      <c r="AP231" s="72"/>
      <c r="AQ231" s="72"/>
      <c r="AR231" s="72"/>
      <c r="AS231" s="72"/>
      <c r="AT231" s="72"/>
      <c r="AU231" s="72"/>
      <c r="AV231" s="72"/>
      <c r="AW231" s="72"/>
      <c r="AX231" s="72"/>
      <c r="AY231" s="72"/>
      <c r="AZ231" s="72"/>
      <c r="BA231" s="72"/>
      <c r="BB231" s="72"/>
      <c r="BC231" s="72"/>
      <c r="BD231" s="72"/>
      <c r="BE231" s="72"/>
      <c r="BF231" s="72"/>
      <c r="BG231" s="72"/>
      <c r="BH231" s="72"/>
    </row>
    <row r="232" spans="1:60" x14ac:dyDescent="0.25">
      <c r="A232" s="72"/>
      <c r="J232" s="72"/>
      <c r="K232" s="72"/>
      <c r="L232" s="72"/>
      <c r="M232" s="72"/>
      <c r="N232" s="72"/>
      <c r="O232" s="72"/>
      <c r="P232" s="72"/>
      <c r="Q232" s="72"/>
      <c r="R232" s="72"/>
      <c r="S232" s="72"/>
      <c r="T232" s="72"/>
      <c r="U232" s="72"/>
      <c r="V232" s="72"/>
      <c r="W232" s="72"/>
      <c r="X232" s="72"/>
      <c r="Y232" s="72"/>
      <c r="Z232" s="72"/>
      <c r="AA232" s="72"/>
      <c r="AB232" s="72"/>
      <c r="AC232" s="72"/>
      <c r="AD232" s="72"/>
      <c r="AE232" s="72"/>
      <c r="AF232" s="72"/>
      <c r="AG232" s="72"/>
      <c r="AH232" s="72"/>
      <c r="AI232" s="72"/>
      <c r="AJ232" s="72"/>
      <c r="AK232" s="72"/>
      <c r="AL232" s="72"/>
      <c r="AM232" s="72"/>
      <c r="AN232" s="72"/>
      <c r="AO232" s="72"/>
      <c r="AP232" s="72"/>
      <c r="AQ232" s="72"/>
      <c r="AR232" s="72"/>
      <c r="AS232" s="72"/>
      <c r="AT232" s="72"/>
      <c r="AU232" s="72"/>
      <c r="AV232" s="72"/>
      <c r="AW232" s="72"/>
      <c r="AX232" s="72"/>
      <c r="AY232" s="72"/>
      <c r="AZ232" s="72"/>
      <c r="BA232" s="72"/>
      <c r="BB232" s="72"/>
      <c r="BC232" s="72"/>
      <c r="BD232" s="72"/>
      <c r="BE232" s="72"/>
      <c r="BF232" s="72"/>
      <c r="BG232" s="72"/>
      <c r="BH232" s="72"/>
    </row>
    <row r="233" spans="1:60" x14ac:dyDescent="0.25">
      <c r="A233" s="72"/>
      <c r="J233" s="72"/>
      <c r="K233" s="72"/>
      <c r="L233" s="72"/>
      <c r="M233" s="72"/>
      <c r="N233" s="72"/>
      <c r="O233" s="72"/>
      <c r="P233" s="72"/>
      <c r="Q233" s="72"/>
      <c r="R233" s="72"/>
      <c r="S233" s="72"/>
      <c r="T233" s="72"/>
      <c r="U233" s="72"/>
      <c r="V233" s="72"/>
      <c r="W233" s="72"/>
      <c r="X233" s="72"/>
      <c r="Y233" s="72"/>
      <c r="Z233" s="72"/>
      <c r="AA233" s="72"/>
      <c r="AB233" s="72"/>
      <c r="AC233" s="72"/>
      <c r="AD233" s="72"/>
      <c r="AE233" s="72"/>
      <c r="AF233" s="72"/>
      <c r="AG233" s="72"/>
      <c r="AH233" s="72"/>
      <c r="AI233" s="72"/>
      <c r="AJ233" s="72"/>
      <c r="AK233" s="72"/>
      <c r="AL233" s="72"/>
      <c r="AM233" s="72"/>
      <c r="AN233" s="72"/>
      <c r="AO233" s="72"/>
      <c r="AP233" s="72"/>
      <c r="AQ233" s="72"/>
      <c r="AR233" s="72"/>
      <c r="AS233" s="72"/>
      <c r="AT233" s="72"/>
      <c r="AU233" s="72"/>
      <c r="AV233" s="72"/>
      <c r="AW233" s="72"/>
      <c r="AX233" s="72"/>
      <c r="AY233" s="72"/>
      <c r="AZ233" s="72"/>
      <c r="BA233" s="72"/>
      <c r="BB233" s="72"/>
      <c r="BC233" s="72"/>
      <c r="BD233" s="72"/>
      <c r="BE233" s="72"/>
      <c r="BF233" s="72"/>
      <c r="BG233" s="72"/>
      <c r="BH233" s="72"/>
    </row>
    <row r="234" spans="1:60" x14ac:dyDescent="0.25">
      <c r="A234" s="72"/>
      <c r="J234" s="72"/>
      <c r="K234" s="72"/>
      <c r="L234" s="72"/>
      <c r="M234" s="72"/>
      <c r="N234" s="72"/>
      <c r="O234" s="72"/>
      <c r="P234" s="72"/>
      <c r="Q234" s="72"/>
      <c r="R234" s="72"/>
      <c r="S234" s="72"/>
      <c r="T234" s="72"/>
      <c r="U234" s="72"/>
      <c r="V234" s="72"/>
      <c r="W234" s="72"/>
      <c r="X234" s="72"/>
      <c r="Y234" s="72"/>
      <c r="Z234" s="72"/>
      <c r="AA234" s="72"/>
      <c r="AB234" s="72"/>
      <c r="AC234" s="72"/>
      <c r="AD234" s="72"/>
      <c r="AE234" s="72"/>
      <c r="AF234" s="72"/>
      <c r="AG234" s="72"/>
      <c r="AH234" s="72"/>
      <c r="AI234" s="72"/>
      <c r="AJ234" s="72"/>
      <c r="AK234" s="72"/>
      <c r="AL234" s="72"/>
      <c r="AM234" s="72"/>
      <c r="AN234" s="72"/>
      <c r="AO234" s="72"/>
      <c r="AP234" s="72"/>
      <c r="AQ234" s="72"/>
      <c r="AR234" s="72"/>
      <c r="AS234" s="72"/>
      <c r="AT234" s="72"/>
      <c r="AU234" s="72"/>
      <c r="AV234" s="72"/>
      <c r="AW234" s="72"/>
      <c r="AX234" s="72"/>
      <c r="AY234" s="72"/>
      <c r="AZ234" s="72"/>
      <c r="BA234" s="72"/>
      <c r="BB234" s="72"/>
      <c r="BC234" s="72"/>
      <c r="BD234" s="72"/>
      <c r="BE234" s="72"/>
      <c r="BF234" s="72"/>
      <c r="BG234" s="72"/>
      <c r="BH234" s="72"/>
    </row>
    <row r="235" spans="1:60" x14ac:dyDescent="0.25">
      <c r="A235" s="72"/>
      <c r="J235" s="72"/>
      <c r="K235" s="72"/>
      <c r="L235" s="72"/>
      <c r="M235" s="72"/>
      <c r="N235" s="72"/>
      <c r="O235" s="72"/>
      <c r="P235" s="72"/>
      <c r="Q235" s="72"/>
      <c r="R235" s="72"/>
      <c r="S235" s="72"/>
      <c r="T235" s="72"/>
      <c r="U235" s="72"/>
      <c r="V235" s="72"/>
      <c r="W235" s="72"/>
      <c r="X235" s="72"/>
      <c r="Y235" s="72"/>
      <c r="Z235" s="72"/>
      <c r="AA235" s="72"/>
      <c r="AB235" s="72"/>
      <c r="AC235" s="72"/>
      <c r="AD235" s="72"/>
      <c r="AE235" s="72"/>
      <c r="AF235" s="72"/>
      <c r="AG235" s="72"/>
      <c r="AH235" s="72"/>
      <c r="AI235" s="72"/>
      <c r="AJ235" s="72"/>
      <c r="AK235" s="72"/>
      <c r="AL235" s="72"/>
      <c r="AM235" s="72"/>
      <c r="AN235" s="72"/>
      <c r="AO235" s="72"/>
      <c r="AP235" s="72"/>
      <c r="AQ235" s="72"/>
      <c r="AR235" s="72"/>
      <c r="AS235" s="72"/>
      <c r="AT235" s="72"/>
      <c r="AU235" s="72"/>
      <c r="AV235" s="72"/>
      <c r="AW235" s="72"/>
      <c r="AX235" s="72"/>
      <c r="AY235" s="72"/>
      <c r="AZ235" s="72"/>
      <c r="BA235" s="72"/>
      <c r="BB235" s="72"/>
      <c r="BC235" s="72"/>
      <c r="BD235" s="72"/>
      <c r="BE235" s="72"/>
      <c r="BF235" s="72"/>
      <c r="BG235" s="72"/>
      <c r="BH235" s="72"/>
    </row>
    <row r="236" spans="1:60" x14ac:dyDescent="0.25">
      <c r="A236" s="72"/>
      <c r="J236" s="72"/>
      <c r="K236" s="72"/>
      <c r="L236" s="72"/>
      <c r="M236" s="72"/>
      <c r="N236" s="72"/>
      <c r="O236" s="72"/>
      <c r="P236" s="72"/>
      <c r="Q236" s="72"/>
      <c r="R236" s="72"/>
      <c r="S236" s="72"/>
      <c r="T236" s="72"/>
      <c r="U236" s="72"/>
      <c r="V236" s="72"/>
      <c r="W236" s="72"/>
      <c r="X236" s="72"/>
      <c r="Y236" s="72"/>
      <c r="Z236" s="72"/>
      <c r="AA236" s="72"/>
      <c r="AB236" s="72"/>
      <c r="AC236" s="72"/>
      <c r="AD236" s="72"/>
      <c r="AE236" s="72"/>
      <c r="AF236" s="72"/>
      <c r="AG236" s="72"/>
      <c r="AH236" s="72"/>
      <c r="AI236" s="72"/>
      <c r="AJ236" s="72"/>
      <c r="AK236" s="72"/>
      <c r="AL236" s="72"/>
      <c r="AM236" s="72"/>
      <c r="AN236" s="72"/>
      <c r="AO236" s="72"/>
      <c r="AP236" s="72"/>
      <c r="AQ236" s="72"/>
      <c r="AR236" s="72"/>
      <c r="AS236" s="72"/>
      <c r="AT236" s="72"/>
      <c r="AU236" s="72"/>
      <c r="AV236" s="72"/>
      <c r="AW236" s="72"/>
      <c r="AX236" s="72"/>
      <c r="AY236" s="72"/>
      <c r="AZ236" s="72"/>
      <c r="BA236" s="72"/>
      <c r="BB236" s="72"/>
      <c r="BC236" s="72"/>
      <c r="BD236" s="72"/>
      <c r="BE236" s="72"/>
      <c r="BF236" s="72"/>
      <c r="BG236" s="72"/>
      <c r="BH236" s="72"/>
    </row>
    <row r="237" spans="1:60" x14ac:dyDescent="0.25">
      <c r="A237" s="72"/>
      <c r="J237" s="72"/>
      <c r="K237" s="72"/>
      <c r="L237" s="72"/>
      <c r="M237" s="72"/>
      <c r="N237" s="72"/>
      <c r="O237" s="72"/>
      <c r="P237" s="72"/>
      <c r="Q237" s="72"/>
      <c r="R237" s="72"/>
      <c r="S237" s="72"/>
      <c r="T237" s="72"/>
      <c r="U237" s="72"/>
      <c r="V237" s="72"/>
      <c r="W237" s="72"/>
      <c r="X237" s="72"/>
      <c r="Y237" s="72"/>
      <c r="Z237" s="72"/>
      <c r="AA237" s="72"/>
      <c r="AB237" s="72"/>
      <c r="AC237" s="72"/>
      <c r="AD237" s="72"/>
      <c r="AE237" s="72"/>
      <c r="AF237" s="72"/>
      <c r="AG237" s="72"/>
      <c r="AH237" s="72"/>
      <c r="AI237" s="72"/>
      <c r="AJ237" s="72"/>
      <c r="AK237" s="72"/>
      <c r="AL237" s="72"/>
      <c r="AM237" s="72"/>
      <c r="AN237" s="72"/>
      <c r="AO237" s="72"/>
      <c r="AP237" s="72"/>
      <c r="AQ237" s="72"/>
      <c r="AR237" s="72"/>
      <c r="AS237" s="72"/>
      <c r="AT237" s="72"/>
      <c r="AU237" s="72"/>
      <c r="AV237" s="72"/>
      <c r="AW237" s="72"/>
      <c r="AX237" s="72"/>
      <c r="AY237" s="72"/>
      <c r="AZ237" s="72"/>
      <c r="BA237" s="72"/>
      <c r="BB237" s="72"/>
      <c r="BC237" s="72"/>
      <c r="BD237" s="72"/>
      <c r="BE237" s="72"/>
      <c r="BF237" s="72"/>
      <c r="BG237" s="72"/>
      <c r="BH237" s="72"/>
    </row>
    <row r="238" spans="1:60" x14ac:dyDescent="0.25">
      <c r="A238" s="72"/>
      <c r="J238" s="72"/>
      <c r="K238" s="72"/>
      <c r="L238" s="72"/>
      <c r="M238" s="72"/>
      <c r="N238" s="72"/>
      <c r="O238" s="72"/>
      <c r="P238" s="72"/>
      <c r="Q238" s="72"/>
      <c r="R238" s="72"/>
      <c r="S238" s="72"/>
      <c r="T238" s="72"/>
      <c r="U238" s="72"/>
      <c r="V238" s="72"/>
      <c r="W238" s="72"/>
      <c r="X238" s="72"/>
      <c r="Y238" s="72"/>
      <c r="Z238" s="72"/>
      <c r="AA238" s="72"/>
      <c r="AB238" s="72"/>
      <c r="AC238" s="72"/>
      <c r="AD238" s="72"/>
      <c r="AE238" s="72"/>
      <c r="AF238" s="72"/>
      <c r="AG238" s="72"/>
      <c r="AH238" s="72"/>
      <c r="AI238" s="72"/>
      <c r="AJ238" s="72"/>
      <c r="AK238" s="72"/>
      <c r="AL238" s="72"/>
      <c r="AM238" s="72"/>
      <c r="AN238" s="72"/>
      <c r="AO238" s="72"/>
      <c r="AP238" s="72"/>
      <c r="AQ238" s="72"/>
      <c r="AR238" s="72"/>
      <c r="AS238" s="72"/>
      <c r="AT238" s="72"/>
      <c r="AU238" s="72"/>
      <c r="AV238" s="72"/>
      <c r="AW238" s="72"/>
      <c r="AX238" s="72"/>
      <c r="AY238" s="72"/>
      <c r="AZ238" s="72"/>
      <c r="BA238" s="72"/>
      <c r="BB238" s="72"/>
      <c r="BC238" s="72"/>
      <c r="BD238" s="72"/>
      <c r="BE238" s="72"/>
      <c r="BF238" s="72"/>
      <c r="BG238" s="72"/>
      <c r="BH238" s="72"/>
    </row>
    <row r="239" spans="1:60" x14ac:dyDescent="0.25">
      <c r="A239" s="72"/>
      <c r="J239" s="72"/>
      <c r="K239" s="72"/>
      <c r="L239" s="72"/>
      <c r="M239" s="72"/>
      <c r="N239" s="72"/>
      <c r="O239" s="72"/>
      <c r="P239" s="72"/>
      <c r="Q239" s="72"/>
      <c r="R239" s="72"/>
      <c r="S239" s="72"/>
      <c r="T239" s="72"/>
      <c r="U239" s="72"/>
      <c r="V239" s="72"/>
      <c r="W239" s="72"/>
      <c r="X239" s="72"/>
      <c r="Y239" s="72"/>
      <c r="Z239" s="72"/>
      <c r="AA239" s="72"/>
      <c r="AB239" s="72"/>
      <c r="AC239" s="72"/>
      <c r="AD239" s="72"/>
      <c r="AE239" s="72"/>
      <c r="AF239" s="72"/>
      <c r="AG239" s="72"/>
      <c r="AH239" s="72"/>
      <c r="AI239" s="72"/>
      <c r="AJ239" s="72"/>
      <c r="AK239" s="72"/>
      <c r="AL239" s="72"/>
      <c r="AM239" s="72"/>
      <c r="AN239" s="72"/>
      <c r="AO239" s="72"/>
      <c r="AP239" s="72"/>
      <c r="AQ239" s="72"/>
      <c r="AR239" s="72"/>
      <c r="AS239" s="72"/>
      <c r="AT239" s="72"/>
      <c r="AU239" s="72"/>
      <c r="AV239" s="72"/>
      <c r="AW239" s="72"/>
      <c r="AX239" s="72"/>
      <c r="AY239" s="72"/>
      <c r="AZ239" s="72"/>
      <c r="BA239" s="72"/>
      <c r="BB239" s="72"/>
      <c r="BC239" s="72"/>
      <c r="BD239" s="72"/>
      <c r="BE239" s="72"/>
      <c r="BF239" s="72"/>
      <c r="BG239" s="72"/>
      <c r="BH239" s="72"/>
    </row>
    <row r="240" spans="1:60" x14ac:dyDescent="0.25">
      <c r="A240" s="72"/>
      <c r="J240" s="72"/>
      <c r="K240" s="72"/>
      <c r="L240" s="72"/>
      <c r="M240" s="72"/>
      <c r="N240" s="72"/>
      <c r="O240" s="72"/>
      <c r="P240" s="72"/>
      <c r="Q240" s="72"/>
      <c r="R240" s="72"/>
      <c r="S240" s="72"/>
      <c r="T240" s="72"/>
      <c r="U240" s="72"/>
      <c r="V240" s="72"/>
      <c r="W240" s="72"/>
      <c r="X240" s="72"/>
      <c r="Y240" s="72"/>
      <c r="Z240" s="72"/>
      <c r="AA240" s="72"/>
      <c r="AB240" s="72"/>
      <c r="AC240" s="72"/>
      <c r="AD240" s="72"/>
      <c r="AE240" s="72"/>
      <c r="AF240" s="72"/>
      <c r="AG240" s="72"/>
      <c r="AH240" s="72"/>
      <c r="AI240" s="72"/>
      <c r="AJ240" s="72"/>
      <c r="AK240" s="72"/>
      <c r="AL240" s="72"/>
      <c r="AM240" s="72"/>
      <c r="AN240" s="72"/>
      <c r="AO240" s="72"/>
      <c r="AP240" s="72"/>
      <c r="AQ240" s="72"/>
      <c r="AR240" s="72"/>
      <c r="AS240" s="72"/>
      <c r="AT240" s="72"/>
      <c r="AU240" s="72"/>
      <c r="AV240" s="72"/>
      <c r="AW240" s="72"/>
      <c r="AX240" s="72"/>
      <c r="AY240" s="72"/>
      <c r="AZ240" s="72"/>
      <c r="BA240" s="72"/>
      <c r="BB240" s="72"/>
      <c r="BC240" s="72"/>
      <c r="BD240" s="72"/>
      <c r="BE240" s="72"/>
      <c r="BF240" s="72"/>
      <c r="BG240" s="72"/>
      <c r="BH240" s="72"/>
    </row>
    <row r="241" spans="1:60" x14ac:dyDescent="0.25">
      <c r="A241" s="72"/>
      <c r="J241" s="72"/>
      <c r="K241" s="72"/>
      <c r="L241" s="72"/>
      <c r="M241" s="72"/>
      <c r="N241" s="72"/>
      <c r="O241" s="72"/>
      <c r="P241" s="72"/>
      <c r="Q241" s="72"/>
      <c r="R241" s="72"/>
      <c r="S241" s="72"/>
      <c r="T241" s="72"/>
      <c r="U241" s="72"/>
      <c r="V241" s="72"/>
      <c r="W241" s="72"/>
      <c r="X241" s="72"/>
      <c r="Y241" s="72"/>
      <c r="Z241" s="72"/>
      <c r="AA241" s="72"/>
      <c r="AB241" s="72"/>
      <c r="AC241" s="72"/>
      <c r="AD241" s="72"/>
      <c r="AE241" s="72"/>
      <c r="AF241" s="72"/>
      <c r="AG241" s="72"/>
      <c r="AH241" s="72"/>
      <c r="AI241" s="72"/>
      <c r="AJ241" s="72"/>
      <c r="AK241" s="72"/>
      <c r="AL241" s="72"/>
      <c r="AM241" s="72"/>
      <c r="AN241" s="72"/>
      <c r="AO241" s="72"/>
      <c r="AP241" s="72"/>
      <c r="AQ241" s="72"/>
      <c r="AR241" s="72"/>
      <c r="AS241" s="72"/>
      <c r="AT241" s="72"/>
      <c r="AU241" s="72"/>
      <c r="AV241" s="72"/>
      <c r="AW241" s="72"/>
      <c r="AX241" s="72"/>
      <c r="AY241" s="72"/>
      <c r="AZ241" s="72"/>
      <c r="BA241" s="72"/>
      <c r="BB241" s="72"/>
      <c r="BC241" s="72"/>
      <c r="BD241" s="72"/>
      <c r="BE241" s="72"/>
      <c r="BF241" s="72"/>
      <c r="BG241" s="72"/>
      <c r="BH241" s="72"/>
    </row>
    <row r="242" spans="1:60" x14ac:dyDescent="0.25">
      <c r="A242" s="72"/>
      <c r="J242" s="72"/>
      <c r="K242" s="72"/>
      <c r="L242" s="72"/>
      <c r="M242" s="72"/>
      <c r="N242" s="72"/>
      <c r="O242" s="72"/>
      <c r="P242" s="72"/>
      <c r="Q242" s="72"/>
      <c r="R242" s="72"/>
      <c r="S242" s="72"/>
      <c r="T242" s="72"/>
      <c r="U242" s="72"/>
      <c r="V242" s="72"/>
      <c r="W242" s="72"/>
      <c r="X242" s="72"/>
      <c r="Y242" s="72"/>
      <c r="Z242" s="72"/>
      <c r="AA242" s="72"/>
      <c r="AB242" s="72"/>
      <c r="AC242" s="72"/>
      <c r="AD242" s="72"/>
      <c r="AE242" s="72"/>
      <c r="AF242" s="72"/>
      <c r="AG242" s="72"/>
      <c r="AH242" s="72"/>
      <c r="AI242" s="72"/>
      <c r="AJ242" s="72"/>
      <c r="AK242" s="72"/>
      <c r="AL242" s="72"/>
      <c r="AM242" s="72"/>
      <c r="AN242" s="72"/>
      <c r="AO242" s="72"/>
      <c r="AP242" s="72"/>
      <c r="AQ242" s="72"/>
      <c r="AR242" s="72"/>
      <c r="AS242" s="72"/>
      <c r="AT242" s="72"/>
      <c r="AU242" s="72"/>
      <c r="AV242" s="72"/>
      <c r="AW242" s="72"/>
      <c r="AX242" s="72"/>
      <c r="AY242" s="72"/>
      <c r="AZ242" s="72"/>
      <c r="BA242" s="72"/>
      <c r="BB242" s="72"/>
      <c r="BC242" s="72"/>
      <c r="BD242" s="72"/>
      <c r="BE242" s="72"/>
      <c r="BF242" s="72"/>
      <c r="BG242" s="72"/>
      <c r="BH242" s="72"/>
    </row>
    <row r="243" spans="1:60" x14ac:dyDescent="0.25">
      <c r="A243" s="72"/>
      <c r="J243" s="72"/>
      <c r="K243" s="72"/>
      <c r="L243" s="72"/>
      <c r="M243" s="72"/>
      <c r="N243" s="72"/>
      <c r="O243" s="72"/>
      <c r="P243" s="72"/>
      <c r="Q243" s="72"/>
      <c r="R243" s="72"/>
      <c r="S243" s="72"/>
      <c r="T243" s="72"/>
      <c r="U243" s="72"/>
      <c r="V243" s="72"/>
      <c r="W243" s="72"/>
      <c r="X243" s="72"/>
      <c r="Y243" s="72"/>
      <c r="Z243" s="72"/>
      <c r="AA243" s="72"/>
      <c r="AB243" s="72"/>
      <c r="AC243" s="72"/>
      <c r="AD243" s="72"/>
      <c r="AE243" s="72"/>
      <c r="AF243" s="72"/>
      <c r="AG243" s="72"/>
      <c r="AH243" s="72"/>
      <c r="AI243" s="72"/>
      <c r="AJ243" s="72"/>
      <c r="AK243" s="72"/>
      <c r="AL243" s="72"/>
      <c r="AM243" s="72"/>
      <c r="AN243" s="72"/>
      <c r="AO243" s="72"/>
      <c r="AP243" s="72"/>
      <c r="AQ243" s="72"/>
      <c r="AR243" s="72"/>
      <c r="AS243" s="72"/>
      <c r="AT243" s="72"/>
      <c r="AU243" s="72"/>
      <c r="AV243" s="72"/>
      <c r="AW243" s="72"/>
      <c r="AX243" s="72"/>
      <c r="AY243" s="72"/>
      <c r="AZ243" s="72"/>
      <c r="BA243" s="72"/>
      <c r="BB243" s="72"/>
      <c r="BC243" s="72"/>
      <c r="BD243" s="72"/>
      <c r="BE243" s="72"/>
      <c r="BF243" s="72"/>
      <c r="BG243" s="72"/>
      <c r="BH243" s="72"/>
    </row>
    <row r="244" spans="1:60" x14ac:dyDescent="0.25">
      <c r="A244" s="72"/>
      <c r="J244" s="72"/>
      <c r="K244" s="72"/>
      <c r="L244" s="72"/>
      <c r="M244" s="72"/>
      <c r="N244" s="72"/>
      <c r="O244" s="72"/>
      <c r="P244" s="72"/>
      <c r="Q244" s="72"/>
      <c r="R244" s="72"/>
      <c r="S244" s="72"/>
      <c r="T244" s="72"/>
      <c r="U244" s="72"/>
      <c r="V244" s="72"/>
      <c r="W244" s="72"/>
      <c r="X244" s="72"/>
      <c r="Y244" s="72"/>
      <c r="Z244" s="72"/>
      <c r="AA244" s="72"/>
      <c r="AB244" s="72"/>
      <c r="AC244" s="72"/>
      <c r="AD244" s="72"/>
      <c r="AE244" s="72"/>
      <c r="AF244" s="72"/>
      <c r="AG244" s="72"/>
      <c r="AH244" s="72"/>
      <c r="AI244" s="72"/>
      <c r="AJ244" s="72"/>
      <c r="AK244" s="72"/>
      <c r="AL244" s="72"/>
      <c r="AM244" s="72"/>
      <c r="AN244" s="72"/>
      <c r="AO244" s="72"/>
      <c r="AP244" s="72"/>
      <c r="AQ244" s="72"/>
      <c r="AR244" s="72"/>
      <c r="AS244" s="72"/>
      <c r="AT244" s="72"/>
      <c r="AU244" s="72"/>
      <c r="AV244" s="72"/>
      <c r="AW244" s="72"/>
      <c r="AX244" s="72"/>
      <c r="AY244" s="72"/>
      <c r="AZ244" s="72"/>
      <c r="BA244" s="72"/>
      <c r="BB244" s="72"/>
      <c r="BC244" s="72"/>
      <c r="BD244" s="72"/>
      <c r="BE244" s="72"/>
      <c r="BF244" s="72"/>
      <c r="BG244" s="72"/>
      <c r="BH244" s="72"/>
    </row>
    <row r="245" spans="1:60" x14ac:dyDescent="0.25">
      <c r="A245" s="72"/>
    </row>
    <row r="246" spans="1:60" x14ac:dyDescent="0.25">
      <c r="A246" s="72"/>
    </row>
    <row r="247" spans="1:60" x14ac:dyDescent="0.25">
      <c r="A247" s="72"/>
    </row>
    <row r="248" spans="1:60" x14ac:dyDescent="0.25">
      <c r="A248" s="72"/>
    </row>
  </sheetData>
  <mergeCells count="17">
    <mergeCell ref="J56:O61"/>
    <mergeCell ref="P56:U61"/>
    <mergeCell ref="V56:AA61"/>
    <mergeCell ref="AB56:AG61"/>
    <mergeCell ref="AH56:AM61"/>
    <mergeCell ref="AO16:AT25"/>
    <mergeCell ref="E16:I25"/>
    <mergeCell ref="AO6:AT15"/>
    <mergeCell ref="B2:I4"/>
    <mergeCell ref="J2:AM4"/>
    <mergeCell ref="B6:D55"/>
    <mergeCell ref="E6:I15"/>
    <mergeCell ref="E46:I55"/>
    <mergeCell ref="AO36:AT45"/>
    <mergeCell ref="E36:I45"/>
    <mergeCell ref="AO26:AT35"/>
    <mergeCell ref="E26:I35"/>
  </mergeCell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00B0F0"/>
  </sheetPr>
  <dimension ref="A1:AK55"/>
  <sheetViews>
    <sheetView zoomScale="90" zoomScaleNormal="90" workbookViewId="0">
      <selection activeCell="C7" sqref="C7"/>
    </sheetView>
  </sheetViews>
  <sheetFormatPr baseColWidth="10" defaultColWidth="11.42578125" defaultRowHeight="15" x14ac:dyDescent="0.25"/>
  <cols>
    <col min="2" max="2" width="24.140625" customWidth="1"/>
    <col min="3" max="3" width="70.140625" customWidth="1"/>
    <col min="4" max="4" width="29.85546875" customWidth="1"/>
  </cols>
  <sheetData>
    <row r="1" spans="1:37" ht="23.25" x14ac:dyDescent="0.25">
      <c r="A1" s="72"/>
      <c r="B1" s="558" t="s">
        <v>508</v>
      </c>
      <c r="C1" s="558"/>
      <c r="D1" s="558"/>
      <c r="E1" s="72"/>
      <c r="F1" s="72"/>
      <c r="G1" s="72"/>
      <c r="H1" s="72"/>
      <c r="I1" s="72"/>
      <c r="J1" s="72"/>
      <c r="K1" s="72"/>
      <c r="L1" s="72"/>
      <c r="M1" s="72"/>
      <c r="N1" s="72"/>
      <c r="O1" s="72"/>
      <c r="P1" s="72"/>
      <c r="Q1" s="72"/>
      <c r="R1" s="72"/>
      <c r="S1" s="72"/>
      <c r="T1" s="72"/>
      <c r="U1" s="72"/>
      <c r="V1" s="72"/>
      <c r="W1" s="72"/>
      <c r="X1" s="72"/>
      <c r="Y1" s="72"/>
      <c r="Z1" s="72"/>
      <c r="AA1" s="72"/>
      <c r="AB1" s="72"/>
      <c r="AC1" s="72"/>
      <c r="AD1" s="72"/>
      <c r="AE1" s="72"/>
    </row>
    <row r="2" spans="1:37" x14ac:dyDescent="0.25">
      <c r="A2" s="72"/>
      <c r="B2" s="72"/>
      <c r="C2" s="72"/>
      <c r="D2" s="72"/>
      <c r="E2" s="72"/>
      <c r="F2" s="72"/>
      <c r="G2" s="72"/>
      <c r="H2" s="72"/>
      <c r="I2" s="72"/>
      <c r="J2" s="72"/>
      <c r="K2" s="72"/>
      <c r="L2" s="72"/>
      <c r="M2" s="72"/>
      <c r="N2" s="72"/>
      <c r="O2" s="72"/>
      <c r="P2" s="72"/>
      <c r="Q2" s="72"/>
      <c r="R2" s="72"/>
      <c r="S2" s="72"/>
      <c r="T2" s="72"/>
      <c r="U2" s="72"/>
      <c r="V2" s="72"/>
      <c r="W2" s="72"/>
      <c r="X2" s="72"/>
      <c r="Y2" s="72"/>
      <c r="Z2" s="72"/>
      <c r="AA2" s="72"/>
      <c r="AB2" s="72"/>
      <c r="AC2" s="72"/>
      <c r="AD2" s="72"/>
      <c r="AE2" s="72"/>
    </row>
    <row r="3" spans="1:37" ht="25.5" x14ac:dyDescent="0.25">
      <c r="A3" s="72"/>
      <c r="B3" s="6"/>
      <c r="C3" s="7" t="s">
        <v>509</v>
      </c>
      <c r="D3" s="7" t="s">
        <v>334</v>
      </c>
      <c r="E3" s="72"/>
      <c r="F3" s="72"/>
      <c r="G3" s="72"/>
      <c r="H3" s="72"/>
      <c r="I3" s="72"/>
      <c r="J3" s="72"/>
      <c r="K3" s="72"/>
      <c r="L3" s="72"/>
      <c r="M3" s="72"/>
      <c r="N3" s="72"/>
      <c r="O3" s="72"/>
      <c r="P3" s="72"/>
      <c r="Q3" s="72"/>
      <c r="R3" s="72"/>
      <c r="S3" s="72"/>
      <c r="T3" s="72"/>
      <c r="U3" s="72"/>
      <c r="V3" s="72"/>
      <c r="W3" s="72"/>
      <c r="X3" s="72"/>
      <c r="Y3" s="72"/>
      <c r="Z3" s="72"/>
      <c r="AA3" s="72"/>
      <c r="AB3" s="72"/>
      <c r="AC3" s="72"/>
      <c r="AD3" s="72"/>
      <c r="AE3" s="72"/>
    </row>
    <row r="4" spans="1:37" ht="51" x14ac:dyDescent="0.25">
      <c r="A4" s="72"/>
      <c r="B4" s="8" t="s">
        <v>510</v>
      </c>
      <c r="C4" s="9" t="s">
        <v>511</v>
      </c>
      <c r="D4" s="10">
        <v>0.2</v>
      </c>
      <c r="E4" s="72"/>
      <c r="F4" s="72"/>
      <c r="G4" s="72"/>
      <c r="H4" s="72"/>
      <c r="I4" s="72"/>
      <c r="J4" s="72"/>
      <c r="K4" s="72"/>
      <c r="L4" s="72"/>
      <c r="M4" s="72"/>
      <c r="N4" s="72"/>
      <c r="O4" s="72"/>
      <c r="P4" s="72"/>
      <c r="Q4" s="72"/>
      <c r="R4" s="72"/>
      <c r="S4" s="72"/>
      <c r="T4" s="72"/>
      <c r="U4" s="72"/>
      <c r="V4" s="72"/>
      <c r="W4" s="72"/>
      <c r="X4" s="72"/>
      <c r="Y4" s="72"/>
      <c r="Z4" s="72"/>
      <c r="AA4" s="72"/>
      <c r="AB4" s="72"/>
      <c r="AC4" s="72"/>
      <c r="AD4" s="72"/>
      <c r="AE4" s="72"/>
    </row>
    <row r="5" spans="1:37" ht="51" x14ac:dyDescent="0.25">
      <c r="A5" s="72"/>
      <c r="B5" s="11" t="s">
        <v>512</v>
      </c>
      <c r="C5" s="12" t="s">
        <v>513</v>
      </c>
      <c r="D5" s="13">
        <v>0.4</v>
      </c>
      <c r="E5" s="72"/>
      <c r="F5" s="72"/>
      <c r="G5" s="72"/>
      <c r="H5" s="72"/>
      <c r="I5" s="72"/>
      <c r="J5" s="72"/>
      <c r="K5" s="72"/>
      <c r="L5" s="72"/>
      <c r="M5" s="72"/>
      <c r="N5" s="72"/>
      <c r="O5" s="72"/>
      <c r="P5" s="72"/>
      <c r="Q5" s="72"/>
      <c r="R5" s="72"/>
      <c r="S5" s="72"/>
      <c r="T5" s="72"/>
      <c r="U5" s="72"/>
      <c r="V5" s="72"/>
      <c r="W5" s="72"/>
      <c r="X5" s="72"/>
      <c r="Y5" s="72"/>
      <c r="Z5" s="72"/>
      <c r="AA5" s="72"/>
      <c r="AB5" s="72"/>
      <c r="AC5" s="72"/>
      <c r="AD5" s="72"/>
      <c r="AE5" s="72"/>
    </row>
    <row r="6" spans="1:37" ht="51" x14ac:dyDescent="0.25">
      <c r="A6" s="72"/>
      <c r="B6" s="14" t="s">
        <v>514</v>
      </c>
      <c r="C6" s="12" t="s">
        <v>515</v>
      </c>
      <c r="D6" s="13">
        <v>0.6</v>
      </c>
      <c r="E6" s="72"/>
      <c r="F6" s="72"/>
      <c r="G6" s="72"/>
      <c r="H6" s="72"/>
      <c r="I6" s="72"/>
      <c r="J6" s="72"/>
      <c r="K6" s="72"/>
      <c r="L6" s="72"/>
      <c r="M6" s="72"/>
      <c r="N6" s="72"/>
      <c r="O6" s="72"/>
      <c r="P6" s="72"/>
      <c r="Q6" s="72"/>
      <c r="R6" s="72"/>
      <c r="S6" s="72"/>
      <c r="T6" s="72"/>
      <c r="U6" s="72"/>
      <c r="V6" s="72"/>
      <c r="W6" s="72"/>
      <c r="X6" s="72"/>
      <c r="Y6" s="72"/>
      <c r="Z6" s="72"/>
      <c r="AA6" s="72"/>
      <c r="AB6" s="72"/>
      <c r="AC6" s="72"/>
      <c r="AD6" s="72"/>
      <c r="AE6" s="72"/>
    </row>
    <row r="7" spans="1:37" ht="76.5" x14ac:dyDescent="0.25">
      <c r="A7" s="72"/>
      <c r="B7" s="15" t="s">
        <v>516</v>
      </c>
      <c r="C7" s="12" t="s">
        <v>517</v>
      </c>
      <c r="D7" s="13">
        <v>0.8</v>
      </c>
      <c r="E7" s="72"/>
      <c r="F7" s="72"/>
      <c r="G7" s="72"/>
      <c r="H7" s="72"/>
      <c r="I7" s="72"/>
      <c r="J7" s="72"/>
      <c r="K7" s="72"/>
      <c r="L7" s="72"/>
      <c r="M7" s="72"/>
      <c r="N7" s="72"/>
      <c r="O7" s="72"/>
      <c r="P7" s="72"/>
      <c r="Q7" s="72"/>
      <c r="R7" s="72"/>
      <c r="S7" s="72"/>
      <c r="T7" s="72"/>
      <c r="U7" s="72"/>
      <c r="V7" s="72"/>
      <c r="W7" s="72"/>
      <c r="X7" s="72"/>
      <c r="Y7" s="72"/>
      <c r="Z7" s="72"/>
      <c r="AA7" s="72"/>
      <c r="AB7" s="72"/>
      <c r="AC7" s="72"/>
      <c r="AD7" s="72"/>
      <c r="AE7" s="72"/>
    </row>
    <row r="8" spans="1:37" ht="51" x14ac:dyDescent="0.25">
      <c r="A8" s="72"/>
      <c r="B8" s="16" t="s">
        <v>518</v>
      </c>
      <c r="C8" s="12" t="s">
        <v>519</v>
      </c>
      <c r="D8" s="13">
        <v>1</v>
      </c>
      <c r="E8" s="72"/>
      <c r="F8" s="72"/>
      <c r="G8" s="72"/>
      <c r="H8" s="72"/>
      <c r="I8" s="72"/>
      <c r="J8" s="72"/>
      <c r="K8" s="72"/>
      <c r="L8" s="72"/>
      <c r="M8" s="72"/>
      <c r="N8" s="72"/>
      <c r="O8" s="72"/>
      <c r="P8" s="72"/>
      <c r="Q8" s="72"/>
      <c r="R8" s="72"/>
      <c r="S8" s="72"/>
      <c r="T8" s="72"/>
      <c r="U8" s="72"/>
      <c r="V8" s="72"/>
      <c r="W8" s="72"/>
      <c r="X8" s="72"/>
      <c r="Y8" s="72"/>
      <c r="Z8" s="72"/>
      <c r="AA8" s="72"/>
      <c r="AB8" s="72"/>
      <c r="AC8" s="72"/>
      <c r="AD8" s="72"/>
      <c r="AE8" s="72"/>
    </row>
    <row r="9" spans="1:37" x14ac:dyDescent="0.25">
      <c r="A9" s="72"/>
      <c r="B9" s="96"/>
      <c r="C9" s="96"/>
      <c r="D9" s="96"/>
      <c r="E9" s="72"/>
      <c r="F9" s="72"/>
      <c r="G9" s="72"/>
      <c r="H9" s="72"/>
      <c r="I9" s="72"/>
      <c r="J9" s="72"/>
      <c r="K9" s="72"/>
      <c r="L9" s="72"/>
      <c r="M9" s="72"/>
      <c r="N9" s="72"/>
      <c r="O9" s="72"/>
      <c r="P9" s="72"/>
      <c r="Q9" s="72"/>
      <c r="R9" s="72"/>
      <c r="S9" s="72"/>
      <c r="T9" s="72"/>
      <c r="U9" s="72"/>
      <c r="V9" s="72"/>
      <c r="W9" s="72"/>
      <c r="X9" s="72"/>
      <c r="Y9" s="72"/>
      <c r="Z9" s="72"/>
      <c r="AA9" s="72"/>
      <c r="AB9" s="72"/>
      <c r="AC9" s="72"/>
      <c r="AD9" s="72"/>
      <c r="AE9" s="72"/>
      <c r="AF9" s="72"/>
      <c r="AG9" s="72"/>
      <c r="AH9" s="72"/>
      <c r="AI9" s="72"/>
      <c r="AJ9" s="72"/>
      <c r="AK9" s="72"/>
    </row>
    <row r="10" spans="1:37" ht="16.5" x14ac:dyDescent="0.25">
      <c r="A10" s="72"/>
      <c r="B10" s="97"/>
      <c r="C10" s="96"/>
      <c r="D10" s="96"/>
      <c r="E10" s="72"/>
      <c r="F10" s="72"/>
      <c r="G10" s="72"/>
      <c r="H10" s="72"/>
      <c r="I10" s="72"/>
      <c r="J10" s="72"/>
      <c r="K10" s="72"/>
      <c r="L10" s="72"/>
      <c r="M10" s="72"/>
      <c r="N10" s="72"/>
      <c r="O10" s="72"/>
      <c r="P10" s="72"/>
      <c r="Q10" s="72"/>
      <c r="R10" s="72"/>
      <c r="S10" s="72"/>
      <c r="T10" s="72"/>
      <c r="U10" s="72"/>
      <c r="V10" s="72"/>
      <c r="W10" s="72"/>
      <c r="X10" s="72"/>
      <c r="Y10" s="72"/>
      <c r="Z10" s="72"/>
      <c r="AA10" s="72"/>
      <c r="AB10" s="72"/>
      <c r="AC10" s="72"/>
      <c r="AD10" s="72"/>
      <c r="AE10" s="72"/>
      <c r="AF10" s="72"/>
      <c r="AG10" s="72"/>
      <c r="AH10" s="72"/>
      <c r="AI10" s="72"/>
      <c r="AJ10" s="72"/>
      <c r="AK10" s="72"/>
    </row>
    <row r="11" spans="1:37" x14ac:dyDescent="0.25">
      <c r="A11" s="72"/>
      <c r="B11" s="96"/>
      <c r="C11" s="96"/>
      <c r="D11" s="96"/>
      <c r="E11" s="72"/>
      <c r="F11" s="72"/>
      <c r="G11" s="72"/>
      <c r="H11" s="72"/>
      <c r="I11" s="72"/>
      <c r="J11" s="72"/>
      <c r="K11" s="72"/>
      <c r="L11" s="72"/>
      <c r="M11" s="72"/>
      <c r="N11" s="72"/>
      <c r="O11" s="72"/>
      <c r="P11" s="72"/>
      <c r="Q11" s="72"/>
      <c r="R11" s="72"/>
      <c r="S11" s="72"/>
      <c r="T11" s="72"/>
      <c r="U11" s="72"/>
      <c r="V11" s="72"/>
      <c r="W11" s="72"/>
      <c r="X11" s="72"/>
      <c r="Y11" s="72"/>
      <c r="Z11" s="72"/>
      <c r="AA11" s="72"/>
      <c r="AB11" s="72"/>
      <c r="AC11" s="72"/>
      <c r="AD11" s="72"/>
      <c r="AE11" s="72"/>
      <c r="AF11" s="72"/>
      <c r="AG11" s="72"/>
      <c r="AH11" s="72"/>
      <c r="AI11" s="72"/>
      <c r="AJ11" s="72"/>
      <c r="AK11" s="72"/>
    </row>
    <row r="12" spans="1:37" x14ac:dyDescent="0.25">
      <c r="A12" s="72"/>
      <c r="B12" s="96"/>
      <c r="C12" s="96"/>
      <c r="D12" s="96"/>
      <c r="E12" s="72"/>
      <c r="F12" s="72"/>
      <c r="G12" s="72"/>
      <c r="H12" s="72"/>
      <c r="I12" s="72"/>
      <c r="J12" s="72"/>
      <c r="K12" s="72"/>
      <c r="L12" s="72"/>
      <c r="M12" s="72"/>
      <c r="N12" s="72"/>
      <c r="O12" s="72"/>
      <c r="P12" s="72"/>
      <c r="Q12" s="72"/>
      <c r="R12" s="72"/>
      <c r="S12" s="72"/>
      <c r="T12" s="72"/>
      <c r="U12" s="72"/>
      <c r="V12" s="72"/>
      <c r="W12" s="72"/>
      <c r="X12" s="72"/>
      <c r="Y12" s="72"/>
      <c r="Z12" s="72"/>
      <c r="AA12" s="72"/>
      <c r="AB12" s="72"/>
      <c r="AC12" s="72"/>
      <c r="AD12" s="72"/>
      <c r="AE12" s="72"/>
      <c r="AF12" s="72"/>
      <c r="AG12" s="72"/>
      <c r="AH12" s="72"/>
      <c r="AI12" s="72"/>
      <c r="AJ12" s="72"/>
      <c r="AK12" s="72"/>
    </row>
    <row r="13" spans="1:37" x14ac:dyDescent="0.25">
      <c r="A13" s="72"/>
      <c r="B13" s="96"/>
      <c r="C13" s="96"/>
      <c r="D13" s="96"/>
      <c r="E13" s="72"/>
      <c r="F13" s="72"/>
      <c r="G13" s="72"/>
      <c r="H13" s="72"/>
      <c r="I13" s="72"/>
      <c r="J13" s="72"/>
      <c r="K13" s="72"/>
      <c r="L13" s="72"/>
      <c r="M13" s="72"/>
      <c r="N13" s="72"/>
      <c r="O13" s="72"/>
      <c r="P13" s="72"/>
      <c r="Q13" s="72"/>
      <c r="R13" s="72"/>
      <c r="S13" s="72"/>
      <c r="T13" s="72"/>
      <c r="U13" s="72"/>
      <c r="V13" s="72"/>
      <c r="W13" s="72"/>
      <c r="X13" s="72"/>
      <c r="Y13" s="72"/>
      <c r="Z13" s="72"/>
      <c r="AA13" s="72"/>
      <c r="AB13" s="72"/>
      <c r="AC13" s="72"/>
      <c r="AD13" s="72"/>
      <c r="AE13" s="72"/>
      <c r="AF13" s="72"/>
      <c r="AG13" s="72"/>
      <c r="AH13" s="72"/>
      <c r="AI13" s="72"/>
      <c r="AJ13" s="72"/>
      <c r="AK13" s="72"/>
    </row>
    <row r="14" spans="1:37" x14ac:dyDescent="0.25">
      <c r="A14" s="72"/>
      <c r="B14" s="96"/>
      <c r="C14" s="96"/>
      <c r="D14" s="96"/>
      <c r="E14" s="72"/>
      <c r="F14" s="72"/>
      <c r="G14" s="72"/>
      <c r="H14" s="72"/>
      <c r="I14" s="72"/>
      <c r="J14" s="72"/>
      <c r="K14" s="72"/>
      <c r="L14" s="72"/>
      <c r="M14" s="72"/>
      <c r="N14" s="72"/>
      <c r="O14" s="72"/>
      <c r="P14" s="72"/>
      <c r="Q14" s="72"/>
      <c r="R14" s="72"/>
      <c r="S14" s="72"/>
      <c r="T14" s="72"/>
      <c r="U14" s="72"/>
      <c r="V14" s="72"/>
      <c r="W14" s="72"/>
      <c r="X14" s="72"/>
      <c r="Y14" s="72"/>
      <c r="Z14" s="72"/>
      <c r="AA14" s="72"/>
      <c r="AB14" s="72"/>
      <c r="AC14" s="72"/>
      <c r="AD14" s="72"/>
      <c r="AE14" s="72"/>
      <c r="AF14" s="72"/>
      <c r="AG14" s="72"/>
      <c r="AH14" s="72"/>
      <c r="AI14" s="72"/>
      <c r="AJ14" s="72"/>
      <c r="AK14" s="72"/>
    </row>
    <row r="15" spans="1:37" x14ac:dyDescent="0.25">
      <c r="A15" s="72"/>
      <c r="B15" s="96"/>
      <c r="C15" s="96"/>
      <c r="D15" s="96"/>
      <c r="E15" s="72"/>
      <c r="F15" s="72"/>
      <c r="G15" s="72"/>
      <c r="H15" s="72"/>
      <c r="I15" s="72"/>
      <c r="J15" s="72"/>
      <c r="K15" s="72"/>
      <c r="L15" s="72"/>
      <c r="M15" s="72"/>
      <c r="N15" s="72"/>
      <c r="O15" s="72"/>
      <c r="P15" s="72"/>
      <c r="Q15" s="72"/>
      <c r="R15" s="72"/>
      <c r="S15" s="72"/>
      <c r="T15" s="72"/>
      <c r="U15" s="72"/>
      <c r="V15" s="72"/>
      <c r="W15" s="72"/>
      <c r="X15" s="72"/>
      <c r="Y15" s="72"/>
      <c r="Z15" s="72"/>
      <c r="AA15" s="72"/>
      <c r="AB15" s="72"/>
      <c r="AC15" s="72"/>
      <c r="AD15" s="72"/>
      <c r="AE15" s="72"/>
      <c r="AF15" s="72"/>
      <c r="AG15" s="72"/>
      <c r="AH15" s="72"/>
      <c r="AI15" s="72"/>
      <c r="AJ15" s="72"/>
      <c r="AK15" s="72"/>
    </row>
    <row r="16" spans="1:37" x14ac:dyDescent="0.25">
      <c r="A16" s="72"/>
      <c r="B16" s="96"/>
      <c r="C16" s="96"/>
      <c r="D16" s="96"/>
      <c r="E16" s="72"/>
      <c r="F16" s="72"/>
      <c r="G16" s="72"/>
      <c r="H16" s="72"/>
      <c r="I16" s="72"/>
      <c r="J16" s="72"/>
      <c r="K16" s="72"/>
      <c r="L16" s="72"/>
      <c r="M16" s="72"/>
      <c r="N16" s="72"/>
      <c r="O16" s="72"/>
      <c r="P16" s="72"/>
      <c r="Q16" s="72"/>
      <c r="R16" s="72"/>
      <c r="S16" s="72"/>
      <c r="T16" s="72"/>
      <c r="U16" s="72"/>
      <c r="V16" s="72"/>
      <c r="W16" s="72"/>
      <c r="X16" s="72"/>
      <c r="Y16" s="72"/>
      <c r="Z16" s="72"/>
      <c r="AA16" s="72"/>
      <c r="AB16" s="72"/>
      <c r="AC16" s="72"/>
      <c r="AD16" s="72"/>
      <c r="AE16" s="72"/>
      <c r="AF16" s="72"/>
      <c r="AG16" s="72"/>
      <c r="AH16" s="72"/>
      <c r="AI16" s="72"/>
      <c r="AJ16" s="72"/>
      <c r="AK16" s="72"/>
    </row>
    <row r="17" spans="1:37" x14ac:dyDescent="0.25">
      <c r="A17" s="72"/>
      <c r="B17" s="96"/>
      <c r="C17" s="96"/>
      <c r="D17" s="96"/>
      <c r="E17" s="72"/>
      <c r="F17" s="72"/>
      <c r="G17" s="72"/>
      <c r="H17" s="72"/>
      <c r="I17" s="72"/>
      <c r="J17" s="72"/>
      <c r="K17" s="72"/>
      <c r="L17" s="72"/>
      <c r="M17" s="72"/>
      <c r="N17" s="72"/>
      <c r="O17" s="72"/>
      <c r="P17" s="72"/>
      <c r="Q17" s="72"/>
      <c r="R17" s="72"/>
      <c r="S17" s="72"/>
      <c r="T17" s="72"/>
      <c r="U17" s="72"/>
      <c r="V17" s="72"/>
      <c r="W17" s="72"/>
      <c r="X17" s="72"/>
      <c r="Y17" s="72"/>
      <c r="Z17" s="72"/>
      <c r="AA17" s="72"/>
      <c r="AB17" s="72"/>
      <c r="AC17" s="72"/>
      <c r="AD17" s="72"/>
      <c r="AE17" s="72"/>
      <c r="AF17" s="72"/>
      <c r="AG17" s="72"/>
      <c r="AH17" s="72"/>
      <c r="AI17" s="72"/>
      <c r="AJ17" s="72"/>
      <c r="AK17" s="72"/>
    </row>
    <row r="18" spans="1:37" x14ac:dyDescent="0.25">
      <c r="A18" s="72"/>
      <c r="B18" s="96"/>
      <c r="C18" s="96"/>
      <c r="D18" s="96"/>
      <c r="E18" s="72"/>
      <c r="F18" s="72"/>
      <c r="G18" s="72"/>
      <c r="H18" s="72"/>
      <c r="I18" s="72"/>
      <c r="J18" s="72"/>
      <c r="K18" s="72"/>
      <c r="L18" s="72"/>
      <c r="M18" s="72"/>
      <c r="N18" s="72"/>
      <c r="O18" s="72"/>
      <c r="P18" s="72"/>
      <c r="Q18" s="72"/>
      <c r="R18" s="72"/>
      <c r="S18" s="72"/>
      <c r="T18" s="72"/>
      <c r="U18" s="72"/>
      <c r="V18" s="72"/>
      <c r="W18" s="72"/>
      <c r="X18" s="72"/>
      <c r="Y18" s="72"/>
      <c r="Z18" s="72"/>
      <c r="AA18" s="72"/>
      <c r="AB18" s="72"/>
      <c r="AC18" s="72"/>
      <c r="AD18" s="72"/>
      <c r="AE18" s="72"/>
      <c r="AF18" s="72"/>
      <c r="AG18" s="72"/>
      <c r="AH18" s="72"/>
      <c r="AI18" s="72"/>
      <c r="AJ18" s="72"/>
      <c r="AK18" s="72"/>
    </row>
    <row r="19" spans="1:37" x14ac:dyDescent="0.25">
      <c r="A19" s="72"/>
      <c r="B19" s="72"/>
      <c r="C19" s="72"/>
      <c r="D19" s="72"/>
      <c r="E19" s="72"/>
      <c r="F19" s="72"/>
      <c r="G19" s="72"/>
      <c r="H19" s="72"/>
      <c r="I19" s="72"/>
      <c r="J19" s="72"/>
      <c r="K19" s="72"/>
      <c r="L19" s="72"/>
      <c r="M19" s="72"/>
      <c r="N19" s="72"/>
      <c r="O19" s="72"/>
      <c r="P19" s="72"/>
      <c r="Q19" s="72"/>
      <c r="R19" s="72"/>
      <c r="S19" s="72"/>
      <c r="T19" s="72"/>
      <c r="U19" s="72"/>
      <c r="V19" s="72"/>
      <c r="W19" s="72"/>
      <c r="X19" s="72"/>
      <c r="Y19" s="72"/>
      <c r="Z19" s="72"/>
      <c r="AA19" s="72"/>
      <c r="AB19" s="72"/>
      <c r="AC19" s="72"/>
      <c r="AD19" s="72"/>
      <c r="AE19" s="72"/>
      <c r="AF19" s="72"/>
      <c r="AG19" s="72"/>
      <c r="AH19" s="72"/>
      <c r="AI19" s="72"/>
      <c r="AJ19" s="72"/>
      <c r="AK19" s="72"/>
    </row>
    <row r="20" spans="1:37" x14ac:dyDescent="0.25">
      <c r="A20" s="72"/>
      <c r="B20" s="72"/>
      <c r="C20" s="72"/>
      <c r="D20" s="72"/>
      <c r="E20" s="72"/>
      <c r="F20" s="72"/>
      <c r="G20" s="72"/>
      <c r="H20" s="72"/>
      <c r="I20" s="72"/>
      <c r="J20" s="72"/>
      <c r="K20" s="72"/>
      <c r="L20" s="72"/>
      <c r="M20" s="72"/>
      <c r="N20" s="72"/>
      <c r="O20" s="72"/>
      <c r="P20" s="72"/>
      <c r="Q20" s="72"/>
      <c r="R20" s="72"/>
      <c r="S20" s="72"/>
      <c r="T20" s="72"/>
      <c r="U20" s="72"/>
      <c r="V20" s="72"/>
      <c r="W20" s="72"/>
      <c r="X20" s="72"/>
      <c r="Y20" s="72"/>
      <c r="Z20" s="72"/>
      <c r="AA20" s="72"/>
      <c r="AB20" s="72"/>
      <c r="AC20" s="72"/>
      <c r="AD20" s="72"/>
      <c r="AE20" s="72"/>
      <c r="AF20" s="72"/>
      <c r="AG20" s="72"/>
      <c r="AH20" s="72"/>
      <c r="AI20" s="72"/>
      <c r="AJ20" s="72"/>
      <c r="AK20" s="72"/>
    </row>
    <row r="21" spans="1:37" x14ac:dyDescent="0.25">
      <c r="A21" s="72"/>
      <c r="B21" s="72"/>
      <c r="C21" s="72"/>
      <c r="D21" s="72"/>
      <c r="E21" s="72"/>
      <c r="F21" s="72"/>
      <c r="G21" s="72"/>
      <c r="H21" s="72"/>
      <c r="I21" s="72"/>
      <c r="J21" s="72"/>
      <c r="K21" s="72"/>
      <c r="L21" s="72"/>
      <c r="M21" s="72"/>
      <c r="N21" s="72"/>
      <c r="O21" s="72"/>
      <c r="P21" s="72"/>
      <c r="Q21" s="72"/>
      <c r="R21" s="72"/>
      <c r="S21" s="72"/>
      <c r="T21" s="72"/>
      <c r="U21" s="72"/>
      <c r="V21" s="72"/>
      <c r="W21" s="72"/>
      <c r="X21" s="72"/>
      <c r="Y21" s="72"/>
      <c r="Z21" s="72"/>
      <c r="AA21" s="72"/>
      <c r="AB21" s="72"/>
      <c r="AC21" s="72"/>
      <c r="AD21" s="72"/>
      <c r="AE21" s="72"/>
      <c r="AF21" s="72"/>
      <c r="AG21" s="72"/>
      <c r="AH21" s="72"/>
      <c r="AI21" s="72"/>
      <c r="AJ21" s="72"/>
      <c r="AK21" s="72"/>
    </row>
    <row r="22" spans="1:37" x14ac:dyDescent="0.25">
      <c r="A22" s="72"/>
      <c r="B22" s="72"/>
      <c r="C22" s="72"/>
      <c r="D22" s="72"/>
      <c r="E22" s="72"/>
      <c r="F22" s="72"/>
      <c r="G22" s="72"/>
      <c r="H22" s="72"/>
      <c r="I22" s="72"/>
      <c r="J22" s="72"/>
      <c r="K22" s="72"/>
      <c r="L22" s="72"/>
      <c r="M22" s="72"/>
      <c r="N22" s="72"/>
      <c r="O22" s="72"/>
      <c r="P22" s="72"/>
      <c r="Q22" s="72"/>
      <c r="R22" s="72"/>
      <c r="S22" s="72"/>
      <c r="T22" s="72"/>
      <c r="U22" s="72"/>
      <c r="V22" s="72"/>
      <c r="W22" s="72"/>
      <c r="X22" s="72"/>
      <c r="Y22" s="72"/>
      <c r="Z22" s="72"/>
      <c r="AA22" s="72"/>
      <c r="AB22" s="72"/>
      <c r="AC22" s="72"/>
      <c r="AD22" s="72"/>
      <c r="AE22" s="72"/>
      <c r="AF22" s="72"/>
      <c r="AG22" s="72"/>
      <c r="AH22" s="72"/>
      <c r="AI22" s="72"/>
      <c r="AJ22" s="72"/>
      <c r="AK22" s="72"/>
    </row>
    <row r="23" spans="1:37" x14ac:dyDescent="0.25">
      <c r="A23" s="72"/>
      <c r="B23" s="72"/>
      <c r="C23" s="72"/>
      <c r="D23" s="72"/>
      <c r="E23" s="72"/>
      <c r="F23" s="72"/>
      <c r="G23" s="72"/>
      <c r="H23" s="72"/>
      <c r="I23" s="72"/>
      <c r="J23" s="72"/>
      <c r="K23" s="72"/>
      <c r="L23" s="72"/>
      <c r="M23" s="72"/>
      <c r="N23" s="72"/>
      <c r="O23" s="72"/>
      <c r="P23" s="72"/>
      <c r="Q23" s="72"/>
      <c r="R23" s="72"/>
      <c r="S23" s="72"/>
      <c r="T23" s="72"/>
      <c r="U23" s="72"/>
      <c r="V23" s="72"/>
      <c r="W23" s="72"/>
      <c r="X23" s="72"/>
      <c r="Y23" s="72"/>
      <c r="Z23" s="72"/>
      <c r="AA23" s="72"/>
      <c r="AB23" s="72"/>
      <c r="AC23" s="72"/>
      <c r="AD23" s="72"/>
      <c r="AE23" s="72"/>
      <c r="AF23" s="72"/>
      <c r="AG23" s="72"/>
      <c r="AH23" s="72"/>
      <c r="AI23" s="72"/>
      <c r="AJ23" s="72"/>
      <c r="AK23" s="72"/>
    </row>
    <row r="24" spans="1:37" x14ac:dyDescent="0.25">
      <c r="A24" s="72"/>
      <c r="B24" s="72"/>
      <c r="C24" s="72"/>
      <c r="D24" s="72"/>
      <c r="E24" s="72"/>
      <c r="F24" s="72"/>
      <c r="G24" s="72"/>
      <c r="H24" s="72"/>
      <c r="I24" s="72"/>
      <c r="J24" s="72"/>
      <c r="K24" s="72"/>
      <c r="L24" s="72"/>
      <c r="M24" s="72"/>
      <c r="N24" s="72"/>
      <c r="O24" s="72"/>
      <c r="P24" s="72"/>
      <c r="Q24" s="72"/>
      <c r="R24" s="72"/>
      <c r="S24" s="72"/>
      <c r="T24" s="72"/>
      <c r="U24" s="72"/>
      <c r="V24" s="72"/>
      <c r="W24" s="72"/>
      <c r="X24" s="72"/>
      <c r="Y24" s="72"/>
      <c r="Z24" s="72"/>
      <c r="AA24" s="72"/>
      <c r="AB24" s="72"/>
      <c r="AC24" s="72"/>
      <c r="AD24" s="72"/>
      <c r="AE24" s="72"/>
      <c r="AF24" s="72"/>
      <c r="AG24" s="72"/>
      <c r="AH24" s="72"/>
      <c r="AI24" s="72"/>
      <c r="AJ24" s="72"/>
      <c r="AK24" s="72"/>
    </row>
    <row r="25" spans="1:37" x14ac:dyDescent="0.25">
      <c r="A25" s="72"/>
      <c r="B25" s="72"/>
      <c r="C25" s="72"/>
      <c r="D25" s="72"/>
      <c r="E25" s="72"/>
      <c r="F25" s="72"/>
      <c r="G25" s="72"/>
      <c r="H25" s="72"/>
      <c r="I25" s="72"/>
      <c r="J25" s="72"/>
      <c r="K25" s="72"/>
      <c r="L25" s="72"/>
      <c r="M25" s="72"/>
      <c r="N25" s="72"/>
      <c r="O25" s="72"/>
      <c r="P25" s="72"/>
      <c r="Q25" s="72"/>
      <c r="R25" s="72"/>
      <c r="S25" s="72"/>
      <c r="T25" s="72"/>
      <c r="U25" s="72"/>
      <c r="V25" s="72"/>
      <c r="W25" s="72"/>
      <c r="X25" s="72"/>
      <c r="Y25" s="72"/>
      <c r="Z25" s="72"/>
      <c r="AA25" s="72"/>
      <c r="AB25" s="72"/>
      <c r="AC25" s="72"/>
      <c r="AD25" s="72"/>
      <c r="AE25" s="72"/>
      <c r="AF25" s="72"/>
      <c r="AG25" s="72"/>
      <c r="AH25" s="72"/>
      <c r="AI25" s="72"/>
      <c r="AJ25" s="72"/>
      <c r="AK25" s="72"/>
    </row>
    <row r="26" spans="1:37" x14ac:dyDescent="0.25">
      <c r="A26" s="72"/>
      <c r="B26" s="72"/>
      <c r="C26" s="72"/>
      <c r="D26" s="72"/>
      <c r="E26" s="72"/>
      <c r="F26" s="72"/>
      <c r="G26" s="72"/>
      <c r="H26" s="72"/>
      <c r="I26" s="72"/>
      <c r="J26" s="72"/>
      <c r="K26" s="72"/>
      <c r="L26" s="72"/>
      <c r="M26" s="72"/>
      <c r="N26" s="72"/>
      <c r="O26" s="72"/>
      <c r="P26" s="72"/>
      <c r="Q26" s="72"/>
      <c r="R26" s="72"/>
      <c r="S26" s="72"/>
      <c r="T26" s="72"/>
      <c r="U26" s="72"/>
      <c r="V26" s="72"/>
      <c r="W26" s="72"/>
      <c r="X26" s="72"/>
      <c r="Y26" s="72"/>
      <c r="Z26" s="72"/>
      <c r="AA26" s="72"/>
      <c r="AB26" s="72"/>
      <c r="AC26" s="72"/>
      <c r="AD26" s="72"/>
      <c r="AE26" s="72"/>
      <c r="AF26" s="72"/>
      <c r="AG26" s="72"/>
      <c r="AH26" s="72"/>
      <c r="AI26" s="72"/>
      <c r="AJ26" s="72"/>
      <c r="AK26" s="72"/>
    </row>
    <row r="27" spans="1:37" x14ac:dyDescent="0.25">
      <c r="A27" s="72"/>
      <c r="B27" s="72"/>
      <c r="C27" s="72"/>
      <c r="D27" s="72"/>
      <c r="E27" s="72"/>
      <c r="F27" s="72"/>
      <c r="G27" s="72"/>
      <c r="H27" s="72"/>
      <c r="I27" s="72"/>
      <c r="J27" s="72"/>
      <c r="K27" s="72"/>
      <c r="L27" s="72"/>
      <c r="M27" s="72"/>
      <c r="N27" s="72"/>
      <c r="O27" s="72"/>
      <c r="P27" s="72"/>
      <c r="Q27" s="72"/>
      <c r="R27" s="72"/>
      <c r="S27" s="72"/>
      <c r="T27" s="72"/>
      <c r="U27" s="72"/>
      <c r="V27" s="72"/>
      <c r="W27" s="72"/>
      <c r="X27" s="72"/>
      <c r="Y27" s="72"/>
      <c r="Z27" s="72"/>
      <c r="AA27" s="72"/>
      <c r="AB27" s="72"/>
      <c r="AC27" s="72"/>
      <c r="AD27" s="72"/>
      <c r="AE27" s="72"/>
      <c r="AF27" s="72"/>
      <c r="AG27" s="72"/>
      <c r="AH27" s="72"/>
      <c r="AI27" s="72"/>
      <c r="AJ27" s="72"/>
      <c r="AK27" s="72"/>
    </row>
    <row r="28" spans="1:37" x14ac:dyDescent="0.25">
      <c r="A28" s="72"/>
      <c r="B28" s="72"/>
      <c r="C28" s="72"/>
      <c r="D28" s="72"/>
      <c r="E28" s="72"/>
      <c r="F28" s="72"/>
      <c r="G28" s="72"/>
      <c r="H28" s="72"/>
      <c r="I28" s="72"/>
      <c r="J28" s="72"/>
      <c r="K28" s="72"/>
      <c r="L28" s="72"/>
      <c r="M28" s="72"/>
      <c r="N28" s="72"/>
      <c r="O28" s="72"/>
      <c r="P28" s="72"/>
      <c r="Q28" s="72"/>
      <c r="R28" s="72"/>
      <c r="S28" s="72"/>
      <c r="T28" s="72"/>
      <c r="U28" s="72"/>
      <c r="V28" s="72"/>
      <c r="W28" s="72"/>
      <c r="X28" s="72"/>
      <c r="Y28" s="72"/>
      <c r="Z28" s="72"/>
      <c r="AA28" s="72"/>
      <c r="AB28" s="72"/>
      <c r="AC28" s="72"/>
      <c r="AD28" s="72"/>
      <c r="AE28" s="72"/>
      <c r="AF28" s="72"/>
      <c r="AG28" s="72"/>
      <c r="AH28" s="72"/>
      <c r="AI28" s="72"/>
      <c r="AJ28" s="72"/>
      <c r="AK28" s="72"/>
    </row>
    <row r="29" spans="1:37" x14ac:dyDescent="0.25">
      <c r="A29" s="72"/>
      <c r="B29" s="72"/>
      <c r="C29" s="72"/>
      <c r="D29" s="72"/>
      <c r="E29" s="72"/>
      <c r="F29" s="72"/>
      <c r="G29" s="72"/>
      <c r="H29" s="72"/>
      <c r="I29" s="72"/>
      <c r="J29" s="72"/>
      <c r="K29" s="72"/>
      <c r="L29" s="72"/>
      <c r="M29" s="72"/>
      <c r="N29" s="72"/>
      <c r="O29" s="72"/>
      <c r="P29" s="72"/>
      <c r="Q29" s="72"/>
      <c r="R29" s="72"/>
      <c r="S29" s="72"/>
      <c r="T29" s="72"/>
      <c r="U29" s="72"/>
      <c r="V29" s="72"/>
      <c r="W29" s="72"/>
      <c r="X29" s="72"/>
      <c r="Y29" s="72"/>
      <c r="Z29" s="72"/>
      <c r="AA29" s="72"/>
      <c r="AB29" s="72"/>
      <c r="AC29" s="72"/>
      <c r="AD29" s="72"/>
      <c r="AE29" s="72"/>
      <c r="AF29" s="72"/>
      <c r="AG29" s="72"/>
      <c r="AH29" s="72"/>
      <c r="AI29" s="72"/>
      <c r="AJ29" s="72"/>
      <c r="AK29" s="72"/>
    </row>
    <row r="30" spans="1:37" x14ac:dyDescent="0.25">
      <c r="A30" s="72"/>
      <c r="B30" s="72"/>
      <c r="C30" s="72"/>
      <c r="D30" s="72"/>
      <c r="E30" s="72"/>
      <c r="F30" s="72"/>
      <c r="G30" s="72"/>
      <c r="H30" s="72"/>
      <c r="I30" s="72"/>
      <c r="J30" s="72"/>
      <c r="K30" s="72"/>
      <c r="L30" s="72"/>
      <c r="M30" s="72"/>
      <c r="N30" s="72"/>
      <c r="O30" s="72"/>
      <c r="P30" s="72"/>
      <c r="Q30" s="72"/>
      <c r="R30" s="72"/>
      <c r="S30" s="72"/>
      <c r="T30" s="72"/>
      <c r="U30" s="72"/>
      <c r="V30" s="72"/>
      <c r="W30" s="72"/>
      <c r="X30" s="72"/>
      <c r="Y30" s="72"/>
      <c r="Z30" s="72"/>
      <c r="AA30" s="72"/>
      <c r="AB30" s="72"/>
      <c r="AC30" s="72"/>
      <c r="AD30" s="72"/>
      <c r="AE30" s="72"/>
      <c r="AF30" s="72"/>
      <c r="AG30" s="72"/>
      <c r="AH30" s="72"/>
      <c r="AI30" s="72"/>
      <c r="AJ30" s="72"/>
      <c r="AK30" s="72"/>
    </row>
    <row r="31" spans="1:37" x14ac:dyDescent="0.25">
      <c r="A31" s="72"/>
      <c r="B31" s="72"/>
      <c r="C31" s="72"/>
      <c r="D31" s="72"/>
      <c r="E31" s="72"/>
      <c r="F31" s="72"/>
      <c r="G31" s="72"/>
      <c r="H31" s="72"/>
      <c r="I31" s="72"/>
      <c r="J31" s="72"/>
      <c r="K31" s="72"/>
      <c r="L31" s="72"/>
      <c r="M31" s="72"/>
      <c r="N31" s="72"/>
      <c r="O31" s="72"/>
      <c r="P31" s="72"/>
      <c r="Q31" s="72"/>
      <c r="R31" s="72"/>
      <c r="S31" s="72"/>
      <c r="T31" s="72"/>
      <c r="U31" s="72"/>
      <c r="V31" s="72"/>
      <c r="W31" s="72"/>
      <c r="X31" s="72"/>
      <c r="Y31" s="72"/>
      <c r="Z31" s="72"/>
      <c r="AA31" s="72"/>
      <c r="AB31" s="72"/>
      <c r="AC31" s="72"/>
      <c r="AD31" s="72"/>
      <c r="AE31" s="72"/>
      <c r="AF31" s="72"/>
      <c r="AG31" s="72"/>
      <c r="AH31" s="72"/>
      <c r="AI31" s="72"/>
      <c r="AJ31" s="72"/>
      <c r="AK31" s="72"/>
    </row>
    <row r="32" spans="1:37" x14ac:dyDescent="0.25">
      <c r="A32" s="72"/>
      <c r="B32" s="72"/>
      <c r="C32" s="72"/>
      <c r="D32" s="72"/>
      <c r="E32" s="72"/>
      <c r="F32" s="72"/>
      <c r="G32" s="72"/>
      <c r="H32" s="72"/>
      <c r="I32" s="72"/>
      <c r="J32" s="72"/>
      <c r="K32" s="72"/>
      <c r="L32" s="72"/>
      <c r="M32" s="72"/>
      <c r="N32" s="72"/>
      <c r="O32" s="72"/>
      <c r="P32" s="72"/>
      <c r="Q32" s="72"/>
      <c r="R32" s="72"/>
      <c r="S32" s="72"/>
      <c r="T32" s="72"/>
      <c r="U32" s="72"/>
      <c r="V32" s="72"/>
      <c r="W32" s="72"/>
      <c r="X32" s="72"/>
      <c r="Y32" s="72"/>
      <c r="Z32" s="72"/>
      <c r="AA32" s="72"/>
      <c r="AB32" s="72"/>
      <c r="AC32" s="72"/>
      <c r="AD32" s="72"/>
      <c r="AE32" s="72"/>
      <c r="AF32" s="72"/>
      <c r="AG32" s="72"/>
      <c r="AH32" s="72"/>
      <c r="AI32" s="72"/>
      <c r="AJ32" s="72"/>
      <c r="AK32" s="72"/>
    </row>
    <row r="33" spans="1:31" x14ac:dyDescent="0.25">
      <c r="A33" s="72"/>
      <c r="E33" s="72"/>
      <c r="F33" s="72"/>
      <c r="G33" s="72"/>
      <c r="H33" s="72"/>
      <c r="I33" s="72"/>
      <c r="J33" s="72"/>
      <c r="K33" s="72"/>
      <c r="L33" s="72"/>
      <c r="M33" s="72"/>
      <c r="N33" s="72"/>
      <c r="O33" s="72"/>
      <c r="P33" s="72"/>
      <c r="Q33" s="72"/>
      <c r="R33" s="72"/>
      <c r="S33" s="72"/>
      <c r="T33" s="72"/>
      <c r="U33" s="72"/>
      <c r="V33" s="72"/>
      <c r="W33" s="72"/>
      <c r="X33" s="72"/>
      <c r="Y33" s="72"/>
      <c r="Z33" s="72"/>
      <c r="AA33" s="72"/>
      <c r="AB33" s="72"/>
      <c r="AC33" s="72"/>
      <c r="AD33" s="72"/>
      <c r="AE33" s="72"/>
    </row>
    <row r="34" spans="1:31" x14ac:dyDescent="0.25">
      <c r="A34" s="72"/>
      <c r="E34" s="72"/>
      <c r="F34" s="72"/>
      <c r="G34" s="72"/>
      <c r="H34" s="72"/>
      <c r="I34" s="72"/>
      <c r="J34" s="72"/>
      <c r="K34" s="72"/>
      <c r="L34" s="72"/>
      <c r="M34" s="72"/>
      <c r="N34" s="72"/>
      <c r="O34" s="72"/>
      <c r="P34" s="72"/>
      <c r="Q34" s="72"/>
      <c r="R34" s="72"/>
      <c r="S34" s="72"/>
      <c r="T34" s="72"/>
      <c r="U34" s="72"/>
      <c r="V34" s="72"/>
      <c r="W34" s="72"/>
      <c r="X34" s="72"/>
      <c r="Y34" s="72"/>
      <c r="Z34" s="72"/>
      <c r="AA34" s="72"/>
      <c r="AB34" s="72"/>
      <c r="AC34" s="72"/>
      <c r="AD34" s="72"/>
      <c r="AE34" s="72"/>
    </row>
    <row r="35" spans="1:31" x14ac:dyDescent="0.25">
      <c r="A35" s="72"/>
    </row>
    <row r="36" spans="1:31" x14ac:dyDescent="0.25">
      <c r="A36" s="72"/>
    </row>
    <row r="37" spans="1:31" x14ac:dyDescent="0.25">
      <c r="A37" s="72"/>
    </row>
    <row r="38" spans="1:31" x14ac:dyDescent="0.25">
      <c r="A38" s="72"/>
    </row>
    <row r="39" spans="1:31" x14ac:dyDescent="0.25">
      <c r="A39" s="72"/>
    </row>
    <row r="40" spans="1:31" x14ac:dyDescent="0.25">
      <c r="A40" s="72"/>
    </row>
    <row r="41" spans="1:31" x14ac:dyDescent="0.25">
      <c r="A41" s="72"/>
    </row>
    <row r="42" spans="1:31" x14ac:dyDescent="0.25">
      <c r="A42" s="72"/>
    </row>
    <row r="43" spans="1:31" x14ac:dyDescent="0.25">
      <c r="A43" s="72"/>
    </row>
    <row r="44" spans="1:31" x14ac:dyDescent="0.25">
      <c r="A44" s="72"/>
    </row>
    <row r="45" spans="1:31" x14ac:dyDescent="0.25">
      <c r="A45" s="72"/>
    </row>
    <row r="46" spans="1:31" x14ac:dyDescent="0.25">
      <c r="A46" s="72"/>
    </row>
    <row r="47" spans="1:31" x14ac:dyDescent="0.25">
      <c r="A47" s="72"/>
    </row>
    <row r="48" spans="1:31" x14ac:dyDescent="0.25">
      <c r="A48" s="72"/>
    </row>
    <row r="49" spans="1:1" x14ac:dyDescent="0.25">
      <c r="A49" s="72"/>
    </row>
    <row r="50" spans="1:1" x14ac:dyDescent="0.25">
      <c r="A50" s="72"/>
    </row>
    <row r="51" spans="1:1" x14ac:dyDescent="0.25">
      <c r="A51" s="72"/>
    </row>
    <row r="52" spans="1:1" x14ac:dyDescent="0.25">
      <c r="A52" s="72"/>
    </row>
    <row r="53" spans="1:1" x14ac:dyDescent="0.25">
      <c r="A53" s="72"/>
    </row>
    <row r="54" spans="1:1" x14ac:dyDescent="0.25">
      <c r="A54" s="72"/>
    </row>
    <row r="55" spans="1:1" x14ac:dyDescent="0.25">
      <c r="A55" s="72"/>
    </row>
  </sheetData>
  <mergeCells count="1">
    <mergeCell ref="B1:D1"/>
  </mergeCells>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6" tint="-0.249977111117893"/>
  </sheetPr>
  <dimension ref="A1:U232"/>
  <sheetViews>
    <sheetView topLeftCell="E197" zoomScale="60" zoomScaleNormal="60" workbookViewId="0">
      <selection activeCell="E206" sqref="E206"/>
    </sheetView>
  </sheetViews>
  <sheetFormatPr baseColWidth="10" defaultColWidth="11.42578125" defaultRowHeight="15" x14ac:dyDescent="0.25"/>
  <cols>
    <col min="2" max="2" width="40.42578125" customWidth="1"/>
    <col min="3" max="3" width="74.85546875" customWidth="1"/>
    <col min="4" max="4" width="135" bestFit="1" customWidth="1"/>
    <col min="5" max="5" width="144.7109375" bestFit="1" customWidth="1"/>
  </cols>
  <sheetData>
    <row r="1" spans="1:21" ht="33.75" x14ac:dyDescent="0.25">
      <c r="A1" s="72"/>
      <c r="B1" s="559" t="s">
        <v>520</v>
      </c>
      <c r="C1" s="559"/>
      <c r="D1" s="559"/>
      <c r="E1" s="72"/>
      <c r="F1" s="72"/>
      <c r="G1" s="72"/>
      <c r="H1" s="72"/>
      <c r="I1" s="72"/>
      <c r="J1" s="72"/>
      <c r="K1" s="72"/>
      <c r="L1" s="72"/>
      <c r="M1" s="72"/>
      <c r="N1" s="72"/>
      <c r="O1" s="72"/>
      <c r="P1" s="72"/>
      <c r="Q1" s="72"/>
      <c r="R1" s="72"/>
      <c r="S1" s="72"/>
      <c r="T1" s="72"/>
      <c r="U1" s="72"/>
    </row>
    <row r="2" spans="1:21" x14ac:dyDescent="0.25">
      <c r="A2" s="72"/>
      <c r="B2" s="72"/>
      <c r="C2" s="72"/>
      <c r="D2" s="72"/>
      <c r="E2" s="72"/>
      <c r="F2" s="72"/>
      <c r="G2" s="72"/>
      <c r="H2" s="72"/>
      <c r="I2" s="72"/>
      <c r="J2" s="72"/>
      <c r="K2" s="72"/>
      <c r="L2" s="72"/>
      <c r="M2" s="72"/>
      <c r="N2" s="72"/>
      <c r="O2" s="72"/>
      <c r="P2" s="72"/>
      <c r="Q2" s="72"/>
      <c r="R2" s="72"/>
      <c r="S2" s="72"/>
      <c r="T2" s="72"/>
      <c r="U2" s="72"/>
    </row>
    <row r="3" spans="1:21" ht="30" x14ac:dyDescent="0.25">
      <c r="A3" s="72"/>
      <c r="B3" s="93"/>
      <c r="C3" s="25" t="s">
        <v>521</v>
      </c>
      <c r="D3" s="25" t="s">
        <v>522</v>
      </c>
      <c r="E3" s="72"/>
      <c r="F3" s="72"/>
      <c r="G3" s="72"/>
      <c r="H3" s="72"/>
      <c r="I3" s="72"/>
      <c r="J3" s="72"/>
      <c r="K3" s="72"/>
      <c r="L3" s="72"/>
      <c r="M3" s="72"/>
      <c r="N3" s="72"/>
      <c r="O3" s="72"/>
      <c r="P3" s="72"/>
      <c r="Q3" s="72"/>
      <c r="R3" s="72"/>
      <c r="S3" s="72"/>
      <c r="T3" s="72"/>
      <c r="U3" s="72"/>
    </row>
    <row r="4" spans="1:21" ht="33.75" x14ac:dyDescent="0.25">
      <c r="A4" s="92" t="s">
        <v>523</v>
      </c>
      <c r="B4" s="28" t="s">
        <v>524</v>
      </c>
      <c r="C4" s="33" t="s">
        <v>525</v>
      </c>
      <c r="D4" s="26" t="s">
        <v>526</v>
      </c>
      <c r="E4" s="72"/>
      <c r="F4" s="72"/>
      <c r="G4" s="72"/>
      <c r="H4" s="72"/>
      <c r="I4" s="72"/>
      <c r="J4" s="72"/>
      <c r="K4" s="72"/>
      <c r="L4" s="72"/>
      <c r="M4" s="72"/>
      <c r="N4" s="72"/>
      <c r="O4" s="72"/>
      <c r="P4" s="72"/>
      <c r="Q4" s="72"/>
      <c r="R4" s="72"/>
      <c r="S4" s="72"/>
      <c r="T4" s="72"/>
      <c r="U4" s="72"/>
    </row>
    <row r="5" spans="1:21" ht="67.5" x14ac:dyDescent="0.25">
      <c r="A5" s="92" t="s">
        <v>527</v>
      </c>
      <c r="B5" s="29" t="s">
        <v>528</v>
      </c>
      <c r="C5" s="34" t="s">
        <v>529</v>
      </c>
      <c r="D5" s="27" t="s">
        <v>530</v>
      </c>
      <c r="E5" s="72"/>
      <c r="F5" s="72"/>
      <c r="G5" s="72"/>
      <c r="H5" s="72"/>
      <c r="I5" s="72"/>
      <c r="J5" s="72"/>
      <c r="K5" s="72"/>
      <c r="L5" s="72"/>
      <c r="M5" s="72"/>
      <c r="N5" s="72"/>
      <c r="O5" s="72"/>
      <c r="P5" s="72"/>
      <c r="Q5" s="72"/>
      <c r="R5" s="72"/>
      <c r="S5" s="72"/>
      <c r="T5" s="72"/>
      <c r="U5" s="72"/>
    </row>
    <row r="6" spans="1:21" ht="67.5" x14ac:dyDescent="0.25">
      <c r="A6" s="92" t="s">
        <v>498</v>
      </c>
      <c r="B6" s="30" t="s">
        <v>531</v>
      </c>
      <c r="C6" s="34" t="s">
        <v>532</v>
      </c>
      <c r="D6" s="27" t="s">
        <v>533</v>
      </c>
      <c r="E6" s="72"/>
      <c r="F6" s="72"/>
      <c r="G6" s="72"/>
      <c r="H6" s="72"/>
      <c r="I6" s="72"/>
      <c r="J6" s="72"/>
      <c r="K6" s="72"/>
      <c r="L6" s="72"/>
      <c r="M6" s="72"/>
      <c r="N6" s="72"/>
      <c r="O6" s="72"/>
      <c r="P6" s="72"/>
      <c r="Q6" s="72"/>
      <c r="R6" s="72"/>
      <c r="S6" s="72"/>
      <c r="T6" s="72"/>
      <c r="U6" s="72"/>
    </row>
    <row r="7" spans="1:21" ht="101.25" x14ac:dyDescent="0.25">
      <c r="A7" s="92" t="s">
        <v>534</v>
      </c>
      <c r="B7" s="31" t="s">
        <v>535</v>
      </c>
      <c r="C7" s="34" t="s">
        <v>536</v>
      </c>
      <c r="D7" s="27" t="s">
        <v>537</v>
      </c>
      <c r="E7" s="72"/>
      <c r="F7" s="72"/>
      <c r="G7" s="72"/>
      <c r="H7" s="72"/>
      <c r="I7" s="72"/>
      <c r="J7" s="72"/>
      <c r="K7" s="72"/>
      <c r="L7" s="72"/>
      <c r="M7" s="72"/>
      <c r="N7" s="72"/>
      <c r="O7" s="72"/>
      <c r="P7" s="72"/>
      <c r="Q7" s="72"/>
      <c r="R7" s="72"/>
      <c r="S7" s="72"/>
      <c r="T7" s="72"/>
      <c r="U7" s="72"/>
    </row>
    <row r="8" spans="1:21" ht="67.5" x14ac:dyDescent="0.25">
      <c r="A8" s="92" t="s">
        <v>538</v>
      </c>
      <c r="B8" s="32" t="s">
        <v>539</v>
      </c>
      <c r="C8" s="34" t="s">
        <v>540</v>
      </c>
      <c r="D8" s="27" t="s">
        <v>541</v>
      </c>
      <c r="E8" s="72"/>
      <c r="F8" s="72"/>
      <c r="G8" s="72"/>
      <c r="H8" s="72"/>
      <c r="I8" s="72"/>
      <c r="J8" s="72"/>
      <c r="K8" s="72"/>
      <c r="L8" s="72"/>
      <c r="M8" s="72"/>
      <c r="N8" s="72"/>
      <c r="O8" s="72"/>
      <c r="P8" s="72"/>
      <c r="Q8" s="72"/>
      <c r="R8" s="72"/>
      <c r="S8" s="72"/>
      <c r="T8" s="72"/>
      <c r="U8" s="72"/>
    </row>
    <row r="9" spans="1:21" ht="20.25" x14ac:dyDescent="0.25">
      <c r="A9" s="92"/>
      <c r="B9" s="92"/>
      <c r="C9" s="94"/>
      <c r="D9" s="94"/>
      <c r="E9" s="72"/>
      <c r="F9" s="72"/>
      <c r="G9" s="72"/>
      <c r="H9" s="72"/>
      <c r="I9" s="72"/>
      <c r="J9" s="72"/>
      <c r="K9" s="72"/>
      <c r="L9" s="72"/>
      <c r="M9" s="72"/>
      <c r="N9" s="72"/>
      <c r="O9" s="72"/>
      <c r="P9" s="72"/>
      <c r="Q9" s="72"/>
      <c r="R9" s="72"/>
      <c r="S9" s="72"/>
      <c r="T9" s="72"/>
      <c r="U9" s="72"/>
    </row>
    <row r="10" spans="1:21" ht="16.5" x14ac:dyDescent="0.25">
      <c r="A10" s="92"/>
      <c r="B10" s="95"/>
      <c r="C10" s="95"/>
      <c r="D10" s="95"/>
      <c r="E10" s="72"/>
      <c r="F10" s="72"/>
      <c r="G10" s="72"/>
      <c r="H10" s="72"/>
      <c r="I10" s="72"/>
      <c r="J10" s="72"/>
      <c r="K10" s="72"/>
      <c r="L10" s="72"/>
      <c r="M10" s="72"/>
      <c r="N10" s="72"/>
      <c r="O10" s="72"/>
      <c r="P10" s="72"/>
      <c r="Q10" s="72"/>
      <c r="R10" s="72"/>
      <c r="S10" s="72"/>
      <c r="T10" s="72"/>
      <c r="U10" s="72"/>
    </row>
    <row r="11" spans="1:21" x14ac:dyDescent="0.25">
      <c r="A11" s="92"/>
      <c r="B11" s="92" t="s">
        <v>542</v>
      </c>
      <c r="C11" s="92" t="s">
        <v>543</v>
      </c>
      <c r="D11" s="92" t="s">
        <v>544</v>
      </c>
      <c r="E11" s="72"/>
      <c r="F11" s="72"/>
      <c r="G11" s="72"/>
      <c r="H11" s="72"/>
      <c r="I11" s="72"/>
      <c r="J11" s="72"/>
      <c r="K11" s="72"/>
      <c r="L11" s="72"/>
      <c r="M11" s="72"/>
      <c r="N11" s="72"/>
      <c r="O11" s="72"/>
      <c r="P11" s="72"/>
      <c r="Q11" s="72"/>
      <c r="R11" s="72"/>
      <c r="S11" s="72"/>
      <c r="T11" s="72"/>
      <c r="U11" s="72"/>
    </row>
    <row r="12" spans="1:21" x14ac:dyDescent="0.25">
      <c r="A12" s="92"/>
      <c r="B12" s="92" t="s">
        <v>545</v>
      </c>
      <c r="C12" s="92" t="s">
        <v>546</v>
      </c>
      <c r="D12" s="92" t="s">
        <v>444</v>
      </c>
      <c r="E12" s="72"/>
      <c r="F12" s="72"/>
      <c r="G12" s="72"/>
      <c r="H12" s="72"/>
      <c r="I12" s="72"/>
      <c r="J12" s="72"/>
      <c r="K12" s="72"/>
      <c r="L12" s="72"/>
      <c r="M12" s="72"/>
      <c r="N12" s="72"/>
      <c r="O12" s="72"/>
      <c r="P12" s="72"/>
      <c r="Q12" s="72"/>
      <c r="R12" s="72"/>
      <c r="S12" s="72"/>
      <c r="T12" s="72"/>
      <c r="U12" s="72"/>
    </row>
    <row r="13" spans="1:21" x14ac:dyDescent="0.25">
      <c r="A13" s="92"/>
      <c r="B13" s="92"/>
      <c r="C13" s="92" t="s">
        <v>547</v>
      </c>
      <c r="D13" s="92" t="s">
        <v>219</v>
      </c>
      <c r="E13" s="72"/>
      <c r="F13" s="72"/>
      <c r="G13" s="72"/>
      <c r="H13" s="72"/>
      <c r="I13" s="72"/>
      <c r="J13" s="72"/>
      <c r="K13" s="72"/>
      <c r="L13" s="72"/>
      <c r="M13" s="72"/>
      <c r="N13" s="72"/>
      <c r="O13" s="72"/>
      <c r="P13" s="72"/>
      <c r="Q13" s="72"/>
      <c r="R13" s="72"/>
      <c r="S13" s="72"/>
      <c r="T13" s="72"/>
      <c r="U13" s="72"/>
    </row>
    <row r="14" spans="1:21" x14ac:dyDescent="0.25">
      <c r="A14" s="92"/>
      <c r="B14" s="92"/>
      <c r="C14" s="92" t="s">
        <v>548</v>
      </c>
      <c r="D14" s="92" t="s">
        <v>549</v>
      </c>
      <c r="E14" s="72"/>
      <c r="F14" s="72"/>
      <c r="G14" s="72"/>
      <c r="H14" s="72"/>
      <c r="I14" s="72"/>
      <c r="J14" s="72"/>
      <c r="K14" s="72"/>
      <c r="L14" s="72"/>
      <c r="M14" s="72"/>
      <c r="N14" s="72"/>
      <c r="O14" s="72"/>
      <c r="P14" s="72"/>
      <c r="Q14" s="72"/>
      <c r="R14" s="72"/>
      <c r="S14" s="72"/>
      <c r="T14" s="72"/>
      <c r="U14" s="72"/>
    </row>
    <row r="15" spans="1:21" x14ac:dyDescent="0.25">
      <c r="A15" s="92"/>
      <c r="B15" s="92"/>
      <c r="C15" s="92" t="s">
        <v>550</v>
      </c>
      <c r="D15" s="92" t="s">
        <v>551</v>
      </c>
      <c r="E15" s="72"/>
      <c r="F15" s="72"/>
      <c r="G15" s="72"/>
      <c r="H15" s="72"/>
      <c r="I15" s="72"/>
      <c r="J15" s="72"/>
      <c r="K15" s="72"/>
      <c r="L15" s="72"/>
      <c r="M15" s="72"/>
      <c r="N15" s="72"/>
      <c r="O15" s="72"/>
      <c r="P15" s="72"/>
      <c r="Q15" s="72"/>
      <c r="R15" s="72"/>
      <c r="S15" s="72"/>
      <c r="T15" s="72"/>
      <c r="U15" s="72"/>
    </row>
    <row r="16" spans="1:21" x14ac:dyDescent="0.25">
      <c r="A16" s="92"/>
      <c r="B16" s="92"/>
      <c r="C16" s="92"/>
      <c r="D16" s="92"/>
      <c r="E16" s="72"/>
      <c r="F16" s="72"/>
      <c r="G16" s="72"/>
      <c r="H16" s="72"/>
      <c r="I16" s="72"/>
      <c r="J16" s="72"/>
      <c r="K16" s="72"/>
      <c r="L16" s="72"/>
      <c r="M16" s="72"/>
      <c r="N16" s="72"/>
      <c r="O16" s="72"/>
    </row>
    <row r="17" spans="1:15" x14ac:dyDescent="0.25">
      <c r="A17" s="92"/>
      <c r="B17" s="92"/>
      <c r="C17" s="92"/>
      <c r="D17" s="92"/>
      <c r="E17" s="72"/>
      <c r="F17" s="72"/>
      <c r="G17" s="72"/>
      <c r="H17" s="72"/>
      <c r="I17" s="72"/>
      <c r="J17" s="72"/>
      <c r="K17" s="72"/>
      <c r="L17" s="72"/>
      <c r="M17" s="72"/>
      <c r="N17" s="72"/>
      <c r="O17" s="72"/>
    </row>
    <row r="18" spans="1:15" x14ac:dyDescent="0.25">
      <c r="A18" s="92"/>
      <c r="B18" s="96"/>
      <c r="C18" s="96"/>
      <c r="D18" s="96"/>
      <c r="E18" s="72"/>
      <c r="F18" s="72"/>
      <c r="G18" s="72"/>
      <c r="H18" s="72"/>
      <c r="I18" s="72"/>
      <c r="J18" s="72"/>
      <c r="K18" s="72"/>
      <c r="L18" s="72"/>
      <c r="M18" s="72"/>
      <c r="N18" s="72"/>
      <c r="O18" s="72"/>
    </row>
    <row r="19" spans="1:15" x14ac:dyDescent="0.25">
      <c r="A19" s="92"/>
      <c r="B19" s="96"/>
      <c r="C19" s="96"/>
      <c r="D19" s="96"/>
      <c r="E19" s="72"/>
      <c r="F19" s="72"/>
      <c r="G19" s="72"/>
      <c r="H19" s="72"/>
      <c r="I19" s="72"/>
      <c r="J19" s="72"/>
      <c r="K19" s="72"/>
      <c r="L19" s="72"/>
      <c r="M19" s="72"/>
      <c r="N19" s="72"/>
      <c r="O19" s="72"/>
    </row>
    <row r="20" spans="1:15" x14ac:dyDescent="0.25">
      <c r="A20" s="92"/>
      <c r="B20" s="96"/>
      <c r="C20" s="96"/>
      <c r="D20" s="96"/>
      <c r="E20" s="72"/>
      <c r="F20" s="72"/>
      <c r="G20" s="72"/>
      <c r="H20" s="72"/>
      <c r="I20" s="72"/>
      <c r="J20" s="72"/>
      <c r="K20" s="72"/>
      <c r="L20" s="72"/>
      <c r="M20" s="72"/>
      <c r="N20" s="72"/>
      <c r="O20" s="72"/>
    </row>
    <row r="21" spans="1:15" x14ac:dyDescent="0.25">
      <c r="A21" s="92"/>
      <c r="B21" s="96"/>
      <c r="C21" s="96"/>
      <c r="D21" s="96"/>
      <c r="E21" s="72"/>
      <c r="F21" s="72"/>
      <c r="G21" s="72"/>
      <c r="H21" s="72"/>
      <c r="I21" s="72"/>
      <c r="J21" s="72"/>
      <c r="K21" s="72"/>
      <c r="L21" s="72"/>
      <c r="M21" s="72"/>
      <c r="N21" s="72"/>
      <c r="O21" s="72"/>
    </row>
    <row r="22" spans="1:15" ht="20.25" x14ac:dyDescent="0.25">
      <c r="A22" s="92"/>
      <c r="B22" s="92"/>
      <c r="C22" s="94"/>
      <c r="D22" s="94"/>
      <c r="E22" s="72"/>
      <c r="F22" s="72"/>
      <c r="G22" s="72"/>
      <c r="H22" s="72"/>
      <c r="I22" s="72"/>
      <c r="J22" s="72"/>
      <c r="K22" s="72"/>
      <c r="L22" s="72"/>
      <c r="M22" s="72"/>
      <c r="N22" s="72"/>
      <c r="O22" s="72"/>
    </row>
    <row r="23" spans="1:15" ht="20.25" x14ac:dyDescent="0.25">
      <c r="A23" s="92"/>
      <c r="B23" s="92"/>
      <c r="C23" s="94"/>
      <c r="D23" s="94"/>
      <c r="E23" s="72"/>
      <c r="F23" s="72"/>
      <c r="G23" s="72"/>
      <c r="H23" s="72"/>
      <c r="I23" s="72"/>
      <c r="J23" s="72"/>
      <c r="K23" s="72"/>
      <c r="L23" s="72"/>
      <c r="M23" s="72"/>
      <c r="N23" s="72"/>
      <c r="O23" s="72"/>
    </row>
    <row r="24" spans="1:15" ht="20.25" x14ac:dyDescent="0.25">
      <c r="A24" s="92"/>
      <c r="B24" s="92"/>
      <c r="C24" s="94"/>
      <c r="D24" s="94"/>
      <c r="E24" s="72"/>
      <c r="F24" s="72"/>
      <c r="G24" s="72"/>
      <c r="H24" s="72"/>
      <c r="I24" s="72"/>
      <c r="J24" s="72"/>
      <c r="K24" s="72"/>
      <c r="L24" s="72"/>
      <c r="M24" s="72"/>
      <c r="N24" s="72"/>
      <c r="O24" s="72"/>
    </row>
    <row r="25" spans="1:15" ht="20.25" x14ac:dyDescent="0.25">
      <c r="A25" s="92"/>
      <c r="B25" s="92"/>
      <c r="C25" s="94"/>
      <c r="D25" s="94"/>
      <c r="E25" s="72"/>
      <c r="F25" s="72"/>
      <c r="G25" s="72"/>
      <c r="H25" s="72"/>
      <c r="I25" s="72"/>
      <c r="J25" s="72"/>
      <c r="K25" s="72"/>
      <c r="L25" s="72"/>
      <c r="M25" s="72"/>
      <c r="N25" s="72"/>
      <c r="O25" s="72"/>
    </row>
    <row r="26" spans="1:15" ht="20.25" x14ac:dyDescent="0.25">
      <c r="A26" s="92"/>
      <c r="B26" s="92"/>
      <c r="C26" s="94"/>
      <c r="D26" s="94"/>
      <c r="E26" s="72"/>
      <c r="F26" s="72"/>
      <c r="G26" s="72"/>
      <c r="H26" s="72"/>
      <c r="I26" s="72"/>
      <c r="J26" s="72"/>
      <c r="K26" s="72"/>
      <c r="L26" s="72"/>
      <c r="M26" s="72"/>
      <c r="N26" s="72"/>
      <c r="O26" s="72"/>
    </row>
    <row r="27" spans="1:15" ht="20.25" x14ac:dyDescent="0.25">
      <c r="A27" s="92"/>
      <c r="B27" s="92"/>
      <c r="C27" s="94"/>
      <c r="D27" s="94"/>
      <c r="E27" s="72"/>
      <c r="F27" s="72"/>
      <c r="G27" s="72"/>
      <c r="H27" s="72"/>
      <c r="I27" s="72"/>
      <c r="J27" s="72"/>
      <c r="K27" s="72"/>
      <c r="L27" s="72"/>
      <c r="M27" s="72"/>
      <c r="N27" s="72"/>
      <c r="O27" s="72"/>
    </row>
    <row r="28" spans="1:15" ht="20.25" x14ac:dyDescent="0.25">
      <c r="A28" s="92"/>
      <c r="B28" s="92"/>
      <c r="C28" s="94"/>
      <c r="D28" s="94"/>
      <c r="E28" s="72"/>
      <c r="F28" s="72"/>
      <c r="G28" s="72"/>
      <c r="H28" s="72"/>
      <c r="I28" s="72"/>
      <c r="J28" s="72"/>
      <c r="K28" s="72"/>
      <c r="L28" s="72"/>
      <c r="M28" s="72"/>
      <c r="N28" s="72"/>
      <c r="O28" s="72"/>
    </row>
    <row r="29" spans="1:15" ht="20.25" x14ac:dyDescent="0.25">
      <c r="A29" s="92"/>
      <c r="B29" s="92"/>
      <c r="C29" s="94"/>
      <c r="D29" s="94"/>
      <c r="E29" s="72"/>
      <c r="F29" s="72"/>
      <c r="G29" s="72"/>
      <c r="H29" s="72"/>
      <c r="I29" s="72"/>
      <c r="J29" s="72"/>
      <c r="K29" s="72"/>
      <c r="L29" s="72"/>
      <c r="M29" s="72"/>
      <c r="N29" s="72"/>
      <c r="O29" s="72"/>
    </row>
    <row r="30" spans="1:15" ht="20.25" x14ac:dyDescent="0.25">
      <c r="A30" s="92"/>
      <c r="B30" s="92"/>
      <c r="C30" s="94"/>
      <c r="D30" s="94"/>
      <c r="E30" s="72"/>
      <c r="F30" s="72"/>
      <c r="G30" s="72"/>
      <c r="H30" s="72"/>
      <c r="I30" s="72"/>
      <c r="J30" s="72"/>
      <c r="K30" s="72"/>
      <c r="L30" s="72"/>
      <c r="M30" s="72"/>
      <c r="N30" s="72"/>
      <c r="O30" s="72"/>
    </row>
    <row r="31" spans="1:15" ht="20.25" x14ac:dyDescent="0.25">
      <c r="A31" s="92"/>
      <c r="B31" s="92"/>
      <c r="C31" s="94"/>
      <c r="D31" s="94"/>
      <c r="E31" s="72"/>
      <c r="F31" s="72"/>
      <c r="G31" s="72"/>
      <c r="H31" s="72"/>
      <c r="I31" s="72"/>
      <c r="J31" s="72"/>
      <c r="K31" s="72"/>
      <c r="L31" s="72"/>
      <c r="M31" s="72"/>
      <c r="N31" s="72"/>
      <c r="O31" s="72"/>
    </row>
    <row r="32" spans="1:15" ht="20.25" x14ac:dyDescent="0.25">
      <c r="A32" s="92"/>
      <c r="B32" s="92"/>
      <c r="C32" s="94"/>
      <c r="D32" s="94"/>
      <c r="E32" s="72"/>
      <c r="F32" s="72"/>
      <c r="G32" s="72"/>
      <c r="H32" s="72"/>
      <c r="I32" s="72"/>
      <c r="J32" s="72"/>
      <c r="K32" s="72"/>
      <c r="L32" s="72"/>
      <c r="M32" s="72"/>
      <c r="N32" s="72"/>
      <c r="O32" s="72"/>
    </row>
    <row r="33" spans="1:15" ht="20.25" x14ac:dyDescent="0.25">
      <c r="A33" s="92"/>
      <c r="B33" s="92"/>
      <c r="C33" s="94"/>
      <c r="D33" s="94"/>
      <c r="E33" s="72"/>
      <c r="F33" s="72"/>
      <c r="G33" s="72"/>
      <c r="H33" s="72"/>
      <c r="I33" s="72"/>
      <c r="J33" s="72"/>
      <c r="K33" s="72"/>
      <c r="L33" s="72"/>
      <c r="M33" s="72"/>
      <c r="N33" s="72"/>
      <c r="O33" s="72"/>
    </row>
    <row r="34" spans="1:15" ht="20.25" x14ac:dyDescent="0.25">
      <c r="A34" s="92"/>
      <c r="B34" s="92"/>
      <c r="C34" s="94"/>
      <c r="D34" s="94"/>
      <c r="E34" s="72"/>
      <c r="F34" s="72"/>
      <c r="G34" s="72"/>
      <c r="H34" s="72"/>
      <c r="I34" s="72"/>
      <c r="J34" s="72"/>
      <c r="K34" s="72"/>
      <c r="L34" s="72"/>
      <c r="M34" s="72"/>
      <c r="N34" s="72"/>
      <c r="O34" s="72"/>
    </row>
    <row r="35" spans="1:15" ht="20.25" x14ac:dyDescent="0.25">
      <c r="A35" s="92"/>
      <c r="B35" s="92"/>
      <c r="C35" s="94"/>
      <c r="D35" s="94"/>
      <c r="E35" s="72"/>
      <c r="F35" s="72"/>
      <c r="G35" s="72"/>
      <c r="H35" s="72"/>
      <c r="I35" s="72"/>
      <c r="J35" s="72"/>
      <c r="K35" s="72"/>
      <c r="L35" s="72"/>
      <c r="M35" s="72"/>
      <c r="N35" s="72"/>
      <c r="O35" s="72"/>
    </row>
    <row r="36" spans="1:15" ht="20.25" x14ac:dyDescent="0.25">
      <c r="A36" s="92"/>
      <c r="B36" s="92"/>
      <c r="C36" s="94"/>
      <c r="D36" s="94"/>
      <c r="E36" s="72"/>
      <c r="F36" s="72"/>
      <c r="G36" s="72"/>
      <c r="H36" s="72"/>
      <c r="I36" s="72"/>
      <c r="J36" s="72"/>
      <c r="K36" s="72"/>
      <c r="L36" s="72"/>
      <c r="M36" s="72"/>
      <c r="N36" s="72"/>
      <c r="O36" s="72"/>
    </row>
    <row r="37" spans="1:15" ht="20.25" x14ac:dyDescent="0.25">
      <c r="A37" s="92"/>
      <c r="B37" s="92"/>
      <c r="C37" s="94"/>
      <c r="D37" s="94"/>
      <c r="E37" s="72"/>
      <c r="F37" s="72"/>
      <c r="G37" s="72"/>
      <c r="H37" s="72"/>
      <c r="I37" s="72"/>
      <c r="J37" s="72"/>
      <c r="K37" s="72"/>
      <c r="L37" s="72"/>
      <c r="M37" s="72"/>
      <c r="N37" s="72"/>
      <c r="O37" s="72"/>
    </row>
    <row r="38" spans="1:15" ht="20.25" x14ac:dyDescent="0.25">
      <c r="A38" s="92"/>
      <c r="B38" s="92"/>
      <c r="C38" s="94"/>
      <c r="D38" s="94"/>
      <c r="E38" s="72"/>
      <c r="F38" s="72"/>
      <c r="G38" s="72"/>
      <c r="H38" s="72"/>
      <c r="I38" s="72"/>
      <c r="J38" s="72"/>
      <c r="K38" s="72"/>
      <c r="L38" s="72"/>
      <c r="M38" s="72"/>
      <c r="N38" s="72"/>
      <c r="O38" s="72"/>
    </row>
    <row r="39" spans="1:15" ht="20.25" x14ac:dyDescent="0.25">
      <c r="A39" s="92"/>
      <c r="B39" s="92"/>
      <c r="C39" s="94"/>
      <c r="D39" s="94"/>
      <c r="E39" s="72"/>
      <c r="F39" s="72"/>
      <c r="G39" s="72"/>
      <c r="H39" s="72"/>
      <c r="I39" s="72"/>
      <c r="J39" s="72"/>
      <c r="K39" s="72"/>
      <c r="L39" s="72"/>
      <c r="M39" s="72"/>
      <c r="N39" s="72"/>
      <c r="O39" s="72"/>
    </row>
    <row r="40" spans="1:15" ht="20.25" x14ac:dyDescent="0.25">
      <c r="A40" s="92"/>
      <c r="B40" s="92"/>
      <c r="C40" s="94"/>
      <c r="D40" s="94"/>
      <c r="E40" s="72"/>
      <c r="F40" s="72"/>
      <c r="G40" s="72"/>
      <c r="H40" s="72"/>
      <c r="I40" s="72"/>
      <c r="J40" s="72"/>
      <c r="K40" s="72"/>
      <c r="L40" s="72"/>
      <c r="M40" s="72"/>
      <c r="N40" s="72"/>
      <c r="O40" s="72"/>
    </row>
    <row r="41" spans="1:15" ht="20.25" x14ac:dyDescent="0.25">
      <c r="A41" s="92"/>
      <c r="B41" s="92"/>
      <c r="C41" s="94"/>
      <c r="D41" s="94"/>
      <c r="E41" s="72"/>
      <c r="F41" s="72"/>
      <c r="G41" s="72"/>
      <c r="H41" s="72"/>
      <c r="I41" s="72"/>
      <c r="J41" s="72"/>
      <c r="K41" s="72"/>
      <c r="L41" s="72"/>
      <c r="M41" s="72"/>
      <c r="N41" s="72"/>
      <c r="O41" s="72"/>
    </row>
    <row r="42" spans="1:15" ht="20.25" x14ac:dyDescent="0.25">
      <c r="A42" s="92"/>
      <c r="B42" s="92"/>
      <c r="C42" s="94"/>
      <c r="D42" s="94"/>
      <c r="E42" s="72"/>
      <c r="F42" s="72"/>
      <c r="G42" s="72"/>
      <c r="H42" s="72"/>
      <c r="I42" s="72"/>
      <c r="J42" s="72"/>
      <c r="K42" s="72"/>
      <c r="L42" s="72"/>
      <c r="M42" s="72"/>
      <c r="N42" s="72"/>
      <c r="O42" s="72"/>
    </row>
    <row r="43" spans="1:15" ht="20.25" x14ac:dyDescent="0.25">
      <c r="A43" s="92"/>
      <c r="B43" s="92"/>
      <c r="C43" s="94"/>
      <c r="D43" s="94"/>
      <c r="E43" s="72"/>
      <c r="F43" s="72"/>
      <c r="G43" s="72"/>
      <c r="H43" s="72"/>
      <c r="I43" s="72"/>
      <c r="J43" s="72"/>
      <c r="K43" s="72"/>
      <c r="L43" s="72"/>
      <c r="M43" s="72"/>
      <c r="N43" s="72"/>
      <c r="O43" s="72"/>
    </row>
    <row r="44" spans="1:15" ht="20.25" x14ac:dyDescent="0.25">
      <c r="A44" s="92"/>
      <c r="B44" s="92"/>
      <c r="C44" s="94"/>
      <c r="D44" s="94"/>
      <c r="E44" s="72"/>
      <c r="F44" s="72"/>
      <c r="G44" s="72"/>
      <c r="H44" s="72"/>
      <c r="I44" s="72"/>
      <c r="J44" s="72"/>
      <c r="K44" s="72"/>
      <c r="L44" s="72"/>
      <c r="M44" s="72"/>
      <c r="N44" s="72"/>
      <c r="O44" s="72"/>
    </row>
    <row r="45" spans="1:15" ht="20.25" x14ac:dyDescent="0.25">
      <c r="A45" s="92"/>
      <c r="B45" s="92"/>
      <c r="C45" s="94"/>
      <c r="D45" s="94"/>
      <c r="E45" s="72"/>
      <c r="F45" s="72"/>
      <c r="G45" s="72"/>
      <c r="H45" s="72"/>
      <c r="I45" s="72"/>
      <c r="J45" s="72"/>
      <c r="K45" s="72"/>
      <c r="L45" s="72"/>
      <c r="M45" s="72"/>
      <c r="N45" s="72"/>
      <c r="O45" s="72"/>
    </row>
    <row r="46" spans="1:15" ht="20.25" x14ac:dyDescent="0.25">
      <c r="A46" s="92"/>
      <c r="B46" s="92"/>
      <c r="C46" s="94"/>
      <c r="D46" s="94"/>
      <c r="E46" s="72"/>
      <c r="F46" s="72"/>
      <c r="G46" s="72"/>
      <c r="H46" s="72"/>
      <c r="I46" s="72"/>
      <c r="J46" s="72"/>
      <c r="K46" s="72"/>
      <c r="L46" s="72"/>
      <c r="M46" s="72"/>
      <c r="N46" s="72"/>
      <c r="O46" s="72"/>
    </row>
    <row r="47" spans="1:15" ht="20.25" x14ac:dyDescent="0.25">
      <c r="A47" s="92"/>
      <c r="B47" s="92"/>
      <c r="C47" s="94"/>
      <c r="D47" s="94"/>
      <c r="E47" s="72"/>
      <c r="F47" s="72"/>
      <c r="G47" s="72"/>
      <c r="H47" s="72"/>
      <c r="I47" s="72"/>
      <c r="J47" s="72"/>
      <c r="K47" s="72"/>
      <c r="L47" s="72"/>
      <c r="M47" s="72"/>
      <c r="N47" s="72"/>
      <c r="O47" s="72"/>
    </row>
    <row r="48" spans="1:15" ht="20.25" x14ac:dyDescent="0.25">
      <c r="A48" s="92"/>
      <c r="B48" s="92"/>
      <c r="C48" s="94"/>
      <c r="D48" s="94"/>
      <c r="E48" s="72"/>
      <c r="F48" s="72"/>
      <c r="G48" s="72"/>
      <c r="H48" s="72"/>
      <c r="I48" s="72"/>
      <c r="J48" s="72"/>
      <c r="K48" s="72"/>
      <c r="L48" s="72"/>
      <c r="M48" s="72"/>
      <c r="N48" s="72"/>
      <c r="O48" s="72"/>
    </row>
    <row r="49" spans="1:15" ht="20.25" x14ac:dyDescent="0.25">
      <c r="A49" s="92"/>
      <c r="B49" s="92"/>
      <c r="C49" s="94"/>
      <c r="D49" s="94"/>
      <c r="E49" s="72"/>
      <c r="F49" s="72"/>
      <c r="G49" s="72"/>
      <c r="H49" s="72"/>
      <c r="I49" s="72"/>
      <c r="J49" s="72"/>
      <c r="K49" s="72"/>
      <c r="L49" s="72"/>
      <c r="M49" s="72"/>
      <c r="N49" s="72"/>
      <c r="O49" s="72"/>
    </row>
    <row r="50" spans="1:15" ht="20.25" x14ac:dyDescent="0.25">
      <c r="A50" s="92"/>
      <c r="B50" s="92"/>
      <c r="C50" s="94"/>
      <c r="D50" s="94"/>
      <c r="E50" s="72"/>
      <c r="F50" s="72"/>
      <c r="G50" s="72"/>
      <c r="H50" s="72"/>
      <c r="I50" s="72"/>
      <c r="J50" s="72"/>
      <c r="K50" s="72"/>
      <c r="L50" s="72"/>
      <c r="M50" s="72"/>
      <c r="N50" s="72"/>
      <c r="O50" s="72"/>
    </row>
    <row r="51" spans="1:15" ht="20.25" x14ac:dyDescent="0.25">
      <c r="A51" s="92"/>
      <c r="B51" s="92"/>
      <c r="C51" s="94"/>
      <c r="D51" s="94"/>
      <c r="E51" s="72"/>
      <c r="F51" s="72"/>
      <c r="G51" s="72"/>
      <c r="H51" s="72"/>
      <c r="I51" s="72"/>
      <c r="J51" s="72"/>
      <c r="K51" s="72"/>
      <c r="L51" s="72"/>
      <c r="M51" s="72"/>
      <c r="N51" s="72"/>
      <c r="O51" s="72"/>
    </row>
    <row r="52" spans="1:15" ht="20.25" x14ac:dyDescent="0.25">
      <c r="A52" s="92"/>
      <c r="B52" s="18"/>
      <c r="C52" s="23"/>
      <c r="D52" s="23"/>
    </row>
    <row r="53" spans="1:15" ht="20.25" x14ac:dyDescent="0.25">
      <c r="A53" s="92"/>
      <c r="B53" s="18"/>
      <c r="C53" s="23"/>
      <c r="D53" s="23"/>
    </row>
    <row r="54" spans="1:15" ht="20.25" x14ac:dyDescent="0.25">
      <c r="A54" s="92"/>
      <c r="B54" s="18"/>
      <c r="C54" s="23"/>
      <c r="D54" s="23"/>
    </row>
    <row r="55" spans="1:15" ht="20.25" x14ac:dyDescent="0.25">
      <c r="A55" s="92"/>
      <c r="B55" s="18"/>
      <c r="C55" s="23"/>
      <c r="D55" s="23"/>
    </row>
    <row r="56" spans="1:15" ht="20.25" x14ac:dyDescent="0.25">
      <c r="A56" s="92"/>
      <c r="B56" s="18"/>
      <c r="C56" s="23"/>
      <c r="D56" s="23"/>
    </row>
    <row r="57" spans="1:15" ht="20.25" x14ac:dyDescent="0.25">
      <c r="A57" s="92"/>
      <c r="B57" s="18"/>
      <c r="C57" s="23"/>
      <c r="D57" s="23"/>
    </row>
    <row r="58" spans="1:15" ht="20.25" x14ac:dyDescent="0.25">
      <c r="A58" s="92"/>
      <c r="B58" s="18"/>
      <c r="C58" s="23"/>
      <c r="D58" s="23"/>
    </row>
    <row r="59" spans="1:15" ht="20.25" x14ac:dyDescent="0.25">
      <c r="A59" s="92"/>
      <c r="B59" s="18"/>
      <c r="C59" s="23"/>
      <c r="D59" s="23"/>
    </row>
    <row r="60" spans="1:15" ht="20.25" x14ac:dyDescent="0.25">
      <c r="A60" s="92"/>
      <c r="B60" s="18"/>
      <c r="C60" s="23"/>
      <c r="D60" s="23"/>
    </row>
    <row r="61" spans="1:15" ht="20.25" x14ac:dyDescent="0.25">
      <c r="A61" s="92"/>
      <c r="B61" s="18"/>
      <c r="C61" s="23"/>
      <c r="D61" s="23"/>
    </row>
    <row r="62" spans="1:15" ht="20.25" x14ac:dyDescent="0.25">
      <c r="A62" s="92"/>
      <c r="B62" s="18"/>
      <c r="C62" s="23"/>
      <c r="D62" s="23"/>
    </row>
    <row r="63" spans="1:15" ht="20.25" x14ac:dyDescent="0.25">
      <c r="A63" s="92"/>
      <c r="B63" s="18"/>
      <c r="C63" s="23"/>
      <c r="D63" s="23"/>
    </row>
    <row r="64" spans="1:15" ht="20.25" x14ac:dyDescent="0.25">
      <c r="A64" s="92"/>
      <c r="B64" s="18"/>
      <c r="C64" s="23"/>
      <c r="D64" s="23"/>
    </row>
    <row r="65" spans="1:4" ht="20.25" x14ac:dyDescent="0.25">
      <c r="A65" s="92"/>
      <c r="B65" s="18"/>
      <c r="C65" s="23"/>
      <c r="D65" s="23"/>
    </row>
    <row r="66" spans="1:4" ht="20.25" x14ac:dyDescent="0.25">
      <c r="A66" s="92"/>
      <c r="B66" s="18"/>
      <c r="C66" s="23"/>
      <c r="D66" s="23"/>
    </row>
    <row r="67" spans="1:4" ht="20.25" x14ac:dyDescent="0.25">
      <c r="A67" s="92"/>
      <c r="B67" s="18"/>
      <c r="C67" s="23"/>
      <c r="D67" s="23"/>
    </row>
    <row r="68" spans="1:4" ht="20.25" x14ac:dyDescent="0.25">
      <c r="A68" s="92"/>
      <c r="B68" s="18"/>
      <c r="C68" s="23"/>
      <c r="D68" s="23"/>
    </row>
    <row r="69" spans="1:4" ht="20.25" x14ac:dyDescent="0.25">
      <c r="A69" s="92"/>
      <c r="B69" s="18"/>
      <c r="C69" s="23"/>
      <c r="D69" s="23"/>
    </row>
    <row r="70" spans="1:4" ht="20.25" x14ac:dyDescent="0.25">
      <c r="A70" s="92"/>
      <c r="B70" s="18"/>
      <c r="C70" s="23"/>
      <c r="D70" s="23"/>
    </row>
    <row r="71" spans="1:4" ht="20.25" x14ac:dyDescent="0.25">
      <c r="A71" s="92"/>
      <c r="B71" s="18"/>
      <c r="C71" s="23"/>
      <c r="D71" s="23"/>
    </row>
    <row r="72" spans="1:4" ht="20.25" x14ac:dyDescent="0.25">
      <c r="A72" s="92"/>
      <c r="B72" s="18"/>
      <c r="C72" s="23"/>
      <c r="D72" s="23"/>
    </row>
    <row r="73" spans="1:4" ht="20.25" x14ac:dyDescent="0.25">
      <c r="A73" s="92"/>
      <c r="B73" s="18"/>
      <c r="C73" s="23"/>
      <c r="D73" s="23"/>
    </row>
    <row r="74" spans="1:4" ht="20.25" x14ac:dyDescent="0.25">
      <c r="A74" s="92"/>
      <c r="B74" s="18"/>
      <c r="C74" s="23"/>
      <c r="D74" s="23"/>
    </row>
    <row r="75" spans="1:4" ht="20.25" x14ac:dyDescent="0.25">
      <c r="A75" s="92"/>
      <c r="B75" s="18"/>
      <c r="C75" s="23"/>
      <c r="D75" s="23"/>
    </row>
    <row r="76" spans="1:4" ht="20.25" x14ac:dyDescent="0.25">
      <c r="A76" s="92"/>
      <c r="B76" s="18"/>
      <c r="C76" s="23"/>
      <c r="D76" s="23"/>
    </row>
    <row r="77" spans="1:4" ht="20.25" x14ac:dyDescent="0.25">
      <c r="A77" s="92"/>
      <c r="B77" s="18"/>
      <c r="C77" s="23"/>
      <c r="D77" s="23"/>
    </row>
    <row r="78" spans="1:4" ht="20.25" x14ac:dyDescent="0.25">
      <c r="A78" s="92"/>
      <c r="B78" s="18"/>
      <c r="C78" s="23"/>
      <c r="D78" s="23"/>
    </row>
    <row r="79" spans="1:4" ht="20.25" x14ac:dyDescent="0.25">
      <c r="A79" s="92"/>
      <c r="B79" s="18"/>
      <c r="C79" s="23"/>
      <c r="D79" s="23"/>
    </row>
    <row r="80" spans="1:4" ht="20.25" x14ac:dyDescent="0.25">
      <c r="A80" s="92"/>
      <c r="B80" s="18"/>
      <c r="C80" s="23"/>
      <c r="D80" s="23"/>
    </row>
    <row r="81" spans="1:4" ht="20.25" x14ac:dyDescent="0.25">
      <c r="A81" s="92"/>
      <c r="B81" s="18"/>
      <c r="C81" s="23"/>
      <c r="D81" s="23"/>
    </row>
    <row r="82" spans="1:4" ht="20.25" x14ac:dyDescent="0.25">
      <c r="A82" s="92"/>
      <c r="B82" s="18"/>
      <c r="C82" s="23"/>
      <c r="D82" s="23"/>
    </row>
    <row r="83" spans="1:4" ht="20.25" x14ac:dyDescent="0.25">
      <c r="A83" s="92"/>
      <c r="B83" s="18"/>
      <c r="C83" s="23"/>
      <c r="D83" s="23"/>
    </row>
    <row r="84" spans="1:4" ht="20.25" x14ac:dyDescent="0.25">
      <c r="A84" s="92"/>
      <c r="B84" s="18"/>
      <c r="C84" s="23"/>
      <c r="D84" s="23"/>
    </row>
    <row r="85" spans="1:4" ht="20.25" x14ac:dyDescent="0.25">
      <c r="A85" s="92"/>
      <c r="B85" s="18"/>
      <c r="C85" s="23"/>
      <c r="D85" s="23"/>
    </row>
    <row r="86" spans="1:4" ht="20.25" x14ac:dyDescent="0.25">
      <c r="A86" s="92"/>
      <c r="B86" s="18"/>
      <c r="C86" s="23"/>
      <c r="D86" s="23"/>
    </row>
    <row r="87" spans="1:4" ht="20.25" x14ac:dyDescent="0.25">
      <c r="A87" s="92"/>
      <c r="B87" s="18"/>
      <c r="C87" s="23"/>
      <c r="D87" s="23"/>
    </row>
    <row r="88" spans="1:4" ht="20.25" x14ac:dyDescent="0.25">
      <c r="A88" s="92"/>
      <c r="B88" s="18"/>
      <c r="C88" s="23"/>
      <c r="D88" s="23"/>
    </row>
    <row r="89" spans="1:4" ht="20.25" x14ac:dyDescent="0.25">
      <c r="A89" s="92"/>
      <c r="B89" s="18"/>
      <c r="C89" s="23"/>
      <c r="D89" s="23"/>
    </row>
    <row r="90" spans="1:4" ht="20.25" x14ac:dyDescent="0.25">
      <c r="A90" s="92"/>
      <c r="B90" s="18"/>
      <c r="C90" s="23"/>
      <c r="D90" s="23"/>
    </row>
    <row r="91" spans="1:4" ht="20.25" x14ac:dyDescent="0.25">
      <c r="A91" s="92"/>
      <c r="B91" s="18"/>
      <c r="C91" s="23"/>
      <c r="D91" s="23"/>
    </row>
    <row r="92" spans="1:4" ht="20.25" x14ac:dyDescent="0.25">
      <c r="A92" s="92"/>
      <c r="B92" s="18"/>
      <c r="C92" s="23"/>
      <c r="D92" s="23"/>
    </row>
    <row r="93" spans="1:4" ht="20.25" x14ac:dyDescent="0.25">
      <c r="A93" s="92"/>
      <c r="B93" s="18"/>
      <c r="C93" s="23"/>
      <c r="D93" s="23"/>
    </row>
    <row r="94" spans="1:4" ht="20.25" x14ac:dyDescent="0.25">
      <c r="A94" s="92"/>
      <c r="B94" s="18"/>
      <c r="C94" s="23"/>
      <c r="D94" s="23"/>
    </row>
    <row r="95" spans="1:4" ht="20.25" x14ac:dyDescent="0.25">
      <c r="A95" s="92"/>
      <c r="B95" s="18"/>
      <c r="C95" s="23"/>
      <c r="D95" s="23"/>
    </row>
    <row r="96" spans="1:4" ht="20.25" x14ac:dyDescent="0.25">
      <c r="A96" s="92"/>
      <c r="B96" s="18"/>
      <c r="C96" s="23"/>
      <c r="D96" s="23"/>
    </row>
    <row r="97" spans="1:4" ht="20.25" x14ac:dyDescent="0.25">
      <c r="A97" s="92"/>
      <c r="B97" s="18"/>
      <c r="C97" s="23"/>
      <c r="D97" s="23"/>
    </row>
    <row r="98" spans="1:4" ht="20.25" x14ac:dyDescent="0.25">
      <c r="A98" s="92"/>
      <c r="B98" s="18"/>
      <c r="C98" s="23"/>
      <c r="D98" s="23"/>
    </row>
    <row r="99" spans="1:4" ht="20.25" x14ac:dyDescent="0.25">
      <c r="A99" s="92"/>
      <c r="B99" s="18"/>
      <c r="C99" s="23"/>
      <c r="D99" s="23"/>
    </row>
    <row r="100" spans="1:4" ht="20.25" x14ac:dyDescent="0.25">
      <c r="A100" s="92"/>
      <c r="B100" s="18"/>
      <c r="C100" s="23"/>
      <c r="D100" s="23"/>
    </row>
    <row r="101" spans="1:4" ht="20.25" x14ac:dyDescent="0.25">
      <c r="A101" s="92"/>
      <c r="B101" s="18"/>
      <c r="C101" s="23"/>
      <c r="D101" s="23"/>
    </row>
    <row r="102" spans="1:4" ht="20.25" x14ac:dyDescent="0.25">
      <c r="A102" s="92"/>
      <c r="B102" s="18"/>
      <c r="C102" s="23"/>
      <c r="D102" s="23"/>
    </row>
    <row r="103" spans="1:4" ht="20.25" x14ac:dyDescent="0.25">
      <c r="A103" s="92"/>
      <c r="B103" s="18"/>
      <c r="C103" s="23"/>
      <c r="D103" s="23"/>
    </row>
    <row r="104" spans="1:4" ht="20.25" x14ac:dyDescent="0.25">
      <c r="A104" s="92"/>
      <c r="B104" s="18"/>
      <c r="C104" s="23"/>
      <c r="D104" s="23"/>
    </row>
    <row r="105" spans="1:4" ht="20.25" x14ac:dyDescent="0.25">
      <c r="A105" s="92"/>
      <c r="B105" s="18"/>
      <c r="C105" s="23"/>
      <c r="D105" s="23"/>
    </row>
    <row r="106" spans="1:4" ht="20.25" x14ac:dyDescent="0.25">
      <c r="A106" s="92"/>
      <c r="B106" s="18"/>
      <c r="C106" s="23"/>
      <c r="D106" s="23"/>
    </row>
    <row r="107" spans="1:4" ht="20.25" x14ac:dyDescent="0.25">
      <c r="A107" s="92"/>
      <c r="B107" s="18"/>
      <c r="C107" s="23"/>
      <c r="D107" s="23"/>
    </row>
    <row r="108" spans="1:4" ht="20.25" x14ac:dyDescent="0.25">
      <c r="A108" s="92"/>
      <c r="B108" s="18"/>
      <c r="C108" s="23"/>
      <c r="D108" s="23"/>
    </row>
    <row r="109" spans="1:4" ht="20.25" x14ac:dyDescent="0.25">
      <c r="A109" s="92"/>
      <c r="B109" s="18"/>
      <c r="C109" s="23"/>
      <c r="D109" s="23"/>
    </row>
    <row r="110" spans="1:4" ht="20.25" x14ac:dyDescent="0.25">
      <c r="A110" s="92"/>
      <c r="B110" s="18"/>
      <c r="C110" s="23"/>
      <c r="D110" s="23"/>
    </row>
    <row r="111" spans="1:4" ht="20.25" x14ac:dyDescent="0.25">
      <c r="A111" s="92"/>
      <c r="B111" s="18"/>
      <c r="C111" s="23"/>
      <c r="D111" s="23"/>
    </row>
    <row r="112" spans="1:4" ht="20.25" x14ac:dyDescent="0.25">
      <c r="A112" s="92"/>
      <c r="B112" s="18"/>
      <c r="C112" s="23"/>
      <c r="D112" s="23"/>
    </row>
    <row r="113" spans="1:4" ht="20.25" x14ac:dyDescent="0.25">
      <c r="A113" s="92"/>
      <c r="B113" s="18"/>
      <c r="C113" s="23"/>
      <c r="D113" s="23"/>
    </row>
    <row r="114" spans="1:4" ht="20.25" x14ac:dyDescent="0.25">
      <c r="A114" s="92"/>
      <c r="B114" s="18"/>
      <c r="C114" s="23"/>
      <c r="D114" s="23"/>
    </row>
    <row r="115" spans="1:4" ht="20.25" x14ac:dyDescent="0.25">
      <c r="A115" s="92"/>
      <c r="B115" s="18"/>
      <c r="C115" s="23"/>
      <c r="D115" s="23"/>
    </row>
    <row r="116" spans="1:4" ht="20.25" x14ac:dyDescent="0.25">
      <c r="A116" s="92"/>
      <c r="B116" s="18"/>
      <c r="C116" s="23"/>
      <c r="D116" s="23"/>
    </row>
    <row r="117" spans="1:4" ht="20.25" x14ac:dyDescent="0.25">
      <c r="A117" s="92"/>
      <c r="B117" s="18"/>
      <c r="C117" s="23"/>
      <c r="D117" s="23"/>
    </row>
    <row r="118" spans="1:4" ht="20.25" x14ac:dyDescent="0.25">
      <c r="A118" s="92"/>
      <c r="B118" s="18"/>
      <c r="C118" s="23"/>
      <c r="D118" s="23"/>
    </row>
    <row r="119" spans="1:4" ht="20.25" x14ac:dyDescent="0.25">
      <c r="A119" s="92"/>
      <c r="B119" s="18"/>
      <c r="C119" s="23"/>
      <c r="D119" s="23"/>
    </row>
    <row r="120" spans="1:4" ht="20.25" x14ac:dyDescent="0.25">
      <c r="A120" s="92"/>
      <c r="B120" s="18"/>
      <c r="C120" s="23"/>
      <c r="D120" s="23"/>
    </row>
    <row r="121" spans="1:4" ht="20.25" x14ac:dyDescent="0.25">
      <c r="A121" s="92"/>
      <c r="B121" s="18"/>
      <c r="C121" s="23"/>
      <c r="D121" s="23"/>
    </row>
    <row r="122" spans="1:4" ht="20.25" x14ac:dyDescent="0.25">
      <c r="A122" s="92"/>
      <c r="B122" s="18"/>
      <c r="C122" s="23"/>
      <c r="D122" s="23"/>
    </row>
    <row r="123" spans="1:4" ht="20.25" x14ac:dyDescent="0.25">
      <c r="A123" s="92"/>
      <c r="B123" s="18"/>
      <c r="C123" s="23"/>
      <c r="D123" s="23"/>
    </row>
    <row r="124" spans="1:4" ht="20.25" x14ac:dyDescent="0.25">
      <c r="A124" s="92"/>
      <c r="B124" s="18"/>
      <c r="C124" s="23"/>
      <c r="D124" s="23"/>
    </row>
    <row r="125" spans="1:4" ht="20.25" x14ac:dyDescent="0.25">
      <c r="A125" s="92"/>
      <c r="B125" s="18"/>
      <c r="C125" s="23"/>
      <c r="D125" s="23"/>
    </row>
    <row r="126" spans="1:4" ht="20.25" x14ac:dyDescent="0.25">
      <c r="A126" s="92"/>
      <c r="B126" s="18"/>
      <c r="C126" s="23"/>
      <c r="D126" s="23"/>
    </row>
    <row r="127" spans="1:4" ht="20.25" x14ac:dyDescent="0.25">
      <c r="A127" s="92"/>
      <c r="B127" s="18"/>
      <c r="C127" s="23"/>
      <c r="D127" s="23"/>
    </row>
    <row r="128" spans="1:4" ht="20.25" x14ac:dyDescent="0.25">
      <c r="A128" s="92"/>
      <c r="B128" s="18"/>
      <c r="C128" s="23"/>
      <c r="D128" s="23"/>
    </row>
    <row r="129" spans="1:4" ht="20.25" x14ac:dyDescent="0.25">
      <c r="A129" s="92"/>
      <c r="B129" s="18"/>
      <c r="C129" s="23"/>
      <c r="D129" s="23"/>
    </row>
    <row r="130" spans="1:4" ht="20.25" x14ac:dyDescent="0.25">
      <c r="A130" s="92"/>
      <c r="B130" s="18"/>
      <c r="C130" s="23"/>
      <c r="D130" s="23"/>
    </row>
    <row r="131" spans="1:4" ht="20.25" x14ac:dyDescent="0.25">
      <c r="A131" s="92"/>
      <c r="B131" s="18"/>
      <c r="C131" s="23"/>
      <c r="D131" s="23"/>
    </row>
    <row r="132" spans="1:4" ht="20.25" x14ac:dyDescent="0.25">
      <c r="A132" s="92"/>
      <c r="B132" s="18"/>
      <c r="C132" s="23"/>
      <c r="D132" s="23"/>
    </row>
    <row r="133" spans="1:4" ht="20.25" x14ac:dyDescent="0.25">
      <c r="A133" s="92"/>
      <c r="B133" s="18"/>
      <c r="C133" s="23"/>
      <c r="D133" s="23"/>
    </row>
    <row r="134" spans="1:4" ht="20.25" x14ac:dyDescent="0.25">
      <c r="A134" s="92"/>
      <c r="B134" s="18"/>
      <c r="C134" s="23"/>
      <c r="D134" s="23"/>
    </row>
    <row r="135" spans="1:4" ht="20.25" x14ac:dyDescent="0.25">
      <c r="A135" s="92"/>
      <c r="B135" s="18"/>
      <c r="C135" s="23"/>
      <c r="D135" s="23"/>
    </row>
    <row r="136" spans="1:4" ht="20.25" x14ac:dyDescent="0.25">
      <c r="A136" s="92"/>
      <c r="B136" s="18"/>
      <c r="C136" s="23"/>
      <c r="D136" s="23"/>
    </row>
    <row r="137" spans="1:4" ht="20.25" x14ac:dyDescent="0.25">
      <c r="A137" s="92"/>
      <c r="B137" s="18"/>
      <c r="C137" s="23"/>
      <c r="D137" s="23"/>
    </row>
    <row r="138" spans="1:4" ht="20.25" x14ac:dyDescent="0.25">
      <c r="A138" s="92"/>
      <c r="B138" s="18"/>
      <c r="C138" s="23"/>
      <c r="D138" s="23"/>
    </row>
    <row r="139" spans="1:4" ht="20.25" x14ac:dyDescent="0.25">
      <c r="A139" s="92"/>
      <c r="B139" s="18"/>
      <c r="C139" s="23"/>
      <c r="D139" s="23"/>
    </row>
    <row r="140" spans="1:4" ht="20.25" x14ac:dyDescent="0.25">
      <c r="A140" s="92"/>
      <c r="B140" s="18"/>
      <c r="C140" s="23"/>
      <c r="D140" s="23"/>
    </row>
    <row r="141" spans="1:4" ht="20.25" x14ac:dyDescent="0.25">
      <c r="A141" s="92"/>
      <c r="B141" s="18"/>
      <c r="C141" s="23"/>
      <c r="D141" s="23"/>
    </row>
    <row r="142" spans="1:4" ht="20.25" x14ac:dyDescent="0.25">
      <c r="A142" s="92"/>
      <c r="B142" s="18"/>
      <c r="C142" s="23"/>
      <c r="D142" s="23"/>
    </row>
    <row r="143" spans="1:4" ht="20.25" x14ac:dyDescent="0.25">
      <c r="A143" s="92"/>
      <c r="B143" s="18"/>
      <c r="C143" s="23"/>
      <c r="D143" s="23"/>
    </row>
    <row r="144" spans="1:4" ht="20.25" x14ac:dyDescent="0.25">
      <c r="A144" s="92"/>
      <c r="B144" s="18"/>
      <c r="C144" s="23"/>
      <c r="D144" s="23"/>
    </row>
    <row r="145" spans="1:4" ht="20.25" x14ac:dyDescent="0.25">
      <c r="A145" s="92"/>
      <c r="B145" s="18"/>
      <c r="C145" s="23"/>
      <c r="D145" s="23"/>
    </row>
    <row r="146" spans="1:4" ht="20.25" x14ac:dyDescent="0.25">
      <c r="A146" s="92"/>
      <c r="B146" s="18"/>
      <c r="C146" s="23"/>
      <c r="D146" s="23"/>
    </row>
    <row r="147" spans="1:4" ht="20.25" x14ac:dyDescent="0.25">
      <c r="A147" s="92"/>
      <c r="B147" s="18"/>
      <c r="C147" s="23"/>
      <c r="D147" s="23"/>
    </row>
    <row r="148" spans="1:4" ht="20.25" x14ac:dyDescent="0.25">
      <c r="A148" s="92"/>
      <c r="B148" s="18"/>
      <c r="C148" s="23"/>
      <c r="D148" s="23"/>
    </row>
    <row r="149" spans="1:4" ht="20.25" x14ac:dyDescent="0.25">
      <c r="A149" s="92"/>
      <c r="B149" s="18"/>
      <c r="C149" s="23"/>
      <c r="D149" s="23"/>
    </row>
    <row r="150" spans="1:4" ht="20.25" x14ac:dyDescent="0.25">
      <c r="A150" s="92"/>
      <c r="B150" s="18"/>
      <c r="C150" s="23"/>
      <c r="D150" s="23"/>
    </row>
    <row r="151" spans="1:4" ht="20.25" x14ac:dyDescent="0.25">
      <c r="A151" s="92"/>
      <c r="B151" s="18"/>
      <c r="C151" s="23"/>
      <c r="D151" s="23"/>
    </row>
    <row r="152" spans="1:4" ht="20.25" x14ac:dyDescent="0.25">
      <c r="A152" s="92"/>
      <c r="B152" s="18"/>
      <c r="C152" s="23"/>
      <c r="D152" s="23"/>
    </row>
    <row r="153" spans="1:4" ht="20.25" x14ac:dyDescent="0.25">
      <c r="A153" s="92"/>
      <c r="B153" s="18"/>
      <c r="C153" s="23"/>
      <c r="D153" s="23"/>
    </row>
    <row r="154" spans="1:4" ht="20.25" x14ac:dyDescent="0.25">
      <c r="A154" s="92"/>
      <c r="B154" s="18"/>
      <c r="C154" s="23"/>
      <c r="D154" s="23"/>
    </row>
    <row r="155" spans="1:4" ht="20.25" x14ac:dyDescent="0.25">
      <c r="A155" s="92"/>
      <c r="B155" s="18"/>
      <c r="C155" s="23"/>
      <c r="D155" s="23"/>
    </row>
    <row r="156" spans="1:4" ht="20.25" x14ac:dyDescent="0.25">
      <c r="A156" s="92"/>
      <c r="B156" s="18"/>
      <c r="C156" s="23"/>
      <c r="D156" s="23"/>
    </row>
    <row r="157" spans="1:4" ht="20.25" x14ac:dyDescent="0.25">
      <c r="A157" s="92"/>
      <c r="B157" s="18"/>
      <c r="C157" s="23"/>
      <c r="D157" s="23"/>
    </row>
    <row r="158" spans="1:4" ht="20.25" x14ac:dyDescent="0.25">
      <c r="A158" s="92"/>
      <c r="B158" s="18"/>
      <c r="C158" s="23"/>
      <c r="D158" s="23"/>
    </row>
    <row r="159" spans="1:4" ht="20.25" x14ac:dyDescent="0.25">
      <c r="A159" s="92"/>
      <c r="B159" s="18"/>
      <c r="C159" s="23"/>
      <c r="D159" s="23"/>
    </row>
    <row r="160" spans="1:4" ht="20.25" x14ac:dyDescent="0.25">
      <c r="A160" s="92"/>
      <c r="B160" s="18"/>
      <c r="C160" s="23"/>
      <c r="D160" s="23"/>
    </row>
    <row r="161" spans="1:4" ht="20.25" x14ac:dyDescent="0.25">
      <c r="A161" s="92"/>
      <c r="B161" s="18"/>
      <c r="C161" s="23"/>
      <c r="D161" s="23"/>
    </row>
    <row r="162" spans="1:4" ht="20.25" x14ac:dyDescent="0.25">
      <c r="A162" s="92"/>
      <c r="B162" s="18"/>
      <c r="C162" s="23"/>
      <c r="D162" s="23"/>
    </row>
    <row r="163" spans="1:4" ht="20.25" x14ac:dyDescent="0.25">
      <c r="A163" s="92"/>
      <c r="B163" s="18"/>
      <c r="C163" s="23"/>
      <c r="D163" s="23"/>
    </row>
    <row r="164" spans="1:4" ht="20.25" x14ac:dyDescent="0.25">
      <c r="A164" s="92"/>
      <c r="B164" s="18"/>
      <c r="C164" s="23"/>
      <c r="D164" s="23"/>
    </row>
    <row r="165" spans="1:4" ht="20.25" x14ac:dyDescent="0.25">
      <c r="A165" s="92"/>
      <c r="B165" s="18"/>
      <c r="C165" s="23"/>
      <c r="D165" s="23"/>
    </row>
    <row r="166" spans="1:4" ht="20.25" x14ac:dyDescent="0.25">
      <c r="A166" s="92"/>
      <c r="B166" s="18"/>
      <c r="C166" s="23"/>
      <c r="D166" s="23"/>
    </row>
    <row r="167" spans="1:4" ht="20.25" x14ac:dyDescent="0.25">
      <c r="A167" s="92"/>
      <c r="B167" s="18"/>
      <c r="C167" s="23"/>
      <c r="D167" s="23"/>
    </row>
    <row r="168" spans="1:4" ht="20.25" x14ac:dyDescent="0.25">
      <c r="A168" s="92"/>
      <c r="B168" s="18"/>
      <c r="C168" s="23"/>
      <c r="D168" s="23"/>
    </row>
    <row r="169" spans="1:4" ht="20.25" x14ac:dyDescent="0.25">
      <c r="A169" s="92"/>
      <c r="B169" s="18"/>
      <c r="C169" s="23"/>
      <c r="D169" s="23"/>
    </row>
    <row r="170" spans="1:4" ht="20.25" x14ac:dyDescent="0.25">
      <c r="A170" s="92"/>
      <c r="B170" s="18"/>
      <c r="C170" s="23"/>
      <c r="D170" s="23"/>
    </row>
    <row r="171" spans="1:4" ht="20.25" x14ac:dyDescent="0.25">
      <c r="A171" s="92"/>
      <c r="B171" s="18"/>
      <c r="C171" s="23"/>
      <c r="D171" s="23"/>
    </row>
    <row r="172" spans="1:4" ht="20.25" x14ac:dyDescent="0.25">
      <c r="A172" s="92"/>
      <c r="B172" s="18"/>
      <c r="C172" s="23"/>
      <c r="D172" s="23"/>
    </row>
    <row r="173" spans="1:4" ht="20.25" x14ac:dyDescent="0.25">
      <c r="A173" s="92"/>
      <c r="B173" s="18"/>
      <c r="C173" s="23"/>
      <c r="D173" s="23"/>
    </row>
    <row r="174" spans="1:4" ht="20.25" x14ac:dyDescent="0.25">
      <c r="A174" s="92"/>
      <c r="B174" s="18"/>
      <c r="C174" s="23"/>
      <c r="D174" s="23"/>
    </row>
    <row r="175" spans="1:4" ht="20.25" x14ac:dyDescent="0.25">
      <c r="A175" s="92"/>
      <c r="B175" s="18"/>
      <c r="C175" s="23"/>
      <c r="D175" s="23"/>
    </row>
    <row r="176" spans="1:4" ht="20.25" x14ac:dyDescent="0.25">
      <c r="A176" s="92"/>
      <c r="B176" s="18"/>
      <c r="C176" s="23"/>
      <c r="D176" s="23"/>
    </row>
    <row r="177" spans="1:4" ht="20.25" x14ac:dyDescent="0.25">
      <c r="A177" s="92"/>
      <c r="B177" s="18"/>
      <c r="C177" s="23"/>
      <c r="D177" s="23"/>
    </row>
    <row r="178" spans="1:4" ht="20.25" x14ac:dyDescent="0.25">
      <c r="A178" s="92"/>
      <c r="B178" s="18"/>
      <c r="C178" s="23"/>
      <c r="D178" s="23"/>
    </row>
    <row r="179" spans="1:4" ht="20.25" x14ac:dyDescent="0.25">
      <c r="A179" s="92"/>
      <c r="B179" s="18"/>
      <c r="C179" s="23"/>
      <c r="D179" s="23"/>
    </row>
    <row r="180" spans="1:4" ht="20.25" x14ac:dyDescent="0.25">
      <c r="A180" s="92"/>
      <c r="B180" s="18"/>
      <c r="C180" s="23"/>
      <c r="D180" s="23"/>
    </row>
    <row r="181" spans="1:4" ht="20.25" x14ac:dyDescent="0.25">
      <c r="A181" s="92"/>
      <c r="B181" s="18"/>
      <c r="C181" s="23"/>
      <c r="D181" s="23"/>
    </row>
    <row r="182" spans="1:4" ht="20.25" x14ac:dyDescent="0.25">
      <c r="A182" s="92"/>
      <c r="B182" s="18"/>
      <c r="C182" s="23"/>
      <c r="D182" s="23"/>
    </row>
    <row r="183" spans="1:4" ht="20.25" x14ac:dyDescent="0.25">
      <c r="A183" s="92"/>
      <c r="B183" s="18"/>
      <c r="C183" s="23"/>
      <c r="D183" s="23"/>
    </row>
    <row r="184" spans="1:4" ht="20.25" x14ac:dyDescent="0.25">
      <c r="A184" s="92"/>
      <c r="B184" s="18"/>
      <c r="C184" s="23"/>
      <c r="D184" s="23"/>
    </row>
    <row r="185" spans="1:4" ht="20.25" x14ac:dyDescent="0.25">
      <c r="A185" s="92"/>
      <c r="B185" s="18"/>
      <c r="C185" s="23"/>
      <c r="D185" s="23"/>
    </row>
    <row r="186" spans="1:4" ht="20.25" x14ac:dyDescent="0.25">
      <c r="A186" s="92"/>
      <c r="B186" s="18"/>
      <c r="C186" s="23"/>
      <c r="D186" s="23"/>
    </row>
    <row r="187" spans="1:4" ht="20.25" x14ac:dyDescent="0.25">
      <c r="A187" s="92"/>
      <c r="B187" s="18"/>
      <c r="C187" s="23"/>
      <c r="D187" s="23"/>
    </row>
    <row r="188" spans="1:4" ht="20.25" x14ac:dyDescent="0.25">
      <c r="A188" s="92"/>
      <c r="B188" s="18"/>
      <c r="C188" s="23"/>
      <c r="D188" s="23"/>
    </row>
    <row r="189" spans="1:4" ht="20.25" x14ac:dyDescent="0.25">
      <c r="A189" s="92"/>
      <c r="B189" s="18"/>
      <c r="C189" s="23"/>
      <c r="D189" s="23"/>
    </row>
    <row r="190" spans="1:4" ht="20.25" x14ac:dyDescent="0.25">
      <c r="A190" s="92"/>
      <c r="B190" s="18"/>
      <c r="C190" s="23"/>
      <c r="D190" s="23"/>
    </row>
    <row r="191" spans="1:4" ht="20.25" x14ac:dyDescent="0.25">
      <c r="A191" s="92"/>
      <c r="B191" s="18"/>
      <c r="C191" s="23"/>
      <c r="D191" s="23"/>
    </row>
    <row r="192" spans="1:4" ht="20.25" x14ac:dyDescent="0.25">
      <c r="A192" s="92"/>
      <c r="B192" s="18"/>
      <c r="C192" s="23"/>
      <c r="D192" s="23"/>
    </row>
    <row r="193" spans="1:4" ht="20.25" x14ac:dyDescent="0.25">
      <c r="A193" s="92"/>
      <c r="B193" s="18"/>
      <c r="C193" s="23"/>
      <c r="D193" s="23"/>
    </row>
    <row r="194" spans="1:4" ht="20.25" x14ac:dyDescent="0.25">
      <c r="A194" s="92"/>
      <c r="B194" s="18"/>
      <c r="C194" s="23"/>
      <c r="D194" s="23"/>
    </row>
    <row r="195" spans="1:4" ht="20.25" x14ac:dyDescent="0.25">
      <c r="A195" s="92"/>
      <c r="B195" s="18"/>
      <c r="C195" s="23"/>
      <c r="D195" s="23"/>
    </row>
    <row r="196" spans="1:4" ht="20.25" x14ac:dyDescent="0.25">
      <c r="A196" s="92"/>
      <c r="B196" s="18"/>
      <c r="C196" s="23"/>
      <c r="D196" s="23"/>
    </row>
    <row r="197" spans="1:4" ht="20.25" x14ac:dyDescent="0.25">
      <c r="A197" s="92"/>
      <c r="B197" s="18"/>
      <c r="C197" s="23"/>
      <c r="D197" s="23"/>
    </row>
    <row r="198" spans="1:4" ht="20.25" x14ac:dyDescent="0.25">
      <c r="A198" s="92"/>
      <c r="B198" s="18"/>
      <c r="C198" s="23"/>
      <c r="D198" s="23"/>
    </row>
    <row r="199" spans="1:4" ht="20.25" x14ac:dyDescent="0.25">
      <c r="A199" s="92"/>
      <c r="B199" s="18"/>
      <c r="C199" s="23"/>
      <c r="D199" s="23"/>
    </row>
    <row r="200" spans="1:4" ht="20.25" x14ac:dyDescent="0.25">
      <c r="A200" s="92"/>
      <c r="B200" s="18"/>
      <c r="C200" s="23"/>
      <c r="D200" s="23"/>
    </row>
    <row r="201" spans="1:4" ht="20.25" x14ac:dyDescent="0.25">
      <c r="A201" s="92"/>
      <c r="B201" s="18"/>
      <c r="C201" s="23"/>
      <c r="D201" s="23"/>
    </row>
    <row r="202" spans="1:4" ht="20.25" x14ac:dyDescent="0.25">
      <c r="A202" s="92"/>
      <c r="B202" s="18"/>
      <c r="C202" s="23"/>
      <c r="D202" s="23"/>
    </row>
    <row r="203" spans="1:4" ht="20.25" x14ac:dyDescent="0.25">
      <c r="A203" s="92"/>
      <c r="B203" s="18"/>
      <c r="C203" s="23"/>
      <c r="D203" s="23"/>
    </row>
    <row r="204" spans="1:4" ht="20.25" x14ac:dyDescent="0.25">
      <c r="A204" s="92"/>
      <c r="B204" s="18"/>
      <c r="C204" s="23"/>
      <c r="D204" s="23"/>
    </row>
    <row r="205" spans="1:4" ht="20.25" x14ac:dyDescent="0.25">
      <c r="A205" s="92"/>
      <c r="B205" s="18"/>
      <c r="C205" s="23"/>
      <c r="D205" s="23"/>
    </row>
    <row r="206" spans="1:4" ht="20.25" x14ac:dyDescent="0.25">
      <c r="A206" s="92"/>
      <c r="B206" s="18"/>
      <c r="C206" s="23"/>
      <c r="D206" s="23"/>
    </row>
    <row r="207" spans="1:4" ht="20.25" x14ac:dyDescent="0.25">
      <c r="A207" s="92"/>
      <c r="B207" s="18"/>
      <c r="C207" s="23"/>
      <c r="D207" s="23"/>
    </row>
    <row r="208" spans="1:4" x14ac:dyDescent="0.25">
      <c r="A208" s="72"/>
      <c r="B208" s="18"/>
      <c r="C208" s="18"/>
      <c r="D208" s="18"/>
    </row>
    <row r="209" spans="1:8" ht="20.25" x14ac:dyDescent="0.25">
      <c r="A209" s="72"/>
      <c r="B209" s="19" t="s">
        <v>552</v>
      </c>
      <c r="C209" s="19" t="s">
        <v>553</v>
      </c>
      <c r="D209" s="22" t="s">
        <v>552</v>
      </c>
      <c r="E209" s="22" t="s">
        <v>553</v>
      </c>
    </row>
    <row r="210" spans="1:8" ht="21" x14ac:dyDescent="0.35">
      <c r="A210" s="72"/>
      <c r="B210" s="20" t="s">
        <v>554</v>
      </c>
      <c r="C210" s="20" t="s">
        <v>555</v>
      </c>
      <c r="D210" t="s">
        <v>554</v>
      </c>
      <c r="F210" t="str">
        <f>IF(NOT(ISBLANK(D210)),D210,IF(NOT(ISBLANK(E210)),"     "&amp;E210,FALSE))</f>
        <v>Afectación Económica o presupuestal</v>
      </c>
      <c r="G210" t="s">
        <v>554</v>
      </c>
      <c r="H210" t="str">
        <f>IF(NOT(ISERROR(MATCH(G210,_xlfn.ANCHORARRAY(B221),0))),F223&amp;"Por favor no seleccionar los criterios de impacto",G210)</f>
        <v>❌Por favor no seleccionar los criterios de impacto</v>
      </c>
    </row>
    <row r="211" spans="1:8" ht="21" x14ac:dyDescent="0.35">
      <c r="A211" s="72"/>
      <c r="B211" s="20" t="s">
        <v>554</v>
      </c>
      <c r="C211" s="20" t="s">
        <v>529</v>
      </c>
      <c r="E211" t="s">
        <v>555</v>
      </c>
      <c r="F211" t="str">
        <f t="shared" ref="F211:F221" si="0">IF(NOT(ISBLANK(D211)),D211,IF(NOT(ISBLANK(E211)),"     "&amp;E211,FALSE))</f>
        <v xml:space="preserve">     Afectación menor a 10 SMLMV .</v>
      </c>
    </row>
    <row r="212" spans="1:8" ht="21" x14ac:dyDescent="0.35">
      <c r="A212" s="72"/>
      <c r="B212" s="20" t="s">
        <v>554</v>
      </c>
      <c r="C212" s="20" t="s">
        <v>532</v>
      </c>
      <c r="E212" t="s">
        <v>529</v>
      </c>
      <c r="F212" t="str">
        <f t="shared" si="0"/>
        <v xml:space="preserve">     Entre 10 y 50 SMLMV </v>
      </c>
    </row>
    <row r="213" spans="1:8" ht="21" x14ac:dyDescent="0.35">
      <c r="A213" s="72"/>
      <c r="B213" s="20" t="s">
        <v>554</v>
      </c>
      <c r="C213" s="20" t="s">
        <v>536</v>
      </c>
      <c r="E213" t="s">
        <v>532</v>
      </c>
      <c r="F213" t="str">
        <f t="shared" si="0"/>
        <v xml:space="preserve">     Entre 50 y 100 SMLMV </v>
      </c>
    </row>
    <row r="214" spans="1:8" ht="21" x14ac:dyDescent="0.35">
      <c r="A214" s="72"/>
      <c r="B214" s="20" t="s">
        <v>554</v>
      </c>
      <c r="C214" s="20" t="s">
        <v>540</v>
      </c>
      <c r="E214" t="s">
        <v>536</v>
      </c>
      <c r="F214" t="str">
        <f t="shared" si="0"/>
        <v xml:space="preserve">     Entre 100 y 500 SMLMV </v>
      </c>
    </row>
    <row r="215" spans="1:8" ht="21" x14ac:dyDescent="0.35">
      <c r="A215" s="72"/>
      <c r="B215" s="20" t="s">
        <v>522</v>
      </c>
      <c r="C215" s="20" t="s">
        <v>526</v>
      </c>
      <c r="E215" t="s">
        <v>540</v>
      </c>
      <c r="F215" t="str">
        <f t="shared" si="0"/>
        <v xml:space="preserve">     Mayor a 500 SMLMV </v>
      </c>
    </row>
    <row r="216" spans="1:8" ht="21" x14ac:dyDescent="0.35">
      <c r="A216" s="72"/>
      <c r="B216" s="20" t="s">
        <v>522</v>
      </c>
      <c r="C216" s="20" t="s">
        <v>530</v>
      </c>
      <c r="D216" t="s">
        <v>522</v>
      </c>
      <c r="F216" t="str">
        <f t="shared" si="0"/>
        <v>Pérdida Reputacional</v>
      </c>
    </row>
    <row r="217" spans="1:8" ht="21" x14ac:dyDescent="0.35">
      <c r="A217" s="72"/>
      <c r="B217" s="20" t="s">
        <v>522</v>
      </c>
      <c r="C217" s="20" t="s">
        <v>533</v>
      </c>
      <c r="E217" t="s">
        <v>526</v>
      </c>
      <c r="F217" t="str">
        <f t="shared" si="0"/>
        <v xml:space="preserve">     El riesgo afecta la imagen de alguna área de la organización</v>
      </c>
    </row>
    <row r="218" spans="1:8" ht="21" x14ac:dyDescent="0.35">
      <c r="A218" s="72"/>
      <c r="B218" s="20" t="s">
        <v>522</v>
      </c>
      <c r="C218" s="20" t="s">
        <v>537</v>
      </c>
      <c r="E218" t="s">
        <v>530</v>
      </c>
      <c r="F218" t="str">
        <f t="shared" si="0"/>
        <v xml:space="preserve">     El riesgo afecta la imagen de la entidad internamente, de conocimiento general, nivel interno, de junta dircetiva y accionistas y/o de provedores</v>
      </c>
    </row>
    <row r="219" spans="1:8" ht="21" x14ac:dyDescent="0.35">
      <c r="A219" s="72"/>
      <c r="B219" s="20" t="s">
        <v>522</v>
      </c>
      <c r="C219" s="20" t="s">
        <v>541</v>
      </c>
      <c r="E219" t="s">
        <v>533</v>
      </c>
      <c r="F219" t="str">
        <f t="shared" si="0"/>
        <v xml:space="preserve">     El riesgo afecta la imagen de la entidad con algunos usuarios de relevancia frente al logro de los objetivos</v>
      </c>
    </row>
    <row r="220" spans="1:8" x14ac:dyDescent="0.25">
      <c r="A220" s="72"/>
      <c r="B220" s="21"/>
      <c r="C220" s="21"/>
      <c r="E220" t="s">
        <v>556</v>
      </c>
      <c r="F220" t="str">
        <f t="shared" si="0"/>
        <v xml:space="preserve">     El riesgo afecta la imagen de la entidad con efecto publicitario sostenido a nivel de sector administrativo, nivel departamental o municipal</v>
      </c>
    </row>
    <row r="221" spans="1:8" x14ac:dyDescent="0.25">
      <c r="A221" s="72"/>
      <c r="B221" s="21" t="str" cm="1">
        <f t="array" ref="B221:B223">_xlfn.UNIQUE(Tabla1[[#All],[Criterios]])</f>
        <v>Criterios</v>
      </c>
      <c r="C221" s="21"/>
      <c r="E221" t="s">
        <v>541</v>
      </c>
      <c r="F221" t="str">
        <f t="shared" si="0"/>
        <v xml:space="preserve">     El riesgo afecta la imagen de la entidad a nivel nacional, con efecto publicitarios sostenible a nivel país</v>
      </c>
    </row>
    <row r="222" spans="1:8" x14ac:dyDescent="0.25">
      <c r="A222" s="72"/>
      <c r="B222" s="21" t="str">
        <v>Afectación Económica o presupuestal</v>
      </c>
      <c r="C222" s="21"/>
    </row>
    <row r="223" spans="1:8" x14ac:dyDescent="0.25">
      <c r="B223" s="21" t="str">
        <v>Pérdida Reputacional</v>
      </c>
      <c r="C223" s="21"/>
      <c r="F223" s="24" t="s">
        <v>557</v>
      </c>
    </row>
    <row r="224" spans="1:8" x14ac:dyDescent="0.25">
      <c r="B224" s="17"/>
      <c r="C224" s="17"/>
      <c r="F224" s="24" t="s">
        <v>558</v>
      </c>
    </row>
    <row r="225" spans="2:4" x14ac:dyDescent="0.25">
      <c r="B225" s="17"/>
      <c r="C225" s="17"/>
    </row>
    <row r="226" spans="2:4" x14ac:dyDescent="0.25">
      <c r="B226" s="17"/>
      <c r="C226" s="17"/>
    </row>
    <row r="227" spans="2:4" x14ac:dyDescent="0.25">
      <c r="B227" s="17"/>
      <c r="C227" s="17"/>
      <c r="D227" s="17"/>
    </row>
    <row r="228" spans="2:4" x14ac:dyDescent="0.25">
      <c r="B228" s="17"/>
      <c r="C228" s="17"/>
      <c r="D228" s="17"/>
    </row>
    <row r="229" spans="2:4" x14ac:dyDescent="0.25">
      <c r="B229" s="17"/>
      <c r="C229" s="17"/>
      <c r="D229" s="17"/>
    </row>
    <row r="230" spans="2:4" x14ac:dyDescent="0.25">
      <c r="B230" s="17"/>
      <c r="C230" s="17"/>
      <c r="D230" s="17"/>
    </row>
    <row r="231" spans="2:4" x14ac:dyDescent="0.25">
      <c r="B231" s="17"/>
      <c r="C231" s="17"/>
      <c r="D231" s="17"/>
    </row>
    <row r="232" spans="2:4" x14ac:dyDescent="0.25">
      <c r="B232" s="17"/>
      <c r="C232" s="17"/>
      <c r="D232" s="17"/>
    </row>
  </sheetData>
  <mergeCells count="1">
    <mergeCell ref="B1:D1"/>
  </mergeCells>
  <dataValidations disablePrompts="1" count="1">
    <dataValidation type="list" allowBlank="1" showInputMessage="1" showErrorMessage="1" sqref="G210" xr:uid="{00000000-0002-0000-0800-000000000000}">
      <formula1>$F$210:$F$221</formula1>
    </dataValidation>
  </dataValidations>
  <pageMargins left="0.7" right="0.7" top="0.75" bottom="0.75" header="0.3" footer="0.3"/>
  <pageSetup orientation="portrait" r:id="rId2"/>
  <tableParts count="1">
    <tablePart r:id="rId3"/>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7" tint="-0.249977111117893"/>
  </sheetPr>
  <dimension ref="B1:F16"/>
  <sheetViews>
    <sheetView topLeftCell="A10" workbookViewId="0">
      <selection activeCell="G9" sqref="G9"/>
    </sheetView>
  </sheetViews>
  <sheetFormatPr baseColWidth="10" defaultColWidth="14.28515625" defaultRowHeight="12.75" x14ac:dyDescent="0.2"/>
  <cols>
    <col min="1" max="2" width="14.28515625" style="77"/>
    <col min="3" max="3" width="17" style="77" customWidth="1"/>
    <col min="4" max="4" width="14.28515625" style="77"/>
    <col min="5" max="5" width="46" style="77" customWidth="1"/>
    <col min="6" max="16384" width="14.28515625" style="77"/>
  </cols>
  <sheetData>
    <row r="1" spans="2:6" ht="24" customHeight="1" thickBot="1" x14ac:dyDescent="0.25">
      <c r="B1" s="560" t="s">
        <v>559</v>
      </c>
      <c r="C1" s="561"/>
      <c r="D1" s="561"/>
      <c r="E1" s="561"/>
      <c r="F1" s="562"/>
    </row>
    <row r="2" spans="2:6" ht="16.5" thickBot="1" x14ac:dyDescent="0.3">
      <c r="B2" s="78"/>
      <c r="C2" s="78"/>
      <c r="D2" s="78"/>
      <c r="E2" s="78"/>
      <c r="F2" s="78"/>
    </row>
    <row r="3" spans="2:6" ht="16.5" thickBot="1" x14ac:dyDescent="0.25">
      <c r="B3" s="564" t="s">
        <v>560</v>
      </c>
      <c r="C3" s="565"/>
      <c r="D3" s="565"/>
      <c r="E3" s="90" t="s">
        <v>561</v>
      </c>
      <c r="F3" s="91" t="s">
        <v>562</v>
      </c>
    </row>
    <row r="4" spans="2:6" ht="31.5" x14ac:dyDescent="0.2">
      <c r="B4" s="566" t="s">
        <v>563</v>
      </c>
      <c r="C4" s="568" t="s">
        <v>70</v>
      </c>
      <c r="D4" s="79" t="s">
        <v>271</v>
      </c>
      <c r="E4" s="80" t="s">
        <v>564</v>
      </c>
      <c r="F4" s="81">
        <v>0.25</v>
      </c>
    </row>
    <row r="5" spans="2:6" ht="47.25" x14ac:dyDescent="0.2">
      <c r="B5" s="567"/>
      <c r="C5" s="569"/>
      <c r="D5" s="82" t="s">
        <v>222</v>
      </c>
      <c r="E5" s="83" t="s">
        <v>565</v>
      </c>
      <c r="F5" s="84">
        <v>0.15</v>
      </c>
    </row>
    <row r="6" spans="2:6" ht="47.25" x14ac:dyDescent="0.2">
      <c r="B6" s="567"/>
      <c r="C6" s="569"/>
      <c r="D6" s="82" t="s">
        <v>566</v>
      </c>
      <c r="E6" s="83" t="s">
        <v>567</v>
      </c>
      <c r="F6" s="84">
        <v>0.1</v>
      </c>
    </row>
    <row r="7" spans="2:6" ht="63" x14ac:dyDescent="0.2">
      <c r="B7" s="567"/>
      <c r="C7" s="569" t="s">
        <v>208</v>
      </c>
      <c r="D7" s="82" t="s">
        <v>568</v>
      </c>
      <c r="E7" s="83" t="s">
        <v>569</v>
      </c>
      <c r="F7" s="84">
        <v>0.25</v>
      </c>
    </row>
    <row r="8" spans="2:6" ht="31.5" x14ac:dyDescent="0.2">
      <c r="B8" s="567"/>
      <c r="C8" s="569"/>
      <c r="D8" s="82" t="s">
        <v>223</v>
      </c>
      <c r="E8" s="83" t="s">
        <v>570</v>
      </c>
      <c r="F8" s="84">
        <v>0.15</v>
      </c>
    </row>
    <row r="9" spans="2:6" ht="47.25" x14ac:dyDescent="0.2">
      <c r="B9" s="567" t="s">
        <v>571</v>
      </c>
      <c r="C9" s="569" t="s">
        <v>210</v>
      </c>
      <c r="D9" s="82" t="s">
        <v>224</v>
      </c>
      <c r="E9" s="83" t="s">
        <v>572</v>
      </c>
      <c r="F9" s="85" t="s">
        <v>573</v>
      </c>
    </row>
    <row r="10" spans="2:6" ht="63" x14ac:dyDescent="0.2">
      <c r="B10" s="567"/>
      <c r="C10" s="569"/>
      <c r="D10" s="82" t="s">
        <v>574</v>
      </c>
      <c r="E10" s="83" t="s">
        <v>575</v>
      </c>
      <c r="F10" s="85" t="s">
        <v>573</v>
      </c>
    </row>
    <row r="11" spans="2:6" ht="47.25" x14ac:dyDescent="0.2">
      <c r="B11" s="567"/>
      <c r="C11" s="569" t="s">
        <v>211</v>
      </c>
      <c r="D11" s="82" t="s">
        <v>225</v>
      </c>
      <c r="E11" s="83" t="s">
        <v>576</v>
      </c>
      <c r="F11" s="85" t="s">
        <v>573</v>
      </c>
    </row>
    <row r="12" spans="2:6" ht="47.25" x14ac:dyDescent="0.2">
      <c r="B12" s="567"/>
      <c r="C12" s="569"/>
      <c r="D12" s="82" t="s">
        <v>322</v>
      </c>
      <c r="E12" s="83" t="s">
        <v>577</v>
      </c>
      <c r="F12" s="85" t="s">
        <v>573</v>
      </c>
    </row>
    <row r="13" spans="2:6" ht="31.5" x14ac:dyDescent="0.2">
      <c r="B13" s="567"/>
      <c r="C13" s="569" t="s">
        <v>193</v>
      </c>
      <c r="D13" s="82" t="s">
        <v>578</v>
      </c>
      <c r="E13" s="83" t="s">
        <v>579</v>
      </c>
      <c r="F13" s="85" t="s">
        <v>573</v>
      </c>
    </row>
    <row r="14" spans="2:6" ht="32.25" thickBot="1" x14ac:dyDescent="0.25">
      <c r="B14" s="570"/>
      <c r="C14" s="571"/>
      <c r="D14" s="86" t="s">
        <v>580</v>
      </c>
      <c r="E14" s="87" t="s">
        <v>581</v>
      </c>
      <c r="F14" s="88" t="s">
        <v>573</v>
      </c>
    </row>
    <row r="15" spans="2:6" ht="49.5" customHeight="1" x14ac:dyDescent="0.2">
      <c r="B15" s="563" t="s">
        <v>582</v>
      </c>
      <c r="C15" s="563"/>
      <c r="D15" s="563"/>
      <c r="E15" s="563"/>
      <c r="F15" s="563"/>
    </row>
    <row r="16" spans="2:6" ht="27" customHeight="1" x14ac:dyDescent="0.25">
      <c r="B16" s="89"/>
    </row>
  </sheetData>
  <mergeCells count="10">
    <mergeCell ref="B1:F1"/>
    <mergeCell ref="B15:F15"/>
    <mergeCell ref="B3:D3"/>
    <mergeCell ref="B4:B8"/>
    <mergeCell ref="C4:C6"/>
    <mergeCell ref="C7:C8"/>
    <mergeCell ref="B9:B14"/>
    <mergeCell ref="C9:C10"/>
    <mergeCell ref="C11:C12"/>
    <mergeCell ref="C13:C14"/>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B115"/>
  <sheetViews>
    <sheetView topLeftCell="A92" workbookViewId="0">
      <selection activeCell="B6" sqref="B6"/>
    </sheetView>
  </sheetViews>
  <sheetFormatPr baseColWidth="10" defaultColWidth="11.42578125" defaultRowHeight="16.5" x14ac:dyDescent="0.3"/>
  <cols>
    <col min="1" max="1" width="36.42578125" style="125" customWidth="1"/>
    <col min="2" max="2" width="155.5703125" style="125" customWidth="1"/>
    <col min="3" max="16384" width="11.42578125" style="125"/>
  </cols>
  <sheetData>
    <row r="1" spans="1:2" ht="17.25" thickBot="1" x14ac:dyDescent="0.35">
      <c r="A1" s="123" t="s">
        <v>583</v>
      </c>
      <c r="B1" s="124" t="s">
        <v>584</v>
      </c>
    </row>
    <row r="2" spans="1:2" ht="41.25" customHeight="1" x14ac:dyDescent="0.3">
      <c r="A2" s="126" t="s">
        <v>439</v>
      </c>
      <c r="B2" s="127" t="s">
        <v>585</v>
      </c>
    </row>
    <row r="3" spans="1:2" x14ac:dyDescent="0.3">
      <c r="A3" s="128" t="s">
        <v>586</v>
      </c>
      <c r="B3" s="129" t="s">
        <v>587</v>
      </c>
    </row>
    <row r="4" spans="1:2" x14ac:dyDescent="0.3">
      <c r="A4" s="128" t="s">
        <v>588</v>
      </c>
      <c r="B4" s="130" t="s">
        <v>589</v>
      </c>
    </row>
    <row r="5" spans="1:2" ht="31.5" customHeight="1" x14ac:dyDescent="0.3">
      <c r="A5" s="128" t="s">
        <v>590</v>
      </c>
      <c r="B5" s="129" t="s">
        <v>591</v>
      </c>
    </row>
    <row r="6" spans="1:2" ht="25.5" x14ac:dyDescent="0.3">
      <c r="A6" s="128" t="s">
        <v>592</v>
      </c>
      <c r="B6" s="129" t="s">
        <v>593</v>
      </c>
    </row>
    <row r="7" spans="1:2" ht="33.75" customHeight="1" x14ac:dyDescent="0.3">
      <c r="A7" s="128" t="s">
        <v>594</v>
      </c>
      <c r="B7" s="129" t="s">
        <v>595</v>
      </c>
    </row>
    <row r="8" spans="1:2" ht="25.5" x14ac:dyDescent="0.3">
      <c r="A8" s="128" t="s">
        <v>596</v>
      </c>
      <c r="B8" s="129" t="s">
        <v>597</v>
      </c>
    </row>
    <row r="9" spans="1:2" ht="17.25" thickBot="1" x14ac:dyDescent="0.35">
      <c r="A9" s="131" t="s">
        <v>598</v>
      </c>
      <c r="B9" s="132" t="s">
        <v>599</v>
      </c>
    </row>
    <row r="10" spans="1:2" ht="17.25" thickBot="1" x14ac:dyDescent="0.35"/>
    <row r="11" spans="1:2" x14ac:dyDescent="0.3">
      <c r="A11" s="575" t="s">
        <v>600</v>
      </c>
      <c r="B11" s="576"/>
    </row>
    <row r="12" spans="1:2" ht="17.25" thickBot="1" x14ac:dyDescent="0.35">
      <c r="A12" s="133" t="s">
        <v>601</v>
      </c>
      <c r="B12" s="134" t="s">
        <v>602</v>
      </c>
    </row>
    <row r="13" spans="1:2" x14ac:dyDescent="0.3">
      <c r="A13" s="577" t="s">
        <v>603</v>
      </c>
      <c r="B13" s="135" t="s">
        <v>604</v>
      </c>
    </row>
    <row r="14" spans="1:2" ht="17.25" thickBot="1" x14ac:dyDescent="0.35">
      <c r="A14" s="578"/>
      <c r="B14" s="136" t="s">
        <v>605</v>
      </c>
    </row>
    <row r="15" spans="1:2" x14ac:dyDescent="0.3">
      <c r="A15" s="579" t="s">
        <v>606</v>
      </c>
      <c r="B15" s="135" t="s">
        <v>441</v>
      </c>
    </row>
    <row r="16" spans="1:2" ht="17.25" thickBot="1" x14ac:dyDescent="0.35">
      <c r="A16" s="580"/>
      <c r="B16" s="136" t="s">
        <v>607</v>
      </c>
    </row>
    <row r="17" spans="1:2" x14ac:dyDescent="0.3">
      <c r="A17" s="572" t="s">
        <v>608</v>
      </c>
      <c r="B17" s="135" t="s">
        <v>609</v>
      </c>
    </row>
    <row r="18" spans="1:2" x14ac:dyDescent="0.3">
      <c r="A18" s="573"/>
      <c r="B18" s="137" t="s">
        <v>610</v>
      </c>
    </row>
    <row r="19" spans="1:2" ht="17.25" thickBot="1" x14ac:dyDescent="0.35">
      <c r="A19" s="574"/>
      <c r="B19" s="136" t="s">
        <v>611</v>
      </c>
    </row>
    <row r="20" spans="1:2" x14ac:dyDescent="0.3">
      <c r="A20" s="579" t="s">
        <v>612</v>
      </c>
      <c r="B20" s="135" t="s">
        <v>613</v>
      </c>
    </row>
    <row r="21" spans="1:2" x14ac:dyDescent="0.3">
      <c r="A21" s="581"/>
      <c r="B21" s="137" t="s">
        <v>614</v>
      </c>
    </row>
    <row r="22" spans="1:2" x14ac:dyDescent="0.3">
      <c r="A22" s="581"/>
      <c r="B22" s="137" t="s">
        <v>615</v>
      </c>
    </row>
    <row r="23" spans="1:2" x14ac:dyDescent="0.3">
      <c r="A23" s="581"/>
      <c r="B23" s="137" t="s">
        <v>616</v>
      </c>
    </row>
    <row r="24" spans="1:2" x14ac:dyDescent="0.3">
      <c r="A24" s="581"/>
      <c r="B24" s="137" t="s">
        <v>617</v>
      </c>
    </row>
    <row r="25" spans="1:2" x14ac:dyDescent="0.3">
      <c r="A25" s="581"/>
      <c r="B25" s="137" t="s">
        <v>618</v>
      </c>
    </row>
    <row r="26" spans="1:2" x14ac:dyDescent="0.3">
      <c r="A26" s="581"/>
      <c r="B26" s="137" t="s">
        <v>619</v>
      </c>
    </row>
    <row r="27" spans="1:2" x14ac:dyDescent="0.3">
      <c r="A27" s="581"/>
      <c r="B27" s="137" t="s">
        <v>620</v>
      </c>
    </row>
    <row r="28" spans="1:2" x14ac:dyDescent="0.3">
      <c r="A28" s="581"/>
      <c r="B28" s="137" t="s">
        <v>621</v>
      </c>
    </row>
    <row r="29" spans="1:2" x14ac:dyDescent="0.3">
      <c r="A29" s="581"/>
      <c r="B29" s="137" t="s">
        <v>622</v>
      </c>
    </row>
    <row r="30" spans="1:2" ht="17.25" thickBot="1" x14ac:dyDescent="0.35">
      <c r="A30" s="580"/>
      <c r="B30" s="136" t="s">
        <v>623</v>
      </c>
    </row>
    <row r="31" spans="1:2" x14ac:dyDescent="0.3">
      <c r="A31" s="572" t="s">
        <v>624</v>
      </c>
      <c r="B31" s="135" t="s">
        <v>625</v>
      </c>
    </row>
    <row r="32" spans="1:2" x14ac:dyDescent="0.3">
      <c r="A32" s="573"/>
      <c r="B32" s="137" t="s">
        <v>626</v>
      </c>
    </row>
    <row r="33" spans="1:2" x14ac:dyDescent="0.3">
      <c r="A33" s="573"/>
      <c r="B33" s="137" t="s">
        <v>479</v>
      </c>
    </row>
    <row r="34" spans="1:2" x14ac:dyDescent="0.3">
      <c r="A34" s="573"/>
      <c r="B34" s="137" t="s">
        <v>481</v>
      </c>
    </row>
    <row r="35" spans="1:2" x14ac:dyDescent="0.3">
      <c r="A35" s="573"/>
      <c r="B35" s="137" t="s">
        <v>627</v>
      </c>
    </row>
    <row r="36" spans="1:2" x14ac:dyDescent="0.3">
      <c r="A36" s="573"/>
      <c r="B36" s="137" t="s">
        <v>628</v>
      </c>
    </row>
    <row r="37" spans="1:2" x14ac:dyDescent="0.3">
      <c r="A37" s="573"/>
      <c r="B37" s="137" t="s">
        <v>629</v>
      </c>
    </row>
    <row r="38" spans="1:2" x14ac:dyDescent="0.3">
      <c r="A38" s="573"/>
      <c r="B38" s="137" t="s">
        <v>630</v>
      </c>
    </row>
    <row r="39" spans="1:2" x14ac:dyDescent="0.3">
      <c r="A39" s="573"/>
      <c r="B39" s="137" t="s">
        <v>467</v>
      </c>
    </row>
    <row r="40" spans="1:2" x14ac:dyDescent="0.3">
      <c r="A40" s="573"/>
      <c r="B40" s="137" t="s">
        <v>631</v>
      </c>
    </row>
    <row r="41" spans="1:2" x14ac:dyDescent="0.3">
      <c r="A41" s="573"/>
      <c r="B41" s="137" t="s">
        <v>632</v>
      </c>
    </row>
    <row r="42" spans="1:2" x14ac:dyDescent="0.3">
      <c r="A42" s="573"/>
      <c r="B42" s="137" t="s">
        <v>633</v>
      </c>
    </row>
    <row r="43" spans="1:2" x14ac:dyDescent="0.3">
      <c r="A43" s="573"/>
      <c r="B43" s="137" t="s">
        <v>634</v>
      </c>
    </row>
    <row r="44" spans="1:2" x14ac:dyDescent="0.3">
      <c r="A44" s="573"/>
      <c r="B44" s="137" t="s">
        <v>635</v>
      </c>
    </row>
    <row r="45" spans="1:2" ht="17.25" thickBot="1" x14ac:dyDescent="0.35">
      <c r="A45" s="574"/>
      <c r="B45" s="136" t="s">
        <v>636</v>
      </c>
    </row>
    <row r="46" spans="1:2" x14ac:dyDescent="0.3">
      <c r="A46" s="572" t="s">
        <v>637</v>
      </c>
      <c r="B46" s="135" t="s">
        <v>638</v>
      </c>
    </row>
    <row r="47" spans="1:2" ht="17.25" thickBot="1" x14ac:dyDescent="0.35">
      <c r="A47" s="574"/>
      <c r="B47" s="136" t="s">
        <v>639</v>
      </c>
    </row>
    <row r="48" spans="1:2" x14ac:dyDescent="0.3">
      <c r="A48" s="577" t="s">
        <v>640</v>
      </c>
      <c r="B48" s="138" t="s">
        <v>641</v>
      </c>
    </row>
    <row r="49" spans="1:2" ht="17.25" thickBot="1" x14ac:dyDescent="0.35">
      <c r="A49" s="578"/>
      <c r="B49" s="139" t="s">
        <v>642</v>
      </c>
    </row>
    <row r="50" spans="1:2" x14ac:dyDescent="0.3">
      <c r="A50" s="582" t="s">
        <v>643</v>
      </c>
      <c r="B50" s="138" t="s">
        <v>644</v>
      </c>
    </row>
    <row r="51" spans="1:2" ht="17.25" thickBot="1" x14ac:dyDescent="0.35">
      <c r="A51" s="583"/>
      <c r="B51" s="139" t="s">
        <v>645</v>
      </c>
    </row>
    <row r="52" spans="1:2" ht="17.25" thickBot="1" x14ac:dyDescent="0.35"/>
    <row r="53" spans="1:2" x14ac:dyDescent="0.3">
      <c r="A53" s="575" t="s">
        <v>646</v>
      </c>
      <c r="B53" s="576"/>
    </row>
    <row r="54" spans="1:2" ht="17.25" thickBot="1" x14ac:dyDescent="0.35">
      <c r="A54" s="133" t="s">
        <v>601</v>
      </c>
      <c r="B54" s="140" t="s">
        <v>647</v>
      </c>
    </row>
    <row r="55" spans="1:2" x14ac:dyDescent="0.3">
      <c r="A55" s="579" t="s">
        <v>96</v>
      </c>
      <c r="B55" s="138" t="s">
        <v>648</v>
      </c>
    </row>
    <row r="56" spans="1:2" x14ac:dyDescent="0.3">
      <c r="A56" s="581"/>
      <c r="B56" s="141" t="s">
        <v>649</v>
      </c>
    </row>
    <row r="57" spans="1:2" x14ac:dyDescent="0.3">
      <c r="A57" s="581"/>
      <c r="B57" s="141" t="s">
        <v>650</v>
      </c>
    </row>
    <row r="58" spans="1:2" x14ac:dyDescent="0.3">
      <c r="A58" s="581"/>
      <c r="B58" s="141" t="s">
        <v>651</v>
      </c>
    </row>
    <row r="59" spans="1:2" x14ac:dyDescent="0.3">
      <c r="A59" s="581"/>
      <c r="B59" s="141" t="s">
        <v>652</v>
      </c>
    </row>
    <row r="60" spans="1:2" x14ac:dyDescent="0.3">
      <c r="A60" s="581"/>
      <c r="B60" s="141" t="s">
        <v>653</v>
      </c>
    </row>
    <row r="61" spans="1:2" x14ac:dyDescent="0.3">
      <c r="A61" s="581"/>
      <c r="B61" s="141" t="s">
        <v>654</v>
      </c>
    </row>
    <row r="62" spans="1:2" x14ac:dyDescent="0.3">
      <c r="A62" s="581"/>
      <c r="B62" s="141" t="s">
        <v>655</v>
      </c>
    </row>
    <row r="63" spans="1:2" x14ac:dyDescent="0.3">
      <c r="A63" s="581"/>
      <c r="B63" s="141" t="s">
        <v>656</v>
      </c>
    </row>
    <row r="64" spans="1:2" x14ac:dyDescent="0.3">
      <c r="A64" s="581"/>
      <c r="B64" s="141" t="s">
        <v>657</v>
      </c>
    </row>
    <row r="65" spans="1:2" x14ac:dyDescent="0.3">
      <c r="A65" s="581"/>
      <c r="B65" s="141" t="s">
        <v>658</v>
      </c>
    </row>
    <row r="66" spans="1:2" x14ac:dyDescent="0.3">
      <c r="A66" s="581"/>
      <c r="B66" s="141" t="s">
        <v>442</v>
      </c>
    </row>
    <row r="67" spans="1:2" x14ac:dyDescent="0.3">
      <c r="A67" s="581"/>
      <c r="B67" s="141" t="s">
        <v>659</v>
      </c>
    </row>
    <row r="68" spans="1:2" ht="17.25" thickBot="1" x14ac:dyDescent="0.35">
      <c r="A68" s="580"/>
      <c r="B68" s="139" t="s">
        <v>660</v>
      </c>
    </row>
    <row r="69" spans="1:2" x14ac:dyDescent="0.3">
      <c r="A69" s="579" t="s">
        <v>661</v>
      </c>
      <c r="B69" s="138" t="s">
        <v>662</v>
      </c>
    </row>
    <row r="70" spans="1:2" x14ac:dyDescent="0.3">
      <c r="A70" s="581"/>
      <c r="B70" s="141" t="s">
        <v>663</v>
      </c>
    </row>
    <row r="71" spans="1:2" x14ac:dyDescent="0.3">
      <c r="A71" s="581"/>
      <c r="B71" s="141" t="s">
        <v>664</v>
      </c>
    </row>
    <row r="72" spans="1:2" x14ac:dyDescent="0.3">
      <c r="A72" s="581"/>
      <c r="B72" s="141" t="s">
        <v>665</v>
      </c>
    </row>
    <row r="73" spans="1:2" x14ac:dyDescent="0.3">
      <c r="A73" s="581"/>
      <c r="B73" s="141" t="s">
        <v>468</v>
      </c>
    </row>
    <row r="74" spans="1:2" x14ac:dyDescent="0.3">
      <c r="A74" s="581"/>
      <c r="B74" s="141" t="s">
        <v>666</v>
      </c>
    </row>
    <row r="75" spans="1:2" x14ac:dyDescent="0.3">
      <c r="A75" s="581"/>
      <c r="B75" s="141" t="s">
        <v>667</v>
      </c>
    </row>
    <row r="76" spans="1:2" x14ac:dyDescent="0.3">
      <c r="A76" s="581"/>
      <c r="B76" s="141" t="s">
        <v>668</v>
      </c>
    </row>
    <row r="77" spans="1:2" x14ac:dyDescent="0.3">
      <c r="A77" s="581"/>
      <c r="B77" s="141" t="s">
        <v>669</v>
      </c>
    </row>
    <row r="78" spans="1:2" x14ac:dyDescent="0.3">
      <c r="A78" s="581"/>
      <c r="B78" s="141" t="s">
        <v>670</v>
      </c>
    </row>
    <row r="79" spans="1:2" x14ac:dyDescent="0.3">
      <c r="A79" s="581"/>
      <c r="B79" s="141" t="s">
        <v>671</v>
      </c>
    </row>
    <row r="80" spans="1:2" x14ac:dyDescent="0.3">
      <c r="A80" s="581"/>
      <c r="B80" s="141" t="s">
        <v>672</v>
      </c>
    </row>
    <row r="81" spans="1:2" x14ac:dyDescent="0.3">
      <c r="A81" s="581"/>
      <c r="B81" s="141" t="s">
        <v>673</v>
      </c>
    </row>
    <row r="82" spans="1:2" x14ac:dyDescent="0.3">
      <c r="A82" s="581"/>
      <c r="B82" s="141" t="s">
        <v>674</v>
      </c>
    </row>
    <row r="83" spans="1:2" x14ac:dyDescent="0.3">
      <c r="A83" s="581"/>
      <c r="B83" s="141" t="s">
        <v>675</v>
      </c>
    </row>
    <row r="84" spans="1:2" ht="17.25" thickBot="1" x14ac:dyDescent="0.35">
      <c r="A84" s="580"/>
      <c r="B84" s="139" t="s">
        <v>676</v>
      </c>
    </row>
    <row r="85" spans="1:2" x14ac:dyDescent="0.3">
      <c r="A85" s="579" t="s">
        <v>677</v>
      </c>
      <c r="B85" s="138" t="s">
        <v>678</v>
      </c>
    </row>
    <row r="86" spans="1:2" x14ac:dyDescent="0.3">
      <c r="A86" s="581"/>
      <c r="B86" s="141" t="s">
        <v>679</v>
      </c>
    </row>
    <row r="87" spans="1:2" x14ac:dyDescent="0.3">
      <c r="A87" s="581"/>
      <c r="B87" s="141" t="s">
        <v>680</v>
      </c>
    </row>
    <row r="88" spans="1:2" x14ac:dyDescent="0.3">
      <c r="A88" s="581"/>
      <c r="B88" s="141" t="s">
        <v>681</v>
      </c>
    </row>
    <row r="89" spans="1:2" x14ac:dyDescent="0.3">
      <c r="A89" s="581"/>
      <c r="B89" s="141" t="s">
        <v>682</v>
      </c>
    </row>
    <row r="90" spans="1:2" ht="16.5" customHeight="1" x14ac:dyDescent="0.3">
      <c r="A90" s="581"/>
      <c r="B90" s="142" t="s">
        <v>683</v>
      </c>
    </row>
    <row r="91" spans="1:2" ht="17.25" thickBot="1" x14ac:dyDescent="0.35">
      <c r="A91" s="580"/>
      <c r="B91" s="139" t="s">
        <v>684</v>
      </c>
    </row>
    <row r="92" spans="1:2" x14ac:dyDescent="0.3">
      <c r="A92" s="579" t="s">
        <v>73</v>
      </c>
      <c r="B92" s="138" t="s">
        <v>685</v>
      </c>
    </row>
    <row r="93" spans="1:2" ht="15" customHeight="1" x14ac:dyDescent="0.3">
      <c r="A93" s="581"/>
      <c r="B93" s="142" t="s">
        <v>686</v>
      </c>
    </row>
    <row r="94" spans="1:2" ht="16.5" customHeight="1" x14ac:dyDescent="0.3">
      <c r="A94" s="581"/>
      <c r="B94" s="142" t="s">
        <v>687</v>
      </c>
    </row>
    <row r="95" spans="1:2" x14ac:dyDescent="0.3">
      <c r="A95" s="581"/>
      <c r="B95" s="141" t="s">
        <v>688</v>
      </c>
    </row>
    <row r="96" spans="1:2" x14ac:dyDescent="0.3">
      <c r="A96" s="581"/>
      <c r="B96" s="141" t="s">
        <v>689</v>
      </c>
    </row>
    <row r="97" spans="1:2" ht="17.25" thickBot="1" x14ac:dyDescent="0.35">
      <c r="A97" s="580"/>
      <c r="B97" s="139" t="s">
        <v>690</v>
      </c>
    </row>
    <row r="98" spans="1:2" x14ac:dyDescent="0.3">
      <c r="A98" s="579" t="s">
        <v>691</v>
      </c>
      <c r="B98" s="143" t="s">
        <v>692</v>
      </c>
    </row>
    <row r="99" spans="1:2" x14ac:dyDescent="0.3">
      <c r="A99" s="581"/>
      <c r="B99" s="141" t="s">
        <v>693</v>
      </c>
    </row>
    <row r="100" spans="1:2" x14ac:dyDescent="0.3">
      <c r="A100" s="581"/>
      <c r="B100" s="141" t="s">
        <v>694</v>
      </c>
    </row>
    <row r="101" spans="1:2" x14ac:dyDescent="0.3">
      <c r="A101" s="581"/>
      <c r="B101" s="141" t="s">
        <v>695</v>
      </c>
    </row>
    <row r="102" spans="1:2" x14ac:dyDescent="0.3">
      <c r="A102" s="581"/>
      <c r="B102" s="141" t="s">
        <v>696</v>
      </c>
    </row>
    <row r="103" spans="1:2" ht="17.25" thickBot="1" x14ac:dyDescent="0.35">
      <c r="A103" s="580"/>
      <c r="B103" s="144" t="s">
        <v>697</v>
      </c>
    </row>
    <row r="104" spans="1:2" x14ac:dyDescent="0.3">
      <c r="A104" s="579" t="s">
        <v>698</v>
      </c>
      <c r="B104" s="143" t="s">
        <v>699</v>
      </c>
    </row>
    <row r="105" spans="1:2" x14ac:dyDescent="0.3">
      <c r="A105" s="581"/>
      <c r="B105" s="141" t="s">
        <v>700</v>
      </c>
    </row>
    <row r="106" spans="1:2" x14ac:dyDescent="0.3">
      <c r="A106" s="581"/>
      <c r="B106" s="141" t="s">
        <v>701</v>
      </c>
    </row>
    <row r="107" spans="1:2" x14ac:dyDescent="0.3">
      <c r="A107" s="581"/>
      <c r="B107" s="141" t="s">
        <v>702</v>
      </c>
    </row>
    <row r="108" spans="1:2" x14ac:dyDescent="0.3">
      <c r="A108" s="581"/>
      <c r="B108" s="141" t="s">
        <v>703</v>
      </c>
    </row>
    <row r="109" spans="1:2" ht="17.25" thickBot="1" x14ac:dyDescent="0.35">
      <c r="A109" s="580"/>
      <c r="B109" s="144" t="s">
        <v>480</v>
      </c>
    </row>
    <row r="110" spans="1:2" ht="17.25" thickBot="1" x14ac:dyDescent="0.35">
      <c r="A110" s="145" t="s">
        <v>704</v>
      </c>
      <c r="B110" s="146" t="s">
        <v>705</v>
      </c>
    </row>
    <row r="111" spans="1:2" ht="15" customHeight="1" x14ac:dyDescent="0.3"/>
    <row r="112" spans="1:2" x14ac:dyDescent="0.3">
      <c r="A112" s="147" t="s">
        <v>706</v>
      </c>
    </row>
    <row r="113" spans="1:1" x14ac:dyDescent="0.3">
      <c r="A113" s="148" t="s">
        <v>707</v>
      </c>
    </row>
    <row r="114" spans="1:1" x14ac:dyDescent="0.3">
      <c r="A114" s="148" t="s">
        <v>708</v>
      </c>
    </row>
    <row r="115" spans="1:1" x14ac:dyDescent="0.3">
      <c r="A115" s="148" t="s">
        <v>443</v>
      </c>
    </row>
  </sheetData>
  <mergeCells count="16">
    <mergeCell ref="A85:A91"/>
    <mergeCell ref="A92:A97"/>
    <mergeCell ref="A98:A103"/>
    <mergeCell ref="A104:A109"/>
    <mergeCell ref="A46:A47"/>
    <mergeCell ref="A48:A49"/>
    <mergeCell ref="A50:A51"/>
    <mergeCell ref="A53:B53"/>
    <mergeCell ref="A55:A68"/>
    <mergeCell ref="A69:A84"/>
    <mergeCell ref="A31:A45"/>
    <mergeCell ref="A11:B11"/>
    <mergeCell ref="A13:A14"/>
    <mergeCell ref="A15:A16"/>
    <mergeCell ref="A17:A19"/>
    <mergeCell ref="A20:A30"/>
  </mergeCell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B2:E29"/>
  <sheetViews>
    <sheetView workbookViewId="0">
      <selection activeCell="B29" sqref="B29"/>
    </sheetView>
  </sheetViews>
  <sheetFormatPr baseColWidth="10" defaultColWidth="11.42578125" defaultRowHeight="15" x14ac:dyDescent="0.25"/>
  <sheetData>
    <row r="2" spans="2:5" x14ac:dyDescent="0.25">
      <c r="B2" t="s">
        <v>709</v>
      </c>
      <c r="E2" t="s">
        <v>710</v>
      </c>
    </row>
    <row r="3" spans="2:5" x14ac:dyDescent="0.25">
      <c r="B3" t="s">
        <v>711</v>
      </c>
      <c r="E3" t="s">
        <v>440</v>
      </c>
    </row>
    <row r="4" spans="2:5" x14ac:dyDescent="0.25">
      <c r="B4" t="s">
        <v>712</v>
      </c>
      <c r="E4" t="s">
        <v>215</v>
      </c>
    </row>
    <row r="5" spans="2:5" x14ac:dyDescent="0.25">
      <c r="B5" t="s">
        <v>227</v>
      </c>
    </row>
    <row r="8" spans="2:5" x14ac:dyDescent="0.25">
      <c r="B8" t="s">
        <v>713</v>
      </c>
    </row>
    <row r="9" spans="2:5" x14ac:dyDescent="0.25">
      <c r="B9" t="s">
        <v>714</v>
      </c>
    </row>
    <row r="10" spans="2:5" x14ac:dyDescent="0.25">
      <c r="B10" t="s">
        <v>238</v>
      </c>
    </row>
    <row r="13" spans="2:5" x14ac:dyDescent="0.25">
      <c r="B13" t="s">
        <v>715</v>
      </c>
    </row>
    <row r="14" spans="2:5" x14ac:dyDescent="0.25">
      <c r="B14" t="s">
        <v>218</v>
      </c>
    </row>
    <row r="15" spans="2:5" x14ac:dyDescent="0.25">
      <c r="B15" t="s">
        <v>716</v>
      </c>
    </row>
    <row r="16" spans="2:5" x14ac:dyDescent="0.25">
      <c r="B16" t="s">
        <v>717</v>
      </c>
    </row>
    <row r="17" spans="2:2" x14ac:dyDescent="0.25">
      <c r="B17" t="s">
        <v>718</v>
      </c>
    </row>
    <row r="20" spans="2:2" x14ac:dyDescent="0.25">
      <c r="B20" t="s">
        <v>238</v>
      </c>
    </row>
    <row r="21" spans="2:2" x14ac:dyDescent="0.25">
      <c r="B21" t="s">
        <v>719</v>
      </c>
    </row>
    <row r="22" spans="2:2" x14ac:dyDescent="0.25">
      <c r="B22" t="s">
        <v>720</v>
      </c>
    </row>
    <row r="24" spans="2:2" x14ac:dyDescent="0.25">
      <c r="B24" t="s">
        <v>721</v>
      </c>
    </row>
    <row r="25" spans="2:2" x14ac:dyDescent="0.25">
      <c r="B25" t="s">
        <v>359</v>
      </c>
    </row>
    <row r="26" spans="2:2" x14ac:dyDescent="0.25">
      <c r="B26" t="s">
        <v>722</v>
      </c>
    </row>
    <row r="27" spans="2:2" x14ac:dyDescent="0.25">
      <c r="B27" t="s">
        <v>723</v>
      </c>
    </row>
    <row r="28" spans="2:2" x14ac:dyDescent="0.25">
      <c r="B28" t="s">
        <v>221</v>
      </c>
    </row>
    <row r="29" spans="2:2" x14ac:dyDescent="0.25">
      <c r="B29" t="s">
        <v>724</v>
      </c>
    </row>
  </sheetData>
  <sortState xmlns:xlrd2="http://schemas.microsoft.com/office/spreadsheetml/2017/richdata2" ref="B2:B5">
    <sortCondition ref="B2:B5"/>
  </sortState>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3:D66"/>
  <sheetViews>
    <sheetView topLeftCell="A13" workbookViewId="0">
      <selection activeCell="A28" sqref="A28"/>
    </sheetView>
  </sheetViews>
  <sheetFormatPr baseColWidth="10" defaultColWidth="11.42578125" defaultRowHeight="12.75" x14ac:dyDescent="0.2"/>
  <cols>
    <col min="1" max="1" width="32.85546875" style="4" customWidth="1"/>
    <col min="2" max="16384" width="11.42578125" style="4"/>
  </cols>
  <sheetData>
    <row r="3" spans="1:1" x14ac:dyDescent="0.2">
      <c r="A3" s="5" t="s">
        <v>271</v>
      </c>
    </row>
    <row r="4" spans="1:1" x14ac:dyDescent="0.2">
      <c r="A4" s="5" t="s">
        <v>222</v>
      </c>
    </row>
    <row r="5" spans="1:1" x14ac:dyDescent="0.2">
      <c r="A5" s="5" t="s">
        <v>566</v>
      </c>
    </row>
    <row r="6" spans="1:1" x14ac:dyDescent="0.2">
      <c r="A6" s="5" t="s">
        <v>568</v>
      </c>
    </row>
    <row r="7" spans="1:1" x14ac:dyDescent="0.2">
      <c r="A7" s="5" t="s">
        <v>223</v>
      </c>
    </row>
    <row r="8" spans="1:1" x14ac:dyDescent="0.2">
      <c r="A8" s="5" t="s">
        <v>224</v>
      </c>
    </row>
    <row r="9" spans="1:1" x14ac:dyDescent="0.2">
      <c r="A9" s="5" t="s">
        <v>574</v>
      </c>
    </row>
    <row r="10" spans="1:1" x14ac:dyDescent="0.2">
      <c r="A10" s="5" t="s">
        <v>225</v>
      </c>
    </row>
    <row r="11" spans="1:1" x14ac:dyDescent="0.2">
      <c r="A11" s="5" t="s">
        <v>322</v>
      </c>
    </row>
    <row r="12" spans="1:1" x14ac:dyDescent="0.2">
      <c r="A12" s="5" t="s">
        <v>226</v>
      </c>
    </row>
    <row r="13" spans="1:1" x14ac:dyDescent="0.2">
      <c r="A13" s="5" t="s">
        <v>725</v>
      </c>
    </row>
    <row r="14" spans="1:1" x14ac:dyDescent="0.2">
      <c r="A14" s="5"/>
    </row>
    <row r="16" spans="1:1" x14ac:dyDescent="0.2">
      <c r="A16" s="5" t="s">
        <v>363</v>
      </c>
    </row>
    <row r="17" spans="1:2" x14ac:dyDescent="0.2">
      <c r="A17" s="5" t="s">
        <v>709</v>
      </c>
    </row>
    <row r="18" spans="1:2" x14ac:dyDescent="0.2">
      <c r="A18" s="5" t="s">
        <v>711</v>
      </c>
    </row>
    <row r="20" spans="1:2" x14ac:dyDescent="0.2">
      <c r="A20" s="5" t="s">
        <v>714</v>
      </c>
    </row>
    <row r="21" spans="1:2" x14ac:dyDescent="0.2">
      <c r="A21" s="5" t="s">
        <v>238</v>
      </c>
    </row>
    <row r="23" spans="1:2" x14ac:dyDescent="0.2">
      <c r="A23" s="4" t="s">
        <v>243</v>
      </c>
    </row>
    <row r="24" spans="1:2" x14ac:dyDescent="0.2">
      <c r="A24" s="4" t="s">
        <v>726</v>
      </c>
    </row>
    <row r="26" spans="1:2" x14ac:dyDescent="0.2">
      <c r="A26" s="113" t="s">
        <v>727</v>
      </c>
      <c r="B26" s="115" t="s">
        <v>728</v>
      </c>
    </row>
    <row r="27" spans="1:2" x14ac:dyDescent="0.2">
      <c r="A27" s="113" t="s">
        <v>729</v>
      </c>
      <c r="B27" s="115" t="s">
        <v>730</v>
      </c>
    </row>
    <row r="28" spans="1:2" ht="25.5" x14ac:dyDescent="0.2">
      <c r="A28" s="113" t="s">
        <v>731</v>
      </c>
      <c r="B28" s="115" t="s">
        <v>212</v>
      </c>
    </row>
    <row r="29" spans="1:2" x14ac:dyDescent="0.2">
      <c r="A29" s="114" t="s">
        <v>732</v>
      </c>
      <c r="B29" s="115" t="s">
        <v>733</v>
      </c>
    </row>
    <row r="30" spans="1:2" x14ac:dyDescent="0.2">
      <c r="A30" s="113" t="s">
        <v>734</v>
      </c>
      <c r="B30" s="115" t="s">
        <v>735</v>
      </c>
    </row>
    <row r="31" spans="1:2" x14ac:dyDescent="0.2">
      <c r="A31" s="113" t="s">
        <v>736</v>
      </c>
      <c r="B31" s="115" t="s">
        <v>737</v>
      </c>
    </row>
    <row r="32" spans="1:2" x14ac:dyDescent="0.2">
      <c r="A32" s="113" t="s">
        <v>72</v>
      </c>
      <c r="B32" s="115" t="s">
        <v>738</v>
      </c>
    </row>
    <row r="33" spans="1:4" x14ac:dyDescent="0.2">
      <c r="A33" s="113" t="s">
        <v>739</v>
      </c>
      <c r="B33" s="115" t="s">
        <v>740</v>
      </c>
    </row>
    <row r="34" spans="1:4" x14ac:dyDescent="0.2">
      <c r="A34" s="113" t="s">
        <v>741</v>
      </c>
      <c r="B34" s="115" t="s">
        <v>742</v>
      </c>
    </row>
    <row r="35" spans="1:4" x14ac:dyDescent="0.2">
      <c r="A35" s="113" t="s">
        <v>743</v>
      </c>
      <c r="B35" s="115" t="s">
        <v>744</v>
      </c>
    </row>
    <row r="36" spans="1:4" x14ac:dyDescent="0.2">
      <c r="A36" s="113" t="s">
        <v>745</v>
      </c>
      <c r="B36" s="115" t="s">
        <v>746</v>
      </c>
    </row>
    <row r="37" spans="1:4" ht="15.75" customHeight="1" x14ac:dyDescent="0.2">
      <c r="A37" s="113" t="s">
        <v>747</v>
      </c>
      <c r="B37" s="115" t="s">
        <v>748</v>
      </c>
    </row>
    <row r="38" spans="1:4" x14ac:dyDescent="0.2">
      <c r="A38" s="113" t="s">
        <v>749</v>
      </c>
      <c r="B38" s="115" t="s">
        <v>750</v>
      </c>
    </row>
    <row r="39" spans="1:4" x14ac:dyDescent="0.2">
      <c r="A39" s="113" t="s">
        <v>751</v>
      </c>
      <c r="B39" s="115" t="s">
        <v>752</v>
      </c>
    </row>
    <row r="43" spans="1:4" x14ac:dyDescent="0.2">
      <c r="A43" s="4">
        <v>1</v>
      </c>
    </row>
    <row r="44" spans="1:4" x14ac:dyDescent="0.2">
      <c r="A44" s="4">
        <v>2</v>
      </c>
    </row>
    <row r="45" spans="1:4" x14ac:dyDescent="0.2">
      <c r="A45" s="4">
        <v>3</v>
      </c>
      <c r="B45" s="4">
        <v>3</v>
      </c>
    </row>
    <row r="46" spans="1:4" x14ac:dyDescent="0.2">
      <c r="A46" s="4">
        <v>4</v>
      </c>
      <c r="B46" s="4">
        <v>4</v>
      </c>
    </row>
    <row r="47" spans="1:4" x14ac:dyDescent="0.2">
      <c r="A47" s="4">
        <v>5</v>
      </c>
      <c r="B47" s="4">
        <v>5</v>
      </c>
      <c r="C47" s="4">
        <f>25*4</f>
        <v>100</v>
      </c>
      <c r="D47" s="4">
        <f>5*4</f>
        <v>20</v>
      </c>
    </row>
    <row r="48" spans="1:4" x14ac:dyDescent="0.2">
      <c r="C48" s="4">
        <f>12*4</f>
        <v>48</v>
      </c>
      <c r="D48" s="4">
        <f>4*4</f>
        <v>16</v>
      </c>
    </row>
    <row r="49" spans="1:4" x14ac:dyDescent="0.2">
      <c r="C49" s="4">
        <f>6*4</f>
        <v>24</v>
      </c>
      <c r="D49" s="4">
        <f>3*4</f>
        <v>12</v>
      </c>
    </row>
    <row r="52" spans="1:4" x14ac:dyDescent="0.2">
      <c r="A52" s="4">
        <v>0</v>
      </c>
      <c r="B52" s="4">
        <v>15</v>
      </c>
      <c r="C52" s="4">
        <v>0</v>
      </c>
    </row>
    <row r="53" spans="1:4" x14ac:dyDescent="0.2">
      <c r="A53" s="4">
        <v>10</v>
      </c>
      <c r="B53" s="4">
        <v>0</v>
      </c>
      <c r="C53" s="4">
        <v>5</v>
      </c>
    </row>
    <row r="54" spans="1:4" x14ac:dyDescent="0.2">
      <c r="A54" s="4">
        <v>15</v>
      </c>
      <c r="C54" s="4">
        <v>10</v>
      </c>
    </row>
    <row r="56" spans="1:4" x14ac:dyDescent="0.2">
      <c r="A56" s="119" t="s">
        <v>361</v>
      </c>
    </row>
    <row r="57" spans="1:4" x14ac:dyDescent="0.2">
      <c r="A57" s="119" t="s">
        <v>753</v>
      </c>
    </row>
    <row r="58" spans="1:4" x14ac:dyDescent="0.2">
      <c r="A58" s="119" t="s">
        <v>754</v>
      </c>
    </row>
    <row r="60" spans="1:4" x14ac:dyDescent="0.2">
      <c r="A60" s="4" t="s">
        <v>362</v>
      </c>
      <c r="B60" s="4" t="s">
        <v>362</v>
      </c>
    </row>
    <row r="61" spans="1:4" x14ac:dyDescent="0.2">
      <c r="A61" s="4" t="s">
        <v>755</v>
      </c>
      <c r="B61" s="4" t="s">
        <v>756</v>
      </c>
    </row>
    <row r="62" spans="1:4" x14ac:dyDescent="0.2">
      <c r="B62" s="4" t="s">
        <v>755</v>
      </c>
    </row>
    <row r="64" spans="1:4" x14ac:dyDescent="0.2">
      <c r="A64" s="4" t="s">
        <v>363</v>
      </c>
    </row>
    <row r="65" spans="1:1" x14ac:dyDescent="0.2">
      <c r="A65" s="4" t="s">
        <v>711</v>
      </c>
    </row>
    <row r="66" spans="1:1" x14ac:dyDescent="0.2">
      <c r="A66" s="4" t="s">
        <v>757</v>
      </c>
    </row>
  </sheetData>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4698C21ADF809643BDA9225112B63919" ma:contentTypeVersion="17" ma:contentTypeDescription="Crear nuevo documento." ma:contentTypeScope="" ma:versionID="5f4c338def46bf5bf19214706667072e">
  <xsd:schema xmlns:xsd="http://www.w3.org/2001/XMLSchema" xmlns:xs="http://www.w3.org/2001/XMLSchema" xmlns:p="http://schemas.microsoft.com/office/2006/metadata/properties" xmlns:ns2="d37b1d50-af9c-447b-b1f1-aa01515899c9" xmlns:ns3="e65ea7b8-1bb6-4105-84f8-2ca17f785111" targetNamespace="http://schemas.microsoft.com/office/2006/metadata/properties" ma:root="true" ma:fieldsID="36e34f7391d6abe9540288c315af07fc" ns2:_="" ns3:_="">
    <xsd:import namespace="d37b1d50-af9c-447b-b1f1-aa01515899c9"/>
    <xsd:import namespace="e65ea7b8-1bb6-4105-84f8-2ca17f785111"/>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AutoKeyPoints" minOccurs="0"/>
                <xsd:element ref="ns2:MediaServiceKeyPoints" minOccurs="0"/>
                <xsd:element ref="ns2:MediaLengthInSeconds" minOccurs="0"/>
                <xsd:element ref="ns2:MediaServiceDateTaken" minOccurs="0"/>
                <xsd:element ref="ns2:lcf76f155ced4ddcb4097134ff3c332f" minOccurs="0"/>
                <xsd:element ref="ns3:TaxCatchAll" minOccurs="0"/>
                <xsd:element ref="ns2:MediaServiceObjectDetectorVersion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37b1d50-af9c-447b-b1f1-aa01515899c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LengthInSeconds" ma:index="18" nillable="true" ma:displayName="Length (seconds)" ma:internalName="MediaLengthInSeconds" ma:readOnly="true">
      <xsd:simpleType>
        <xsd:restriction base="dms:Unknown"/>
      </xsd:simpleType>
    </xsd:element>
    <xsd:element name="MediaServiceDateTaken" ma:index="19" nillable="true" ma:displayName="MediaServiceDateTaken" ma:hidden="true" ma:internalName="MediaServiceDateTaken" ma:readOnly="true">
      <xsd:simpleType>
        <xsd:restriction base="dms:Text"/>
      </xsd:simpleType>
    </xsd:element>
    <xsd:element name="lcf76f155ced4ddcb4097134ff3c332f" ma:index="21" nillable="true" ma:taxonomy="true" ma:internalName="lcf76f155ced4ddcb4097134ff3c332f" ma:taxonomyFieldName="MediaServiceImageTags" ma:displayName="Etiquetas de imagen" ma:readOnly="false" ma:fieldId="{5cf76f15-5ced-4ddc-b409-7134ff3c332f}" ma:taxonomyMulti="true" ma:sspId="057e2a1d-871c-4293-86ae-ec0df517bb7d"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3" nillable="true" ma:displayName="MediaServiceObjectDetectorVersions" ma:description="" ma:hidden="true" ma:indexed="true" ma:internalName="MediaServiceObjectDetectorVersions" ma:readOnly="true">
      <xsd:simpleType>
        <xsd:restriction base="dms:Text"/>
      </xsd:simpleType>
    </xsd:element>
    <xsd:element name="MediaServiceLocation" ma:index="24"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e65ea7b8-1bb6-4105-84f8-2ca17f785111" elementFormDefault="qualified">
    <xsd:import namespace="http://schemas.microsoft.com/office/2006/documentManagement/types"/>
    <xsd:import namespace="http://schemas.microsoft.com/office/infopath/2007/PartnerControls"/>
    <xsd:element name="SharedWithUsers" ma:index="14"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Detalles de uso compartido" ma:internalName="SharedWithDetails" ma:readOnly="true">
      <xsd:simpleType>
        <xsd:restriction base="dms:Note">
          <xsd:maxLength value="255"/>
        </xsd:restriction>
      </xsd:simpleType>
    </xsd:element>
    <xsd:element name="TaxCatchAll" ma:index="22" nillable="true" ma:displayName="Taxonomy Catch All Column" ma:hidden="true" ma:list="{ebd6e9f0-ca35-4f38-96fe-5786f07db789}" ma:internalName="TaxCatchAll" ma:showField="CatchAllData" ma:web="e65ea7b8-1bb6-4105-84f8-2ca17f78511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SharedWithUsers xmlns="e65ea7b8-1bb6-4105-84f8-2ca17f785111">
      <UserInfo>
        <DisplayName>Sharon Tatiana Amaya Garcia</DisplayName>
        <AccountId>18</AccountId>
        <AccountType/>
      </UserInfo>
      <UserInfo>
        <DisplayName>KAREN  NIÑO RAMIREZ</DisplayName>
        <AccountId>20</AccountId>
        <AccountType/>
      </UserInfo>
      <UserInfo>
        <DisplayName>Johanna Mendez Santos</DisplayName>
        <AccountId>29</AccountId>
        <AccountType/>
      </UserInfo>
      <UserInfo>
        <DisplayName>OLGA MIREYA  SANTOS GONZALEZ</DisplayName>
        <AccountId>32</AccountId>
        <AccountType/>
      </UserInfo>
      <UserInfo>
        <DisplayName>JACQUELINNE  FARFAN SANCHEZ</DisplayName>
        <AccountId>33</AccountId>
        <AccountType/>
      </UserInfo>
      <UserInfo>
        <DisplayName>LUZ ALBA  JIMENEZ AYALA</DisplayName>
        <AccountId>34</AccountId>
        <AccountType/>
      </UserInfo>
      <UserInfo>
        <DisplayName>Nidia Geiler Hernandez Barrera</DisplayName>
        <AccountId>35</AccountId>
        <AccountType/>
      </UserInfo>
      <UserInfo>
        <DisplayName>Francy Paola Zuñiga Gonzalez</DisplayName>
        <AccountId>36</AccountId>
        <AccountType/>
      </UserInfo>
      <UserInfo>
        <DisplayName>Luis Javier Rodriguez Luque</DisplayName>
        <AccountId>37</AccountId>
        <AccountType/>
      </UserInfo>
      <UserInfo>
        <DisplayName>LADY JOHANNA  PINZÓN ALFONSO</DisplayName>
        <AccountId>38</AccountId>
        <AccountType/>
      </UserInfo>
      <UserInfo>
        <DisplayName>Sonia Gutierrez Barreto</DisplayName>
        <AccountId>39</AccountId>
        <AccountType/>
      </UserInfo>
      <UserInfo>
        <DisplayName>Eduard Andres Rairan Serrato</DisplayName>
        <AccountId>40</AccountId>
        <AccountType/>
      </UserInfo>
      <UserInfo>
        <DisplayName>Norma Catherine Ledesma Novoa</DisplayName>
        <AccountId>41</AccountId>
        <AccountType/>
      </UserInfo>
      <UserInfo>
        <DisplayName>LUZ MARY  PALACIOS CASTILLO</DisplayName>
        <AccountId>42</AccountId>
        <AccountType/>
      </UserInfo>
    </SharedWithUsers>
    <lcf76f155ced4ddcb4097134ff3c332f xmlns="d37b1d50-af9c-447b-b1f1-aa01515899c9">
      <Terms xmlns="http://schemas.microsoft.com/office/infopath/2007/PartnerControls"/>
    </lcf76f155ced4ddcb4097134ff3c332f>
    <TaxCatchAll xmlns="e65ea7b8-1bb6-4105-84f8-2ca17f785111" xsi:nil="true"/>
  </documentManagement>
</p:properties>
</file>

<file path=customXml/itemProps1.xml><?xml version="1.0" encoding="utf-8"?>
<ds:datastoreItem xmlns:ds="http://schemas.openxmlformats.org/officeDocument/2006/customXml" ds:itemID="{767E03C2-AF36-411C-A5AB-760CC17F30B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37b1d50-af9c-447b-b1f1-aa01515899c9"/>
    <ds:schemaRef ds:uri="e65ea7b8-1bb6-4105-84f8-2ca17f78511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124BE2C-CFB0-404A-9ED6-C350A230CF15}">
  <ds:schemaRefs>
    <ds:schemaRef ds:uri="http://schemas.microsoft.com/sharepoint/v3/contenttype/forms"/>
  </ds:schemaRefs>
</ds:datastoreItem>
</file>

<file path=customXml/itemProps3.xml><?xml version="1.0" encoding="utf-8"?>
<ds:datastoreItem xmlns:ds="http://schemas.openxmlformats.org/officeDocument/2006/customXml" ds:itemID="{36575587-2C44-406B-8472-7E6E7F9949E7}">
  <ds:schemaRefs>
    <ds:schemaRef ds:uri="http://schemas.microsoft.com/office/2006/metadata/properties"/>
    <ds:schemaRef ds:uri="http://schemas.microsoft.com/office/infopath/2007/PartnerControls"/>
    <ds:schemaRef ds:uri="e65ea7b8-1bb6-4105-84f8-2ca17f785111"/>
    <ds:schemaRef ds:uri="d37b1d50-af9c-447b-b1f1-aa01515899c9"/>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14</vt:i4>
      </vt:variant>
    </vt:vector>
  </HeadingPairs>
  <TitlesOfParts>
    <vt:vector size="14" baseType="lpstr">
      <vt:lpstr>Intructivo</vt:lpstr>
      <vt:lpstr>CONTEXTO</vt:lpstr>
      <vt:lpstr> RIESGOS DE GESTION</vt:lpstr>
      <vt:lpstr>RIEGOS DE CORRUPCION</vt:lpstr>
      <vt:lpstr> RIESGOS SEGURIDAD INFORMACION</vt:lpstr>
      <vt:lpstr>OPORTUNIDADES</vt:lpstr>
      <vt:lpstr>Matriz Calor Inherente</vt:lpstr>
      <vt:lpstr>Matriz Calor Residual</vt:lpstr>
      <vt:lpstr>Tabla probabilidad</vt:lpstr>
      <vt:lpstr>Tabla Impacto</vt:lpstr>
      <vt:lpstr>Tabla Valoración controles</vt:lpstr>
      <vt:lpstr>seguridad info</vt:lpstr>
      <vt:lpstr>Opciones Tratamiento</vt:lpstr>
      <vt:lpstr>Hoja1</vt:lpstr>
    </vt:vector>
  </TitlesOfParts>
  <Manager/>
  <Company>Hewlett-Packard</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Myrian Cubillos Benavides</dc:creator>
  <cp:keywords/>
  <dc:description/>
  <cp:lastModifiedBy>Luz Mary Palacios Castillo</cp:lastModifiedBy>
  <cp:revision/>
  <dcterms:created xsi:type="dcterms:W3CDTF">2020-03-24T23:12:47Z</dcterms:created>
  <dcterms:modified xsi:type="dcterms:W3CDTF">2024-01-16T15:41:39Z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0x0101004698C21ADF809643BDA9225112B63919</vt:lpwstr>
  </property>
  <property fmtid="{D5CDD505-2E9C-101B-9397-08002B2CF9AE}" pid="3" name="MSIP_Label_5fac521f-e930-485b-97f4-efbe7db8e98f_Enabled">
    <vt:lpwstr>true</vt:lpwstr>
  </property>
  <property fmtid="{D5CDD505-2E9C-101B-9397-08002B2CF9AE}" pid="4" name="MSIP_Label_5fac521f-e930-485b-97f4-efbe7db8e98f_SetDate">
    <vt:lpwstr>2022-12-12T20:03:15Z</vt:lpwstr>
  </property>
  <property fmtid="{D5CDD505-2E9C-101B-9397-08002B2CF9AE}" pid="5" name="MSIP_Label_5fac521f-e930-485b-97f4-efbe7db8e98f_Method">
    <vt:lpwstr>Standard</vt:lpwstr>
  </property>
  <property fmtid="{D5CDD505-2E9C-101B-9397-08002B2CF9AE}" pid="6" name="MSIP_Label_5fac521f-e930-485b-97f4-efbe7db8e98f_Name">
    <vt:lpwstr>defa4170-0d19-0005-0004-bc88714345d2</vt:lpwstr>
  </property>
  <property fmtid="{D5CDD505-2E9C-101B-9397-08002B2CF9AE}" pid="7" name="MSIP_Label_5fac521f-e930-485b-97f4-efbe7db8e98f_SiteId">
    <vt:lpwstr>9ecb216e-449b-4584-bc82-26bce78574fb</vt:lpwstr>
  </property>
  <property fmtid="{D5CDD505-2E9C-101B-9397-08002B2CF9AE}" pid="8" name="MSIP_Label_5fac521f-e930-485b-97f4-efbe7db8e98f_ActionId">
    <vt:lpwstr>397af3cb-f1a2-424b-b625-0b3a7563ab70</vt:lpwstr>
  </property>
  <property fmtid="{D5CDD505-2E9C-101B-9397-08002B2CF9AE}" pid="9" name="MSIP_Label_5fac521f-e930-485b-97f4-efbe7db8e98f_ContentBits">
    <vt:lpwstr>0</vt:lpwstr>
  </property>
  <property fmtid="{D5CDD505-2E9C-101B-9397-08002B2CF9AE}" pid="10" name="MediaServiceImageTags">
    <vt:lpwstr/>
  </property>
</Properties>
</file>