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C:\Users\luzma\OneDrive\Escritorio\"/>
    </mc:Choice>
  </mc:AlternateContent>
  <xr:revisionPtr revIDLastSave="0" documentId="13_ncr:1_{32624C0C-87D0-49B1-9B81-FF1834F8DF75}" xr6:coauthVersionLast="47" xr6:coauthVersionMax="47" xr10:uidLastSave="{00000000-0000-0000-0000-000000000000}"/>
  <workbookProtection workbookAlgorithmName="SHA-512" workbookHashValue="3Rle2ih6h43AWs+EDYGNZsXAxWzqJE/nIQkIZorMtGz0CkfSAkIzIxOUmsOR006X0w11aUl1YL11FoE/KlBCrg==" workbookSaltValue="4KHMxSdIdClBRxLH0Wa+Gg==" workbookSpinCount="100000" lockStructure="1"/>
  <bookViews>
    <workbookView xWindow="-120" yWindow="-120" windowWidth="21840" windowHeight="13140" tabRatio="658" firstSheet="2" activeTab="2"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3" i="13" l="1"/>
  <c r="B222" i="13"/>
  <c r="F221" i="13"/>
  <c r="B221" i="13"/>
  <c r="F220" i="13"/>
  <c r="F219" i="13"/>
  <c r="F218" i="13"/>
  <c r="F217" i="13"/>
  <c r="F216" i="13"/>
  <c r="F215" i="13"/>
  <c r="F214" i="13"/>
  <c r="F213" i="13"/>
  <c r="F212" i="13"/>
  <c r="F211" i="13"/>
  <c r="H210" i="13"/>
  <c r="F210" i="13"/>
  <c r="N11" i="1" l="1"/>
  <c r="O11" i="1" s="1"/>
  <c r="N53" i="1"/>
  <c r="O53" i="1" s="1"/>
  <c r="N29" i="1"/>
  <c r="O29" i="1" s="1"/>
  <c r="N47" i="1"/>
  <c r="O47" i="1" s="1"/>
  <c r="N23" i="1"/>
  <c r="O23" i="1" s="1"/>
  <c r="N41" i="1"/>
  <c r="O41" i="1" s="1"/>
  <c r="N17" i="1"/>
  <c r="O17" i="1" s="1"/>
  <c r="N59" i="1"/>
  <c r="O59" i="1" s="1"/>
  <c r="N35" i="1"/>
  <c r="O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W62" i="24"/>
  <c r="W61" i="24"/>
  <c r="W60" i="24"/>
  <c r="W59" i="24"/>
  <c r="AL60" i="24" s="1"/>
  <c r="AK60" i="24" s="1"/>
  <c r="N59" i="24"/>
  <c r="W58" i="24"/>
  <c r="W57" i="24"/>
  <c r="W56" i="24"/>
  <c r="W55" i="24"/>
  <c r="W54" i="24"/>
  <c r="W53" i="24"/>
  <c r="N53" i="24"/>
  <c r="O53" i="24" s="1"/>
  <c r="W52" i="24"/>
  <c r="W51" i="24"/>
  <c r="W50" i="24"/>
  <c r="W49" i="24"/>
  <c r="W48" i="24"/>
  <c r="W47" i="24"/>
  <c r="AH47" i="24" s="1"/>
  <c r="N47" i="24"/>
  <c r="W46" i="24"/>
  <c r="W45" i="24"/>
  <c r="AL46" i="24" s="1"/>
  <c r="AK46" i="24" s="1"/>
  <c r="W44" i="24"/>
  <c r="W43" i="24"/>
  <c r="W42" i="24"/>
  <c r="W41" i="24"/>
  <c r="AL42" i="24" s="1"/>
  <c r="AK42" i="24" s="1"/>
  <c r="N41" i="24"/>
  <c r="O41" i="24" s="1"/>
  <c r="W40" i="24"/>
  <c r="W39" i="24"/>
  <c r="W38" i="24"/>
  <c r="W37" i="24"/>
  <c r="AL38" i="24" s="1"/>
  <c r="AK38" i="24" s="1"/>
  <c r="W36" i="24"/>
  <c r="W35" i="24"/>
  <c r="AL35" i="24" s="1"/>
  <c r="AK35" i="24" s="1"/>
  <c r="N35" i="24"/>
  <c r="W34" i="24"/>
  <c r="W33" i="24"/>
  <c r="W32" i="24"/>
  <c r="W31" i="24"/>
  <c r="W30" i="24"/>
  <c r="W29" i="24"/>
  <c r="N29" i="24"/>
  <c r="W28" i="24"/>
  <c r="W27" i="24"/>
  <c r="W26" i="24"/>
  <c r="W25" i="24"/>
  <c r="W24" i="24"/>
  <c r="W23" i="24"/>
  <c r="AL23" i="24" s="1"/>
  <c r="AK23" i="24" s="1"/>
  <c r="N23" i="24"/>
  <c r="O23" i="24" s="1"/>
  <c r="W22" i="24"/>
  <c r="W21" i="24"/>
  <c r="W20" i="24"/>
  <c r="AL21" i="24" s="1"/>
  <c r="AK21" i="24" s="1"/>
  <c r="W19" i="24"/>
  <c r="W18" i="24"/>
  <c r="W17" i="24"/>
  <c r="N17" i="24"/>
  <c r="O17" i="24" s="1"/>
  <c r="W16" i="24"/>
  <c r="W15" i="24"/>
  <c r="W14" i="24"/>
  <c r="W13" i="24"/>
  <c r="AH14" i="24" s="1"/>
  <c r="W12" i="24"/>
  <c r="W11" i="24"/>
  <c r="N11" i="24"/>
  <c r="O11" i="24" s="1"/>
  <c r="W10" i="24"/>
  <c r="W9" i="24"/>
  <c r="W8" i="24"/>
  <c r="W7" i="24"/>
  <c r="W6" i="24"/>
  <c r="W5" i="24"/>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E63" i="1" s="1"/>
  <c r="AA61" i="1"/>
  <c r="T61" i="1"/>
  <c r="AA60" i="1"/>
  <c r="T60" i="1"/>
  <c r="AI61" i="1" s="1"/>
  <c r="AH61" i="1" s="1"/>
  <c r="AA59" i="1"/>
  <c r="T59" i="1"/>
  <c r="K59" i="1"/>
  <c r="AA58" i="1"/>
  <c r="T58" i="1"/>
  <c r="AA57" i="1"/>
  <c r="T57" i="1"/>
  <c r="AA56" i="1"/>
  <c r="T56" i="1"/>
  <c r="AA55" i="1"/>
  <c r="T55" i="1"/>
  <c r="AA54" i="1"/>
  <c r="T54" i="1"/>
  <c r="AA53" i="1"/>
  <c r="T53" i="1"/>
  <c r="K53" i="1"/>
  <c r="Q53" i="1" s="1"/>
  <c r="AA52" i="1"/>
  <c r="T52" i="1"/>
  <c r="AA51" i="1"/>
  <c r="T51" i="1"/>
  <c r="AA50" i="1"/>
  <c r="T50" i="1"/>
  <c r="AA49" i="1"/>
  <c r="T49" i="1"/>
  <c r="AA48" i="1"/>
  <c r="T48" i="1"/>
  <c r="AA47" i="1"/>
  <c r="T47" i="1"/>
  <c r="AE47" i="1" s="1"/>
  <c r="K47" i="1"/>
  <c r="Q47" i="1" s="1"/>
  <c r="AA46" i="1"/>
  <c r="T46" i="1"/>
  <c r="AA45" i="1"/>
  <c r="T45" i="1"/>
  <c r="AA44" i="1"/>
  <c r="T44" i="1"/>
  <c r="AA43" i="1"/>
  <c r="T43" i="1"/>
  <c r="AA42" i="1"/>
  <c r="T42" i="1"/>
  <c r="AA41" i="1"/>
  <c r="T41" i="1"/>
  <c r="K41" i="1"/>
  <c r="Q41" i="1" s="1"/>
  <c r="AA40" i="1"/>
  <c r="T40" i="1"/>
  <c r="AA39" i="1"/>
  <c r="T39" i="1"/>
  <c r="AA38" i="1"/>
  <c r="T38" i="1"/>
  <c r="AA37" i="1"/>
  <c r="T37" i="1"/>
  <c r="AA36" i="1"/>
  <c r="T36" i="1"/>
  <c r="AI37" i="1" s="1"/>
  <c r="AH37" i="1" s="1"/>
  <c r="AA35" i="1"/>
  <c r="T35" i="1"/>
  <c r="K35" i="1"/>
  <c r="Q35" i="1" s="1"/>
  <c r="AA34" i="1"/>
  <c r="T34" i="1"/>
  <c r="AA33" i="1"/>
  <c r="T33" i="1"/>
  <c r="AA32" i="1"/>
  <c r="T32" i="1"/>
  <c r="AA31" i="1"/>
  <c r="T31" i="1"/>
  <c r="AA30" i="1"/>
  <c r="T30" i="1"/>
  <c r="AA29" i="1"/>
  <c r="T29" i="1"/>
  <c r="K29" i="1"/>
  <c r="Q29" i="1" s="1"/>
  <c r="AA28" i="1"/>
  <c r="T28" i="1"/>
  <c r="AA27" i="1"/>
  <c r="T27" i="1"/>
  <c r="AI28" i="1" s="1"/>
  <c r="AH28" i="1" s="1"/>
  <c r="AA26" i="1"/>
  <c r="T26" i="1"/>
  <c r="AA25" i="1"/>
  <c r="T25" i="1"/>
  <c r="AI26" i="1" s="1"/>
  <c r="AH26" i="1" s="1"/>
  <c r="AA24" i="1"/>
  <c r="T24" i="1"/>
  <c r="AA23" i="1"/>
  <c r="T23" i="1"/>
  <c r="AI23" i="1" s="1"/>
  <c r="AH23" i="1" s="1"/>
  <c r="K23" i="1"/>
  <c r="AA22" i="1"/>
  <c r="T22" i="1"/>
  <c r="AA21" i="1"/>
  <c r="T21" i="1"/>
  <c r="AA20" i="1"/>
  <c r="T20" i="1"/>
  <c r="AA19" i="1"/>
  <c r="T19" i="1"/>
  <c r="AA18" i="1"/>
  <c r="T18" i="1"/>
  <c r="AA17" i="1"/>
  <c r="T17" i="1"/>
  <c r="K17" i="1"/>
  <c r="AA16" i="1"/>
  <c r="T16" i="1"/>
  <c r="AA15" i="1"/>
  <c r="T15" i="1"/>
  <c r="AA14" i="1"/>
  <c r="T14" i="1"/>
  <c r="AA13" i="1"/>
  <c r="T13" i="1"/>
  <c r="AA12" i="1"/>
  <c r="T12" i="1"/>
  <c r="AA11" i="1"/>
  <c r="T11" i="1"/>
  <c r="K11" i="1"/>
  <c r="AA10" i="1"/>
  <c r="T10" i="1"/>
  <c r="AA9" i="1"/>
  <c r="T9" i="1"/>
  <c r="AA8" i="1"/>
  <c r="T8" i="1"/>
  <c r="AA7" i="1"/>
  <c r="T7" i="1"/>
  <c r="AA6" i="1"/>
  <c r="T6" i="1"/>
  <c r="AA5" i="1"/>
  <c r="K5" i="1"/>
  <c r="L5" i="1" s="1"/>
  <c r="AI10" i="1" l="1"/>
  <c r="AH10" i="1" s="1"/>
  <c r="AI21" i="1"/>
  <c r="AH21" i="1" s="1"/>
  <c r="AI32" i="1"/>
  <c r="AH32" i="1" s="1"/>
  <c r="AE34" i="1"/>
  <c r="AG34" i="1" s="1"/>
  <c r="AI43" i="1"/>
  <c r="AH43" i="1" s="1"/>
  <c r="AI45" i="1"/>
  <c r="AH45" i="1" s="1"/>
  <c r="AI54" i="1"/>
  <c r="AH54" i="1" s="1"/>
  <c r="AI56" i="1"/>
  <c r="AH56" i="1" s="1"/>
  <c r="AI58" i="1"/>
  <c r="AH58" i="1" s="1"/>
  <c r="AL12" i="24"/>
  <c r="AK12" i="24" s="1"/>
  <c r="AL26" i="24"/>
  <c r="AK26" i="24" s="1"/>
  <c r="AL33" i="24"/>
  <c r="AK33" i="24" s="1"/>
  <c r="AL44" i="24"/>
  <c r="AK44" i="24" s="1"/>
  <c r="AL62" i="24"/>
  <c r="AK62" i="24" s="1"/>
  <c r="L11" i="1"/>
  <c r="Q11" i="1"/>
  <c r="L17" i="1"/>
  <c r="Q17" i="1"/>
  <c r="L23" i="1"/>
  <c r="Q23" i="1"/>
  <c r="L59" i="1"/>
  <c r="Q59" i="1"/>
  <c r="AL15" i="24"/>
  <c r="AK15" i="24" s="1"/>
  <c r="AH22" i="24"/>
  <c r="AJ22" i="24" s="1"/>
  <c r="AH39" i="24"/>
  <c r="AJ39" i="24" s="1"/>
  <c r="AL63" i="24"/>
  <c r="AK63" i="24" s="1"/>
  <c r="AE13" i="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J49" i="24" s="1"/>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M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J14" i="24"/>
  <c r="AI14" i="24"/>
  <c r="AJ51" i="24"/>
  <c r="AI47" i="24"/>
  <c r="AJ47" i="24"/>
  <c r="AJ40" i="24"/>
  <c r="AI52" i="24"/>
  <c r="AI49" i="24"/>
  <c r="AM49" i="24" s="1"/>
  <c r="AI24" i="24"/>
  <c r="AI41" i="24"/>
  <c r="AM41" i="24" s="1"/>
  <c r="AI45" i="24"/>
  <c r="AI62" i="24"/>
  <c r="AM62" i="24" s="1"/>
  <c r="AJ7" i="24"/>
  <c r="AH12" i="24"/>
  <c r="AH16" i="24"/>
  <c r="AI18" i="24"/>
  <c r="AM18" i="24" s="1"/>
  <c r="AL19" i="24"/>
  <c r="AK19" i="24" s="1"/>
  <c r="AH29" i="24"/>
  <c r="AH33" i="24"/>
  <c r="AI35" i="24"/>
  <c r="AM35" i="24" s="1"/>
  <c r="AL36" i="24"/>
  <c r="AK36" i="24" s="1"/>
  <c r="AI39" i="24"/>
  <c r="AM39" i="24" s="1"/>
  <c r="AL40" i="24"/>
  <c r="AK40" i="24" s="1"/>
  <c r="AH50" i="24"/>
  <c r="AL53" i="24"/>
  <c r="AK53" i="24" s="1"/>
  <c r="AI56" i="24"/>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I25" i="24"/>
  <c r="AH36" i="24"/>
  <c r="AI46" i="24"/>
  <c r="AM46" i="24" s="1"/>
  <c r="AH53" i="24"/>
  <c r="AH57" i="24"/>
  <c r="AI59"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F30" i="1"/>
  <c r="AG30" i="1"/>
  <c r="AF57" i="1"/>
  <c r="AG63" i="1"/>
  <c r="AF63" i="1"/>
  <c r="AF47" i="1"/>
  <c r="AG47" i="1"/>
  <c r="AF31" i="1"/>
  <c r="AG31" i="1"/>
  <c r="AF34" i="1"/>
  <c r="AF17" i="1"/>
  <c r="AF51" i="1"/>
  <c r="AG51" i="1"/>
  <c r="AF13" i="1"/>
  <c r="AG13" i="1"/>
  <c r="AF16" i="1"/>
  <c r="AE18" i="1"/>
  <c r="AE22" i="1"/>
  <c r="AF24" i="1"/>
  <c r="AE39" i="1"/>
  <c r="AE56" i="1"/>
  <c r="AI63" i="1"/>
  <c r="AH63" i="1" s="1"/>
  <c r="AI34" i="1"/>
  <c r="AH34" i="1" s="1"/>
  <c r="AI51" i="1"/>
  <c r="AH51" i="1" s="1"/>
  <c r="L53" i="1"/>
  <c r="AE33" i="1"/>
  <c r="AI24" i="1"/>
  <c r="AH24" i="1" s="1"/>
  <c r="AE38" i="1"/>
  <c r="L47" i="1"/>
  <c r="AE55" i="1"/>
  <c r="AF61" i="1"/>
  <c r="AJ61" i="1" s="1"/>
  <c r="AE21" i="1"/>
  <c r="AE11" i="1"/>
  <c r="AE15" i="1"/>
  <c r="AI18" i="1"/>
  <c r="AH18" i="1" s="1"/>
  <c r="AE32" i="1"/>
  <c r="L41" i="1"/>
  <c r="AE49" i="1"/>
  <c r="AI12" i="1"/>
  <c r="AH12" i="1" s="1"/>
  <c r="AE26" i="1"/>
  <c r="AI29" i="1"/>
  <c r="AH29" i="1" s="1"/>
  <c r="AE43" i="1"/>
  <c r="AE64" i="1"/>
  <c r="AE50" i="1"/>
  <c r="AI13" i="1"/>
  <c r="AH13" i="1" s="1"/>
  <c r="AE9" i="1"/>
  <c r="AE20" i="1"/>
  <c r="L29" i="1"/>
  <c r="AE37" i="1"/>
  <c r="AE58" i="1"/>
  <c r="AI30" i="1"/>
  <c r="AH30" i="1" s="1"/>
  <c r="AE48" i="1"/>
  <c r="AE12" i="1"/>
  <c r="AE29" i="1"/>
  <c r="AE19" i="1"/>
  <c r="AI22" i="24" l="1"/>
  <c r="AG52" i="1"/>
  <c r="AM56" i="24"/>
  <c r="AM45" i="24"/>
  <c r="AM52" i="24"/>
  <c r="AM59" i="24"/>
  <c r="AM25" i="24"/>
  <c r="AJ47" i="1"/>
  <c r="AM22" i="24"/>
  <c r="AJ57" i="1"/>
  <c r="AJ16"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E6" i="1" s="1"/>
  <c r="AG6" i="1" s="1"/>
  <c r="AE7" i="1" s="1"/>
  <c r="AI31" i="24"/>
  <c r="AM31" i="24" s="1"/>
  <c r="AI5" i="24"/>
  <c r="AJ5" i="24"/>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38" i="1"/>
  <c r="AF38" i="1"/>
  <c r="AJ38" i="1" s="1"/>
  <c r="AG7" i="1" l="1"/>
  <c r="AE8" i="1" s="1"/>
  <c r="AF7" i="1"/>
  <c r="AF6" i="1"/>
  <c r="D49" i="11"/>
  <c r="C49" i="11"/>
  <c r="D48" i="11"/>
  <c r="D47" i="11"/>
  <c r="C48" i="11"/>
  <c r="C47" i="11"/>
  <c r="AG8" i="1" l="1"/>
  <c r="AF8" i="1"/>
  <c r="N5" i="1"/>
  <c r="O5" i="1" s="1"/>
  <c r="P5" i="1" s="1"/>
  <c r="Q5" i="24"/>
  <c r="R5" i="24" s="1"/>
  <c r="Q23" i="24"/>
  <c r="R23" i="24" s="1"/>
  <c r="Q35" i="24"/>
  <c r="Q47" i="24"/>
  <c r="R47" i="24" s="1"/>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Q5" i="1"/>
  <c r="AH5" i="1" l="1"/>
  <c r="AJ5" i="1" s="1"/>
  <c r="AI6" i="1"/>
  <c r="S5" i="24"/>
  <c r="AL5" i="24" s="1"/>
  <c r="AK5" i="24" s="1"/>
  <c r="AM5" i="24" s="1"/>
  <c r="T5" i="24"/>
  <c r="AH6" i="1" l="1"/>
  <c r="AJ6" i="1" s="1"/>
  <c r="AI7" i="1"/>
  <c r="AH7" i="1" l="1"/>
  <c r="AJ7" i="1" s="1"/>
  <c r="AI8" i="1"/>
  <c r="AH8" i="1" s="1"/>
  <c r="AJ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F25F410C-F7A7-4A98-BBC3-79E0DF76C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sharedStrings.xml><?xml version="1.0" encoding="utf-8"?>
<sst xmlns="http://schemas.openxmlformats.org/spreadsheetml/2006/main" count="1163" uniqueCount="639">
  <si>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</si>
  <si>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</si>
  <si>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</si>
  <si>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</si>
  <si>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</si>
  <si>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</si>
  <si>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</si>
  <si>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</si>
  <si>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</si>
  <si>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</si>
  <si>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</si>
  <si>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</si>
  <si>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</si>
  <si>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</si>
  <si>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</si>
  <si>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</si>
  <si>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</si>
  <si>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</si>
  <si>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</si>
  <si>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</si>
  <si>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</si>
  <si>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</si>
  <si>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</si>
  <si>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</si>
  <si>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</si>
  <si>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</si>
  <si>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</si>
  <si>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</si>
  <si>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</si>
  <si>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</si>
  <si>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</si>
  <si>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</si>
  <si>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</si>
  <si>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</si>
  <si>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</si>
  <si>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</si>
  <si>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</si>
  <si>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</si>
  <si>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</si>
  <si>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</si>
  <si>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</si>
  <si>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</si>
  <si>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</si>
  <si>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</si>
  <si>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</si>
  <si>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</si>
  <si>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</si>
  <si>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</si>
  <si>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</si>
  <si>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</si>
  <si>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</si>
  <si>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</si>
  <si>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</si>
  <si>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</si>
  <si>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</si>
  <si>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</si>
  <si>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</si>
  <si>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</si>
  <si>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</si>
  <si>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</si>
  <si>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 Fecha </t>
  </si>
  <si>
    <t>CONTEXTO ESTRATÉGICO</t>
  </si>
  <si>
    <t>PROCESO</t>
  </si>
  <si>
    <t>IDENTIFICACIÓN DE CAUSAS</t>
  </si>
  <si>
    <t xml:space="preserve">RIESGO </t>
  </si>
  <si>
    <t>CONSECUENCIA</t>
  </si>
  <si>
    <t>INTERNO</t>
  </si>
  <si>
    <t>EXTERNO</t>
  </si>
  <si>
    <t>PROCESOS</t>
  </si>
  <si>
    <t>ACTIVOS</t>
  </si>
  <si>
    <t>Tipo</t>
  </si>
  <si>
    <t>Causas</t>
  </si>
  <si>
    <t xml:space="preserve">Gestión de las Comunicaciones </t>
  </si>
  <si>
    <t>COMUNICACIÓN INTERNA</t>
  </si>
  <si>
    <t xml:space="preserve">Canales de comunicación interna y externa establecidos y en funcionamiento </t>
  </si>
  <si>
    <t>INTERACCIONES CON OTROS PROCESOS</t>
  </si>
  <si>
    <t xml:space="preserve">Lineamientos establecidos para la generación y aprobacion de piezas comunicativas al interior de a UAESP </t>
  </si>
  <si>
    <t xml:space="preserve">Posibilidad de afectacion en la comunicación, divulgación y promoción de las actividades que la Unidad deba desarrollar con las entidades públicas, privadas por la entrega de informacion inadecuada o fuera de los tiempos establecidos por utilización deficiente de los canales de comunicación interno y externos, aplicación deficiente de los procedimientos de comunicación </t>
  </si>
  <si>
    <t>Generación de expectativas a las partes interesadeas por información inadecuada, cofusa o inexacta
Investigaciones de entes de control
afectación a la imagen institucional</t>
  </si>
  <si>
    <t>PERSONAL</t>
  </si>
  <si>
    <t>Equipo interdiciplinario y competente para generación de contenidos con calidad</t>
  </si>
  <si>
    <t>TRANSVERSALIDAD</t>
  </si>
  <si>
    <t>Proceso transversal que comunica las actividades desarrolladas por las dependencia de la UAESP</t>
  </si>
  <si>
    <t>FINANCIERO</t>
  </si>
  <si>
    <t>Asignación de recursos para el funcionamiento de la oficina</t>
  </si>
  <si>
    <t>PROCEDIMIENTOS ASOCIADOS</t>
  </si>
  <si>
    <t>Procedimientos actualizados y aplicados de comunicación interna y externa</t>
  </si>
  <si>
    <t>Capacidad operativa para la comunicación oportuna</t>
  </si>
  <si>
    <t xml:space="preserve">Equipo profesional etico </t>
  </si>
  <si>
    <t>RESPONSABLES DEL PROCESO</t>
  </si>
  <si>
    <t>Roles de responsabilidad de control de las comunicación internas y externas establecidos en los procedimientos de la OAC</t>
  </si>
  <si>
    <t xml:space="preserve">Posibilidad de  beneficiar a terceros por la  tergiversación de la información de la entidad por fallas en los controles y omisión de la responsabilidad de revisión y aprobación de los contenidos en la comunicación interna y externa </t>
  </si>
  <si>
    <t>COMUNICACIÓN ENTRE LOS PROCESOS</t>
  </si>
  <si>
    <t xml:space="preserve">Lineamientos de trazabilidad y control de las comunicaciones generadas </t>
  </si>
  <si>
    <t>OBJETIVO DEL PROCESO</t>
  </si>
  <si>
    <t>Lograr el posisionamiento y reconocimiento de la Entidad en función de los diferentes grupos de interés por medio del desarrollo de acciones y estrategias de comunicación.</t>
  </si>
  <si>
    <t>ECONOMICOS Y FINANCIEROS</t>
  </si>
  <si>
    <t>DISEÑO DEL PROCESO</t>
  </si>
  <si>
    <t>INFORMACION</t>
  </si>
  <si>
    <t xml:space="preserve">POLÍTICOS </t>
  </si>
  <si>
    <t>APLICACIONES</t>
  </si>
  <si>
    <t>SOCIALES Y CULTURALES</t>
  </si>
  <si>
    <t>HARDWARE</t>
  </si>
  <si>
    <t>TECNOLÓGICOS</t>
  </si>
  <si>
    <t xml:space="preserve">TECNOLOGÍA </t>
  </si>
  <si>
    <t>AMBIENTALES</t>
  </si>
  <si>
    <t>ESTRATÉGICOS</t>
  </si>
  <si>
    <t>LEGALES Y REGLAMENTARIOS</t>
  </si>
  <si>
    <t>Identificación del riesgo</t>
  </si>
  <si>
    <t>Análisis del riesgo inherente</t>
  </si>
  <si>
    <t>Evaluación del riesgo - Valoración de los controles</t>
  </si>
  <si>
    <t>Evaluación del riesgo - Nivel del riesgo residual</t>
  </si>
  <si>
    <t>Plan de Manejo de Riesgos</t>
  </si>
  <si>
    <t>Seguimiento a los controles primer trimestre</t>
  </si>
  <si>
    <t>Seguimiento a los controles segundo trimestre</t>
  </si>
  <si>
    <t>Seguimiento a los controles tercer trimestre</t>
  </si>
  <si>
    <t>Seguimiento a los controles cuarto trimestre</t>
  </si>
  <si>
    <t xml:space="preserve">Plan de Contingencia </t>
  </si>
  <si>
    <t>Seguimiento Segunda Línea de Defensa</t>
  </si>
  <si>
    <t>Evaluación Tercera Línea de Defensa</t>
  </si>
  <si>
    <t xml:space="preserve">Referencia </t>
  </si>
  <si>
    <t>Alcance del proceso</t>
  </si>
  <si>
    <t xml:space="preserve">Causa Raíz </t>
  </si>
  <si>
    <t>Frecuencia con la cual se realiza la actividad</t>
  </si>
  <si>
    <t>Probabilidad Inherente</t>
  </si>
  <si>
    <t>%</t>
  </si>
  <si>
    <t>Criterios de impacto</t>
  </si>
  <si>
    <t>Observación de criterio</t>
  </si>
  <si>
    <t>Impacto 
Inherente</t>
  </si>
  <si>
    <t>No. Control</t>
  </si>
  <si>
    <t xml:space="preserve">Características del control </t>
  </si>
  <si>
    <t>Atributos</t>
  </si>
  <si>
    <t>Probabilidad Residual</t>
  </si>
  <si>
    <t>Probabilidad Residual Final</t>
  </si>
  <si>
    <t>Impacto Residual Final</t>
  </si>
  <si>
    <t>Zona de Riesgo Final</t>
  </si>
  <si>
    <t>Acción</t>
  </si>
  <si>
    <t>Responsable</t>
  </si>
  <si>
    <t>Fecha Programada</t>
  </si>
  <si>
    <t>Fecha Seguimiento</t>
  </si>
  <si>
    <t>Seguimiento primer trimestre</t>
  </si>
  <si>
    <t>Seguimiento segundo trimestre</t>
  </si>
  <si>
    <t>Seguimiento tercer trimestre</t>
  </si>
  <si>
    <t>Seguimiento cuarto trimestre</t>
  </si>
  <si>
    <t>Fecha de seguimiento</t>
  </si>
  <si>
    <t>Seguimiento</t>
  </si>
  <si>
    <t>Evidencia</t>
  </si>
  <si>
    <t>Efectividad</t>
  </si>
  <si>
    <t xml:space="preserve">Actividades a ejecutar en caso de materialización del riesgo </t>
  </si>
  <si>
    <t>Fecha Materialización del riesgo</t>
  </si>
  <si>
    <t xml:space="preserve">Causa de la Materialización </t>
  </si>
  <si>
    <t>Seguimiento al control y soportes</t>
  </si>
  <si>
    <t>Seguimiento al plan de manejo de riesgos y soportes</t>
  </si>
  <si>
    <t>Fecha Evaluación</t>
  </si>
  <si>
    <t xml:space="preserve"> Evaluación al control</t>
  </si>
  <si>
    <t>Efectividad del Control</t>
  </si>
  <si>
    <t xml:space="preserve"> Evaluación al plan de manejo de riesgos (si aplica)</t>
  </si>
  <si>
    <t>¿Tiene responsabe asignado?</t>
  </si>
  <si>
    <t>¿El responsable tiene la autoridad y es adecuada?</t>
  </si>
  <si>
    <t>¿La fuente de información que se utiliza   confiable?</t>
  </si>
  <si>
    <t>¿Las observaciones, desviaciones o diferencias identificadas  investigadas y resueltas de manera oportuna?</t>
  </si>
  <si>
    <t>Implementación</t>
  </si>
  <si>
    <t>Calificación</t>
  </si>
  <si>
    <t>Documentación</t>
  </si>
  <si>
    <t>Frecuencia</t>
  </si>
  <si>
    <t>Inicia con la Contextualización de los Mensajes y termina con la evaluación de resultados y monitoreo recurrente de canales</t>
  </si>
  <si>
    <t>Económico y Reputacional</t>
  </si>
  <si>
    <t xml:space="preserve">Entrega de informacion inadecuada o fuera de los tiempos establecidos </t>
  </si>
  <si>
    <t xml:space="preserve">Utilización deficiente de los canales de comunicación interno y externos, aplicación deficiente de los procedimientos de comunicación </t>
  </si>
  <si>
    <t>Usuarios, productos y practicas , organizacionales</t>
  </si>
  <si>
    <t xml:space="preserve">     El riesgo afecta la imagen de la entidad con efecto publicitario sostenido a nivel de sector administrativo, nivel departamental o municipal</t>
  </si>
  <si>
    <t>Aprobación de contenidos en el Consejo Redacción y comités primarios</t>
  </si>
  <si>
    <t>Si</t>
  </si>
  <si>
    <t>Preventivo</t>
  </si>
  <si>
    <t>Manual</t>
  </si>
  <si>
    <t>Documentado</t>
  </si>
  <si>
    <t>Continua</t>
  </si>
  <si>
    <t>Con registro</t>
  </si>
  <si>
    <t>Reducir (mitigar)</t>
  </si>
  <si>
    <t xml:space="preserve">Realizar dos socializaciones al año de los procedimientos de comunicación interna y externa a los colaboradores de la entidad. </t>
  </si>
  <si>
    <t>El asignado/Oficina de comunicaciones</t>
  </si>
  <si>
    <t xml:space="preserve">
10/02/2023
9/03/2023
10/04/2023</t>
  </si>
  <si>
    <r>
      <rPr>
        <sz val="11"/>
        <color rgb="FF000000"/>
        <rFont val="Arial Narrow"/>
        <family val="2"/>
      </rPr>
      <t xml:space="preserve">Se realizara la socializacion de los procedimientos de comunicacion interna y externa, a los cuales se les estan realizando algunos ajustes para esta vigencia, por los tanto mientras son aprobados por la OAP para subirlos al SIG, se programaran las siguientes fechas para su socializacion con los colaboradores.
</t>
    </r>
    <r>
      <rPr>
        <b/>
        <sz val="11"/>
        <color rgb="FF000000"/>
        <rFont val="Arial Narrow"/>
        <family val="2"/>
      </rPr>
      <t xml:space="preserve">
1 Socializacion:</t>
    </r>
    <r>
      <rPr>
        <sz val="11"/>
        <color rgb="FF000000"/>
        <rFont val="Arial Narrow"/>
        <family val="2"/>
      </rPr>
      <t xml:space="preserve"> 2do trimestre mes de mayo
</t>
    </r>
    <r>
      <rPr>
        <b/>
        <sz val="11"/>
        <color rgb="FF000000"/>
        <rFont val="Arial Narrow"/>
        <family val="2"/>
      </rPr>
      <t>1 Socializacion:</t>
    </r>
    <r>
      <rPr>
        <sz val="11"/>
        <color rgb="FF000000"/>
        <rFont val="Arial Narrow"/>
        <family val="2"/>
      </rPr>
      <t xml:space="preserve"> 4to trimestre mes de octubre
La primera socializacion se realizara en el mes de mayo, dando  espera a la revision y aprobacion de documentos por parte de la Oficina  Asesora de Planeacion.
</t>
    </r>
    <r>
      <rPr>
        <b/>
        <sz val="11"/>
        <color rgb="FF000000"/>
        <rFont val="Arial Narrow"/>
        <family val="2"/>
      </rPr>
      <t xml:space="preserve">1 Socializacion: </t>
    </r>
    <r>
      <rPr>
        <sz val="11"/>
        <color rgb="FF000000"/>
        <rFont val="Arial Narrow"/>
        <family val="2"/>
      </rPr>
      <t xml:space="preserve">2do trimestre mes de mayo
</t>
    </r>
    <r>
      <rPr>
        <b/>
        <sz val="11"/>
        <color rgb="FF000000"/>
        <rFont val="Arial Narrow"/>
        <family val="2"/>
      </rPr>
      <t>1 Socializacion:</t>
    </r>
    <r>
      <rPr>
        <sz val="11"/>
        <color rgb="FF000000"/>
        <rFont val="Arial Narrow"/>
        <family val="2"/>
      </rPr>
      <t xml:space="preserve"> 4to trimestre mes de octubre
Se realizara la socializacion de los procedimientos de comunicacion interna y externa, a los cuales se les estan realizando algunos ajustes para esta vigencia, por los tanto mientras son aprobados por la OAP para subirlos al SIG, se programaran las siguientes fechas para su socializacion con los colaboradores.
</t>
    </r>
    <r>
      <rPr>
        <b/>
        <sz val="11"/>
        <color rgb="FF000000"/>
        <rFont val="Arial Narrow"/>
        <family val="2"/>
      </rPr>
      <t>1 Socializacion:</t>
    </r>
    <r>
      <rPr>
        <sz val="11"/>
        <color rgb="FF000000"/>
        <rFont val="Arial Narrow"/>
        <family val="2"/>
      </rPr>
      <t xml:space="preserve"> 2do trimestre mes de mayo
</t>
    </r>
    <r>
      <rPr>
        <b/>
        <sz val="11"/>
        <color rgb="FF000000"/>
        <rFont val="Arial Narrow"/>
        <family val="2"/>
      </rPr>
      <t>1 Socializacion:</t>
    </r>
    <r>
      <rPr>
        <sz val="11"/>
        <color rgb="FF000000"/>
        <rFont val="Arial Narrow"/>
        <family val="2"/>
      </rPr>
      <t xml:space="preserve"> 4to trimestre mes de octubre</t>
    </r>
  </si>
  <si>
    <r>
      <rPr>
        <sz val="11"/>
        <color rgb="FF000000"/>
        <rFont val="Arial Narrow"/>
      </rPr>
      <t xml:space="preserve">08/05/2023
10/06/2023
</t>
    </r>
    <r>
      <rPr>
        <sz val="11"/>
        <color rgb="FFFF0000"/>
        <rFont val="Arial Narrow"/>
      </rPr>
      <t xml:space="preserve">
</t>
    </r>
    <r>
      <rPr>
        <sz val="11"/>
        <color rgb="FF000000"/>
        <rFont val="Arial Narrow"/>
      </rPr>
      <t xml:space="preserve">10/07/2023
</t>
    </r>
    <r>
      <rPr>
        <sz val="11"/>
        <color rgb="FFFF0000"/>
        <rFont val="Arial Narrow"/>
      </rPr>
      <t xml:space="preserve">
</t>
    </r>
  </si>
  <si>
    <r>
      <rPr>
        <sz val="11"/>
        <color rgb="FF000000"/>
        <rFont val="Arial Narrow"/>
      </rPr>
      <t xml:space="preserve">Se realizara la socializacion de los procedimientos de comunicacion interna y externa, a los cuales ya se encuentran ajustados en el SIG,  la socializacion se realizo por la herramienta tecnologica Teams el dia martes 25 de abril, del año en curso.
</t>
    </r>
    <r>
      <rPr>
        <b/>
        <sz val="11"/>
        <color rgb="FF000000"/>
        <rFont val="Arial Narrow"/>
      </rPr>
      <t xml:space="preserve">
La proxima socializacion se realizara en el tercer trimestre del año.
</t>
    </r>
    <r>
      <rPr>
        <sz val="11"/>
        <color rgb="FF000000"/>
        <rFont val="Arial Narrow"/>
      </rPr>
      <t xml:space="preserve">
La proxima socializacion se realizara en el tercer trimestre del año, la fecha esta por definir ya que se realizara en el espacio de induccion y reinduccion que asigne el area de Talento Humano.
</t>
    </r>
  </si>
  <si>
    <r>
      <rPr>
        <sz val="11"/>
        <color rgb="FF000000"/>
        <rFont val="Arial Narrow"/>
      </rPr>
      <t xml:space="preserve">
09/08/2023
10/10/2023
</t>
    </r>
    <r>
      <rPr>
        <sz val="11"/>
        <color rgb="FFFF0000"/>
        <rFont val="Arial Narrow"/>
      </rPr>
      <t xml:space="preserve">
</t>
    </r>
    <r>
      <rPr>
        <sz val="11"/>
        <color rgb="FF000000"/>
        <rFont val="Arial Narrow"/>
      </rPr>
      <t xml:space="preserve">
</t>
    </r>
    <r>
      <rPr>
        <sz val="11"/>
        <color rgb="FFFF0000"/>
        <rFont val="Arial Narrow"/>
      </rPr>
      <t xml:space="preserve">
</t>
    </r>
  </si>
  <si>
    <t xml:space="preserve">
Se realiza la socilaizacion de los procedimientos actualizados el dia 09 de agosto del año en curso, para dar cumplimiento a la socilaizacion que estaba progarmada para el tercer trimestre del año.
Se dio cumpimiento a las dos socializaciones que estaban programadas en el año, por lo que se solicita el cierre de esta accion.</t>
  </si>
  <si>
    <t xml:space="preserve">
Se dio cumpimiento a las dos socializaciones que estaban programadas en el año, por lo que se solicita el cierre de esta accion.</t>
  </si>
  <si>
    <t>Solicitud de cierre</t>
  </si>
  <si>
    <t xml:space="preserve">
10/02/2023
9/03/2023
10/04/2023
</t>
  </si>
  <si>
    <t xml:space="preserve">La Oficina Aseora de Comunicaciones y Relaciones Interinstitucionales realiza el consejo de redaccion y el comite primario para revision y aprobación de contenidos.
Consejo de redaccion enero 03/2023
Consejo de redaccion enero 12/2023
Consejo de redaccion enero 17/2023
Consejo de redaccion enero 23/2023
Consejo de redaccion enero 30/2023
Comite Primario enero 27/2023
Consejo de redaccion febrero 06/2023
Consejo de redaccion febrero 13/2023
Consejo de redaccion febrero 16/2023
Consejo de redaccion febrero 20/2023
Consejo de redaccion febrero 24/2023
Comite Primario febrero 16/2023
Consejo de redaccion marzo 06/2023
Consejo de redaccion marzo 17/2023
Consejo de redaccion marzo 24/2023
Consejo de redaccion marzo 31/2023
Comite Primario marzo 27/2023
</t>
  </si>
  <si>
    <t>Actas consejo de redaccion
Acta Comite Primario</t>
  </si>
  <si>
    <t>Efectivo</t>
  </si>
  <si>
    <t xml:space="preserve">
08/05/2023
10/06/2023
10/07/2023</t>
  </si>
  <si>
    <t>La Oficina Aseora de Comunicaciones y Relaciones Interinstitucionales realiza el consejo de redaccion y el comite primario para revision y aprobación de contenidos.
Consejo de redaccion abril 03/2023
Consejo de redaccion abril 10/2023
Consejo de redaccion abril 17/2023
Consejo de redaccion abril 24/2023
Comite Primario abirl 13/2023
Consejo de redaccion mayo 02/2023
Consejo de redaccion mayo 08/2023
Consejo de redaccion mayo15/2023
Consejo de redaccion mayo 23/2023
Consejo de redaccion mayo 30/2023
Comite Primario mayo 05/2023
Consejo de redaccion junio 13/2023
Consejo de redaccion junio 20/2023
Consejo de redaccion junio 26/2023
Consejo de redaccion junio 30/2023
Comite Primario junio 05/2023</t>
  </si>
  <si>
    <t xml:space="preserve">
09/08/2023
10/09/2023
</t>
  </si>
  <si>
    <t xml:space="preserve">La Oficina Aseora de Comunicaciones y Relaciones Interinstitucionales realiza el consejo de redaccion y el comite primario para revision y aprobación de contenidos, es este espacio se reune el jefe de oficna y los periodistas y proponen los temas que trabjaran cada semana, frente a comunicacion interna y externa.
Consejo de redaccion julio 04/2023
Consejo de redaccion julio 10/2023
Consejo de redaccion julio 17/2023
Consejo de redaccion julio 24/2023
Consejo de redaccion julio 31/2023
Comite Primario julio 07/07/23
Consejo de redaccion agosto 08/2023
Consejo de redaccion agosto 14/2023
Consejo de redaccion agosto 22/2023
Consejo de redaccion agosto 28/2023
Comite Primario agosto 01/08/23
Consejo de redaccion septiembre 04/2023
Consejo de redaccion septiembre 11/2023
Consejo de redaccion septiembre 18/2023
Consejo de redaccion septiembre 25/2023
Comite Primario septiembre 04/09/23
</t>
  </si>
  <si>
    <t>La Oficina Aseora de Comunicaciones y Relaciones Interinstitucionales realiza el consejo de redacción y el Comité Primario para revisión y aprobación de contenidos, es este espacio se reúne el jefe de oficina y los periodistas y proponen los temas que trabajarán cada semana, frente a comunicación interna y externa.
Consejo de redacción octubre 02/2023
Consejo de redacción octubre 09/2023
Consejo de redacción octubre17/2023
Consejo de redacción octubre 23/2023
Consejo de redacción octubre 30/2023
Comité Primario octubre 17/10/23
La Oficina Asesora de Comunicaciones y Relaciones Interinstitucionales realiza el consejo de redacción y el Comité Primario para revisión y aprobación de contenidos, es este espacio se reúne el jefe de oficina y los periodistas y proponen los temas que trabajarán cada semana, frente a comunicación interna y externa.
Consejo de redacción noviembre 07/2023
Consejo de redacción noviembre 14/2023
Consejo de redacción noviembre 20/2023
Consejo de redacción noviembre 27/2023
Comité Primario noviembre 14/11/23
La Oficina Asesora de Comunicaciones y Relaciones Interinstitucionales realiza el consejo de redacción y el Comité Primario para revisión y aprobación de contenidos, es este espacio se reúne el jefe de oficina y los periodistas y proponen los temas que trabajarán cada semana, frente a comunicación interna y externa.
Consejo de redacción diciembre 04/2023
Consejo de redacción diciembre 11/2023
Consejo de redacción diciembre 18/2023
Consejo de redacción diciembre 27/2023
Comité Primario diciembre 13/2023</t>
  </si>
  <si>
    <t>El asignado/Oficina de Comunicaciones</t>
  </si>
  <si>
    <t>Actas Consejo de Redaccion
Acta Comité Primario</t>
  </si>
  <si>
    <t>Emitir comunicados de prensa con la aclaración de la información por los diferentes canales de comunicación interna y externa</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</si>
  <si>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</si>
  <si>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17/05/2023
21/09/2023</t>
  </si>
  <si>
    <t>17/05/2023 - OCL: De acuerdo con el seguimiento de la segunda línea de defensa y la revisión de las siguientes evidencias:
1.  Comité Primario: enero, febrero, marzo y abril.
2. Actas consejo de redacción: enero (5 actas), febrero (4 actas), marzo (4 actas) y abril (4 actas),
La OCI, verifica la ejecución del control.
21/09/2023 - JAG: De acuerdo con el seguimiento de la OCI y con la verificación de la documentación asociada, se evidencia la ejecución del control acorde a lo establecido.</t>
  </si>
  <si>
    <t>17/05/2023 - OCL: Con base en el seguimiento realizado por la Segunda Línea de Defensa y las evidencias aportadas por el proceso, se verifica la efectividad del control, toda vez que durante el periodo evaluado no se presentó materialización del riesgo.
21/09/2023 - JAG: Se evidencia la efectividad del control, toda vez que durante el período evaluado no se presentó materialización del riesgo.</t>
  </si>
  <si>
    <t>17/05/2023 - OCL: De acuerdo con el seguimiento de la segunda línea de defensa y la revisión de las siguientes evidencias:
Abril: Socializacion Oficina de Comunicaciones (25/04/2023 - Inducción gestión comunicaciones)
Se verifica la ejecución de la acción.
21/09/2023 - JAG: De acuerdo con el seguimiento de la OCI y con la verificación de correo de socialización de la actualización de los documentos de la oficina de Comunicaciones se evidencia el cumplimiento de la acción para el período evaluado.</t>
  </si>
  <si>
    <t>Seguimiento a las actividades de comunicación interna y externa en el Consejo Redacción y comités primarios</t>
  </si>
  <si>
    <t xml:space="preserve">10/02/2023
9/03/2023
</t>
  </si>
  <si>
    <t xml:space="preserve">La Oficina Aseora de Comunicaciones y Relaciones Interinstitucionales realiza el consejo de redaccion y el comite primario para revision y aprobación de contenidos.
Consejo de redaccion enero 03/2023
Consejo de redaccion enero 12/2023
Consejo de redaccion enero 17/2023
Consejo de redaccion enero 23/2023
Consejo de redaccion enero 30/2023
Comite Primario enero 27/2023
Consejo de redaccion febrero 06/2023
Consejo de redaccion febrero 13/2023
Consejo de redaccion febrero 16/2023
Consejo de redaccion febrero 20/2023
Consejo de redaccion febrero 24/2023
Comite Primario febrero 16/2023
Consejo de redaccion marzo 06/2023
Consejo de redaccion marzo 17/2023
Consejo de redaccion marzo 24/2023
Consejo de redaccion marzo 31/2023
Comite Primario marzo 27/2023
</t>
  </si>
  <si>
    <t xml:space="preserve">
08/05/2023
10/06/2023
10/07/2023</t>
  </si>
  <si>
    <t xml:space="preserve">La Oficina Aseora de Comunicaciones y Relaciones Interinstitucionales realiza el consejo de redaccion y el comite primario para revision y aprobación de contenidos, es este espacio se reune el jefe de oficna y los periodistas y proponen los temas que trabjaran cada semana, frente a comunicacion interna y externa.
Consejo de redaccion julio 04/2023
Consejo de redaccion julio 10/2023
Consejo de redaccion julio 17/2023
Consejo de redaccion julio 24/2023
Consejo de redaccion julio 31/2023
Comite Primario julio 07/07/23
Consejo de redaccion agosto 08/2023
Consejo de redaccion agosto 14/2023
Consejo de redaccion agosto 22/2023
Consejo de redaccion agosto 28/2023
Comite Primario agosto 01/08/23
Consejo de redaccion septiembre 04/2023
Consejo de redaccion septiembre 11/2023
Consejo de redaccion septiembre 18/2023
Consejo de redaccion septiembre 25/2023
Comite Primario septiembre 04/09/23
</t>
  </si>
  <si>
    <t>La Oficina Aseora de Comunicaciones y Relaciones Interinstitucionales realiza el consejo de redaccion y el comite primario para revision y aprobación de contenidos, es este espacio se reune el jefe de oficna y los periodistas y proponen los temas que trabjaran cada semana, frente a comunicacion interna y externa.
Consejo de redaccion octubre 02/2023
Consejo de redaccion octubre 09/2023
Consejo de redaccion octubre17/2023
Consejo de redaccion octubre 23/2023
Consejo de redaccion octubre 30/2023
Comite Primario octubre 17/10/23
La Oficina Aseora de Comunicaciones y Relaciones Interinstitucionales realiza el consejo de redaccion y el comite primario para revision y aprobación de contenidos, es este espacio se reune el jefe de oficna y los periodistas y proponen los temas que trabjaran cada semana, frente a comunicacion interna y externa.
Consejo de redaccion noviembre 07/2023
Consejo de redaccion noviembre 14/2023
Consejo de redaccion noviembre 20/2023
Consejo de redaccion noviembre 27/2023
Comite Primario noviembre 14/11/23
La Oficina Aseora de Comunicaciones y Relaciones Interinstitucionales realiza el Consejo de Redacción y el Comité Primario para revisión y aprobación de contenidos. En  este espacio se reúne el Jefe de Oficina y los periodistas y proponen los temas que trabajarán cada semana, sobre comunicación interna y externa.
Consejo de redacción diciembre 04/2023
Consejo de redacción diciembre 11/2023
Consejo de redacción diciembre 18/2023
Consejo de redacción diciembre 27/2023
Comité Primario diciembre 13/2023</t>
  </si>
  <si>
    <t>Actas consejo de redaccion
Acta Comité Primario</t>
  </si>
  <si>
    <t>17/05/2023 - OCL: De acuerdo con el seguimiento de la segunda línea de defensa y la revisión de las siguientes evidencias:
1.  Comité Primario: enero, febrero, marzo y abril.
2. Actas consejo de redacción: enero (5 actas), febrero (4 actas), marzo (4 actas) y abril (4 actas),
La OCI, verifica la ejecución del control.
21/09/2023 - JAG: De acuerdo con el seguimiento de la OCI y con la verificación de la documentación asociada, se evidencia la ejecución del control acorde a lo establecido. Aunque se recomienda que se redacten el primer y segundo control de manera que no se duplique la misme evidencia.</t>
  </si>
  <si>
    <t>17/05/2023 - OCL: Con base en el seguimiento realizado por la Segunda Línea de Defensa y las evidencias aportadas por el proceso, se verifica la efectividad del control, toda vez que durante el periodo evaluado no se presentó materialización del riesgo.
12/09/2023 - JAG: Se evidencia la efectividad del control, toda vez que durante el período evaluado no se presentó materialización del riesgo.</t>
  </si>
  <si>
    <t>17/05/2023 - NA
21/09/2023 - JAG: NA</t>
  </si>
  <si>
    <t xml:space="preserve">Monitoreo de Medios  y redes sociales </t>
  </si>
  <si>
    <t xml:space="preserve">
10/02/2023
9/03/2023
10/04/2023
</t>
  </si>
  <si>
    <t>Se realiza monitoreo de medios de comunicacion externa correspondiente al  mes de enero,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del crecimiento de las redes sociales.
Se realiza monitoreo de medios de comunicacion externa correspondiente al  mes de febero,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del crecimiento de las redes sociales.
Se realiza monitoreo de medios de comunicacion externa correspondiente al  mes de marzo,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del crecimiento de las redes sociales.</t>
  </si>
  <si>
    <t>Matriz monitoreo de medios
Informe Redes Sociales</t>
  </si>
  <si>
    <t xml:space="preserve">Se realiza monitoreo de medios de comunicacion externa correspondiente al  mes de abril,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del crecimiento de las redes sociales.
Se realiza monitoreo de medios de comunicacion externa correspondiente al  mes de mayo,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del crecimiento de las redes sociales.
Se realiza monitoreo de medios de comunicacion externa correspondiente al  mes de junio,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del crecimiento de las redes sociales.
</t>
  </si>
  <si>
    <t xml:space="preserve">09/08/2023
10/09/2023
10/10/2023
</t>
  </si>
  <si>
    <t xml:space="preserve">
Se realiza monitoreo de medios de comunicacion externa correspondiente al  mes de julio,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del crecimiento de las redes sociales.
Se realiza monitoreo de medios de comunicacion externa correspondiente al  mes de agosto,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del crecimiento de las redes sociales.
Se realiza monitoreo de medios de comunicacion externa correspondiente al  mes de septiembre, esta herramienta se utiliza como un medio de alerta para conocer en el menor tiempo posible las noticias que emiten los diferentes medios de comunicacion, como radio, prensa, television y paginas web, acerca de la entidad.
Se emite el infome cuantitativo acerca de las publicaciones y de crecimiento de las redes sociales.
</t>
  </si>
  <si>
    <t xml:space="preserve">
10/11/2023
0/12/2023
09/01/2024
</t>
  </si>
  <si>
    <t xml:space="preserve">
Se realiza monitoreo de medios de comunicación externa correspondiente al  mes de octubre, esta herramienta se utiliza como un medio de alerta para conocer en el menor tiempo posible las noticias que emiten los diferentes medios de comunicacion, como radio, prensa, television y paginas web, acerca de la entidad.
Se emite el informe cuantitativo acerca de las publicaciones  y del crecimiento de las redes sociales.
Se realiza monitoreo de medios de comunicación externa correspondiente al  mes de noviembre, esta herramienta se utiliza como un medio de alerta para conocer en el menor tiempo posible las noticias que emiten los diferentes medios de comunicación, como radio, prensa, televisión y páginas web, acerca de la entidad.
Se emite el infome cuantitativo acerca de las publicaciones  y del crecimiento de las redes sociales.
Se hace monitoreo a los medios de comunicación externos correspondiente al  mes de diciembre. Esta herramienta se utiliza como un medio de alerta para conocer en el menor tiempo las noticias difundidas por los diferentes medios de comunicación, como radio, prensa, televisión y páginas web, relacionadas con la misionalidad y gestión de la entidad. 
Se emite el infome cuantitativo acerca de las publicaciones y del crecimiento de las redes sociales.</t>
  </si>
  <si>
    <t xml:space="preserve">17/05/2023 - OCL: De acuerdo con el seguimiento de la segunda línea de defensa y la revisión de las siguientes evidencias:
1.  Monitoreo de medios: Informes (enero, febrero, marzo y abril).
2. Matriz de monitoreo de medios: enero, febrero, marzo y abril,
La OCI, verifica la ejecución del control.
21/09/2023 - JAG: De acuerdo con el seguimiento de la OCI y con la verificación de la documentación asociada, se evidencia la ejecución del control acorde a lo establecido. </t>
  </si>
  <si>
    <t xml:space="preserve">Seguimiento trimestral al plan estratégico de comunicaciones </t>
  </si>
  <si>
    <t>Detectivo</t>
  </si>
  <si>
    <t xml:space="preserve">
10/02/2023
9/03/2023
10/04/2023</t>
  </si>
  <si>
    <t>La  Oficina Asesora de Comunicaciones y Relaciones Interinstitucionales  realiza seguimiento mensual correspondiente al mes de enero al plan estrategico de comunicaciones.
La  Oficina Asesora de Comunicaciones y Relaciones Interinstitucionales  realiza seguimiento mensual correspondiente al mes de febrero al plan estrategico de comunicaciones.
La  Oficina Asesora de Comunicaciones y Relaciones Interinstitucionales  realiza seguimiento mensual correspondiente al mes de febrero al plan estrategico de comunicaciones.</t>
  </si>
  <si>
    <t>Matriz de seguimeinto al Plan Estrategico de Comunicaciones</t>
  </si>
  <si>
    <t xml:space="preserve">
08/05/2023
10/06/2023
10/07/2023</t>
  </si>
  <si>
    <t xml:space="preserve">
La  Oficina Asesora de Comunicaciones y Relaciones Interinstitucionales  realiza seguimiento mensual correspondiente al mes de abril al plan estrategico de comunicaciones.
La  Oficina Asesora de Comunicaciones y Relaciones Interinstitucionales  realiza seguimiento mensual correspondiente al mes de mayo al plan estrategico de comunicaciones.
La  Oficina Asesora de Comunicaciones y Relaciones Interinstitucionales  realiza seguimiento mensual correspondiente al mes de junio al plan estrategico de comunicaciones.
</t>
  </si>
  <si>
    <t xml:space="preserve">
09/08/2023 
10/09/2023
10/10/2023
</t>
  </si>
  <si>
    <t xml:space="preserve">
La  Oficina Asesora de Comunicaciones y Relaciones Interinstitucionales  realiza seguimiento mensual correspondiente al mes de julio al plan estrategico de comunicaciones.
La  Oficina Asesora de Comunicaciones y Relaciones Interinstitucionales  realiza seguimiento mensual correspondiente al mes de agsoto al plan estrategico de comunicaciones.
La  Oficina Asesora de Comunicaciones y Relaciones Interinstitucionales  realiza seguimiento mensual correspondiente al mes de septiebre al plan estrategico de comunicaciones.
</t>
  </si>
  <si>
    <t xml:space="preserve">
10/11/2023
0/12/2023
09/01/2024
</t>
  </si>
  <si>
    <t xml:space="preserve">
La  Oficina Asesora de Comunicaciones y Relaciones Interinstitucionales  realiza seguimiento mensual correspondiente al mes de octubre al plan estratégico de comunicaciones.
La  Oficina Asesora de Comunicaciones y Relaciones Interinstitucionales  realiza seguimiento mensual correspondiente al mes de noviembre al plan estratégico de comunicaciones.
La  Oficina Asesora de Comunicaciones y Relaciones Interinstitucionales  realiza seguimiento mensual correspondiente al mes de diciembre al plan estratégico de comunicaciones.</t>
  </si>
  <si>
    <t>Matriz de seguimiento al Plan Estratégico de Comunicaciones</t>
  </si>
  <si>
    <t xml:space="preserve">17/05/2023 - OCL: De acuerdo con el seguimiento de la segunda línea de defensa y la revisión de las siguientes evidencias:
1. Matriz de seguimiento Plan Estratégico de Comunicaciones marzo 2023.
2. Matriz de monitoreo de medios: enero, febrero, marzo y abril,
La OCI, verifica la ejecución del control.
21/09/2023 - JAG: De acuerdo con el seguimiento de la OCI y con la verificación de la documentación asociada, se evidencia la ejecución del control acorde a lo establecido. </t>
  </si>
  <si>
    <t>Análisis del riesgo residual</t>
  </si>
  <si>
    <t>Probabilidad</t>
  </si>
  <si>
    <t>Perfin del Riesgo</t>
  </si>
  <si>
    <t>Proposito del Control</t>
  </si>
  <si>
    <t xml:space="preserve">Periodicidad </t>
  </si>
  <si>
    <t xml:space="preserve">Cómo se realiza
la actividad de
control </t>
  </si>
  <si>
    <t>Qué pasa con las
observaciones o
desviaciones</t>
  </si>
  <si>
    <t>Evidencia de la
ejecución del
control</t>
  </si>
  <si>
    <t>Calificación del Diseño Control</t>
  </si>
  <si>
    <t>Evaluación del Diseño del Control</t>
  </si>
  <si>
    <t>Evaluación de la Ejecución del Control</t>
  </si>
  <si>
    <t>Solidez Individual del Control</t>
  </si>
  <si>
    <t>Aplica plan de
acción para
fortalecer el control</t>
  </si>
  <si>
    <t>Accion para fortalecer el control</t>
  </si>
  <si>
    <t>Solidez del
conjunto
de controles</t>
  </si>
  <si>
    <t>Controles ayudan a disminuir la probabilidad</t>
  </si>
  <si>
    <t>Controles ayudan a disminuir el impacto</t>
  </si>
  <si>
    <t>Desplazamiento / Probabilidad</t>
  </si>
  <si>
    <t>Desplazamiento / Impacto</t>
  </si>
  <si>
    <t>Zona de Riesgo Residual</t>
  </si>
  <si>
    <t>Tratamiento del Riesgo</t>
  </si>
  <si>
    <t>Actividades a ejecutar en caso de materialización del riesgo</t>
  </si>
  <si>
    <t xml:space="preserve">Tergiversación de la información de la entidad </t>
  </si>
  <si>
    <t xml:space="preserve">Fallas en los controles y omisión de la responsabilidad de revisión y aprobación de los contenidos en la comunicación interna y externa </t>
  </si>
  <si>
    <t>Fraude Interno</t>
  </si>
  <si>
    <t>El líder del proceso o quien delegue adelantará el Consejo de redaccion con el fin de revisar los temas propuestos y contenidos con el equipo de trabajo. Cuando se presentan observaciones los colaboradores las toman en cuenta durante el proceso de producción de contenidos, la evidencia se encuentra en las actas del Consejo de redaccion.</t>
  </si>
  <si>
    <t>FUERTE</t>
  </si>
  <si>
    <t>NA</t>
  </si>
  <si>
    <t>DIRECTAMENTE</t>
  </si>
  <si>
    <t>INDIRECTAMENTE</t>
  </si>
  <si>
    <t>Reducir</t>
  </si>
  <si>
    <t>Incorporar como formato del Sistema Integrado de Gestion la matriz de seguimiento de acciones periodisticas y establecerlo en la actualizacion de los procedimentos.</t>
  </si>
  <si>
    <t>10/02/2023
9/03/2023
10/04/2023</t>
  </si>
  <si>
    <t>La matriz de Seguimiento de Acciones Periodosticas sera incorporada al SIG en los proximos dias, esta en revision por la Oficina Asesora de Planeacion para su publicacion y socializacion con los miembros de la oficina.</t>
  </si>
  <si>
    <t>08/05/2023
10/06/2023
10/07/2023</t>
  </si>
  <si>
    <t>La matriz de seguimiento y aprobacion de acciones periodisticas ya fue incorporada al SIG y se esta implementando su uso en la Oficina Asesora  de Comunicaciones.
Esta matriz se esta implementando y hace parte del Sistema de Gestion , por lo tanto no seran incluidas evidencias diferentes durante la vigencia.
Esta matriz se esta implementando y hace parte del Sistema de Gestion , por lo tanto no seran incluidas evidencias diferentes durante la vigencia.</t>
  </si>
  <si>
    <t xml:space="preserve">La matriz de seguimiento, </t>
  </si>
  <si>
    <t xml:space="preserve">
La matriz de seguimiento y aprobacion de acciones periodisticas ya fue incorporada al SIG y se esta implementando su uso en la Oficina Asesora  de Comunicaciones.
Por lo que se solicita el cierre de esta accion ya que se encuentra cumplida.
</t>
  </si>
  <si>
    <t xml:space="preserve">
10/02/2023
9/03/2023
10/04/2023</t>
  </si>
  <si>
    <t xml:space="preserve">La Oficina Aseora de Comunicaciones y Relaciones Interinstitucionales realiza el consejo de redaccion, para revision y aprobación de contenidos.
Consejo de redaccion enero 03/2023
Consejo de redaccion enero 12/2023
Consejo de redaccion enero 17/2023
Consejo de redaccion enero 23/2023
Consejo de redaccion enero 30/2023
Consejo de redaccion febrero 06/2023
Consejo de redaccion febrero 13/2023
Consejo de redaccion febrero 16/2023
Consejo de redaccion febrero 20/2023
Consejo de redaccion febrero 24/2023
Consejo de redaccion marzo 06/2023
Consejo de redaccion marzo 17/2023
Consejo de redaccion marzo 24/2023
Consejo de redaccion marzo 31/2023
</t>
  </si>
  <si>
    <t>Actas consejo de redaccion</t>
  </si>
  <si>
    <r>
      <rPr>
        <sz val="11"/>
        <color rgb="FF000000"/>
        <rFont val="Arial Narrow"/>
      </rPr>
      <t xml:space="preserve">
08/05/2023
10/06/2023
</t>
    </r>
    <r>
      <rPr>
        <sz val="11"/>
        <color rgb="FFFF0000"/>
        <rFont val="Arial Narrow"/>
      </rPr>
      <t xml:space="preserve">
</t>
    </r>
    <r>
      <rPr>
        <sz val="11"/>
        <color rgb="FF000000"/>
        <rFont val="Arial Narrow"/>
      </rPr>
      <t xml:space="preserve">10/07/2023
</t>
    </r>
    <r>
      <rPr>
        <sz val="11"/>
        <color rgb="FFFF0000"/>
        <rFont val="Arial Narrow"/>
      </rPr>
      <t xml:space="preserve">
</t>
    </r>
  </si>
  <si>
    <t xml:space="preserve">La Oficina Aseora de Comunicaciones y Relaciones Interinstitucionales realiza el consejo de redaccion y el comite primario para revision y aprobación de contenidos.
Consejo de redaccion abril 03/2023
Consejo de redaccion abril 10/2023
Consejo de redaccion abril 17/2023
Consejo de redaccion abril 24/2023
Consejo de redaccion mayo 02/2023
Consejo de redaccion mayo 08/2023
Consejo de redaccion mayo15/2023
Consejo de redaccion mayo 23/2023
Consejo de redaccion mayo 30/2023
Consejo de redaccion junio 13/2023
Consejo de redaccion junio 20/2023
Consejo de redaccion junio 26/2023
Consejo de redaccion junio 30/2023
</t>
  </si>
  <si>
    <t xml:space="preserve">
09/08/2023
10/09/2023
10/10/2023</t>
  </si>
  <si>
    <t xml:space="preserve">La Oficina Aseora de Comunicaciones y Relaciones Interinstitucionales realiza el consejo de redaccion y el comite primario para revision y aprobación de contenidos, es este espacio se reune el jefe de oficna y los periodistas y proponen los temas que trabjaran cada semana, frente a comunicacion interna y externa.
Consejo de redaccion julio 04/2023
Consejo de redaccion julio 10/2023
Consejo de redaccion julio 17/2023
Consejo de redaccion julio 24/2023
Consejo de redaccion julio 31/2023
Consejo de redaccion agosto 08/2023
Consejo de redaccion agosto 14/2023
Consejo de redaccion agosto 22/2023
Consejo de redaccion agosto 28/2023
Consejo de redaccion septiembre 04/2023
Consejo de redaccion septiembre 11/2023
Consejo de redaccion septiembre 18/2023
Consejo de redaccion septiembre 25/2023
</t>
  </si>
  <si>
    <t>La Oficina Asesora de Comunicaciones y Relaciones Interinstitucionales realiza el Consejo de Redacción y el Comité Primario para revisión y aprobación de contenidos, es este espacio se reúne el jefe de oficina y los periodistas y proponen los temas que trabajarán cada semana, frente a comunicación interna y externa.
Consejo de redacción octubre 02/2023
Consejo de redacción octubre 09/2023
Consejo de redacción octubre17/2023
Consejo de redacción octubre 23/2023
Consejo de redacción octubre 30/2023
Comite Primario octubre 17/10/23
La Oficina Asesora de Comunicaciones y Relaciones Interinstitucionales realiza el Consejo de Redaccion y el Comité Primario para revision y aprobación de contenidos, es este espacio se reune el jefe de oficna y los periodistas y proponen los temas que trabjaran cada semana, frente a comunicacion interna y externa.
Consejo de redacción noviembre 07/2023
Consejo de redacción noviembre 14/2023
Consejo de redacción noviembre 20/2023
Consejo de redacción noviembre 27/2023
Comité Primario noviembre 14/11/23
La Oficina Aseora de Comunicaciones y Relaciones Interinstitucionales realiza el Consejo de Redacción y el Comité Primario para revisión y aprobación de contenidos, es este espacio se reúne el jefe de oficina y los periodistas y proponen los temas que trabajarán cada semana, frente a comunicación interna y externa.
Consejo de redacción diciembre 04/2023
Consejo de redacción diciembre 11/2023
Consejo de redacción diciembre 18/2023
Consejo de redacción diciembre 27/2023
Comité Primario diciembre 13/2023</t>
  </si>
  <si>
    <t>9/05/2023
12/09/2023
12/01/2024</t>
  </si>
  <si>
    <r>
      <rPr>
        <sz val="11"/>
        <color rgb="FF000000"/>
        <rFont val="Arial Narrow"/>
      </rPr>
      <t xml:space="preserve">09/05/2023 - OCL: De acuerdo con las revisión de las evidencias allegadas por el proceso y el seguimiento de la segunda línea de defensa:
1. Enero:  Cinco (5) actas de consejo de redacción.
2.  Febrero: Cinco (5) actas de consejo de redacción.
3. Marzo: Cuatro (4) actas de consejo redacción.
4. Abril: Cuatro (4) actas de consejo de redacción.
Se verifica el cumplimiento del control.
12/09/2023 - JAG: De acuerdo con la revisión de evidencias del proceso, se evidencia el cumplimiento del control, aunque se recomienda que los formatos de acta de reunión y de listados de asistencia esten debidamente diligenciados, esto en razón de la revisión del acta 42 del día 22 de agosto, en la cual no se puede identificar de que es la reunión, cual es el tema, el lugar, ni las fechas de inició ni finalización.
</t>
    </r>
    <r>
      <rPr>
        <b/>
        <sz val="11"/>
        <color rgb="FF000000"/>
        <rFont val="Arial Narrow"/>
      </rPr>
      <t>12/01/2024 JGS - Cuarto Trimestre:</t>
    </r>
    <r>
      <rPr>
        <sz val="11"/>
        <color rgb="FF000000"/>
        <rFont val="Arial Narrow"/>
      </rPr>
      <t xml:space="preserve"> Se evidencia el cumplimiento del control conforme a las evidencias presentadas por el proceso. la OCI recomienda anexar el acta del Comité Primario del mes de diciembre de 2023 cuando se encuentre disponible.</t>
    </r>
  </si>
  <si>
    <r>
      <rPr>
        <sz val="11"/>
        <color rgb="FF000000"/>
        <rFont val="Arial Narrow"/>
      </rPr>
      <t xml:space="preserve">09/05/2023 - OCL: Con base en el seguimiento de la OCI y el realizado por la Segunda Línea de Defensa, se evidencia la efectividad del control, toda vez que durante el periodo evaluado no se presentó materialización del riesgo.
12/09/2023 - JAG: Con base en el seguimiento de la OCI y el realizado por la Segunda Línea de Defensa, se evidencia la efectividad del control, toda vez que durante el periodo evaluado no se presentó materialización del riesgo.
</t>
    </r>
    <r>
      <rPr>
        <b/>
        <sz val="11"/>
        <color rgb="FF000000"/>
        <rFont val="Arial Narrow"/>
      </rPr>
      <t>12/01/2024 JGS - Cuarto Trimestre:</t>
    </r>
    <r>
      <rPr>
        <sz val="11"/>
        <color rgb="FF000000"/>
        <rFont val="Arial Narrow"/>
      </rPr>
      <t xml:space="preserve"> Se evidenció que el control es efectivo.</t>
    </r>
  </si>
  <si>
    <r>
      <rPr>
        <sz val="11"/>
        <color rgb="FF000000"/>
        <rFont val="Arial Narrow"/>
      </rPr>
      <t xml:space="preserve">09/05/2023 - OCL: De acuerdo con el seguimiento de la Segunda Línea de Defensa, la manifestación del proceso y la revisión de las evidencias: "Matriz de seguimiento de acciones periodisticas 2023" correspondientes a los meses de: Enero, Febrero, Marzo y Abril.
 la OCI verifica el cumplimiento de la acción.
12/09/2023 - JAG: Se evidencia el cumplimiento de la acción del día 14 de abril de acuerdo al listado maestro de documentos y se evidencia que se relaciona en el procedimiento de comunicación interna, dandose por cumplida.
</t>
    </r>
    <r>
      <rPr>
        <b/>
        <sz val="11"/>
        <color rgb="FF000000"/>
        <rFont val="Arial Narrow"/>
      </rPr>
      <t>12/01/2024 JGS - Cuarto Trimestre:</t>
    </r>
    <r>
      <rPr>
        <sz val="11"/>
        <color rgb="FF000000"/>
        <rFont val="Arial Narrow"/>
      </rPr>
      <t xml:space="preserve"> El proceso presentó como evidencia la matriz de seguimiento y aprobación de acciones periodísticas 2023, diligenciada para los meses de octubre, noviembre y diciembre de 2023. Se verifica el cumplimiento de la acción.</t>
    </r>
  </si>
  <si>
    <t>El lider del proceso verifica y valida los contenidos de comunicación  interna y externa aprobados durante el consejo de redaccion,mediante la firma del formato de seguimiento de acciones periodisticas, que se realizara de manera mensual.</t>
  </si>
  <si>
    <t>10/02/2023
9/03/2023
10/04/2023</t>
  </si>
  <si>
    <t xml:space="preserve">La Oficina Aseora de Comunicaciones y Relaciones Interinstitucionales realiza el consejo de redaccion, para revision y aprobación de contenidos.
Consejo de redaccion enero 03/2023
Consejo de redaccion enero 12/2023
Consejo de redaccion enero 17/2023
Consejo de redaccion enero 23/2023
Consejo de redaccion enero 30/2023
Consejo de redaccion febrero 06/2023
Consejo de redaccion febrero 13/2023
Consejo de redaccion febrero 16/2023
Consejo de redaccion febrero 20/2023
Consejo de redaccion febrero 24/2023
Consejo de redaccion marzo 06/2023
Consejo de redaccion marzo 17/2023
Consejo de redaccion marzo 24/2023
Consejo de redaccion marzo 31/2023
La matriz de Seguimiento de Acciones Periodosticas sera incorporada al SIG en los proximos dias, esta en revision por la Oficina Asesora de Planeacion para su publicacion y socializacion con los miembros de la oficina.
</t>
  </si>
  <si>
    <r>
      <rPr>
        <sz val="11"/>
        <color rgb="FF000000"/>
        <rFont val="Arial Narrow"/>
      </rPr>
      <t xml:space="preserve">
08/05/2023
10/06/2023
</t>
    </r>
    <r>
      <rPr>
        <sz val="11"/>
        <color rgb="FFFF0000"/>
        <rFont val="Arial Narrow"/>
      </rPr>
      <t xml:space="preserve">
</t>
    </r>
    <r>
      <rPr>
        <sz val="11"/>
        <color rgb="FF000000"/>
        <rFont val="Arial Narrow"/>
      </rPr>
      <t xml:space="preserve">10/07/2023
</t>
    </r>
    <r>
      <rPr>
        <sz val="11"/>
        <color rgb="FFFF0000"/>
        <rFont val="Arial Narrow"/>
      </rPr>
      <t xml:space="preserve">
</t>
    </r>
  </si>
  <si>
    <t xml:space="preserve">La Oficina Aseora de Comunicaciones y Relaciones Interinstitucionales realiza el consejo de redaccion y el comite primario para revision y aprobación de contenidos.
Consejo de redaccion abril 03/2023
Consejo de redaccion abril 10/2023
Consejo de redaccion abril 17/2023
Consejo de redaccion abril 24/2023
La matriz de seguimiento y aprobacion de acciones periodisticas ya fue incorporada al SIG y se esta implementando su uso en la la Oficina Asesora de Comunicaciones. 
Consejo de redaccion mayo 02/2023
Consejo de redaccion mayo 08/2023
Consejo de redaccion mayo15/2023
Consejo de redaccion mayo 23/2023
Consejo de redaccion mayo 30/2023
La matriz de seguimiento y aprobacion de acciones periodisticas ya fue incorporada al SIG y se esta implementando su uso en la la Oficina Asesora de Comunicaciones. 
Consejo de redaccion junio 13/2023
Consejo de redaccion junio 20/2023
Consejo de redaccion junio 26/2023
Consejo de redaccion junio 30/2023
La matriz de seguimiento y aprobacion de acciones periodisticas ya fue incorporada al SIG y se esta implementando su uso en la la Oficina Asesora de Comunicaciones. 
</t>
  </si>
  <si>
    <t xml:space="preserve">
09/08/2023
10/09/2023
10/10/2023
</t>
  </si>
  <si>
    <t>La Oficina Aseora de Comunicaciones y Relaciones Interinstitucionales realiza el consejo de redaccion y el comite primario para revision y aprobación de contenidos, es este espacio se reune el jefe de oficna y los periodistas y proponen los temas que trabjaran cada semana, frente a comunicacion interna y externa.
Consejo de redaccion julio 04/2023
Consejo de redaccion julio 10/2023
Consejo de redaccion julio 17/2023
Consejo de redaccion julio 24/2023
Consejo de redaccion julio 31/2023
Consejo de redaccion agosto 08/2023
Consejo de redaccion agosto 14/2023
Consejo de redaccion agosto 22/2023
Consejo de redaccion agosto 28/2023
Consejo de redaccion septiembre 04/2023
Consejo de redaccion septiembre 11/2023
Consejo de redaccion septiembre 18/2023
Consejo de redaccion septiembre 25/2023</t>
  </si>
  <si>
    <t>La Oficina Aseora de Comunicaciones y Relaciones Interinstitucionales realiza el consejo de redaccion y el comite primario para revision y aprobación de contenidos, es este espacio se reune el jefe de oficna y los periodistas y proponen los temas que trabjaran cada semana, frente a comunicacion interna y externa.
Consejo de redaccion octubre 02/2023
Consejo de redaccion octubre 09/2023
Consejo de redaccion octubre17/2023
Consejo de redaccion octubre 23/2023
Consejo de redaccion octubre 30/2023
La Oficina Aseora de Comunicaciones y Relaciones Interinstitucionales realiza el consejo de redaccion y el comite primario para revision y aprobación de contenidos, es este espacio se reune el jefe de oficna y los periodistas y proponen los temas que trabjaran cada semana, frente a comunicacion interna y externa.
Consejo de redaccion noviembre 07/2023
Consejo de redaccion noviembre 14/2023
Consejo de redaccion noviembre 20/2023
Consejo de redaccion noviembre 27/2023
Comite Primario noviembre 14/11/23
La Oficina Aseora de Comunicaciones y Relaciones Interinstitucionales realiza el Consejo de Redacción y el Comité Primario para revisión y aprobación de contenidos, es este espacio se reúne el jefe de oficina y los periodistas y proponen los temas que trabajarán cada semana, frente a comunicación interna y externa.
Consejo de redacción diciembre 04/2023
Consejo de redacción diciembre 11/2023
Consejo de redacción diciembre 18/2023
Consejo de redacción diciembre 27/2023
Comité Primario diciembre 13/2023</t>
  </si>
  <si>
    <t xml:space="preserve">El asignado/Oficina de comunicaciones
</t>
  </si>
  <si>
    <t xml:space="preserve">Actas consejo de redaccion
</t>
  </si>
  <si>
    <r>
      <rPr>
        <sz val="11"/>
        <color rgb="FF000000"/>
        <rFont val="Arial Narrow"/>
      </rPr>
      <t xml:space="preserve">09/05/2023 - OCL: De acuerdo con las revisión de las evidencias allegadas por el proceso y el seguimiento de la segunda línea de defensa:
1. Enero:  Cinco (5) actas de consejo de redacción - Enero Matriz de seguimiento de acciones periodisticas 2023
2.  Febrero: Cinco (5) actas de consejo de redacción - Febrero Matriz de seguimiento de acciones periodisticas 2023.
3. Marzo: Cuatro (4) actas de consejo redacción - Marzo seguimiento y apobacion  de acciones periodisticas 2023
4. Abril: Cuatro (4) actas de consejo de redacción - GCO-FM-05 V1 Seguimiento y Aprobacion de Acciones periodisticas_firmada.
Se verifica el cumplimiento del control.
12/09/2023 - JAG: De acuerdo con la revisión de evidencias del proceso, se evidencia el cumplimiento del control con los respectivos formatos de seguimiento y aprobación de acciones periodisticas GCO-FM-05 de los meses de mayo, junio, julio y agosto. Se recomienda fortalecer el reporte debido a que no hace refencia al formato firmado de manera mensual, sino al reporte del consejo de redacción
</t>
    </r>
    <r>
      <rPr>
        <b/>
        <sz val="11"/>
        <color rgb="FF000000"/>
        <rFont val="Arial Narrow"/>
      </rPr>
      <t xml:space="preserve">12/01/2024 JGS - Cuarto Trimestre: </t>
    </r>
    <r>
      <rPr>
        <sz val="11"/>
        <color rgb="FF000000"/>
        <rFont val="Arial Narrow"/>
      </rPr>
      <t>De acuerdo con las evidencias presentadas por el proceso, se verifica el cumplimiento del control; no obstante, se aclara que estos soportes o evidencias corresponden a los mismos que se presentaron tanto para el Control 1 como la Acción 1. Asi  mismo, se recomienda revisar lo concerniente a la firma del formato de seguimiento y aprobación de acciones periodísticas.</t>
    </r>
  </si>
  <si>
    <r>
      <rPr>
        <sz val="11"/>
        <color rgb="FF000000"/>
        <rFont val="Arial Narrow"/>
      </rPr>
      <t xml:space="preserve">09/05/2023 - OCL: Con base en el seguimiento de la OCI y el realizado por la Segunda Línea de Defensa, se evidencia la efectividad del control, toda vez que durante el periodo evaluado no se presentó materialización del riesgo.
12/09/2023 - JAG: Con base en el seguimiento de la OCI, se evidencia la efectividad del control, toda vez que durante el período evaluado no se presentó materialización del riesgo.
</t>
    </r>
    <r>
      <rPr>
        <b/>
        <sz val="11"/>
        <color rgb="FF000000"/>
        <rFont val="Arial Narrow"/>
      </rPr>
      <t xml:space="preserve">12/01/2024 JGS - Cuarto Trimestre: </t>
    </r>
    <r>
      <rPr>
        <sz val="11"/>
        <color rgb="FF000000"/>
        <rFont val="Arial Narrow"/>
      </rPr>
      <t>Se verificó que el control es efectivo.</t>
    </r>
  </si>
  <si>
    <r>
      <rPr>
        <sz val="11"/>
        <color rgb="FF000000"/>
        <rFont val="Arial Narrow"/>
      </rPr>
      <t xml:space="preserve">09/05/2023 - OCL: N/A
12/09/2023 - JAG: N/A
</t>
    </r>
    <r>
      <rPr>
        <b/>
        <sz val="11"/>
        <color rgb="FF000000"/>
        <rFont val="Arial Narrow"/>
      </rPr>
      <t>12/01/2024 JGS - Cuarto Trimestre:</t>
    </r>
    <r>
      <rPr>
        <sz val="11"/>
        <color rgb="FF000000"/>
        <rFont val="Arial Narrow"/>
      </rPr>
      <t xml:space="preserve"> N/A</t>
    </r>
  </si>
  <si>
    <t>Descripción Activos de Información</t>
  </si>
  <si>
    <t>Tipo de Activos / Grupo de Activos</t>
  </si>
  <si>
    <t>Amenaza</t>
  </si>
  <si>
    <t>Vulnerabilidad</t>
  </si>
  <si>
    <t>Tipo de Riesgo Digital</t>
  </si>
  <si>
    <t>¿Tiene responsabe asignbado?</t>
  </si>
  <si>
    <t>¿El responsable tiene la autoridad y adecuada?</t>
  </si>
  <si>
    <t>Posibilidad de afectacion de la imagen institucional por interferencia de hackers en las redes sociales institucionales, debido a actualizacion de las claves de acceso</t>
  </si>
  <si>
    <t>Informacion y contenidos</t>
  </si>
  <si>
    <t>Información</t>
  </si>
  <si>
    <t>Reputacional</t>
  </si>
  <si>
    <t>Hurto de Información institucional</t>
  </si>
  <si>
    <t>Contraseñas predeterminadas no modificadas</t>
  </si>
  <si>
    <t>Ejecucion y Administracion de procesos</t>
  </si>
  <si>
    <t>Perdida de Confidencialidad</t>
  </si>
  <si>
    <t>Realizar el cambio de contraseñas robustas de las redes sociales, con una peridicidad de 2 meses e informara al jefe de oficina mediante comunicacion interna (correo electronico o acta de reunion).</t>
  </si>
  <si>
    <t>Documentar en los lineamientos de operación del procedimeinto de Administracion de  Redes Sociales la obligacion de la actualizacion  de contraseñas cada 2 meses.</t>
  </si>
  <si>
    <t>10/02/2023
9/03/2023
10/04/2023</t>
  </si>
  <si>
    <t xml:space="preserve">Se establece en el documento de administracion de redes sociales,un apartado el cual indica que cada dos meses debera realizarce el cambio de contraseñas de las redes sociales.
Este documento ya se envio a la  Oficina Asesora de Planeacion para su revision y aprobacion tan pronto este listo se subira al SIG y se socializara con los compañeros de la Oficina de Comunicaciones.
Se establece en el documento de administracion de redes sociales,un apartado el cual indica que cada dos meses se debera realizar el cambio de contraseñas de las redes sociales, el documento de lineamientos de operacion fue aprobado el dia 17 de ablril del año en curso y se encuentra en el SIG, se socializa en la reunion extarordinaria de equipo de comunicaciones , el dia 17 de abril.
</t>
  </si>
  <si>
    <t xml:space="preserve">
08/05/2023
10/06/2023
10/07/2023</t>
  </si>
  <si>
    <t xml:space="preserve">
Se establace en el documento de redes sociales un apartado que indica que cada dos meses debera realizarce el cambio de contraseñas de redes sociales, este documento ya se encuentra actualizado actualizado en el SIG.
Este documento estara en el Sistema Integrado de Gestion durante todo el año y no se sometera a cambios diferentes, en lo que resta de la administracion.
Este documento estara en el Sistema Integrado de Gestion durante todo el año y no se sometera a cambios diferentes, en lo que resta de la administracion
</t>
  </si>
  <si>
    <t xml:space="preserve">
09/08/2023
10/09/2023
10/10/2023
</t>
  </si>
  <si>
    <t xml:space="preserve">
Se establace en el documento de redes sociales un apartado que indica que cada dos meses debera realizarce el cambio de contraseñas de redes sociales, este documento ya se encuentra actualizado en el SIG, 
Este documento estara en el Sistema Integrado de Gestion durante todo el año y no se sometera a cambios diferentes, en lo que resta de la administracion.
Se establace en el documento de redes sociales un apartado que indica que cada dos meses debera realizarce el cambio de contraseñas de redes sociales, este documento ya se encuentra actualizado en el SIG, 
Este documento estara en el Sistema Integrado de Gestion durante todo el año y no se sometera a cambios diferentes, en lo que resta de la administracion, por lo se se solicita cerrar esta accion debido al cumplimiento.
</t>
  </si>
  <si>
    <t>10/11/2023
09/12/2023</t>
  </si>
  <si>
    <t xml:space="preserve">
Se establece en el documento de redes sociales un apartado que indica que cada dos meses debera realizarse el cambio de contraseñas de redes sociales, este documento ya se encuentra actualizado en el SIG.
Este documento estará en el Sistema Integrado de Gestión durante todo el año y no se someterá a cambios diferentes, en lo que resta de la administración, por lo se se solicita cerrar esta acción debido al cumplimiento.
</t>
  </si>
  <si>
    <t xml:space="preserve">
10/02/2023
10/04/2023</t>
  </si>
  <si>
    <t>Se realiza cambio de contraseña de las redes sociales y se deja consignado en acta de reunion, se envia correo al jefe de oficina infomado al cambio y dejando el acta como evidencia.
Se realiza cambio de contraseña de las redes sociales y se deja consignado en acta de reunion, se envia correo al jefe de oficina infomado al cambio y dejando el acta como evidencia.</t>
  </si>
  <si>
    <t>Acta de reunion</t>
  </si>
  <si>
    <t xml:space="preserve">
10/06/2023
10/07/2023</t>
  </si>
  <si>
    <t>Se realiza cambio de contraseñas de las redes sociales para el mes de junio correspondientes al segundo trimestre del año y se deja consignado en acta de reunion, la cual se se envia al correo al jefe de oficina infomado al cambio de contraseñas y dejando el acta como evidencia.
El proximo cambio de contraseñas se realizara en el tercer trimentre del año, con las personas asignadas por el jefe de oficina.</t>
  </si>
  <si>
    <t xml:space="preserve">
09/08/2023
10/09/2023
10/10/2023
</t>
  </si>
  <si>
    <t xml:space="preserve">
El cambio de contraseñas de las redes sociales se realizara el mes de agosto.
Se realiza cambio de contraseñas de las redes sociales para el mes de agosto correspondientes al tercer trimestre del año y se deja consignado en acta de reunion, la cual se se envia al correo al jefe de oficina infomado al cambio de contraseñas y dejando el acta como evidencia.
El cambio de contraseñas de las redes sociales se realizara el mes de octubre.</t>
  </si>
  <si>
    <t>10/11/2023
11/01/2024</t>
  </si>
  <si>
    <t xml:space="preserve">
El cambio de contraseñas de las redes sociales se realiza en el mes de octubre.
Se realiza cambio de contraseñas de las redes sociales para el mes de octubre correspondientes al cuarto trimestre del año y se deja consignado en acta de reunión, el cual reposa en el archivo de la oficina.
El cambio de contraseñas de las redes sociales se realiza en el mes de diciembre.
Se realiza cambio de contraseñas de las redes sociales para el mes de diciembre correspondientes al cuarto trimestre del año y se deja consignado en acta de reunión, el cual reposa en el archivo de la oficina.</t>
  </si>
  <si>
    <t>17/05/2023 - OCL: De acuerdo con el seguimiento de la segunda línea de defensa y la revisión de las siguientes evidencias:
1.Acta 009 reunión cambio de claves redes sociales 10-04-2023, ACTA CAMBIO CONTRASEÑAS REDES SOCIALES,  Correo Riegos seguridad de la información,  CORREO JEFE CAMBIO DE CONTRASEÑAS
La OCI, verifica la ejecución del control.
21/09/2023 - JAG: De acuerdo con el seguimiento de la OCI y con la verificación de la documentación asociada, se evidencia la ejecución del control acorde a lo establecido.</t>
  </si>
  <si>
    <t>17/05/2023 - Para el primer trimestre el proceso no presenta evidencias, la acción continúa en proceso.
- Para el mes de abril el proceso anexó la siguiente evidencia: GCO-PC-06 V2 Administración de redes sociales, documento actualizado el 14 de abril de 2023, con base en este documento se verifica el cumplimiento de la acción.
12/09/2023 - JAG: Actividad cumplida el 14 de abril en el procedimiento de administración de redes sociales</t>
  </si>
  <si>
    <t xml:space="preserve">Verificar la viabilidad del uso de un gestor de contraseñas </t>
  </si>
  <si>
    <t>10/02/2023
9/03/2023
10/04/2023</t>
  </si>
  <si>
    <t>Se deja consignado en acta de reunion quienes seran los desinados por el jefe de oficina para el cambio de contraseñas cada dos meses, estos gestres no cambiaran por este año, a menos que el jefe de oficina asi lo decida.</t>
  </si>
  <si>
    <t xml:space="preserve">
08/05/2023
10/07/2023</t>
  </si>
  <si>
    <t xml:space="preserve">
Por indicacion del jefe de oficina continuan los mismos profesionales delegados, para el cambio de contraseñas. 
Por indicacion del jefe de oficina continuan los mismos profesionales delegados, para el cambio de contraseñas. </t>
  </si>
  <si>
    <t xml:space="preserve">
09/08/2023
10/09/2023
10/10/2023
</t>
  </si>
  <si>
    <t xml:space="preserve">Por indicacion del jefe de oficina continuan los mismos profesionales delegados, para el cambio de contraseñas. 
Por indicacion del jefe de oficina continuan los mismos profesionales delegados, para el cambio de contraseñas. 
Por indicacion del jefe de oficina continuan los mismos profesionales delegados, para el cambio de contraseñas. </t>
  </si>
  <si>
    <t>10/11/2023
09/12/2023
04/01/2023</t>
  </si>
  <si>
    <t xml:space="preserve">Por indicación del jefe de oficina continúan los mismos profesionales delegados, para el cambio de contraseñas. 
Por indicación del jefe de oficina continúan los mismos profesionales delegados, para el cambio de contraseñas. 
Se hace cambio de constraseñas de las cuentas de las redes sociales y por indicación del jefe del área, los delegados/custodios son Leidy Aguilera (Secretaria del área),  David Reyes y el jefe del área.  </t>
  </si>
  <si>
    <t>En curso</t>
  </si>
  <si>
    <t>09/05/2023 - OCL: N/A
21/09/2023 - JAG: NA</t>
  </si>
  <si>
    <t>17/05/2023 -  De acuerdo con el seguimiento de la segunda línea de defensa y la siguiente evidencia:
Primer trimestre: ACTA DELEGACIÓN GESTOR  CONTRASEÑAS REDES SOCIALES
Segundo trimestre: No aporta evidencias.
 con base en la evidencia presentada se verifica el cumplimiento de la acción.
12/09/2023 - JAG: No se cuenta con evidencia asociada a la acción en el segundo cuatrimestre del año.</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</si>
  <si>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</si>
  <si>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</si>
  <si>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</si>
  <si>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</si>
  <si>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</si>
  <si>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</si>
  <si>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</si>
  <si>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17/05/2023 - OCL: Para la fecha de evaluación el proceso no tiene reportada oportunidades.
21/09/2023 - JAG: Para la fecha de evaluación el proceso no tiene reportada oportunidades.</t>
  </si>
  <si>
    <t>17/05/2023 - N/A.
21/09/2023 - JAG: NA</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</si>
  <si>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</si>
  <si>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</si>
  <si>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</si>
  <si>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</si>
  <si>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</si>
  <si>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</si>
  <si>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</si>
  <si>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</si>
  <si>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</si>
  <si>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</si>
  <si>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</si>
  <si>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</si>
  <si>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</si>
  <si>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</si>
  <si>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</si>
  <si>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</si>
  <si>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</si>
  <si>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</si>
  <si>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</si>
  <si>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</si>
  <si>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</si>
  <si>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</si>
  <si>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</si>
  <si>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</si>
  <si>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</si>
  <si>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</si>
  <si>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</si>
  <si>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</si>
  <si>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</si>
  <si>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</si>
  <si>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</si>
  <si>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</si>
  <si>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</si>
  <si>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</si>
  <si>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</si>
  <si>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</si>
  <si>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</si>
  <si>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</si>
  <si>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</si>
  <si>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</si>
  <si>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</si>
  <si>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</si>
  <si>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</si>
  <si>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</si>
  <si>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</si>
  <si>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</si>
  <si>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</si>
  <si>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</si>
  <si>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</si>
  <si>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</si>
  <si>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</si>
  <si>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</si>
  <si>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</si>
  <si>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</si>
  <si>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</si>
  <si>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</si>
  <si>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</si>
  <si>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</si>
  <si>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</si>
  <si>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</si>
  <si>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</si>
  <si>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</si>
  <si>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</si>
  <si>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</si>
  <si>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</si>
  <si>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</si>
  <si>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</si>
  <si>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</si>
  <si>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</si>
  <si>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</si>
  <si>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</si>
  <si>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</si>
  <si>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</si>
  <si>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</si>
  <si>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</si>
  <si>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</si>
  <si>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</si>
  <si>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</si>
  <si>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</si>
  <si>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</si>
  <si>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</si>
  <si>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</si>
  <si>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</si>
  <si>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</si>
  <si>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</si>
  <si>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</si>
  <si>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</si>
  <si>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</si>
  <si>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</si>
  <si>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</si>
  <si>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</si>
  <si>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</si>
  <si>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</si>
  <si>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TIPO DE ACTIVO</t>
  </si>
  <si>
    <t>DESCRIPCIÓN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</si>
  <si>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</si>
  <si>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</si>
  <si>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</si>
  <si>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</si>
  <si>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</si>
  <si>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</si>
  <si>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</si>
  <si>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</si>
  <si>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</si>
  <si>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</si>
  <si>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</si>
  <si>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</si>
  <si>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</si>
  <si>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</si>
  <si>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</si>
  <si>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</si>
  <si>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</si>
  <si>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</si>
  <si>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</si>
  <si>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</si>
  <si>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</si>
  <si>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</si>
  <si>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</si>
  <si>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</si>
  <si>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</si>
  <si>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</si>
  <si>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</si>
  <si>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</si>
  <si>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</si>
  <si>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</si>
  <si>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</si>
  <si>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</si>
  <si>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</si>
  <si>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</si>
  <si>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</si>
  <si>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</si>
  <si>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</si>
  <si>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</si>
  <si>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</si>
  <si>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</si>
  <si>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</si>
  <si>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</si>
  <si>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</si>
  <si>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</si>
  <si>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</si>
  <si>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</si>
  <si>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</si>
  <si>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</si>
  <si>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</si>
  <si>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</si>
  <si>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</si>
  <si>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</si>
  <si>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</si>
  <si>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</si>
  <si>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</si>
  <si>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</si>
  <si>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</si>
  <si>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</si>
  <si>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</si>
  <si>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</si>
  <si>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</si>
  <si>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</si>
  <si>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</si>
  <si>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</si>
  <si>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</si>
  <si>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</si>
  <si>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</si>
  <si>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</si>
  <si>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</si>
  <si>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</si>
  <si>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</si>
  <si>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</si>
  <si>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</si>
  <si>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</si>
  <si>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</si>
  <si>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</si>
  <si>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</si>
  <si>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</si>
  <si>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</si>
  <si>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</si>
  <si>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</si>
  <si>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</si>
  <si>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</si>
  <si>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</si>
  <si>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</si>
  <si>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</si>
  <si>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</si>
  <si>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</si>
  <si>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</si>
  <si>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</si>
  <si>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</si>
  <si>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</si>
  <si>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</si>
  <si>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</si>
  <si>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</si>
  <si>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</si>
  <si>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</si>
  <si>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</si>
  <si>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</si>
  <si>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</si>
  <si>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</si>
  <si>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</si>
  <si>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</si>
  <si>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</si>
  <si>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</si>
  <si>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</si>
  <si>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</si>
  <si>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</si>
  <si>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</si>
  <si>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</si>
  <si>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</si>
  <si>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</si>
  <si>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</si>
  <si>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</si>
  <si>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</si>
  <si>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</si>
  <si>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</si>
  <si>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</si>
  <si>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</si>
  <si>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</si>
  <si>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</si>
  <si>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</si>
  <si>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</si>
  <si>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</si>
  <si>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</si>
  <si>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</si>
  <si>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</si>
  <si>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</si>
  <si>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Perdidad de Integridad</t>
  </si>
  <si>
    <t>Aceptar</t>
  </si>
  <si>
    <t>Económico</t>
  </si>
  <si>
    <t>Evitar</t>
  </si>
  <si>
    <t>Reducir (compartir)</t>
  </si>
  <si>
    <t>Plan de accion (solo para la opción reducir)</t>
  </si>
  <si>
    <t>Finalizado</t>
  </si>
  <si>
    <t>Daños Activos Fisicos</t>
  </si>
  <si>
    <t>Fallas Tecnologicas</t>
  </si>
  <si>
    <t>Relaciones Laborales</t>
  </si>
  <si>
    <t>Solicitud de ajuste</t>
  </si>
  <si>
    <t>Fraude Externo</t>
  </si>
  <si>
    <t>Lavado de Activos</t>
  </si>
  <si>
    <t>Financiación del terrorismo</t>
  </si>
  <si>
    <t>No</t>
  </si>
  <si>
    <t>Sin registro</t>
  </si>
  <si>
    <t>No efectivo</t>
  </si>
  <si>
    <t xml:space="preserve">Direccionamiento Estratégico </t>
  </si>
  <si>
    <t>Definir los lineamientos estratégicos y el modelo de operación a corto, mediano y largo plazo acorde a las necesidades y espectativas de los grupos de interés.</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</si>
  <si>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</si>
  <si>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</si>
  <si>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Gestión Integral de Residuos Sólidos </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</si>
  <si>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</si>
  <si>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Servicios Funerarios </t>
  </si>
  <si>
    <t>Garantizar la prestación de los servicios funerarios en los cementerios de propiedad del distrito capital</t>
  </si>
  <si>
    <t xml:space="preserve">Alumbrado Público </t>
  </si>
  <si>
    <t>Garantizar la prestación del alumbrado público en el Distrito Capital.</t>
  </si>
  <si>
    <t>Gestión del Talento Humano</t>
  </si>
  <si>
    <t>Desarrollar las actividades de vinculación, permanencia y retiro de personal de la Unidad para el cumplimiento de la misión y objetivos institucionales</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</si>
  <si>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</si>
  <si>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</si>
  <si>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 xml:space="preserve">Gestión Financiera </t>
  </si>
  <si>
    <t>Administrar los recursos financieros asignados al presupuesto de la UAESP.</t>
  </si>
  <si>
    <t xml:space="preserve">Gestión de Apoyo Logístico </t>
  </si>
  <si>
    <t>Suministrar y controlar los recursos físicos y servicios de apoyo logístico de la UAESP</t>
  </si>
  <si>
    <t xml:space="preserve">Servicio al Ciudadano </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</si>
  <si>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</si>
  <si>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Gestión Tecnológica y de la Información </t>
  </si>
  <si>
    <t>Administrar y brindar soluciones tecnológicas asegurando la integridad, disponibilidad y confiabilidad de la información.</t>
  </si>
  <si>
    <t xml:space="preserve">Gestión Asuntos Legales </t>
  </si>
  <si>
    <t>Prestar asesoría jurídica a la UAESP para su adecuado funcionamiento.</t>
  </si>
  <si>
    <t xml:space="preserve">Gestión de Evaluación y Mejora </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</si>
  <si>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</si>
  <si>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MODERADO</t>
  </si>
  <si>
    <t>DEBIL</t>
  </si>
  <si>
    <t>NO DISMINUYE</t>
  </si>
  <si>
    <t>Compartir</t>
  </si>
  <si>
    <t xml:space="preserve">
10/11/2023
0/12/2023
09/01/2024
</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</si>
  <si>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</si>
  <si>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26/04/2023
18/07/2023
20/10/2023
16/01/2024</t>
  </si>
  <si>
    <t>La accion se encuentra en proceso, no se realiza seguimiento para el primer trimestre
Se realiza seguimiento a la accion el soporte es coherente con lo reportado
Se realiza seguimiento a la accion el soporte es coherente con lo reportado
Acción finalizada en el tercer trimestre</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</si>
  <si>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</si>
  <si>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 xml:space="preserve">26/04/2023
18/07/2023
20/10/2023
16/01/2024
</t>
  </si>
  <si>
    <t>La accion se encuentra en proceso, no se realiza seguimiento para el primer trimestre
Se realiza seguimiento a la accion el soporte es coherente con lo reportado
Se realiza seguimiento a la accion el soporte es coherente con lo reportado
Se realiza seguimiento a la accion el soporte es coherente con lo reportado</t>
  </si>
  <si>
    <t>26/04/2023
18/07/2023
20/10/2022
16/01/2024</t>
  </si>
  <si>
    <t>La accion se encuentra en proceso, no se realiza seguimiento para el primer trimestre
Se realiza seguimiento a la acción y los soportes son coherentes con lo reportado
Se realiza seguimiento a la acción por no haber cambos no se aporta soporte
Se realiza seguimiento a la acción y los soportes son coherentes con lo reportado</t>
  </si>
  <si>
    <t>Se realiza seguimiento a la acción y los soportes son coherentes con lo reportado 
Se realiza seguimiento a la acción se informa que no se hizo nueva delegación respecto al primer trimestre
Se realiza seguimiento a la acción por no haber cambos no se aporta soporte
Se realiza seguimiento a la acción y los soportes son coherentes con lo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</si>
</sst>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
      <sz val="9"/>
      <name val="Arial"/>
      <family val="2"/>
    </font>
    <font>
      <b/>
      <sz val="11"/>
      <color rgb="FF000000"/>
      <name val="Arial Narrow"/>
      <family val="2"/>
    </font>
    <font>
      <sz val="11"/>
      <color rgb="FF000000"/>
      <name val="Arial Narrow"/>
    </font>
    <font>
      <b/>
      <sz val="11"/>
      <color rgb="FF000000"/>
      <name val="Arial Narrow"/>
    </font>
    <font>
      <sz val="11"/>
      <color rgb="FFFF0000"/>
      <name val="Arial Narrow"/>
    </font>
  </fonts>
  <fills count="3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
      <patternFill patternType="solid">
        <fgColor rgb="FFFFFFFF"/>
        <bgColor indexed="64"/>
      </patternFill>
    </fill>
  </fills>
  <borders count="84">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6">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cellStyleXfs>
  <cellXfs count="575">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xf numFmtId="0" fontId="45" fillId="3" borderId="38" xfId="2" applyFont="1" applyFill="1" applyBorder="1"/>
    <xf numFmtId="0" fontId="45" fillId="3" borderId="39" xfId="2" applyFont="1" applyFill="1" applyBorder="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xf numFmtId="0" fontId="50" fillId="3" borderId="0" xfId="0" applyFont="1" applyFill="1" applyAlignment="1">
      <alignment horizontal="left" vertical="center" wrapText="1"/>
    </xf>
    <xf numFmtId="0" fontId="51" fillId="3" borderId="0" xfId="0" applyFont="1" applyFill="1" applyAlignment="1">
      <alignment horizontal="left" vertical="top" wrapText="1"/>
    </xf>
    <xf numFmtId="0" fontId="45" fillId="3" borderId="0" xfId="2" applyFont="1" applyFill="1"/>
    <xf numFmtId="0" fontId="45" fillId="3" borderId="6" xfId="2" applyFont="1" applyFill="1" applyBorder="1"/>
    <xf numFmtId="0" fontId="45" fillId="3" borderId="7" xfId="2" applyFont="1" applyFill="1" applyBorder="1"/>
    <xf numFmtId="0" fontId="45" fillId="3" borderId="9" xfId="2" applyFont="1" applyFill="1" applyBorder="1"/>
    <xf numFmtId="0" fontId="45" fillId="3" borderId="8" xfId="2" applyFont="1" applyFill="1" applyBorder="1"/>
    <xf numFmtId="0" fontId="49" fillId="3" borderId="0" xfId="2" applyFont="1" applyFill="1" applyAlignment="1">
      <alignment horizontal="left" vertical="center" wrapText="1"/>
    </xf>
    <xf numFmtId="0" fontId="45" fillId="3" borderId="0" xfId="2" applyFont="1" applyFill="1" applyAlignment="1">
      <alignment horizontal="left" vertical="center" wrapText="1"/>
    </xf>
    <xf numFmtId="0" fontId="45" fillId="3" borderId="0" xfId="2" quotePrefix="1" applyFont="1" applyFill="1" applyAlignment="1">
      <alignment horizontal="left" vertical="center" wrapText="1"/>
    </xf>
    <xf numFmtId="0" fontId="47" fillId="3" borderId="5" xfId="2" quotePrefix="1" applyFont="1" applyFill="1" applyBorder="1" applyAlignment="1">
      <alignment horizontal="left" vertical="top" wrapText="1"/>
    </xf>
    <xf numFmtId="0" fontId="48" fillId="3" borderId="0" xfId="2" quotePrefix="1" applyFont="1" applyFill="1" applyAlignment="1">
      <alignment horizontal="left" vertical="top" wrapText="1"/>
    </xf>
    <xf numFmtId="0" fontId="48" fillId="3" borderId="6" xfId="2" quotePrefix="1" applyFont="1" applyFill="1" applyBorder="1" applyAlignment="1">
      <alignment horizontal="left" vertical="top" wrapText="1"/>
    </xf>
    <xf numFmtId="0" fontId="1" fillId="0" borderId="0" xfId="0" applyFont="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64" fillId="0" borderId="0" xfId="0" applyFont="1"/>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1" fillId="0" borderId="19" xfId="0" applyFont="1" applyBorder="1" applyAlignment="1" applyProtection="1">
      <alignment horizontal="center" vertical="center"/>
      <protection locked="0"/>
    </xf>
    <xf numFmtId="14" fontId="1" fillId="0" borderId="19" xfId="0" applyNumberFormat="1" applyFont="1" applyBorder="1" applyAlignment="1" applyProtection="1">
      <alignment horizontal="center" vertical="center" wrapText="1"/>
      <protection locked="0"/>
    </xf>
    <xf numFmtId="0" fontId="1" fillId="3" borderId="0" xfId="0" applyFont="1" applyFill="1" applyProtection="1">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2" fillId="3" borderId="0" xfId="0" applyFont="1" applyFill="1" applyProtection="1">
      <protection locked="0"/>
    </xf>
    <xf numFmtId="0" fontId="2" fillId="0" borderId="0" xfId="0" applyFont="1" applyProtection="1">
      <protection locked="0"/>
    </xf>
    <xf numFmtId="0" fontId="48" fillId="3"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3" borderId="0" xfId="0" applyFont="1" applyFill="1" applyAlignment="1" applyProtection="1">
      <alignment wrapText="1"/>
      <protection locked="0"/>
    </xf>
    <xf numFmtId="0" fontId="1" fillId="0" borderId="0" xfId="0" applyFont="1" applyAlignment="1" applyProtection="1">
      <alignment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3" fillId="0" borderId="0" xfId="0" applyFont="1"/>
    <xf numFmtId="0" fontId="70" fillId="0" borderId="0" xfId="0" applyFont="1"/>
    <xf numFmtId="0" fontId="1" fillId="0" borderId="19" xfId="0" applyFont="1" applyBorder="1" applyAlignment="1" applyProtection="1">
      <alignment horizontal="center" vertical="center"/>
      <protection hidden="1"/>
    </xf>
    <xf numFmtId="0" fontId="1" fillId="0" borderId="19" xfId="0" applyFont="1" applyBorder="1" applyAlignment="1" applyProtection="1">
      <alignment horizontal="center" vertical="center" wrapText="1"/>
      <protection locked="0"/>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left" vertical="center"/>
    </xf>
    <xf numFmtId="0" fontId="1" fillId="3" borderId="0" xfId="0" applyFont="1" applyFill="1" applyAlignment="1">
      <alignment horizontal="center"/>
    </xf>
    <xf numFmtId="0" fontId="4" fillId="19" borderId="19" xfId="0" applyFont="1" applyFill="1" applyBorder="1" applyAlignment="1">
      <alignment horizontal="center" vertical="center"/>
    </xf>
    <xf numFmtId="0" fontId="4"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6" fillId="0" borderId="19" xfId="0" applyFont="1" applyBorder="1" applyAlignment="1">
      <alignment horizontal="justify" vertical="center" wrapText="1"/>
    </xf>
    <xf numFmtId="0" fontId="1" fillId="0" borderId="19" xfId="0" applyFont="1" applyBorder="1" applyAlignment="1">
      <alignment horizontal="center" vertical="center" textRotation="90"/>
    </xf>
    <xf numFmtId="0" fontId="1" fillId="0" borderId="19" xfId="0" applyFont="1" applyBorder="1" applyAlignment="1">
      <alignment horizontal="justify" vertical="center"/>
    </xf>
    <xf numFmtId="0" fontId="1" fillId="0" borderId="0" xfId="0" applyFont="1" applyAlignment="1">
      <alignment horizontal="center"/>
    </xf>
    <xf numFmtId="0" fontId="1" fillId="0" borderId="19" xfId="0" applyFont="1" applyBorder="1" applyAlignment="1">
      <alignment horizontal="justify" vertical="center" wrapText="1"/>
    </xf>
    <xf numFmtId="0" fontId="1" fillId="0" borderId="19" xfId="0" applyFont="1" applyBorder="1" applyAlignment="1" applyProtection="1">
      <alignment horizontal="center" vertical="center" wrapText="1"/>
      <protection hidden="1"/>
    </xf>
    <xf numFmtId="14" fontId="1" fillId="0" borderId="19" xfId="0" applyNumberFormat="1" applyFont="1" applyBorder="1" applyAlignment="1">
      <alignment horizontal="center" vertical="center"/>
    </xf>
    <xf numFmtId="0" fontId="4" fillId="0" borderId="0" xfId="0" applyFont="1"/>
    <xf numFmtId="0" fontId="48" fillId="0" borderId="0" xfId="0" applyFont="1"/>
    <xf numFmtId="0" fontId="6" fillId="0" borderId="19" xfId="0" applyFont="1" applyBorder="1" applyAlignment="1">
      <alignment horizontal="center" vertical="center" wrapText="1"/>
    </xf>
    <xf numFmtId="0" fontId="65" fillId="0" borderId="19" xfId="0" applyFont="1" applyBorder="1" applyAlignment="1">
      <alignment horizontal="center" vertical="center" wrapText="1"/>
    </xf>
    <xf numFmtId="0" fontId="1" fillId="0" borderId="0" xfId="0" applyFont="1" applyAlignment="1">
      <alignment vertical="center" wrapText="1"/>
    </xf>
    <xf numFmtId="0" fontId="1" fillId="0" borderId="19" xfId="0" applyFont="1" applyBorder="1" applyAlignment="1">
      <alignment horizontal="left" vertical="center" wrapText="1"/>
    </xf>
    <xf numFmtId="0" fontId="2" fillId="0" borderId="78" xfId="0" applyFont="1" applyBorder="1" applyAlignment="1">
      <alignment horizontal="center" vertical="center"/>
    </xf>
    <xf numFmtId="0" fontId="2" fillId="0" borderId="78" xfId="0" applyFont="1" applyBorder="1" applyAlignment="1">
      <alignment horizontal="center" vertical="center" textRotation="90"/>
    </xf>
    <xf numFmtId="0" fontId="2" fillId="0" borderId="78" xfId="0" applyFont="1" applyBorder="1" applyAlignment="1">
      <alignment horizontal="center" vertical="center" wrapText="1"/>
    </xf>
    <xf numFmtId="14" fontId="2" fillId="0" borderId="78" xfId="0" applyNumberFormat="1" applyFont="1" applyBorder="1" applyAlignment="1">
      <alignment horizontal="center" vertical="center"/>
    </xf>
    <xf numFmtId="14" fontId="1" fillId="0" borderId="19" xfId="0" applyNumberFormat="1" applyFont="1" applyBorder="1" applyAlignment="1">
      <alignment horizontal="center" vertical="center" wrapText="1"/>
    </xf>
    <xf numFmtId="0" fontId="56" fillId="3" borderId="19" xfId="0" applyFont="1" applyFill="1" applyBorder="1" applyAlignment="1">
      <alignment horizontal="center" vertical="center" wrapText="1"/>
    </xf>
    <xf numFmtId="14" fontId="57" fillId="3" borderId="19" xfId="0" applyNumberFormat="1" applyFont="1" applyFill="1" applyBorder="1" applyAlignment="1">
      <alignment horizontal="center" vertical="center"/>
    </xf>
    <xf numFmtId="0" fontId="43" fillId="3" borderId="38" xfId="0" applyFont="1" applyFill="1" applyBorder="1"/>
    <xf numFmtId="0" fontId="43" fillId="0" borderId="0" xfId="0" applyFont="1"/>
    <xf numFmtId="0" fontId="56" fillId="18" borderId="19" xfId="0" applyFont="1" applyFill="1" applyBorder="1" applyAlignment="1">
      <alignment horizontal="center" vertical="center"/>
    </xf>
    <xf numFmtId="0" fontId="56" fillId="18" borderId="19" xfId="0" applyFont="1" applyFill="1" applyBorder="1" applyAlignment="1">
      <alignment horizontal="center" vertical="center" wrapText="1"/>
    </xf>
    <xf numFmtId="0" fontId="43" fillId="0" borderId="0" xfId="0" applyFont="1" applyAlignment="1">
      <alignment horizontal="center"/>
    </xf>
    <xf numFmtId="0" fontId="43" fillId="0" borderId="78" xfId="0" applyFont="1" applyBorder="1" applyAlignment="1">
      <alignment horizontal="center" vertical="center" wrapText="1"/>
    </xf>
    <xf numFmtId="0" fontId="43" fillId="0" borderId="19" xfId="0" applyFont="1" applyBorder="1" applyAlignment="1">
      <alignment vertical="center" wrapText="1"/>
    </xf>
    <xf numFmtId="0" fontId="43" fillId="0" borderId="19" xfId="0" quotePrefix="1" applyFont="1" applyBorder="1" applyAlignment="1">
      <alignment vertical="center" wrapText="1"/>
    </xf>
    <xf numFmtId="0" fontId="43" fillId="0" borderId="19" xfId="0" applyFont="1" applyBorder="1" applyAlignment="1">
      <alignment vertical="center"/>
    </xf>
    <xf numFmtId="0" fontId="74" fillId="0" borderId="19" xfId="0" applyFont="1" applyBorder="1" applyAlignment="1">
      <alignment vertical="center" wrapText="1"/>
    </xf>
    <xf numFmtId="0" fontId="43" fillId="0" borderId="19" xfId="0" applyFont="1" applyBorder="1" applyAlignment="1">
      <alignment horizontal="center" vertical="center"/>
    </xf>
    <xf numFmtId="0" fontId="43" fillId="3" borderId="0" xfId="0" applyFont="1" applyFill="1"/>
    <xf numFmtId="0" fontId="43" fillId="0" borderId="19" xfId="0" applyFont="1" applyBorder="1" applyAlignment="1">
      <alignment horizontal="justify" vertical="center" wrapText="1"/>
    </xf>
    <xf numFmtId="0" fontId="74" fillId="0" borderId="19" xfId="0" applyFont="1" applyBorder="1" applyAlignment="1">
      <alignment vertical="center"/>
    </xf>
    <xf numFmtId="0" fontId="43" fillId="0" borderId="19" xfId="0" applyFont="1" applyBorder="1"/>
    <xf numFmtId="0" fontId="43" fillId="0" borderId="78" xfId="0" applyFont="1" applyBorder="1" applyAlignment="1">
      <alignment vertical="center" wrapText="1"/>
    </xf>
    <xf numFmtId="0" fontId="43" fillId="0" borderId="82" xfId="0" applyFont="1" applyBorder="1" applyAlignment="1">
      <alignment vertical="center" wrapText="1"/>
    </xf>
    <xf numFmtId="0" fontId="43" fillId="0" borderId="82" xfId="0" applyFont="1" applyBorder="1" applyAlignment="1">
      <alignment wrapText="1"/>
    </xf>
    <xf numFmtId="0" fontId="43" fillId="0" borderId="19" xfId="4" applyFont="1" applyBorder="1" applyAlignment="1">
      <alignment vertical="center" wrapText="1"/>
    </xf>
    <xf numFmtId="0" fontId="43" fillId="0" borderId="78" xfId="0" applyFont="1" applyBorder="1" applyAlignment="1">
      <alignment wrapText="1"/>
    </xf>
    <xf numFmtId="0" fontId="43" fillId="0" borderId="78" xfId="0" applyFont="1" applyBorder="1" applyAlignment="1">
      <alignment horizontal="left" vertical="center" wrapText="1"/>
    </xf>
    <xf numFmtId="0" fontId="43" fillId="0" borderId="19" xfId="0" applyFont="1" applyBorder="1" applyAlignment="1">
      <alignment horizontal="left" vertical="center" wrapText="1"/>
    </xf>
    <xf numFmtId="0" fontId="43" fillId="0" borderId="19" xfId="0" applyFont="1" applyBorder="1" applyAlignment="1">
      <alignment horizontal="center" vertical="center" wrapText="1"/>
    </xf>
    <xf numFmtId="0" fontId="43" fillId="0" borderId="62" xfId="0" quotePrefix="1" applyFont="1" applyBorder="1" applyAlignment="1">
      <alignment vertical="center" wrapText="1"/>
    </xf>
    <xf numFmtId="0" fontId="43" fillId="0" borderId="62" xfId="0" applyFont="1" applyBorder="1" applyAlignment="1">
      <alignment vertical="center" wrapText="1"/>
    </xf>
    <xf numFmtId="0" fontId="43" fillId="0" borderId="19" xfId="0" applyFont="1" applyBorder="1" applyAlignment="1">
      <alignment wrapText="1"/>
    </xf>
    <xf numFmtId="0" fontId="43" fillId="0" borderId="62" xfId="0" applyFont="1" applyBorder="1" applyAlignment="1">
      <alignment wrapText="1"/>
    </xf>
    <xf numFmtId="0" fontId="0" fillId="0" borderId="19" xfId="0" applyBorder="1" applyAlignment="1">
      <alignment vertical="center" wrapText="1"/>
    </xf>
    <xf numFmtId="0" fontId="43" fillId="0" borderId="62" xfId="0" applyFont="1" applyBorder="1"/>
    <xf numFmtId="0" fontId="43" fillId="0" borderId="62" xfId="0" applyFont="1" applyBorder="1" applyAlignment="1">
      <alignment vertical="center"/>
    </xf>
    <xf numFmtId="0" fontId="43" fillId="0" borderId="19" xfId="0" quotePrefix="1" applyFont="1" applyBorder="1" applyAlignment="1">
      <alignment horizontal="justify" vertical="center" wrapText="1"/>
    </xf>
    <xf numFmtId="0" fontId="43" fillId="0" borderId="19" xfId="4" applyFont="1" applyBorder="1" applyAlignment="1">
      <alignment horizontal="justify" vertical="center" wrapText="1"/>
    </xf>
    <xf numFmtId="0" fontId="57" fillId="0" borderId="19" xfId="0" applyFont="1" applyBorder="1" applyAlignment="1">
      <alignment horizontal="center" vertical="center" wrapText="1"/>
    </xf>
    <xf numFmtId="0" fontId="68" fillId="3" borderId="0" xfId="0" applyFont="1" applyFill="1"/>
    <xf numFmtId="0" fontId="69" fillId="3" borderId="0" xfId="0" applyFont="1" applyFill="1"/>
    <xf numFmtId="0" fontId="68" fillId="3" borderId="0" xfId="0" applyFont="1" applyFill="1" applyAlignment="1">
      <alignment horizontal="left" vertical="center" wrapText="1"/>
    </xf>
    <xf numFmtId="0" fontId="70" fillId="3" borderId="0" xfId="0" applyFont="1" applyFill="1" applyAlignment="1">
      <alignment vertical="center" wrapText="1"/>
    </xf>
    <xf numFmtId="0" fontId="68" fillId="3" borderId="0" xfId="0" applyFont="1" applyFill="1" applyAlignment="1">
      <alignment wrapText="1"/>
    </xf>
    <xf numFmtId="0" fontId="43" fillId="3" borderId="0" xfId="0" applyFont="1" applyFill="1" applyAlignment="1">
      <alignment horizontal="left" vertical="center" wrapText="1"/>
    </xf>
    <xf numFmtId="0" fontId="59" fillId="3" borderId="0" xfId="0" applyFont="1" applyFill="1" applyAlignment="1">
      <alignment vertical="center" wrapText="1"/>
    </xf>
    <xf numFmtId="0" fontId="43" fillId="3" borderId="0" xfId="0" applyFont="1" applyFill="1" applyAlignment="1">
      <alignment wrapText="1"/>
    </xf>
    <xf numFmtId="0" fontId="59" fillId="3" borderId="0" xfId="0" applyFont="1" applyFill="1"/>
    <xf numFmtId="0" fontId="1" fillId="0" borderId="62" xfId="0" applyFont="1" applyBorder="1" applyAlignment="1">
      <alignment horizontal="center" vertical="center"/>
    </xf>
    <xf numFmtId="0" fontId="1" fillId="0" borderId="64" xfId="0" applyFont="1" applyBorder="1" applyAlignment="1" applyProtection="1">
      <alignment horizontal="center" vertical="center"/>
      <protection hidden="1"/>
    </xf>
    <xf numFmtId="0" fontId="6" fillId="0" borderId="19" xfId="0" applyFont="1" applyBorder="1" applyAlignment="1" applyProtection="1">
      <alignment horizontal="center" vertical="center" wrapText="1"/>
      <protection locked="0"/>
    </xf>
    <xf numFmtId="14" fontId="1" fillId="0" borderId="19" xfId="0" applyNumberFormat="1" applyFont="1" applyBorder="1" applyAlignment="1">
      <alignment horizontal="center" vertical="top" wrapText="1"/>
    </xf>
    <xf numFmtId="0" fontId="1" fillId="0" borderId="19" xfId="0" applyFont="1" applyBorder="1" applyAlignment="1">
      <alignment horizontal="left" vertical="top" wrapText="1"/>
    </xf>
    <xf numFmtId="0" fontId="67" fillId="0" borderId="19" xfId="0" applyFont="1" applyBorder="1" applyAlignment="1">
      <alignment horizontal="left" vertical="top" wrapText="1"/>
    </xf>
    <xf numFmtId="14" fontId="78" fillId="32" borderId="19" xfId="0" applyNumberFormat="1" applyFont="1" applyFill="1" applyBorder="1" applyAlignment="1">
      <alignment horizontal="center" vertical="center" wrapText="1"/>
    </xf>
    <xf numFmtId="0" fontId="76" fillId="0" borderId="19" xfId="0" applyFont="1" applyBorder="1" applyAlignment="1">
      <alignment horizontal="left" vertical="top" wrapText="1"/>
    </xf>
    <xf numFmtId="0" fontId="67" fillId="0" borderId="19" xfId="0" applyFont="1" applyBorder="1" applyAlignment="1" applyProtection="1">
      <alignment vertical="center" wrapText="1"/>
      <protection locked="0"/>
    </xf>
    <xf numFmtId="0" fontId="67" fillId="0" borderId="64" xfId="0" applyFont="1" applyBorder="1" applyAlignment="1" applyProtection="1">
      <alignment vertical="center" wrapText="1"/>
      <protection locked="0"/>
    </xf>
    <xf numFmtId="0" fontId="67" fillId="0" borderId="83" xfId="0" applyFont="1" applyBorder="1" applyAlignment="1" applyProtection="1">
      <alignment vertical="center" wrapText="1"/>
      <protection locked="0"/>
    </xf>
    <xf numFmtId="14" fontId="67" fillId="0" borderId="20" xfId="0" applyNumberFormat="1" applyFont="1" applyBorder="1" applyAlignment="1" applyProtection="1">
      <alignment horizontal="left" vertical="center"/>
      <protection locked="0"/>
    </xf>
    <xf numFmtId="0" fontId="67" fillId="0" borderId="83" xfId="0" applyFont="1" applyBorder="1" applyAlignment="1" applyProtection="1">
      <alignment horizontal="left" vertical="center" wrapText="1"/>
      <protection locked="0"/>
    </xf>
    <xf numFmtId="0" fontId="67" fillId="0" borderId="20" xfId="0" applyFont="1" applyBorder="1" applyAlignment="1" applyProtection="1">
      <alignment vertical="center" wrapText="1"/>
      <protection locked="0"/>
    </xf>
    <xf numFmtId="0" fontId="1" fillId="0" borderId="19" xfId="0" applyFont="1" applyBorder="1" applyAlignment="1">
      <alignment vertical="top" wrapText="1"/>
    </xf>
    <xf numFmtId="0" fontId="1" fillId="0" borderId="19" xfId="0" applyFont="1" applyBorder="1" applyAlignment="1" applyProtection="1">
      <alignment horizontal="center" vertical="center" wrapText="1"/>
      <protection locked="0" hidden="1"/>
    </xf>
    <xf numFmtId="0" fontId="1" fillId="0" borderId="19" xfId="0" applyFont="1" applyBorder="1" applyAlignment="1" applyProtection="1">
      <alignment horizontal="left" vertical="top" wrapText="1"/>
      <protection locked="0"/>
    </xf>
    <xf numFmtId="0" fontId="76" fillId="0" borderId="19" xfId="0" applyFont="1" applyBorder="1" applyAlignment="1" applyProtection="1">
      <alignment horizontal="left" vertical="top" wrapText="1"/>
      <protection locked="0"/>
    </xf>
    <xf numFmtId="14" fontId="2" fillId="0" borderId="78" xfId="0" applyNumberFormat="1" applyFont="1" applyBorder="1" applyAlignment="1" applyProtection="1">
      <alignment horizontal="center" vertical="center" wrapText="1"/>
      <protection locked="0"/>
    </xf>
    <xf numFmtId="14" fontId="1" fillId="0" borderId="62" xfId="0" applyNumberFormat="1" applyFont="1" applyBorder="1" applyAlignment="1" applyProtection="1">
      <alignment horizontal="center" vertical="center"/>
      <protection locked="0"/>
    </xf>
    <xf numFmtId="0" fontId="1" fillId="0" borderId="64" xfId="0" applyFont="1" applyBorder="1" applyAlignment="1" applyProtection="1">
      <alignment horizontal="center" vertical="center" wrapText="1"/>
      <protection locked="0"/>
    </xf>
    <xf numFmtId="14" fontId="71" fillId="0" borderId="20"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6" fillId="0" borderId="19" xfId="0" applyFont="1" applyBorder="1" applyAlignment="1" applyProtection="1">
      <alignment horizontal="center" vertical="top" wrapText="1"/>
      <protection locked="0"/>
    </xf>
    <xf numFmtId="0" fontId="67" fillId="0" borderId="19" xfId="0" applyFont="1" applyBorder="1" applyAlignment="1" applyProtection="1">
      <alignment horizontal="left" vertical="top" wrapText="1"/>
      <protection locked="0"/>
    </xf>
    <xf numFmtId="0" fontId="67" fillId="0" borderId="64" xfId="0" applyFont="1" applyBorder="1" applyAlignment="1" applyProtection="1">
      <alignment horizontal="left" vertical="top" wrapText="1"/>
      <protection locked="0"/>
    </xf>
    <xf numFmtId="0" fontId="1" fillId="20" borderId="0" xfId="0" applyFont="1" applyFill="1"/>
    <xf numFmtId="0" fontId="1" fillId="20" borderId="78" xfId="0" applyFont="1" applyFill="1" applyBorder="1" applyAlignment="1">
      <alignment vertical="center" wrapText="1"/>
    </xf>
    <xf numFmtId="0" fontId="1" fillId="20" borderId="0" xfId="0" applyFont="1" applyFill="1" applyAlignment="1">
      <alignment vertical="center" wrapText="1"/>
    </xf>
    <xf numFmtId="0" fontId="1" fillId="20" borderId="19" xfId="0" applyFont="1" applyFill="1" applyBorder="1" applyAlignment="1">
      <alignment horizontal="justify" vertical="center"/>
    </xf>
    <xf numFmtId="0" fontId="1" fillId="20" borderId="19" xfId="0" applyFont="1" applyFill="1" applyBorder="1" applyAlignment="1">
      <alignment horizontal="left" vertical="center" wrapText="1"/>
    </xf>
    <xf numFmtId="0" fontId="6" fillId="20" borderId="19" xfId="0" applyFont="1" applyFill="1" applyBorder="1" applyAlignment="1">
      <alignment horizontal="justify" vertical="center" wrapText="1"/>
    </xf>
    <xf numFmtId="0" fontId="45" fillId="20" borderId="78" xfId="0" applyFont="1" applyFill="1" applyBorder="1" applyAlignment="1">
      <alignment horizontal="left" vertical="center" wrapText="1"/>
    </xf>
    <xf numFmtId="0" fontId="1" fillId="20" borderId="19" xfId="0" applyFont="1" applyFill="1" applyBorder="1" applyAlignment="1">
      <alignment horizontal="justify" vertical="center" wrapText="1"/>
    </xf>
    <xf numFmtId="0" fontId="1" fillId="8" borderId="0" xfId="0" applyFont="1" applyFill="1" applyProtection="1">
      <protection locked="0"/>
    </xf>
    <xf numFmtId="0" fontId="1" fillId="8" borderId="19" xfId="0" applyFont="1" applyFill="1" applyBorder="1" applyAlignment="1">
      <alignment horizontal="left" vertical="center" wrapText="1"/>
    </xf>
    <xf numFmtId="0" fontId="1" fillId="8" borderId="19" xfId="0" applyFont="1" applyFill="1" applyBorder="1" applyAlignment="1">
      <alignment horizontal="center" vertical="center" wrapText="1"/>
    </xf>
    <xf numFmtId="0" fontId="2" fillId="8" borderId="78" xfId="0" applyFont="1" applyFill="1" applyBorder="1" applyAlignment="1">
      <alignment horizontal="center" vertical="center" wrapText="1"/>
    </xf>
    <xf numFmtId="0" fontId="1" fillId="8" borderId="0" xfId="0" applyFont="1" applyFill="1"/>
    <xf numFmtId="0" fontId="1" fillId="3" borderId="19" xfId="0" applyFont="1" applyFill="1" applyBorder="1" applyAlignment="1" applyProtection="1">
      <alignment horizontal="left" vertical="top" wrapText="1"/>
      <protection locked="0"/>
    </xf>
    <xf numFmtId="0" fontId="1" fillId="3" borderId="19" xfId="0" applyFont="1" applyFill="1" applyBorder="1" applyAlignment="1" applyProtection="1">
      <alignment horizontal="center" vertical="center" wrapText="1"/>
      <protection locked="0"/>
    </xf>
    <xf numFmtId="0" fontId="2" fillId="3" borderId="78" xfId="0" applyFont="1" applyFill="1" applyBorder="1" applyAlignment="1" applyProtection="1">
      <alignment horizontal="center" vertical="center" wrapText="1"/>
      <protection locked="0"/>
    </xf>
    <xf numFmtId="0" fontId="1" fillId="3" borderId="19" xfId="0" applyFont="1" applyFill="1" applyBorder="1" applyAlignment="1" applyProtection="1">
      <alignment vertical="top" wrapText="1"/>
      <protection locked="0"/>
    </xf>
    <xf numFmtId="0" fontId="76" fillId="0" borderId="64" xfId="0" applyFont="1" applyBorder="1" applyAlignment="1" applyProtection="1">
      <alignment vertical="center" wrapText="1"/>
      <protection locked="0"/>
    </xf>
    <xf numFmtId="0" fontId="76" fillId="0" borderId="83" xfId="0" applyFont="1" applyBorder="1" applyAlignment="1" applyProtection="1">
      <alignment vertical="center" wrapText="1"/>
      <protection locked="0"/>
    </xf>
    <xf numFmtId="0" fontId="51" fillId="3" borderId="50" xfId="2" applyFont="1" applyFill="1" applyBorder="1" applyAlignment="1">
      <alignment horizontal="justify" vertical="center" wrapText="1"/>
    </xf>
    <xf numFmtId="0" fontId="51" fillId="3" borderId="51" xfId="2" applyFont="1" applyFill="1" applyBorder="1" applyAlignment="1">
      <alignment horizontal="justify" vertical="center" wrapText="1"/>
    </xf>
    <xf numFmtId="0" fontId="50" fillId="3" borderId="57" xfId="0" applyFont="1" applyFill="1" applyBorder="1" applyAlignment="1">
      <alignment horizontal="left" vertical="center" wrapText="1"/>
    </xf>
    <xf numFmtId="0" fontId="50" fillId="3" borderId="58" xfId="0" applyFont="1" applyFill="1" applyBorder="1" applyAlignment="1">
      <alignment horizontal="left" vertical="center" wrapText="1"/>
    </xf>
    <xf numFmtId="0" fontId="50" fillId="3" borderId="44" xfId="3" applyFont="1" applyFill="1" applyBorder="1" applyAlignment="1">
      <alignment horizontal="left" vertical="top" wrapText="1" readingOrder="1"/>
    </xf>
    <xf numFmtId="0" fontId="50" fillId="3" borderId="45" xfId="3" applyFont="1" applyFill="1" applyBorder="1" applyAlignment="1">
      <alignment horizontal="left" vertical="top" wrapText="1" readingOrder="1"/>
    </xf>
    <xf numFmtId="0" fontId="51" fillId="3" borderId="46" xfId="2" applyFont="1" applyFill="1" applyBorder="1" applyAlignment="1">
      <alignment horizontal="justify" vertical="center" wrapText="1"/>
    </xf>
    <xf numFmtId="0" fontId="51" fillId="3" borderId="47" xfId="2" applyFont="1" applyFill="1" applyBorder="1" applyAlignment="1">
      <alignment horizontal="justify" vertical="center" wrapText="1"/>
    </xf>
    <xf numFmtId="0" fontId="50" fillId="3" borderId="48" xfId="0" applyFont="1" applyFill="1" applyBorder="1" applyAlignment="1">
      <alignment horizontal="left" vertical="center" wrapText="1"/>
    </xf>
    <xf numFmtId="0" fontId="50" fillId="3" borderId="49" xfId="0" applyFont="1" applyFill="1" applyBorder="1" applyAlignment="1">
      <alignment horizontal="left" vertical="center" wrapText="1"/>
    </xf>
    <xf numFmtId="0" fontId="45" fillId="3" borderId="5" xfId="2" applyFont="1" applyFill="1" applyBorder="1" applyAlignment="1">
      <alignment horizontal="left" vertical="top" wrapText="1"/>
    </xf>
    <xf numFmtId="0" fontId="45" fillId="3" borderId="0" xfId="2" applyFont="1" applyFill="1" applyAlignment="1">
      <alignment horizontal="left" vertical="top" wrapText="1"/>
    </xf>
    <xf numFmtId="0" fontId="45" fillId="3" borderId="6" xfId="2" applyFont="1" applyFill="1" applyBorder="1" applyAlignment="1">
      <alignment horizontal="left" vertical="top" wrapText="1"/>
    </xf>
    <xf numFmtId="0" fontId="50" fillId="3" borderId="59" xfId="0" applyFont="1" applyFill="1" applyBorder="1" applyAlignment="1">
      <alignment horizontal="left" vertical="center" wrapText="1"/>
    </xf>
    <xf numFmtId="0" fontId="50" fillId="3" borderId="60" xfId="0" applyFont="1" applyFill="1" applyBorder="1" applyAlignment="1">
      <alignment horizontal="left" vertical="center" wrapText="1"/>
    </xf>
    <xf numFmtId="0" fontId="51" fillId="3" borderId="52" xfId="0" applyFont="1" applyFill="1" applyBorder="1" applyAlignment="1">
      <alignment horizontal="justify" vertical="center" wrapText="1"/>
    </xf>
    <xf numFmtId="0" fontId="51" fillId="3" borderId="53" xfId="0" applyFont="1" applyFill="1" applyBorder="1" applyAlignment="1">
      <alignment horizontal="justify" vertical="center" wrapText="1"/>
    </xf>
    <xf numFmtId="0" fontId="46" fillId="14" borderId="34" xfId="2" applyFont="1" applyFill="1" applyBorder="1" applyAlignment="1">
      <alignment horizontal="center" vertical="center" wrapText="1"/>
    </xf>
    <xf numFmtId="0" fontId="46" fillId="14" borderId="35" xfId="2" applyFont="1" applyFill="1" applyBorder="1" applyAlignment="1">
      <alignment horizontal="center" vertical="center" wrapText="1"/>
    </xf>
    <xf numFmtId="0" fontId="46" fillId="14" borderId="36" xfId="2" applyFont="1" applyFill="1" applyBorder="1" applyAlignment="1">
      <alignment horizontal="center" vertical="center" wrapText="1"/>
    </xf>
    <xf numFmtId="0" fontId="45" fillId="0" borderId="5"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6" xfId="2" quotePrefix="1" applyFont="1" applyBorder="1" applyAlignment="1">
      <alignment horizontal="left" vertical="center" wrapText="1"/>
    </xf>
    <xf numFmtId="0" fontId="45" fillId="0" borderId="54" xfId="2" quotePrefix="1" applyFont="1" applyBorder="1" applyAlignment="1">
      <alignment horizontal="left" vertical="center" wrapText="1"/>
    </xf>
    <xf numFmtId="0" fontId="45" fillId="0" borderId="55" xfId="2" quotePrefix="1" applyFont="1" applyBorder="1" applyAlignment="1">
      <alignment horizontal="left" vertical="center" wrapText="1"/>
    </xf>
    <xf numFmtId="0" fontId="45" fillId="0" borderId="56" xfId="2" quotePrefix="1" applyFont="1" applyBorder="1" applyAlignment="1">
      <alignment horizontal="left" vertical="center" wrapText="1"/>
    </xf>
    <xf numFmtId="0" fontId="47" fillId="3" borderId="37" xfId="2" quotePrefix="1" applyFont="1" applyFill="1" applyBorder="1" applyAlignment="1">
      <alignment horizontal="left" vertical="top" wrapText="1"/>
    </xf>
    <xf numFmtId="0" fontId="48" fillId="3" borderId="38" xfId="2" quotePrefix="1" applyFont="1" applyFill="1" applyBorder="1" applyAlignment="1">
      <alignment horizontal="left" vertical="top" wrapText="1"/>
    </xf>
    <xf numFmtId="0" fontId="48" fillId="3" borderId="39" xfId="2" quotePrefix="1" applyFont="1" applyFill="1" applyBorder="1" applyAlignment="1">
      <alignment horizontal="left" vertical="top" wrapText="1"/>
    </xf>
    <xf numFmtId="0" fontId="45" fillId="0" borderId="5" xfId="2" quotePrefix="1" applyFont="1" applyBorder="1" applyAlignment="1">
      <alignment horizontal="left" vertical="top" wrapText="1"/>
    </xf>
    <xf numFmtId="0" fontId="45" fillId="0" borderId="0" xfId="2" quotePrefix="1" applyFont="1" applyAlignment="1">
      <alignment horizontal="left" vertical="top" wrapText="1"/>
    </xf>
    <xf numFmtId="0" fontId="45" fillId="0" borderId="6" xfId="2" quotePrefix="1" applyFont="1" applyBorder="1" applyAlignment="1">
      <alignment horizontal="left" vertical="top" wrapText="1"/>
    </xf>
    <xf numFmtId="0" fontId="50" fillId="14" borderId="40" xfId="3" applyFont="1" applyFill="1" applyBorder="1" applyAlignment="1">
      <alignment horizontal="center" vertical="center" wrapText="1"/>
    </xf>
    <xf numFmtId="0" fontId="50" fillId="14" borderId="41" xfId="3" applyFont="1" applyFill="1" applyBorder="1" applyAlignment="1">
      <alignment horizontal="center" vertical="center" wrapText="1"/>
    </xf>
    <xf numFmtId="0" fontId="50" fillId="14" borderId="42" xfId="2" applyFont="1" applyFill="1" applyBorder="1" applyAlignment="1">
      <alignment horizontal="center" vertical="center"/>
    </xf>
    <xf numFmtId="0" fontId="50"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56" fillId="0" borderId="19" xfId="0" applyFont="1" applyBorder="1" applyAlignment="1">
      <alignment horizontal="justify" vertical="center" wrapText="1"/>
    </xf>
    <xf numFmtId="0" fontId="56" fillId="16" borderId="61" xfId="0" applyFont="1" applyFill="1" applyBorder="1" applyAlignment="1">
      <alignment horizontal="center" vertical="center" wrapText="1"/>
    </xf>
    <xf numFmtId="0" fontId="56" fillId="16" borderId="65" xfId="0" applyFont="1" applyFill="1" applyBorder="1" applyAlignment="1">
      <alignment horizontal="center" vertical="center" wrapText="1"/>
    </xf>
    <xf numFmtId="0" fontId="56" fillId="16" borderId="20" xfId="0" applyFont="1" applyFill="1" applyBorder="1" applyAlignment="1">
      <alignment horizontal="center" vertical="center" wrapText="1"/>
    </xf>
    <xf numFmtId="14" fontId="58" fillId="3" borderId="19" xfId="0" applyNumberFormat="1" applyFont="1" applyFill="1" applyBorder="1" applyAlignment="1">
      <alignment horizontal="center" vertical="center"/>
    </xf>
    <xf numFmtId="0" fontId="56" fillId="16" borderId="62" xfId="0" applyFont="1" applyFill="1" applyBorder="1" applyAlignment="1">
      <alignment horizontal="center" vertical="center" wrapText="1"/>
    </xf>
    <xf numFmtId="0" fontId="56" fillId="16" borderId="63" xfId="0" applyFont="1" applyFill="1" applyBorder="1" applyAlignment="1">
      <alignment horizontal="center" vertical="center" wrapText="1"/>
    </xf>
    <xf numFmtId="0" fontId="56" fillId="16" borderId="64" xfId="0" applyFont="1" applyFill="1" applyBorder="1" applyAlignment="1">
      <alignment horizontal="center" vertical="center" wrapText="1"/>
    </xf>
    <xf numFmtId="0" fontId="56" fillId="17" borderId="19" xfId="0" applyFont="1" applyFill="1" applyBorder="1" applyAlignment="1">
      <alignment horizontal="center" vertical="center" wrapText="1"/>
    </xf>
    <xf numFmtId="0" fontId="43" fillId="0" borderId="61" xfId="4" applyFont="1" applyBorder="1" applyAlignment="1">
      <alignment horizontal="center" vertical="center" wrapText="1"/>
    </xf>
    <xf numFmtId="0" fontId="0" fillId="0" borderId="65" xfId="0" applyBorder="1" applyAlignment="1">
      <alignment horizontal="center" vertical="center" wrapText="1"/>
    </xf>
    <xf numFmtId="0" fontId="0" fillId="0" borderId="20" xfId="0" applyBorder="1" applyAlignment="1">
      <alignment horizontal="center" vertical="center" wrapText="1"/>
    </xf>
    <xf numFmtId="0" fontId="43" fillId="0" borderId="61"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20" xfId="0" applyFont="1" applyBorder="1" applyAlignment="1">
      <alignment horizontal="center" vertical="center" wrapText="1"/>
    </xf>
    <xf numFmtId="0" fontId="4" fillId="20" borderId="19" xfId="0" applyFont="1" applyFill="1" applyBorder="1" applyAlignment="1">
      <alignment horizontal="center" vertical="center"/>
    </xf>
    <xf numFmtId="0" fontId="4" fillId="20" borderId="1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4" fillId="15" borderId="62" xfId="0" applyFont="1" applyFill="1" applyBorder="1" applyAlignment="1">
      <alignment horizontal="center" vertical="center"/>
    </xf>
    <xf numFmtId="0" fontId="4" fillId="15" borderId="63" xfId="0" applyFont="1" applyFill="1" applyBorder="1" applyAlignment="1">
      <alignment horizontal="center" vertical="center"/>
    </xf>
    <xf numFmtId="0" fontId="4" fillId="15" borderId="64" xfId="0" applyFont="1" applyFill="1" applyBorder="1" applyAlignment="1">
      <alignment horizontal="center" vertical="center"/>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19" borderId="64" xfId="0" applyFont="1" applyFill="1" applyBorder="1" applyAlignment="1">
      <alignment horizontal="center" vertical="center"/>
    </xf>
    <xf numFmtId="0" fontId="1" fillId="0" borderId="61" xfId="0" applyFont="1" applyBorder="1" applyAlignment="1">
      <alignment horizontal="center" vertical="center" textRotation="90"/>
    </xf>
    <xf numFmtId="0" fontId="1" fillId="0" borderId="65"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23" borderId="19" xfId="0" applyFont="1" applyFill="1" applyBorder="1" applyAlignment="1">
      <alignment horizontal="center" vertical="center"/>
    </xf>
    <xf numFmtId="0" fontId="4" fillId="23" borderId="19" xfId="0" applyFont="1" applyFill="1" applyBorder="1" applyAlignment="1">
      <alignment horizontal="center" vertical="center" wrapText="1"/>
    </xf>
    <xf numFmtId="0" fontId="2" fillId="0" borderId="79" xfId="0" applyFont="1" applyBorder="1" applyAlignment="1">
      <alignment horizontal="center" vertical="center" textRotation="90"/>
    </xf>
    <xf numFmtId="0" fontId="59" fillId="0" borderId="80" xfId="0" applyFont="1" applyBorder="1"/>
    <xf numFmtId="0" fontId="59" fillId="0" borderId="81" xfId="0" applyFont="1" applyBorder="1"/>
    <xf numFmtId="0" fontId="1" fillId="0" borderId="61" xfId="0" applyFont="1" applyBorder="1" applyAlignment="1">
      <alignment horizontal="center" vertical="center" textRotation="90" wrapText="1"/>
    </xf>
    <xf numFmtId="0" fontId="1" fillId="0" borderId="65"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4" fillId="21" borderId="19"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20" xfId="0" applyFont="1" applyFill="1" applyBorder="1" applyAlignment="1">
      <alignment horizontal="center" vertical="center" wrapText="1"/>
    </xf>
    <xf numFmtId="9" fontId="2" fillId="0" borderId="79" xfId="0" applyNumberFormat="1" applyFont="1" applyBorder="1" applyAlignment="1">
      <alignment horizontal="center" vertical="center" wrapText="1"/>
    </xf>
    <xf numFmtId="0" fontId="48" fillId="0" borderId="79" xfId="0" applyFont="1" applyBorder="1" applyAlignment="1">
      <alignment horizontal="center" vertical="center" wrapText="1"/>
    </xf>
    <xf numFmtId="9" fontId="1" fillId="0" borderId="19" xfId="0" applyNumberFormat="1" applyFont="1" applyBorder="1" applyAlignment="1" applyProtection="1">
      <alignment horizontal="center" vertical="center" wrapText="1"/>
      <protection hidden="1"/>
    </xf>
    <xf numFmtId="0" fontId="4" fillId="0" borderId="19" xfId="0" applyFont="1" applyBorder="1" applyAlignment="1" applyProtection="1">
      <alignment horizontal="center" vertical="center"/>
      <protection hidden="1"/>
    </xf>
    <xf numFmtId="0" fontId="2" fillId="0" borderId="19" xfId="0" applyFont="1" applyBorder="1" applyAlignment="1">
      <alignment horizontal="center" vertical="center" wrapText="1"/>
    </xf>
    <xf numFmtId="0" fontId="4" fillId="0" borderId="19" xfId="0" applyFont="1" applyBorder="1" applyAlignment="1" applyProtection="1">
      <alignment horizontal="center" vertical="center" wrapText="1"/>
      <protection hidden="1"/>
    </xf>
    <xf numFmtId="0" fontId="2" fillId="0" borderId="79" xfId="0" applyFont="1" applyBorder="1" applyAlignment="1">
      <alignment horizontal="center" vertical="center" wrapText="1"/>
    </xf>
    <xf numFmtId="0" fontId="25" fillId="19" borderId="19" xfId="0" applyFont="1" applyFill="1" applyBorder="1" applyAlignment="1">
      <alignment horizontal="center" vertical="center" textRotation="90"/>
    </xf>
    <xf numFmtId="0" fontId="4" fillId="19" borderId="19" xfId="0" applyFont="1" applyFill="1" applyBorder="1" applyAlignment="1">
      <alignment horizontal="center" vertical="center" wrapText="1"/>
    </xf>
    <xf numFmtId="0" fontId="48"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wrapText="1"/>
    </xf>
    <xf numFmtId="0" fontId="4" fillId="20" borderId="61" xfId="0" applyFont="1" applyFill="1" applyBorder="1" applyAlignment="1">
      <alignment horizontal="center" vertical="center" wrapText="1"/>
    </xf>
    <xf numFmtId="0" fontId="4" fillId="19" borderId="19" xfId="0" applyFont="1" applyFill="1" applyBorder="1" applyAlignment="1">
      <alignment horizontal="center" vertical="center"/>
    </xf>
    <xf numFmtId="0" fontId="4" fillId="19" borderId="62" xfId="0" applyFont="1" applyFill="1" applyBorder="1" applyAlignment="1">
      <alignment horizontal="center" vertical="center" wrapText="1"/>
    </xf>
    <xf numFmtId="0" fontId="4" fillId="19" borderId="63"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2" fillId="0" borderId="19" xfId="0" applyFont="1" applyBorder="1" applyAlignment="1">
      <alignment horizontal="center" vertical="center"/>
    </xf>
    <xf numFmtId="0" fontId="4" fillId="17" borderId="19" xfId="0" applyFont="1" applyFill="1" applyBorder="1" applyAlignment="1">
      <alignment horizontal="center" vertical="center"/>
    </xf>
    <xf numFmtId="0" fontId="4" fillId="17" borderId="19" xfId="0" applyFont="1" applyFill="1" applyBorder="1" applyAlignment="1">
      <alignment horizontal="center" vertical="center" wrapText="1"/>
    </xf>
    <xf numFmtId="0" fontId="4" fillId="17" borderId="61" xfId="0" applyFont="1" applyFill="1" applyBorder="1" applyAlignment="1">
      <alignment horizontal="center" vertical="center" wrapText="1"/>
    </xf>
    <xf numFmtId="0" fontId="4" fillId="21" borderId="19" xfId="0" applyFont="1" applyFill="1" applyBorder="1" applyAlignment="1">
      <alignment horizontal="center" vertical="center"/>
    </xf>
    <xf numFmtId="0" fontId="4" fillId="19" borderId="61"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63" fillId="19" borderId="66" xfId="0" applyFont="1" applyFill="1" applyBorder="1" applyAlignment="1">
      <alignment horizontal="center" vertical="center"/>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61" fillId="22" borderId="66" xfId="0" applyFont="1" applyFill="1" applyBorder="1" applyAlignment="1" applyProtection="1">
      <alignment horizontal="center" vertical="center" wrapText="1"/>
      <protection hidden="1"/>
    </xf>
    <xf numFmtId="0" fontId="60" fillId="22" borderId="66" xfId="0" applyFont="1" applyFill="1" applyBorder="1" applyAlignment="1">
      <alignment horizontal="center" vertical="center" textRotation="90" wrapText="1"/>
    </xf>
    <xf numFmtId="0" fontId="62" fillId="22" borderId="66" xfId="0" applyFont="1" applyFill="1" applyBorder="1" applyAlignment="1" applyProtection="1">
      <alignment horizontal="center" vertical="center" wrapText="1"/>
      <protection hidden="1"/>
    </xf>
    <xf numFmtId="0" fontId="6" fillId="0" borderId="61"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0" xfId="0" applyFont="1" applyBorder="1" applyAlignment="1">
      <alignment horizontal="center" vertical="center" wrapText="1"/>
    </xf>
    <xf numFmtId="0" fontId="48" fillId="19" borderId="61" xfId="0" applyFont="1" applyFill="1" applyBorder="1" applyAlignment="1">
      <alignment horizontal="center" vertical="center" wrapText="1"/>
    </xf>
    <xf numFmtId="0" fontId="48" fillId="19" borderId="20" xfId="0" applyFont="1" applyFill="1" applyBorder="1" applyAlignment="1">
      <alignment horizontal="center" vertical="center" wrapText="1"/>
    </xf>
    <xf numFmtId="0" fontId="48" fillId="17" borderId="19" xfId="0" applyFont="1" applyFill="1" applyBorder="1" applyAlignment="1">
      <alignment horizontal="center" vertical="center" wrapText="1"/>
    </xf>
    <xf numFmtId="0" fontId="48" fillId="19" borderId="19" xfId="0" applyFont="1" applyFill="1" applyBorder="1" applyAlignment="1">
      <alignment horizontal="center" vertical="center" textRotation="90" wrapText="1"/>
    </xf>
    <xf numFmtId="0" fontId="48" fillId="19" borderId="68" xfId="0" applyFont="1" applyFill="1" applyBorder="1" applyAlignment="1">
      <alignment horizontal="center" vertical="center" wrapText="1"/>
    </xf>
    <xf numFmtId="0" fontId="48" fillId="19" borderId="69" xfId="0" applyFont="1" applyFill="1" applyBorder="1" applyAlignment="1">
      <alignment horizontal="center" vertical="center" wrapText="1"/>
    </xf>
    <xf numFmtId="0" fontId="48" fillId="19" borderId="70" xfId="0" applyFont="1" applyFill="1" applyBorder="1" applyAlignment="1">
      <alignment horizontal="center" vertical="center" wrapText="1"/>
    </xf>
    <xf numFmtId="0" fontId="48" fillId="19" borderId="71" xfId="0" applyFont="1" applyFill="1" applyBorder="1" applyAlignment="1">
      <alignment horizontal="center" vertical="center" wrapText="1"/>
    </xf>
    <xf numFmtId="0" fontId="46" fillId="19" borderId="19" xfId="0" applyFont="1" applyFill="1" applyBorder="1" applyAlignment="1">
      <alignment horizontal="center" vertical="center" textRotation="90"/>
    </xf>
    <xf numFmtId="0" fontId="48" fillId="19" borderId="19" xfId="0" applyFont="1" applyFill="1" applyBorder="1" applyAlignment="1">
      <alignment horizontal="center" vertical="center"/>
    </xf>
    <xf numFmtId="9" fontId="1" fillId="0" borderId="19" xfId="0" applyNumberFormat="1" applyFont="1" applyBorder="1" applyAlignment="1">
      <alignment horizontal="center" vertical="center" wrapText="1"/>
    </xf>
    <xf numFmtId="0" fontId="4" fillId="15" borderId="19" xfId="0" applyFont="1" applyFill="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5" xfId="0" applyFont="1" applyBorder="1" applyAlignment="1">
      <alignment horizontal="center" vertical="center" wrapText="1"/>
    </xf>
    <xf numFmtId="0" fontId="40" fillId="0" borderId="0" xfId="0" applyFont="1" applyAlignment="1">
      <alignment horizontal="center" vertical="center"/>
    </xf>
    <xf numFmtId="0" fontId="40" fillId="0" borderId="5"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40" fillId="0" borderId="10" xfId="0" applyFont="1" applyBorder="1" applyAlignment="1">
      <alignment horizontal="center" vertical="center" wrapText="1"/>
    </xf>
    <xf numFmtId="0" fontId="23" fillId="0" borderId="0" xfId="0" applyFont="1" applyAlignment="1">
      <alignment horizontal="center" vertical="center"/>
    </xf>
    <xf numFmtId="0" fontId="72"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204">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203"/>
      <tableStyleElement type="firstRowStripe" dxfId="202"/>
      <tableStyleElement type="secondRowStripe" dxfId="201"/>
    </tableStyle>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tratégico"/>
      <sheetName val="IDENTIFICACIÓN"/>
      <sheetName val="VALORACIÓN"/>
      <sheetName val="CONTROLES"/>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2578125" defaultRowHeight="15" x14ac:dyDescent="0.25"/>
  <cols>
    <col min="1" max="1" width="2.85546875" style="57" customWidth="1"/>
    <col min="2" max="3" width="24.7109375" style="57" customWidth="1"/>
    <col min="4" max="4" width="16" style="57" customWidth="1"/>
    <col min="5" max="5" width="24.7109375" style="57" customWidth="1"/>
    <col min="6" max="6" width="27.7109375" style="57" customWidth="1"/>
    <col min="7" max="8" width="24.7109375" style="57" customWidth="1"/>
    <col min="9" max="16384" width="11.42578125" style="57"/>
  </cols>
  <sheetData>
    <row r="1" spans="2:8" ht="15.75" thickBot="1" x14ac:dyDescent="0.3"/>
    <row r="2" spans="2:8" ht="18" x14ac:dyDescent="0.25">
      <c r="B2" s="301" t="s">
        <v>0</v>
      </c>
      <c r="C2" s="302"/>
      <c r="D2" s="302"/>
      <c r="E2" s="302"/>
      <c r="F2" s="302"/>
      <c r="G2" s="302"/>
      <c r="H2" s="303"/>
    </row>
    <row r="3" spans="2:8" x14ac:dyDescent="0.25">
      <c r="B3" s="58"/>
      <c r="C3" s="59"/>
      <c r="D3" s="59"/>
      <c r="E3" s="59"/>
      <c r="F3" s="59"/>
      <c r="G3" s="59"/>
      <c r="H3" s="60"/>
    </row>
    <row r="4" spans="2:8" ht="63" customHeight="1" x14ac:dyDescent="0.25">
      <c r="B4" s="304" t="s">
        <v>1</v>
      </c>
      <c r="C4" s="305"/>
      <c r="D4" s="305"/>
      <c r="E4" s="305"/>
      <c r="F4" s="305"/>
      <c r="G4" s="305"/>
      <c r="H4" s="306"/>
    </row>
    <row r="5" spans="2:8" ht="63" customHeight="1" x14ac:dyDescent="0.25">
      <c r="B5" s="307"/>
      <c r="C5" s="308"/>
      <c r="D5" s="308"/>
      <c r="E5" s="308"/>
      <c r="F5" s="308"/>
      <c r="G5" s="308"/>
      <c r="H5" s="309"/>
    </row>
    <row r="6" spans="2:8" ht="16.5" x14ac:dyDescent="0.25">
      <c r="B6" s="310" t="s">
        <v>2</v>
      </c>
      <c r="C6" s="311"/>
      <c r="D6" s="311"/>
      <c r="E6" s="311"/>
      <c r="F6" s="311"/>
      <c r="G6" s="311"/>
      <c r="H6" s="312"/>
    </row>
    <row r="7" spans="2:8" ht="95.25" customHeight="1" x14ac:dyDescent="0.25">
      <c r="B7" s="320" t="s">
        <v>3</v>
      </c>
      <c r="C7" s="321"/>
      <c r="D7" s="321"/>
      <c r="E7" s="321"/>
      <c r="F7" s="321"/>
      <c r="G7" s="321"/>
      <c r="H7" s="322"/>
    </row>
    <row r="8" spans="2:8" ht="16.5" x14ac:dyDescent="0.25">
      <c r="B8" s="90"/>
      <c r="C8" s="91"/>
      <c r="D8" s="91"/>
      <c r="E8" s="91"/>
      <c r="F8" s="91"/>
      <c r="G8" s="91"/>
      <c r="H8" s="92"/>
    </row>
    <row r="9" spans="2:8" ht="16.5" customHeight="1" x14ac:dyDescent="0.25">
      <c r="B9" s="313" t="s">
        <v>4</v>
      </c>
      <c r="C9" s="314"/>
      <c r="D9" s="314"/>
      <c r="E9" s="314"/>
      <c r="F9" s="314"/>
      <c r="G9" s="314"/>
      <c r="H9" s="315"/>
    </row>
    <row r="10" spans="2:8" ht="44.25" customHeight="1" x14ac:dyDescent="0.25">
      <c r="B10" s="313"/>
      <c r="C10" s="314"/>
      <c r="D10" s="314"/>
      <c r="E10" s="314"/>
      <c r="F10" s="314"/>
      <c r="G10" s="314"/>
      <c r="H10" s="315"/>
    </row>
    <row r="11" spans="2:8" ht="15.75" thickBot="1" x14ac:dyDescent="0.3">
      <c r="B11" s="79"/>
      <c r="C11" s="82"/>
      <c r="D11" s="87"/>
      <c r="E11" s="88"/>
      <c r="F11" s="88"/>
      <c r="G11" s="89"/>
      <c r="H11" s="83"/>
    </row>
    <row r="12" spans="2:8" ht="15.75" thickTop="1" x14ac:dyDescent="0.25">
      <c r="B12" s="79"/>
      <c r="C12" s="316" t="s">
        <v>5</v>
      </c>
      <c r="D12" s="317"/>
      <c r="E12" s="318" t="s">
        <v>6</v>
      </c>
      <c r="F12" s="319"/>
      <c r="G12" s="82"/>
      <c r="H12" s="83"/>
    </row>
    <row r="13" spans="2:8" ht="35.25" customHeight="1" x14ac:dyDescent="0.25">
      <c r="B13" s="79"/>
      <c r="C13" s="288" t="s">
        <v>7</v>
      </c>
      <c r="D13" s="289"/>
      <c r="E13" s="290" t="s">
        <v>8</v>
      </c>
      <c r="F13" s="291"/>
      <c r="G13" s="82"/>
      <c r="H13" s="83"/>
    </row>
    <row r="14" spans="2:8" ht="17.25" customHeight="1" x14ac:dyDescent="0.25">
      <c r="B14" s="79"/>
      <c r="C14" s="288" t="s">
        <v>9</v>
      </c>
      <c r="D14" s="289"/>
      <c r="E14" s="290" t="s">
        <v>10</v>
      </c>
      <c r="F14" s="291"/>
      <c r="G14" s="82"/>
      <c r="H14" s="83"/>
    </row>
    <row r="15" spans="2:8" ht="19.5" customHeight="1" x14ac:dyDescent="0.25">
      <c r="B15" s="79"/>
      <c r="C15" s="288" t="s">
        <v>11</v>
      </c>
      <c r="D15" s="289"/>
      <c r="E15" s="290" t="s">
        <v>12</v>
      </c>
      <c r="F15" s="291"/>
      <c r="G15" s="82"/>
      <c r="H15" s="83"/>
    </row>
    <row r="16" spans="2:8" ht="69.75" customHeight="1" x14ac:dyDescent="0.25">
      <c r="B16" s="79"/>
      <c r="C16" s="288" t="s">
        <v>13</v>
      </c>
      <c r="D16" s="289"/>
      <c r="E16" s="290" t="s">
        <v>14</v>
      </c>
      <c r="F16" s="291"/>
      <c r="G16" s="82"/>
      <c r="H16" s="83"/>
    </row>
    <row r="17" spans="2:8" ht="34.5" customHeight="1" x14ac:dyDescent="0.25">
      <c r="B17" s="79"/>
      <c r="C17" s="292" t="s">
        <v>15</v>
      </c>
      <c r="D17" s="293"/>
      <c r="E17" s="284" t="s">
        <v>16</v>
      </c>
      <c r="F17" s="285"/>
      <c r="G17" s="82"/>
      <c r="H17" s="83"/>
    </row>
    <row r="18" spans="2:8" ht="27.75" customHeight="1" x14ac:dyDescent="0.25">
      <c r="B18" s="79"/>
      <c r="C18" s="292" t="s">
        <v>17</v>
      </c>
      <c r="D18" s="293"/>
      <c r="E18" s="284" t="s">
        <v>18</v>
      </c>
      <c r="F18" s="285"/>
      <c r="G18" s="82"/>
      <c r="H18" s="83"/>
    </row>
    <row r="19" spans="2:8" ht="28.5" customHeight="1" x14ac:dyDescent="0.25">
      <c r="B19" s="79"/>
      <c r="C19" s="292" t="s">
        <v>19</v>
      </c>
      <c r="D19" s="293"/>
      <c r="E19" s="284" t="s">
        <v>20</v>
      </c>
      <c r="F19" s="285"/>
      <c r="G19" s="82"/>
      <c r="H19" s="83"/>
    </row>
    <row r="20" spans="2:8" ht="72.75" customHeight="1" x14ac:dyDescent="0.25">
      <c r="B20" s="79"/>
      <c r="C20" s="292" t="s">
        <v>21</v>
      </c>
      <c r="D20" s="293"/>
      <c r="E20" s="284" t="s">
        <v>22</v>
      </c>
      <c r="F20" s="285"/>
      <c r="G20" s="82"/>
      <c r="H20" s="83"/>
    </row>
    <row r="21" spans="2:8" ht="64.5" customHeight="1" x14ac:dyDescent="0.25">
      <c r="B21" s="79"/>
      <c r="C21" s="292" t="s">
        <v>23</v>
      </c>
      <c r="D21" s="293"/>
      <c r="E21" s="284" t="s">
        <v>24</v>
      </c>
      <c r="F21" s="285"/>
      <c r="G21" s="82"/>
      <c r="H21" s="83"/>
    </row>
    <row r="22" spans="2:8" ht="71.25" customHeight="1" x14ac:dyDescent="0.25">
      <c r="B22" s="79"/>
      <c r="C22" s="292" t="s">
        <v>25</v>
      </c>
      <c r="D22" s="293"/>
      <c r="E22" s="284" t="s">
        <v>26</v>
      </c>
      <c r="F22" s="285"/>
      <c r="G22" s="82"/>
      <c r="H22" s="83"/>
    </row>
    <row r="23" spans="2:8" ht="55.5" customHeight="1" x14ac:dyDescent="0.25">
      <c r="B23" s="79"/>
      <c r="C23" s="286" t="s">
        <v>27</v>
      </c>
      <c r="D23" s="287"/>
      <c r="E23" s="284" t="s">
        <v>28</v>
      </c>
      <c r="F23" s="285"/>
      <c r="G23" s="82"/>
      <c r="H23" s="83"/>
    </row>
    <row r="24" spans="2:8" ht="42" customHeight="1" x14ac:dyDescent="0.25">
      <c r="B24" s="79"/>
      <c r="C24" s="286" t="s">
        <v>29</v>
      </c>
      <c r="D24" s="287"/>
      <c r="E24" s="284" t="s">
        <v>30</v>
      </c>
      <c r="F24" s="285"/>
      <c r="G24" s="82"/>
      <c r="H24" s="83"/>
    </row>
    <row r="25" spans="2:8" ht="59.25" customHeight="1" x14ac:dyDescent="0.25">
      <c r="B25" s="79"/>
      <c r="C25" s="286" t="s">
        <v>31</v>
      </c>
      <c r="D25" s="287"/>
      <c r="E25" s="284" t="s">
        <v>32</v>
      </c>
      <c r="F25" s="285"/>
      <c r="G25" s="82"/>
      <c r="H25" s="83"/>
    </row>
    <row r="26" spans="2:8" ht="23.25" customHeight="1" x14ac:dyDescent="0.25">
      <c r="B26" s="79"/>
      <c r="C26" s="286" t="s">
        <v>33</v>
      </c>
      <c r="D26" s="287"/>
      <c r="E26" s="284" t="s">
        <v>34</v>
      </c>
      <c r="F26" s="285"/>
      <c r="G26" s="82"/>
      <c r="H26" s="83"/>
    </row>
    <row r="27" spans="2:8" ht="30.75" customHeight="1" x14ac:dyDescent="0.25">
      <c r="B27" s="79"/>
      <c r="C27" s="286" t="s">
        <v>35</v>
      </c>
      <c r="D27" s="287"/>
      <c r="E27" s="284" t="s">
        <v>36</v>
      </c>
      <c r="F27" s="285"/>
      <c r="G27" s="82"/>
      <c r="H27" s="83"/>
    </row>
    <row r="28" spans="2:8" ht="35.25" customHeight="1" x14ac:dyDescent="0.25">
      <c r="B28" s="79"/>
      <c r="C28" s="286" t="s">
        <v>37</v>
      </c>
      <c r="D28" s="287"/>
      <c r="E28" s="284" t="s">
        <v>38</v>
      </c>
      <c r="F28" s="285"/>
      <c r="G28" s="82"/>
      <c r="H28" s="83"/>
    </row>
    <row r="29" spans="2:8" ht="33" customHeight="1" x14ac:dyDescent="0.25">
      <c r="B29" s="79"/>
      <c r="C29" s="286" t="s">
        <v>37</v>
      </c>
      <c r="D29" s="287"/>
      <c r="E29" s="284" t="s">
        <v>38</v>
      </c>
      <c r="F29" s="285"/>
      <c r="G29" s="82"/>
      <c r="H29" s="83"/>
    </row>
    <row r="30" spans="2:8" ht="30" customHeight="1" x14ac:dyDescent="0.25">
      <c r="B30" s="79"/>
      <c r="C30" s="286" t="s">
        <v>39</v>
      </c>
      <c r="D30" s="287"/>
      <c r="E30" s="284" t="s">
        <v>40</v>
      </c>
      <c r="F30" s="285"/>
      <c r="G30" s="82"/>
      <c r="H30" s="83"/>
    </row>
    <row r="31" spans="2:8" ht="35.25" customHeight="1" x14ac:dyDescent="0.25">
      <c r="B31" s="79"/>
      <c r="C31" s="286" t="s">
        <v>41</v>
      </c>
      <c r="D31" s="287"/>
      <c r="E31" s="284" t="s">
        <v>42</v>
      </c>
      <c r="F31" s="285"/>
      <c r="G31" s="82"/>
      <c r="H31" s="83"/>
    </row>
    <row r="32" spans="2:8" ht="31.5" customHeight="1" x14ac:dyDescent="0.25">
      <c r="B32" s="79"/>
      <c r="C32" s="286" t="s">
        <v>43</v>
      </c>
      <c r="D32" s="287"/>
      <c r="E32" s="284" t="s">
        <v>44</v>
      </c>
      <c r="F32" s="285"/>
      <c r="G32" s="82"/>
      <c r="H32" s="83"/>
    </row>
    <row r="33" spans="2:8" ht="35.25" customHeight="1" x14ac:dyDescent="0.25">
      <c r="B33" s="79"/>
      <c r="C33" s="286" t="s">
        <v>45</v>
      </c>
      <c r="D33" s="287"/>
      <c r="E33" s="284" t="s">
        <v>46</v>
      </c>
      <c r="F33" s="285"/>
      <c r="G33" s="82"/>
      <c r="H33" s="83"/>
    </row>
    <row r="34" spans="2:8" ht="59.25" customHeight="1" x14ac:dyDescent="0.25">
      <c r="B34" s="79"/>
      <c r="C34" s="286" t="s">
        <v>47</v>
      </c>
      <c r="D34" s="287"/>
      <c r="E34" s="284" t="s">
        <v>48</v>
      </c>
      <c r="F34" s="285"/>
      <c r="G34" s="82"/>
      <c r="H34" s="83"/>
    </row>
    <row r="35" spans="2:8" ht="29.25" customHeight="1" x14ac:dyDescent="0.25">
      <c r="B35" s="79"/>
      <c r="C35" s="286" t="s">
        <v>49</v>
      </c>
      <c r="D35" s="287"/>
      <c r="E35" s="284" t="s">
        <v>50</v>
      </c>
      <c r="F35" s="285"/>
      <c r="G35" s="82"/>
      <c r="H35" s="83"/>
    </row>
    <row r="36" spans="2:8" ht="82.5" customHeight="1" x14ac:dyDescent="0.25">
      <c r="B36" s="79"/>
      <c r="C36" s="286" t="s">
        <v>51</v>
      </c>
      <c r="D36" s="287"/>
      <c r="E36" s="284" t="s">
        <v>52</v>
      </c>
      <c r="F36" s="285"/>
      <c r="G36" s="82"/>
      <c r="H36" s="83"/>
    </row>
    <row r="37" spans="2:8" ht="46.5" customHeight="1" x14ac:dyDescent="0.25">
      <c r="B37" s="79"/>
      <c r="C37" s="286" t="s">
        <v>53</v>
      </c>
      <c r="D37" s="287"/>
      <c r="E37" s="284" t="s">
        <v>54</v>
      </c>
      <c r="F37" s="285"/>
      <c r="G37" s="82"/>
      <c r="H37" s="83"/>
    </row>
    <row r="38" spans="2:8" ht="6.75" customHeight="1" thickBot="1" x14ac:dyDescent="0.3">
      <c r="B38" s="79"/>
      <c r="C38" s="297"/>
      <c r="D38" s="298"/>
      <c r="E38" s="299"/>
      <c r="F38" s="300"/>
      <c r="G38" s="82"/>
      <c r="H38" s="83"/>
    </row>
    <row r="39" spans="2:8" ht="15.75" thickTop="1" x14ac:dyDescent="0.25">
      <c r="B39" s="79"/>
      <c r="C39" s="80"/>
      <c r="D39" s="80"/>
      <c r="E39" s="81"/>
      <c r="F39" s="81"/>
      <c r="G39" s="82"/>
      <c r="H39" s="83"/>
    </row>
    <row r="40" spans="2:8" ht="21" customHeight="1" x14ac:dyDescent="0.25">
      <c r="B40" s="294" t="s">
        <v>55</v>
      </c>
      <c r="C40" s="295"/>
      <c r="D40" s="295"/>
      <c r="E40" s="295"/>
      <c r="F40" s="295"/>
      <c r="G40" s="295"/>
      <c r="H40" s="296"/>
    </row>
    <row r="41" spans="2:8" ht="20.25" customHeight="1" x14ac:dyDescent="0.25">
      <c r="B41" s="294" t="s">
        <v>56</v>
      </c>
      <c r="C41" s="295"/>
      <c r="D41" s="295"/>
      <c r="E41" s="295"/>
      <c r="F41" s="295"/>
      <c r="G41" s="295"/>
      <c r="H41" s="296"/>
    </row>
    <row r="42" spans="2:8" ht="20.25" customHeight="1" x14ac:dyDescent="0.25">
      <c r="B42" s="294" t="s">
        <v>57</v>
      </c>
      <c r="C42" s="295"/>
      <c r="D42" s="295"/>
      <c r="E42" s="295"/>
      <c r="F42" s="295"/>
      <c r="G42" s="295"/>
      <c r="H42" s="296"/>
    </row>
    <row r="43" spans="2:8" ht="20.25" customHeight="1" x14ac:dyDescent="0.25">
      <c r="B43" s="294" t="s">
        <v>58</v>
      </c>
      <c r="C43" s="295"/>
      <c r="D43" s="295"/>
      <c r="E43" s="295"/>
      <c r="F43" s="295"/>
      <c r="G43" s="295"/>
      <c r="H43" s="296"/>
    </row>
    <row r="44" spans="2:8" x14ac:dyDescent="0.25">
      <c r="B44" s="294" t="s">
        <v>59</v>
      </c>
      <c r="C44" s="295"/>
      <c r="D44" s="295"/>
      <c r="E44" s="295"/>
      <c r="F44" s="295"/>
      <c r="G44" s="295"/>
      <c r="H44" s="296"/>
    </row>
    <row r="45" spans="2:8" ht="15.75" thickBot="1" x14ac:dyDescent="0.3">
      <c r="B45" s="84"/>
      <c r="C45" s="85"/>
      <c r="D45" s="85"/>
      <c r="E45" s="85"/>
      <c r="F45" s="85"/>
      <c r="G45" s="85"/>
      <c r="H45" s="8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2578125" defaultRowHeight="15" x14ac:dyDescent="0.25"/>
  <cols>
    <col min="1" max="1" width="12.28515625" customWidth="1"/>
    <col min="2" max="2" width="46.140625" customWidth="1"/>
    <col min="3" max="3" width="85.5703125" customWidth="1"/>
    <col min="4" max="4" width="154.28515625" customWidth="1"/>
    <col min="5" max="5" width="165.42578125" customWidth="1"/>
    <col min="6" max="21" width="12.28515625" customWidth="1"/>
  </cols>
  <sheetData>
    <row r="1" spans="1:21" ht="33.75" x14ac:dyDescent="0.25">
      <c r="A1" s="151"/>
      <c r="B1" s="549" t="s">
        <v>387</v>
      </c>
      <c r="C1" s="550"/>
      <c r="D1" s="550"/>
      <c r="E1" s="151"/>
      <c r="F1" s="151"/>
      <c r="G1" s="151"/>
      <c r="H1" s="151"/>
      <c r="I1" s="151"/>
      <c r="J1" s="151"/>
      <c r="K1" s="151"/>
      <c r="L1" s="151"/>
      <c r="M1" s="151"/>
      <c r="N1" s="151"/>
      <c r="O1" s="151"/>
      <c r="P1" s="151"/>
      <c r="Q1" s="151"/>
      <c r="R1" s="151"/>
      <c r="S1" s="151"/>
      <c r="T1" s="151"/>
      <c r="U1" s="151"/>
    </row>
    <row r="2" spans="1:21" x14ac:dyDescent="0.25">
      <c r="A2" s="151"/>
      <c r="B2" s="151"/>
      <c r="C2" s="151"/>
      <c r="D2" s="151"/>
      <c r="E2" s="151"/>
      <c r="F2" s="151"/>
      <c r="G2" s="151"/>
      <c r="H2" s="151"/>
      <c r="I2" s="151"/>
      <c r="J2" s="151"/>
      <c r="K2" s="151"/>
      <c r="L2" s="151"/>
      <c r="M2" s="151"/>
      <c r="N2" s="151"/>
      <c r="O2" s="151"/>
      <c r="P2" s="151"/>
      <c r="Q2" s="151"/>
      <c r="R2" s="151"/>
      <c r="S2" s="151"/>
      <c r="T2" s="151"/>
      <c r="U2" s="151"/>
    </row>
    <row r="3" spans="1:21" ht="30" x14ac:dyDescent="0.25">
      <c r="A3" s="151"/>
      <c r="B3" s="152"/>
      <c r="C3" s="153" t="s">
        <v>388</v>
      </c>
      <c r="D3" s="153" t="s">
        <v>389</v>
      </c>
      <c r="E3" s="151"/>
      <c r="F3" s="151"/>
      <c r="G3" s="151"/>
      <c r="H3" s="151"/>
      <c r="I3" s="151"/>
      <c r="J3" s="151"/>
      <c r="K3" s="151"/>
      <c r="L3" s="151"/>
      <c r="M3" s="151"/>
      <c r="N3" s="151"/>
      <c r="O3" s="151"/>
      <c r="P3" s="151"/>
      <c r="Q3" s="151"/>
      <c r="R3" s="151"/>
      <c r="S3" s="151"/>
      <c r="T3" s="151"/>
      <c r="U3" s="151"/>
    </row>
    <row r="4" spans="1:21" ht="33.75" x14ac:dyDescent="0.25">
      <c r="A4" s="151" t="s">
        <v>390</v>
      </c>
      <c r="B4" s="154" t="s">
        <v>391</v>
      </c>
      <c r="C4" s="18" t="s">
        <v>392</v>
      </c>
      <c r="D4" s="155" t="s">
        <v>393</v>
      </c>
      <c r="E4" s="151"/>
      <c r="F4" s="151"/>
      <c r="G4" s="151"/>
      <c r="H4" s="151"/>
      <c r="I4" s="151"/>
      <c r="J4" s="151"/>
      <c r="K4" s="151"/>
      <c r="L4" s="151"/>
      <c r="M4" s="151"/>
      <c r="N4" s="151"/>
      <c r="O4" s="151"/>
      <c r="P4" s="151"/>
      <c r="Q4" s="151"/>
      <c r="R4" s="151"/>
      <c r="S4" s="151"/>
      <c r="T4" s="151"/>
      <c r="U4" s="151"/>
    </row>
    <row r="5" spans="1:21" ht="67.5" x14ac:dyDescent="0.25">
      <c r="A5" s="151" t="s">
        <v>394</v>
      </c>
      <c r="B5" s="156" t="s">
        <v>395</v>
      </c>
      <c r="C5" s="19" t="s">
        <v>396</v>
      </c>
      <c r="D5" s="157" t="s">
        <v>397</v>
      </c>
      <c r="E5" s="151"/>
      <c r="F5" s="151"/>
      <c r="G5" s="151"/>
      <c r="H5" s="151"/>
      <c r="I5" s="151"/>
      <c r="J5" s="151"/>
      <c r="K5" s="151"/>
      <c r="L5" s="151"/>
      <c r="M5" s="151"/>
      <c r="N5" s="151"/>
      <c r="O5" s="151"/>
      <c r="P5" s="151"/>
      <c r="Q5" s="151"/>
      <c r="R5" s="151"/>
      <c r="S5" s="151"/>
      <c r="T5" s="151"/>
      <c r="U5" s="151"/>
    </row>
    <row r="6" spans="1:21" ht="67.5" x14ac:dyDescent="0.25">
      <c r="A6" s="151" t="s">
        <v>365</v>
      </c>
      <c r="B6" s="158" t="s">
        <v>398</v>
      </c>
      <c r="C6" s="19" t="s">
        <v>399</v>
      </c>
      <c r="D6" s="157" t="s">
        <v>400</v>
      </c>
      <c r="E6" s="151"/>
      <c r="F6" s="151"/>
      <c r="G6" s="151"/>
      <c r="H6" s="151"/>
      <c r="I6" s="151"/>
      <c r="J6" s="151"/>
      <c r="K6" s="151"/>
      <c r="L6" s="151"/>
      <c r="M6" s="151"/>
      <c r="N6" s="151"/>
      <c r="O6" s="151"/>
      <c r="P6" s="151"/>
      <c r="Q6" s="151"/>
      <c r="R6" s="151"/>
      <c r="S6" s="151"/>
      <c r="T6" s="151"/>
      <c r="U6" s="151"/>
    </row>
    <row r="7" spans="1:21" ht="67.5" x14ac:dyDescent="0.25">
      <c r="A7" s="151" t="s">
        <v>401</v>
      </c>
      <c r="B7" s="159" t="s">
        <v>402</v>
      </c>
      <c r="C7" s="19" t="s">
        <v>403</v>
      </c>
      <c r="D7" s="157" t="s">
        <v>404</v>
      </c>
      <c r="E7" s="151"/>
      <c r="F7" s="151"/>
      <c r="G7" s="151"/>
      <c r="H7" s="151"/>
      <c r="I7" s="151"/>
      <c r="J7" s="151"/>
      <c r="K7" s="151"/>
      <c r="L7" s="151"/>
      <c r="M7" s="151"/>
      <c r="N7" s="151"/>
      <c r="O7" s="151"/>
      <c r="P7" s="151"/>
      <c r="Q7" s="151"/>
      <c r="R7" s="151"/>
      <c r="S7" s="151"/>
      <c r="T7" s="151"/>
      <c r="U7" s="151"/>
    </row>
    <row r="8" spans="1:21" ht="67.5" x14ac:dyDescent="0.25">
      <c r="A8" s="151" t="s">
        <v>405</v>
      </c>
      <c r="B8" s="160" t="s">
        <v>406</v>
      </c>
      <c r="C8" s="19" t="s">
        <v>407</v>
      </c>
      <c r="D8" s="157" t="s">
        <v>408</v>
      </c>
      <c r="E8" s="151"/>
      <c r="F8" s="151"/>
      <c r="G8" s="151"/>
      <c r="H8" s="151"/>
      <c r="I8" s="151"/>
      <c r="J8" s="151"/>
      <c r="K8" s="151"/>
      <c r="L8" s="151"/>
      <c r="M8" s="151"/>
      <c r="N8" s="151"/>
      <c r="O8" s="151"/>
      <c r="P8" s="151"/>
      <c r="Q8" s="151"/>
      <c r="R8" s="151"/>
      <c r="S8" s="151"/>
      <c r="T8" s="151"/>
      <c r="U8" s="151"/>
    </row>
    <row r="9" spans="1:21" ht="20.25" x14ac:dyDescent="0.25">
      <c r="A9" s="151"/>
      <c r="B9" s="151"/>
      <c r="C9" s="161"/>
      <c r="D9" s="161"/>
      <c r="E9" s="151"/>
      <c r="F9" s="151"/>
      <c r="G9" s="151"/>
      <c r="H9" s="151"/>
      <c r="I9" s="151"/>
      <c r="J9" s="151"/>
      <c r="K9" s="151"/>
      <c r="L9" s="151"/>
      <c r="M9" s="151"/>
      <c r="N9" s="151"/>
      <c r="O9" s="151"/>
      <c r="P9" s="151"/>
      <c r="Q9" s="151"/>
      <c r="R9" s="151"/>
      <c r="S9" s="151"/>
      <c r="T9" s="151"/>
      <c r="U9" s="151"/>
    </row>
    <row r="10" spans="1:21" ht="16.5" x14ac:dyDescent="0.25">
      <c r="A10" s="151"/>
      <c r="B10" s="162"/>
      <c r="C10" s="162"/>
      <c r="D10" s="162"/>
      <c r="E10" s="151"/>
      <c r="F10" s="151"/>
      <c r="G10" s="151"/>
      <c r="H10" s="151"/>
      <c r="I10" s="151"/>
      <c r="J10" s="151"/>
      <c r="K10" s="151"/>
      <c r="L10" s="151"/>
      <c r="M10" s="151"/>
      <c r="N10" s="151"/>
      <c r="O10" s="151"/>
      <c r="P10" s="151"/>
      <c r="Q10" s="151"/>
      <c r="R10" s="151"/>
      <c r="S10" s="151"/>
      <c r="T10" s="151"/>
      <c r="U10" s="151"/>
    </row>
    <row r="11" spans="1:21" x14ac:dyDescent="0.25">
      <c r="A11" s="151"/>
      <c r="B11" s="151" t="s">
        <v>409</v>
      </c>
      <c r="C11" s="151" t="s">
        <v>410</v>
      </c>
      <c r="D11" s="151" t="s">
        <v>411</v>
      </c>
      <c r="E11" s="151"/>
      <c r="F11" s="151"/>
      <c r="G11" s="151"/>
      <c r="H11" s="151"/>
      <c r="I11" s="151"/>
      <c r="J11" s="151"/>
      <c r="K11" s="151"/>
      <c r="L11" s="151"/>
      <c r="M11" s="151"/>
      <c r="N11" s="151"/>
      <c r="O11" s="151"/>
      <c r="P11" s="151"/>
      <c r="Q11" s="151"/>
      <c r="R11" s="151"/>
      <c r="S11" s="151"/>
      <c r="T11" s="151"/>
      <c r="U11" s="151"/>
    </row>
    <row r="12" spans="1:21" x14ac:dyDescent="0.25">
      <c r="A12" s="151"/>
      <c r="B12" s="151" t="s">
        <v>412</v>
      </c>
      <c r="C12" s="151" t="s">
        <v>413</v>
      </c>
      <c r="D12" s="151" t="s">
        <v>414</v>
      </c>
      <c r="E12" s="151"/>
      <c r="F12" s="151"/>
      <c r="G12" s="151"/>
      <c r="H12" s="151"/>
      <c r="I12" s="151"/>
      <c r="J12" s="151"/>
      <c r="K12" s="151"/>
      <c r="L12" s="151"/>
      <c r="M12" s="151"/>
      <c r="N12" s="151"/>
      <c r="O12" s="151"/>
      <c r="P12" s="151"/>
      <c r="Q12" s="151"/>
      <c r="R12" s="151"/>
      <c r="S12" s="151"/>
      <c r="T12" s="151"/>
      <c r="U12" s="151"/>
    </row>
    <row r="13" spans="1:21" x14ac:dyDescent="0.25">
      <c r="A13" s="151"/>
      <c r="B13" s="151"/>
      <c r="C13" s="151" t="s">
        <v>415</v>
      </c>
      <c r="D13" s="151" t="s">
        <v>416</v>
      </c>
      <c r="E13" s="151"/>
      <c r="F13" s="151"/>
      <c r="G13" s="151"/>
      <c r="H13" s="151"/>
      <c r="I13" s="151"/>
      <c r="J13" s="151"/>
      <c r="K13" s="151"/>
      <c r="L13" s="151"/>
      <c r="M13" s="151"/>
      <c r="N13" s="151"/>
      <c r="O13" s="151"/>
      <c r="P13" s="151"/>
      <c r="Q13" s="151"/>
      <c r="R13" s="151"/>
      <c r="S13" s="151"/>
      <c r="T13" s="151"/>
      <c r="U13" s="151"/>
    </row>
    <row r="14" spans="1:21" x14ac:dyDescent="0.25">
      <c r="A14" s="151"/>
      <c r="B14" s="151"/>
      <c r="C14" s="151" t="s">
        <v>417</v>
      </c>
      <c r="D14" s="151" t="s">
        <v>170</v>
      </c>
      <c r="E14" s="151"/>
      <c r="F14" s="151"/>
      <c r="G14" s="151"/>
      <c r="H14" s="151"/>
      <c r="I14" s="151"/>
      <c r="J14" s="151"/>
      <c r="K14" s="151"/>
      <c r="L14" s="151"/>
      <c r="M14" s="151"/>
      <c r="N14" s="151"/>
      <c r="O14" s="151"/>
      <c r="P14" s="151"/>
      <c r="Q14" s="151"/>
      <c r="R14" s="151"/>
      <c r="S14" s="151"/>
      <c r="T14" s="151"/>
      <c r="U14" s="151"/>
    </row>
    <row r="15" spans="1:21" x14ac:dyDescent="0.25">
      <c r="A15" s="151"/>
      <c r="B15" s="151"/>
      <c r="C15" s="151" t="s">
        <v>418</v>
      </c>
      <c r="D15" s="151" t="s">
        <v>419</v>
      </c>
      <c r="E15" s="151"/>
      <c r="F15" s="151"/>
      <c r="G15" s="151"/>
      <c r="H15" s="151"/>
      <c r="I15" s="151"/>
      <c r="J15" s="151"/>
      <c r="K15" s="151"/>
      <c r="L15" s="151"/>
      <c r="M15" s="151"/>
      <c r="N15" s="151"/>
      <c r="O15" s="151"/>
      <c r="P15" s="151"/>
      <c r="Q15" s="151"/>
      <c r="R15" s="151"/>
      <c r="S15" s="151"/>
      <c r="T15" s="151"/>
      <c r="U15" s="151"/>
    </row>
    <row r="16" spans="1:21" x14ac:dyDescent="0.25">
      <c r="A16" s="151"/>
      <c r="B16" s="151"/>
      <c r="C16" s="151"/>
      <c r="D16" s="151"/>
      <c r="E16" s="151"/>
      <c r="F16" s="151"/>
      <c r="G16" s="151"/>
      <c r="H16" s="151"/>
      <c r="I16" s="151"/>
      <c r="J16" s="151"/>
      <c r="K16" s="151"/>
      <c r="L16" s="151"/>
      <c r="M16" s="151"/>
      <c r="N16" s="151"/>
      <c r="O16" s="151"/>
    </row>
    <row r="17" spans="1:15" x14ac:dyDescent="0.25">
      <c r="A17" s="151"/>
      <c r="B17" s="151"/>
      <c r="C17" s="151"/>
      <c r="D17" s="151"/>
      <c r="E17" s="151"/>
      <c r="F17" s="151"/>
      <c r="G17" s="151"/>
      <c r="H17" s="151"/>
      <c r="I17" s="151"/>
      <c r="J17" s="151"/>
      <c r="K17" s="151"/>
      <c r="L17" s="151"/>
      <c r="M17" s="151"/>
      <c r="N17" s="151"/>
      <c r="O17" s="151"/>
    </row>
    <row r="18" spans="1:15" x14ac:dyDescent="0.25">
      <c r="A18" s="151"/>
      <c r="B18" s="151"/>
      <c r="C18" s="151"/>
      <c r="D18" s="151"/>
      <c r="E18" s="151"/>
      <c r="F18" s="151"/>
      <c r="G18" s="151"/>
      <c r="H18" s="151"/>
      <c r="I18" s="151"/>
      <c r="J18" s="151"/>
      <c r="K18" s="151"/>
      <c r="L18" s="151"/>
      <c r="M18" s="151"/>
      <c r="N18" s="151"/>
      <c r="O18" s="151"/>
    </row>
    <row r="19" spans="1:15" x14ac:dyDescent="0.25">
      <c r="A19" s="151"/>
      <c r="B19" s="151"/>
      <c r="C19" s="151"/>
      <c r="D19" s="151"/>
      <c r="E19" s="151"/>
      <c r="F19" s="151"/>
      <c r="G19" s="151"/>
      <c r="H19" s="151"/>
      <c r="I19" s="151"/>
      <c r="J19" s="151"/>
      <c r="K19" s="151"/>
      <c r="L19" s="151"/>
      <c r="M19" s="151"/>
      <c r="N19" s="151"/>
      <c r="O19" s="151"/>
    </row>
    <row r="20" spans="1:15" x14ac:dyDescent="0.25">
      <c r="A20" s="151"/>
      <c r="B20" s="151"/>
      <c r="C20" s="151"/>
      <c r="D20" s="151"/>
      <c r="E20" s="151"/>
      <c r="F20" s="151"/>
      <c r="G20" s="151"/>
      <c r="H20" s="151"/>
      <c r="I20" s="151"/>
      <c r="J20" s="151"/>
      <c r="K20" s="151"/>
      <c r="L20" s="151"/>
      <c r="M20" s="151"/>
      <c r="N20" s="151"/>
      <c r="O20" s="151"/>
    </row>
    <row r="21" spans="1:15" ht="15.75" customHeight="1" x14ac:dyDescent="0.25">
      <c r="A21" s="151"/>
      <c r="B21" s="151"/>
      <c r="C21" s="151"/>
      <c r="D21" s="151"/>
      <c r="E21" s="151"/>
      <c r="F21" s="151"/>
      <c r="G21" s="151"/>
      <c r="H21" s="151"/>
      <c r="I21" s="151"/>
      <c r="J21" s="151"/>
      <c r="K21" s="151"/>
      <c r="L21" s="151"/>
      <c r="M21" s="151"/>
      <c r="N21" s="151"/>
      <c r="O21" s="151"/>
    </row>
    <row r="22" spans="1:15" ht="15.75" customHeight="1" x14ac:dyDescent="0.25">
      <c r="A22" s="151"/>
      <c r="B22" s="151"/>
      <c r="C22" s="161"/>
      <c r="D22" s="161"/>
      <c r="E22" s="151"/>
      <c r="F22" s="151"/>
      <c r="G22" s="151"/>
      <c r="H22" s="151"/>
      <c r="I22" s="151"/>
      <c r="J22" s="151"/>
      <c r="K22" s="151"/>
      <c r="L22" s="151"/>
      <c r="M22" s="151"/>
      <c r="N22" s="151"/>
      <c r="O22" s="151"/>
    </row>
    <row r="23" spans="1:15" ht="15.75" customHeight="1" x14ac:dyDescent="0.25">
      <c r="A23" s="151"/>
      <c r="B23" s="151"/>
      <c r="C23" s="161"/>
      <c r="D23" s="161"/>
      <c r="E23" s="151"/>
      <c r="F23" s="151"/>
      <c r="G23" s="151"/>
      <c r="H23" s="151"/>
      <c r="I23" s="151"/>
      <c r="J23" s="151"/>
      <c r="K23" s="151"/>
      <c r="L23" s="151"/>
      <c r="M23" s="151"/>
      <c r="N23" s="151"/>
      <c r="O23" s="151"/>
    </row>
    <row r="24" spans="1:15" ht="15.75" customHeight="1" x14ac:dyDescent="0.25">
      <c r="A24" s="151"/>
      <c r="B24" s="151"/>
      <c r="C24" s="161"/>
      <c r="D24" s="161"/>
      <c r="E24" s="151"/>
      <c r="F24" s="151"/>
      <c r="G24" s="151"/>
      <c r="H24" s="151"/>
      <c r="I24" s="151"/>
      <c r="J24" s="151"/>
      <c r="K24" s="151"/>
      <c r="L24" s="151"/>
      <c r="M24" s="151"/>
      <c r="N24" s="151"/>
      <c r="O24" s="151"/>
    </row>
    <row r="25" spans="1:15" ht="15.75" customHeight="1" x14ac:dyDescent="0.25">
      <c r="A25" s="151"/>
      <c r="B25" s="151"/>
      <c r="C25" s="161"/>
      <c r="D25" s="161"/>
      <c r="E25" s="151"/>
      <c r="F25" s="151"/>
      <c r="G25" s="151"/>
      <c r="H25" s="151"/>
      <c r="I25" s="151"/>
      <c r="J25" s="151"/>
      <c r="K25" s="151"/>
      <c r="L25" s="151"/>
      <c r="M25" s="151"/>
      <c r="N25" s="151"/>
      <c r="O25" s="151"/>
    </row>
    <row r="26" spans="1:15" ht="15.75" customHeight="1" x14ac:dyDescent="0.25">
      <c r="A26" s="151"/>
      <c r="B26" s="151"/>
      <c r="C26" s="161"/>
      <c r="D26" s="161"/>
      <c r="E26" s="151"/>
      <c r="F26" s="151"/>
      <c r="G26" s="151"/>
      <c r="H26" s="151"/>
      <c r="I26" s="151"/>
      <c r="J26" s="151"/>
      <c r="K26" s="151"/>
      <c r="L26" s="151"/>
      <c r="M26" s="151"/>
      <c r="N26" s="151"/>
      <c r="O26" s="151"/>
    </row>
    <row r="27" spans="1:15" ht="15.75" customHeight="1" x14ac:dyDescent="0.25">
      <c r="A27" s="151"/>
      <c r="B27" s="151"/>
      <c r="C27" s="161"/>
      <c r="D27" s="161"/>
      <c r="E27" s="151"/>
      <c r="F27" s="151"/>
      <c r="G27" s="151"/>
      <c r="H27" s="151"/>
      <c r="I27" s="151"/>
      <c r="J27" s="151"/>
      <c r="K27" s="151"/>
      <c r="L27" s="151"/>
      <c r="M27" s="151"/>
      <c r="N27" s="151"/>
      <c r="O27" s="151"/>
    </row>
    <row r="28" spans="1:15" ht="15.75" customHeight="1" x14ac:dyDescent="0.25">
      <c r="A28" s="151"/>
      <c r="B28" s="151"/>
      <c r="C28" s="161"/>
      <c r="D28" s="161"/>
      <c r="E28" s="151"/>
      <c r="F28" s="151"/>
      <c r="G28" s="151"/>
      <c r="H28" s="151"/>
      <c r="I28" s="151"/>
      <c r="J28" s="151"/>
      <c r="K28" s="151"/>
      <c r="L28" s="151"/>
      <c r="M28" s="151"/>
      <c r="N28" s="151"/>
      <c r="O28" s="151"/>
    </row>
    <row r="29" spans="1:15" ht="15.75" customHeight="1" x14ac:dyDescent="0.25">
      <c r="A29" s="151"/>
      <c r="B29" s="151"/>
      <c r="C29" s="161"/>
      <c r="D29" s="161"/>
      <c r="E29" s="151"/>
      <c r="F29" s="151"/>
      <c r="G29" s="151"/>
      <c r="H29" s="151"/>
      <c r="I29" s="151"/>
      <c r="J29" s="151"/>
      <c r="K29" s="151"/>
      <c r="L29" s="151"/>
      <c r="M29" s="151"/>
      <c r="N29" s="151"/>
      <c r="O29" s="151"/>
    </row>
    <row r="30" spans="1:15" ht="15.75" customHeight="1" x14ac:dyDescent="0.25">
      <c r="A30" s="151"/>
      <c r="B30" s="151"/>
      <c r="C30" s="161"/>
      <c r="D30" s="161"/>
      <c r="E30" s="151"/>
      <c r="F30" s="151"/>
      <c r="G30" s="151"/>
      <c r="H30" s="151"/>
      <c r="I30" s="151"/>
      <c r="J30" s="151"/>
      <c r="K30" s="151"/>
      <c r="L30" s="151"/>
      <c r="M30" s="151"/>
      <c r="N30" s="151"/>
      <c r="O30" s="151"/>
    </row>
    <row r="31" spans="1:15" ht="15.75" customHeight="1" x14ac:dyDescent="0.25">
      <c r="A31" s="151"/>
      <c r="B31" s="151"/>
      <c r="C31" s="161"/>
      <c r="D31" s="161"/>
      <c r="E31" s="151"/>
      <c r="F31" s="151"/>
      <c r="G31" s="151"/>
      <c r="H31" s="151"/>
      <c r="I31" s="151"/>
      <c r="J31" s="151"/>
      <c r="K31" s="151"/>
      <c r="L31" s="151"/>
      <c r="M31" s="151"/>
      <c r="N31" s="151"/>
      <c r="O31" s="151"/>
    </row>
    <row r="32" spans="1:15" ht="15.75" customHeight="1" x14ac:dyDescent="0.25">
      <c r="A32" s="151"/>
      <c r="B32" s="151"/>
      <c r="C32" s="161"/>
      <c r="D32" s="161"/>
      <c r="E32" s="151"/>
      <c r="F32" s="151"/>
      <c r="G32" s="151"/>
      <c r="H32" s="151"/>
      <c r="I32" s="151"/>
      <c r="J32" s="151"/>
      <c r="K32" s="151"/>
      <c r="L32" s="151"/>
      <c r="M32" s="151"/>
      <c r="N32" s="151"/>
      <c r="O32" s="151"/>
    </row>
    <row r="33" spans="1:15" ht="15.75" customHeight="1" x14ac:dyDescent="0.25">
      <c r="A33" s="151"/>
      <c r="B33" s="151"/>
      <c r="C33" s="161"/>
      <c r="D33" s="161"/>
      <c r="E33" s="151"/>
      <c r="F33" s="151"/>
      <c r="G33" s="151"/>
      <c r="H33" s="151"/>
      <c r="I33" s="151"/>
      <c r="J33" s="151"/>
      <c r="K33" s="151"/>
      <c r="L33" s="151"/>
      <c r="M33" s="151"/>
      <c r="N33" s="151"/>
      <c r="O33" s="151"/>
    </row>
    <row r="34" spans="1:15" ht="15.75" customHeight="1" x14ac:dyDescent="0.25">
      <c r="A34" s="151"/>
      <c r="B34" s="151"/>
      <c r="C34" s="161"/>
      <c r="D34" s="161"/>
      <c r="E34" s="151"/>
      <c r="F34" s="151"/>
      <c r="G34" s="151"/>
      <c r="H34" s="151"/>
      <c r="I34" s="151"/>
      <c r="J34" s="151"/>
      <c r="K34" s="151"/>
      <c r="L34" s="151"/>
      <c r="M34" s="151"/>
      <c r="N34" s="151"/>
      <c r="O34" s="151"/>
    </row>
    <row r="35" spans="1:15" ht="15.75" customHeight="1" x14ac:dyDescent="0.25">
      <c r="A35" s="151"/>
      <c r="B35" s="151"/>
      <c r="C35" s="161"/>
      <c r="D35" s="161"/>
      <c r="E35" s="151"/>
      <c r="F35" s="151"/>
      <c r="G35" s="151"/>
      <c r="H35" s="151"/>
      <c r="I35" s="151"/>
      <c r="J35" s="151"/>
      <c r="K35" s="151"/>
      <c r="L35" s="151"/>
      <c r="M35" s="151"/>
      <c r="N35" s="151"/>
      <c r="O35" s="151"/>
    </row>
    <row r="36" spans="1:15" ht="15.75" customHeight="1" x14ac:dyDescent="0.25">
      <c r="A36" s="151"/>
      <c r="B36" s="151"/>
      <c r="C36" s="161"/>
      <c r="D36" s="161"/>
      <c r="E36" s="151"/>
      <c r="F36" s="151"/>
      <c r="G36" s="151"/>
      <c r="H36" s="151"/>
      <c r="I36" s="151"/>
      <c r="J36" s="151"/>
      <c r="K36" s="151"/>
      <c r="L36" s="151"/>
      <c r="M36" s="151"/>
      <c r="N36" s="151"/>
      <c r="O36" s="151"/>
    </row>
    <row r="37" spans="1:15" ht="15.75" customHeight="1" x14ac:dyDescent="0.25">
      <c r="A37" s="151"/>
      <c r="B37" s="151"/>
      <c r="C37" s="161"/>
      <c r="D37" s="161"/>
      <c r="E37" s="151"/>
      <c r="F37" s="151"/>
      <c r="G37" s="151"/>
      <c r="H37" s="151"/>
      <c r="I37" s="151"/>
      <c r="J37" s="151"/>
      <c r="K37" s="151"/>
      <c r="L37" s="151"/>
      <c r="M37" s="151"/>
      <c r="N37" s="151"/>
      <c r="O37" s="151"/>
    </row>
    <row r="38" spans="1:15" ht="15.75" customHeight="1" x14ac:dyDescent="0.25">
      <c r="A38" s="151"/>
      <c r="B38" s="151"/>
      <c r="C38" s="161"/>
      <c r="D38" s="161"/>
      <c r="E38" s="151"/>
      <c r="F38" s="151"/>
      <c r="G38" s="151"/>
      <c r="H38" s="151"/>
      <c r="I38" s="151"/>
      <c r="J38" s="151"/>
      <c r="K38" s="151"/>
      <c r="L38" s="151"/>
      <c r="M38" s="151"/>
      <c r="N38" s="151"/>
      <c r="O38" s="151"/>
    </row>
    <row r="39" spans="1:15" ht="15.75" customHeight="1" x14ac:dyDescent="0.25">
      <c r="A39" s="151"/>
      <c r="B39" s="151"/>
      <c r="C39" s="161"/>
      <c r="D39" s="161"/>
      <c r="E39" s="151"/>
      <c r="F39" s="151"/>
      <c r="G39" s="151"/>
      <c r="H39" s="151"/>
      <c r="I39" s="151"/>
      <c r="J39" s="151"/>
      <c r="K39" s="151"/>
      <c r="L39" s="151"/>
      <c r="M39" s="151"/>
      <c r="N39" s="151"/>
      <c r="O39" s="151"/>
    </row>
    <row r="40" spans="1:15" ht="15.75" customHeight="1" x14ac:dyDescent="0.25">
      <c r="A40" s="151"/>
      <c r="B40" s="151"/>
      <c r="C40" s="161"/>
      <c r="D40" s="161"/>
      <c r="E40" s="151"/>
      <c r="F40" s="151"/>
      <c r="G40" s="151"/>
      <c r="H40" s="151"/>
      <c r="I40" s="151"/>
      <c r="J40" s="151"/>
      <c r="K40" s="151"/>
      <c r="L40" s="151"/>
      <c r="M40" s="151"/>
      <c r="N40" s="151"/>
      <c r="O40" s="151"/>
    </row>
    <row r="41" spans="1:15" ht="15.75" customHeight="1" x14ac:dyDescent="0.25">
      <c r="A41" s="151"/>
      <c r="B41" s="151"/>
      <c r="C41" s="161"/>
      <c r="D41" s="161"/>
      <c r="E41" s="151"/>
      <c r="F41" s="151"/>
      <c r="G41" s="151"/>
      <c r="H41" s="151"/>
      <c r="I41" s="151"/>
      <c r="J41" s="151"/>
      <c r="K41" s="151"/>
      <c r="L41" s="151"/>
      <c r="M41" s="151"/>
      <c r="N41" s="151"/>
      <c r="O41" s="151"/>
    </row>
    <row r="42" spans="1:15" ht="15.75" customHeight="1" x14ac:dyDescent="0.25">
      <c r="A42" s="151"/>
      <c r="B42" s="151"/>
      <c r="C42" s="161"/>
      <c r="D42" s="161"/>
      <c r="E42" s="151"/>
      <c r="F42" s="151"/>
      <c r="G42" s="151"/>
      <c r="H42" s="151"/>
      <c r="I42" s="151"/>
      <c r="J42" s="151"/>
      <c r="K42" s="151"/>
      <c r="L42" s="151"/>
      <c r="M42" s="151"/>
      <c r="N42" s="151"/>
      <c r="O42" s="151"/>
    </row>
    <row r="43" spans="1:15" ht="15.75" customHeight="1" x14ac:dyDescent="0.25">
      <c r="A43" s="151"/>
      <c r="B43" s="151"/>
      <c r="C43" s="161"/>
      <c r="D43" s="161"/>
      <c r="E43" s="151"/>
      <c r="F43" s="151"/>
      <c r="G43" s="151"/>
      <c r="H43" s="151"/>
      <c r="I43" s="151"/>
      <c r="J43" s="151"/>
      <c r="K43" s="151"/>
      <c r="L43" s="151"/>
      <c r="M43" s="151"/>
      <c r="N43" s="151"/>
      <c r="O43" s="151"/>
    </row>
    <row r="44" spans="1:15" ht="15.75" customHeight="1" x14ac:dyDescent="0.25">
      <c r="A44" s="151"/>
      <c r="B44" s="151"/>
      <c r="C44" s="161"/>
      <c r="D44" s="161"/>
      <c r="E44" s="151"/>
      <c r="F44" s="151"/>
      <c r="G44" s="151"/>
      <c r="H44" s="151"/>
      <c r="I44" s="151"/>
      <c r="J44" s="151"/>
      <c r="K44" s="151"/>
      <c r="L44" s="151"/>
      <c r="M44" s="151"/>
      <c r="N44" s="151"/>
      <c r="O44" s="151"/>
    </row>
    <row r="45" spans="1:15" ht="15.75" customHeight="1" x14ac:dyDescent="0.25">
      <c r="A45" s="151"/>
      <c r="B45" s="151"/>
      <c r="C45" s="161"/>
      <c r="D45" s="161"/>
      <c r="E45" s="151"/>
      <c r="F45" s="151"/>
      <c r="G45" s="151"/>
      <c r="H45" s="151"/>
      <c r="I45" s="151"/>
      <c r="J45" s="151"/>
      <c r="K45" s="151"/>
      <c r="L45" s="151"/>
      <c r="M45" s="151"/>
      <c r="N45" s="151"/>
      <c r="O45" s="151"/>
    </row>
    <row r="46" spans="1:15" ht="15.75" customHeight="1" x14ac:dyDescent="0.25">
      <c r="A46" s="151"/>
      <c r="B46" s="151"/>
      <c r="C46" s="161"/>
      <c r="D46" s="161"/>
      <c r="E46" s="151"/>
      <c r="F46" s="151"/>
      <c r="G46" s="151"/>
      <c r="H46" s="151"/>
      <c r="I46" s="151"/>
      <c r="J46" s="151"/>
      <c r="K46" s="151"/>
      <c r="L46" s="151"/>
      <c r="M46" s="151"/>
      <c r="N46" s="151"/>
      <c r="O46" s="151"/>
    </row>
    <row r="47" spans="1:15" ht="15.75" customHeight="1" x14ac:dyDescent="0.25">
      <c r="A47" s="151"/>
      <c r="B47" s="151"/>
      <c r="C47" s="161"/>
      <c r="D47" s="161"/>
      <c r="E47" s="151"/>
      <c r="F47" s="151"/>
      <c r="G47" s="151"/>
      <c r="H47" s="151"/>
      <c r="I47" s="151"/>
      <c r="J47" s="151"/>
      <c r="K47" s="151"/>
      <c r="L47" s="151"/>
      <c r="M47" s="151"/>
      <c r="N47" s="151"/>
      <c r="O47" s="151"/>
    </row>
    <row r="48" spans="1:15" ht="15.75" customHeight="1" x14ac:dyDescent="0.25">
      <c r="A48" s="151"/>
      <c r="B48" s="151"/>
      <c r="C48" s="161"/>
      <c r="D48" s="161"/>
      <c r="E48" s="151"/>
      <c r="F48" s="151"/>
      <c r="G48" s="151"/>
      <c r="H48" s="151"/>
      <c r="I48" s="151"/>
      <c r="J48" s="151"/>
      <c r="K48" s="151"/>
      <c r="L48" s="151"/>
      <c r="M48" s="151"/>
      <c r="N48" s="151"/>
      <c r="O48" s="151"/>
    </row>
    <row r="49" spans="1:15" ht="15.75" customHeight="1" x14ac:dyDescent="0.25">
      <c r="A49" s="151"/>
      <c r="B49" s="151"/>
      <c r="C49" s="161"/>
      <c r="D49" s="161"/>
      <c r="E49" s="151"/>
      <c r="F49" s="151"/>
      <c r="G49" s="151"/>
      <c r="H49" s="151"/>
      <c r="I49" s="151"/>
      <c r="J49" s="151"/>
      <c r="K49" s="151"/>
      <c r="L49" s="151"/>
      <c r="M49" s="151"/>
      <c r="N49" s="151"/>
      <c r="O49" s="151"/>
    </row>
    <row r="50" spans="1:15" ht="15.75" customHeight="1" x14ac:dyDescent="0.25">
      <c r="A50" s="151"/>
      <c r="B50" s="151"/>
      <c r="C50" s="161"/>
      <c r="D50" s="161"/>
      <c r="E50" s="151"/>
      <c r="F50" s="151"/>
      <c r="G50" s="151"/>
      <c r="H50" s="151"/>
      <c r="I50" s="151"/>
      <c r="J50" s="151"/>
      <c r="K50" s="151"/>
      <c r="L50" s="151"/>
      <c r="M50" s="151"/>
      <c r="N50" s="151"/>
      <c r="O50" s="151"/>
    </row>
    <row r="51" spans="1:15" ht="15.75" customHeight="1" x14ac:dyDescent="0.25">
      <c r="A51" s="151"/>
      <c r="B51" s="151"/>
      <c r="C51" s="161"/>
      <c r="D51" s="161"/>
      <c r="E51" s="151"/>
      <c r="F51" s="151"/>
      <c r="G51" s="151"/>
      <c r="H51" s="151"/>
      <c r="I51" s="151"/>
      <c r="J51" s="151"/>
      <c r="K51" s="151"/>
      <c r="L51" s="151"/>
      <c r="M51" s="151"/>
      <c r="N51" s="151"/>
      <c r="O51" s="151"/>
    </row>
    <row r="52" spans="1:15" ht="15.75" customHeight="1" x14ac:dyDescent="0.25">
      <c r="A52" s="151"/>
      <c r="B52" s="151"/>
      <c r="C52" s="161"/>
      <c r="D52" s="161"/>
    </row>
    <row r="53" spans="1:15" ht="15.75" customHeight="1" x14ac:dyDescent="0.25">
      <c r="A53" s="151"/>
      <c r="B53" s="151"/>
      <c r="C53" s="161"/>
      <c r="D53" s="161"/>
    </row>
    <row r="54" spans="1:15" ht="15.75" customHeight="1" x14ac:dyDescent="0.25">
      <c r="A54" s="151"/>
      <c r="B54" s="151"/>
      <c r="C54" s="161"/>
      <c r="D54" s="161"/>
    </row>
    <row r="55" spans="1:15" ht="15.75" customHeight="1" x14ac:dyDescent="0.25">
      <c r="A55" s="151"/>
      <c r="B55" s="151"/>
      <c r="C55" s="161"/>
      <c r="D55" s="161"/>
    </row>
    <row r="56" spans="1:15" ht="15.75" customHeight="1" x14ac:dyDescent="0.25">
      <c r="A56" s="151"/>
      <c r="B56" s="151"/>
      <c r="C56" s="161"/>
      <c r="D56" s="161"/>
    </row>
    <row r="57" spans="1:15" ht="15.75" customHeight="1" x14ac:dyDescent="0.25">
      <c r="A57" s="151"/>
      <c r="B57" s="151"/>
      <c r="C57" s="161"/>
      <c r="D57" s="161"/>
    </row>
    <row r="58" spans="1:15" ht="15.75" customHeight="1" x14ac:dyDescent="0.25">
      <c r="A58" s="151"/>
      <c r="B58" s="151"/>
      <c r="C58" s="161"/>
      <c r="D58" s="161"/>
    </row>
    <row r="59" spans="1:15" ht="15.75" customHeight="1" x14ac:dyDescent="0.25">
      <c r="A59" s="151"/>
      <c r="B59" s="151"/>
      <c r="C59" s="161"/>
      <c r="D59" s="161"/>
    </row>
    <row r="60" spans="1:15" ht="15.75" customHeight="1" x14ac:dyDescent="0.25">
      <c r="A60" s="151"/>
      <c r="B60" s="151"/>
      <c r="C60" s="161"/>
      <c r="D60" s="161"/>
    </row>
    <row r="61" spans="1:15" ht="15.75" customHeight="1" x14ac:dyDescent="0.25">
      <c r="A61" s="151"/>
      <c r="B61" s="151"/>
      <c r="C61" s="161"/>
      <c r="D61" s="161"/>
    </row>
    <row r="62" spans="1:15" ht="15.75" customHeight="1" x14ac:dyDescent="0.25">
      <c r="A62" s="151"/>
      <c r="B62" s="151"/>
      <c r="C62" s="161"/>
      <c r="D62" s="161"/>
    </row>
    <row r="63" spans="1:15" ht="15.75" customHeight="1" x14ac:dyDescent="0.25">
      <c r="A63" s="151"/>
      <c r="B63" s="151"/>
      <c r="C63" s="161"/>
      <c r="D63" s="161"/>
    </row>
    <row r="64" spans="1:15" ht="15.75" customHeight="1" x14ac:dyDescent="0.25">
      <c r="A64" s="151"/>
      <c r="B64" s="151"/>
      <c r="C64" s="161"/>
      <c r="D64" s="161"/>
    </row>
    <row r="65" spans="1:4" ht="15.75" customHeight="1" x14ac:dyDescent="0.25">
      <c r="A65" s="151"/>
      <c r="B65" s="151"/>
      <c r="C65" s="161"/>
      <c r="D65" s="161"/>
    </row>
    <row r="66" spans="1:4" ht="15.75" customHeight="1" x14ac:dyDescent="0.25">
      <c r="A66" s="151"/>
      <c r="B66" s="151"/>
      <c r="C66" s="161"/>
      <c r="D66" s="161"/>
    </row>
    <row r="67" spans="1:4" ht="15.75" customHeight="1" x14ac:dyDescent="0.25">
      <c r="A67" s="151"/>
      <c r="B67" s="151"/>
      <c r="C67" s="161"/>
      <c r="D67" s="161"/>
    </row>
    <row r="68" spans="1:4" ht="15.75" customHeight="1" x14ac:dyDescent="0.25">
      <c r="A68" s="151"/>
      <c r="B68" s="151"/>
      <c r="C68" s="161"/>
      <c r="D68" s="161"/>
    </row>
    <row r="69" spans="1:4" ht="15.75" customHeight="1" x14ac:dyDescent="0.25">
      <c r="A69" s="151"/>
      <c r="B69" s="151"/>
      <c r="C69" s="161"/>
      <c r="D69" s="161"/>
    </row>
    <row r="70" spans="1:4" ht="15.75" customHeight="1" x14ac:dyDescent="0.25">
      <c r="A70" s="151"/>
      <c r="B70" s="151"/>
      <c r="C70" s="161"/>
      <c r="D70" s="161"/>
    </row>
    <row r="71" spans="1:4" ht="15.75" customHeight="1" x14ac:dyDescent="0.25">
      <c r="A71" s="151"/>
      <c r="B71" s="151"/>
      <c r="C71" s="161"/>
      <c r="D71" s="161"/>
    </row>
    <row r="72" spans="1:4" ht="15.75" customHeight="1" x14ac:dyDescent="0.25">
      <c r="A72" s="151"/>
      <c r="B72" s="151"/>
      <c r="C72" s="161"/>
      <c r="D72" s="161"/>
    </row>
    <row r="73" spans="1:4" ht="15.75" customHeight="1" x14ac:dyDescent="0.25">
      <c r="A73" s="151"/>
      <c r="B73" s="151"/>
      <c r="C73" s="161"/>
      <c r="D73" s="161"/>
    </row>
    <row r="74" spans="1:4" ht="15.75" customHeight="1" x14ac:dyDescent="0.25">
      <c r="A74" s="151"/>
      <c r="B74" s="151"/>
      <c r="C74" s="161"/>
      <c r="D74" s="161"/>
    </row>
    <row r="75" spans="1:4" ht="15.75" customHeight="1" x14ac:dyDescent="0.25">
      <c r="A75" s="151"/>
      <c r="B75" s="151"/>
      <c r="C75" s="161"/>
      <c r="D75" s="161"/>
    </row>
    <row r="76" spans="1:4" ht="15.75" customHeight="1" x14ac:dyDescent="0.25">
      <c r="A76" s="151"/>
      <c r="B76" s="151"/>
      <c r="C76" s="161"/>
      <c r="D76" s="161"/>
    </row>
    <row r="77" spans="1:4" ht="15.75" customHeight="1" x14ac:dyDescent="0.25">
      <c r="A77" s="151"/>
      <c r="B77" s="151"/>
      <c r="C77" s="161"/>
      <c r="D77" s="161"/>
    </row>
    <row r="78" spans="1:4" ht="15.75" customHeight="1" x14ac:dyDescent="0.25">
      <c r="A78" s="151"/>
      <c r="B78" s="151"/>
      <c r="C78" s="161"/>
      <c r="D78" s="161"/>
    </row>
    <row r="79" spans="1:4" ht="15.75" customHeight="1" x14ac:dyDescent="0.25">
      <c r="A79" s="151"/>
      <c r="B79" s="151"/>
      <c r="C79" s="161"/>
      <c r="D79" s="161"/>
    </row>
    <row r="80" spans="1:4" ht="15.75" customHeight="1" x14ac:dyDescent="0.25">
      <c r="A80" s="151"/>
      <c r="B80" s="151"/>
      <c r="C80" s="161"/>
      <c r="D80" s="161"/>
    </row>
    <row r="81" spans="1:4" ht="15.75" customHeight="1" x14ac:dyDescent="0.25">
      <c r="A81" s="151"/>
      <c r="B81" s="151"/>
      <c r="C81" s="161"/>
      <c r="D81" s="161"/>
    </row>
    <row r="82" spans="1:4" ht="15.75" customHeight="1" x14ac:dyDescent="0.25">
      <c r="A82" s="151"/>
      <c r="B82" s="151"/>
      <c r="C82" s="161"/>
      <c r="D82" s="161"/>
    </row>
    <row r="83" spans="1:4" ht="15.75" customHeight="1" x14ac:dyDescent="0.25">
      <c r="A83" s="151"/>
      <c r="B83" s="151"/>
      <c r="C83" s="161"/>
      <c r="D83" s="161"/>
    </row>
    <row r="84" spans="1:4" ht="15.75" customHeight="1" x14ac:dyDescent="0.25">
      <c r="A84" s="151"/>
      <c r="B84" s="151"/>
      <c r="C84" s="161"/>
      <c r="D84" s="161"/>
    </row>
    <row r="85" spans="1:4" ht="15.75" customHeight="1" x14ac:dyDescent="0.25">
      <c r="A85" s="151"/>
      <c r="B85" s="151"/>
      <c r="C85" s="161"/>
      <c r="D85" s="161"/>
    </row>
    <row r="86" spans="1:4" ht="15.75" customHeight="1" x14ac:dyDescent="0.25">
      <c r="A86" s="151"/>
      <c r="B86" s="151"/>
      <c r="C86" s="161"/>
      <c r="D86" s="161"/>
    </row>
    <row r="87" spans="1:4" ht="15.75" customHeight="1" x14ac:dyDescent="0.25">
      <c r="A87" s="151"/>
      <c r="B87" s="151"/>
      <c r="C87" s="161"/>
      <c r="D87" s="161"/>
    </row>
    <row r="88" spans="1:4" ht="15.75" customHeight="1" x14ac:dyDescent="0.25">
      <c r="A88" s="151"/>
      <c r="B88" s="151"/>
      <c r="C88" s="161"/>
      <c r="D88" s="161"/>
    </row>
    <row r="89" spans="1:4" ht="15.75" customHeight="1" x14ac:dyDescent="0.25">
      <c r="A89" s="151"/>
      <c r="B89" s="151"/>
      <c r="C89" s="161"/>
      <c r="D89" s="161"/>
    </row>
    <row r="90" spans="1:4" ht="15.75" customHeight="1" x14ac:dyDescent="0.25">
      <c r="A90" s="151"/>
      <c r="B90" s="151"/>
      <c r="C90" s="161"/>
      <c r="D90" s="161"/>
    </row>
    <row r="91" spans="1:4" ht="15.75" customHeight="1" x14ac:dyDescent="0.25">
      <c r="A91" s="151"/>
      <c r="B91" s="151"/>
      <c r="C91" s="161"/>
      <c r="D91" s="161"/>
    </row>
    <row r="92" spans="1:4" ht="15.75" customHeight="1" x14ac:dyDescent="0.25">
      <c r="A92" s="151"/>
      <c r="B92" s="151"/>
      <c r="C92" s="161"/>
      <c r="D92" s="161"/>
    </row>
    <row r="93" spans="1:4" ht="15.75" customHeight="1" x14ac:dyDescent="0.25">
      <c r="A93" s="151"/>
      <c r="B93" s="151"/>
      <c r="C93" s="161"/>
      <c r="D93" s="161"/>
    </row>
    <row r="94" spans="1:4" ht="15.75" customHeight="1" x14ac:dyDescent="0.25">
      <c r="A94" s="151"/>
      <c r="B94" s="151"/>
      <c r="C94" s="161"/>
      <c r="D94" s="161"/>
    </row>
    <row r="95" spans="1:4" ht="15.75" customHeight="1" x14ac:dyDescent="0.25">
      <c r="A95" s="151"/>
      <c r="B95" s="151"/>
      <c r="C95" s="161"/>
      <c r="D95" s="161"/>
    </row>
    <row r="96" spans="1:4" ht="15.75" customHeight="1" x14ac:dyDescent="0.25">
      <c r="A96" s="151"/>
      <c r="B96" s="151"/>
      <c r="C96" s="161"/>
      <c r="D96" s="161"/>
    </row>
    <row r="97" spans="1:4" ht="15.75" customHeight="1" x14ac:dyDescent="0.25">
      <c r="A97" s="151"/>
      <c r="B97" s="151"/>
      <c r="C97" s="161"/>
      <c r="D97" s="161"/>
    </row>
    <row r="98" spans="1:4" ht="15.75" customHeight="1" x14ac:dyDescent="0.25">
      <c r="A98" s="151"/>
      <c r="B98" s="151"/>
      <c r="C98" s="161"/>
      <c r="D98" s="161"/>
    </row>
    <row r="99" spans="1:4" ht="15.75" customHeight="1" x14ac:dyDescent="0.25">
      <c r="A99" s="151"/>
      <c r="B99" s="151"/>
      <c r="C99" s="161"/>
      <c r="D99" s="161"/>
    </row>
    <row r="100" spans="1:4" ht="15.75" customHeight="1" x14ac:dyDescent="0.25">
      <c r="A100" s="151"/>
      <c r="B100" s="151"/>
      <c r="C100" s="161"/>
      <c r="D100" s="161"/>
    </row>
    <row r="101" spans="1:4" ht="15.75" customHeight="1" x14ac:dyDescent="0.25">
      <c r="A101" s="151"/>
      <c r="B101" s="151"/>
      <c r="C101" s="161"/>
      <c r="D101" s="161"/>
    </row>
    <row r="102" spans="1:4" ht="15.75" customHeight="1" x14ac:dyDescent="0.25">
      <c r="A102" s="151"/>
      <c r="B102" s="151"/>
      <c r="C102" s="161"/>
      <c r="D102" s="161"/>
    </row>
    <row r="103" spans="1:4" ht="15.75" customHeight="1" x14ac:dyDescent="0.25">
      <c r="A103" s="151"/>
      <c r="B103" s="151"/>
      <c r="C103" s="161"/>
      <c r="D103" s="161"/>
    </row>
    <row r="104" spans="1:4" ht="15.75" customHeight="1" x14ac:dyDescent="0.25">
      <c r="A104" s="151"/>
      <c r="B104" s="151"/>
      <c r="C104" s="161"/>
      <c r="D104" s="161"/>
    </row>
    <row r="105" spans="1:4" ht="15.75" customHeight="1" x14ac:dyDescent="0.25">
      <c r="A105" s="151"/>
      <c r="B105" s="151"/>
      <c r="C105" s="161"/>
      <c r="D105" s="161"/>
    </row>
    <row r="106" spans="1:4" ht="15.75" customHeight="1" x14ac:dyDescent="0.25">
      <c r="A106" s="151"/>
      <c r="B106" s="151"/>
      <c r="C106" s="161"/>
      <c r="D106" s="161"/>
    </row>
    <row r="107" spans="1:4" ht="15.75" customHeight="1" x14ac:dyDescent="0.25">
      <c r="A107" s="151"/>
      <c r="B107" s="151"/>
      <c r="C107" s="161"/>
      <c r="D107" s="161"/>
    </row>
    <row r="108" spans="1:4" ht="15.75" customHeight="1" x14ac:dyDescent="0.25">
      <c r="A108" s="151"/>
      <c r="B108" s="151"/>
      <c r="C108" s="161"/>
      <c r="D108" s="161"/>
    </row>
    <row r="109" spans="1:4" ht="15.75" customHeight="1" x14ac:dyDescent="0.25">
      <c r="A109" s="151"/>
      <c r="B109" s="151"/>
      <c r="C109" s="161"/>
      <c r="D109" s="161"/>
    </row>
    <row r="110" spans="1:4" ht="15.75" customHeight="1" x14ac:dyDescent="0.25">
      <c r="A110" s="151"/>
      <c r="B110" s="151"/>
      <c r="C110" s="161"/>
      <c r="D110" s="161"/>
    </row>
    <row r="111" spans="1:4" ht="15.75" customHeight="1" x14ac:dyDescent="0.25">
      <c r="A111" s="151"/>
      <c r="B111" s="151"/>
      <c r="C111" s="161"/>
      <c r="D111" s="161"/>
    </row>
    <row r="112" spans="1:4" ht="15.75" customHeight="1" x14ac:dyDescent="0.25">
      <c r="A112" s="151"/>
      <c r="B112" s="151"/>
      <c r="C112" s="161"/>
      <c r="D112" s="161"/>
    </row>
    <row r="113" spans="1:4" ht="15.75" customHeight="1" x14ac:dyDescent="0.25">
      <c r="A113" s="151"/>
      <c r="B113" s="151"/>
      <c r="C113" s="161"/>
      <c r="D113" s="161"/>
    </row>
    <row r="114" spans="1:4" ht="15.75" customHeight="1" x14ac:dyDescent="0.25">
      <c r="A114" s="151"/>
      <c r="B114" s="151"/>
      <c r="C114" s="161"/>
      <c r="D114" s="161"/>
    </row>
    <row r="115" spans="1:4" ht="15.75" customHeight="1" x14ac:dyDescent="0.25">
      <c r="A115" s="151"/>
      <c r="B115" s="151"/>
      <c r="C115" s="161"/>
      <c r="D115" s="161"/>
    </row>
    <row r="116" spans="1:4" ht="15.75" customHeight="1" x14ac:dyDescent="0.25">
      <c r="A116" s="151"/>
      <c r="B116" s="151"/>
      <c r="C116" s="161"/>
      <c r="D116" s="161"/>
    </row>
    <row r="117" spans="1:4" ht="15.75" customHeight="1" x14ac:dyDescent="0.25">
      <c r="A117" s="151"/>
      <c r="B117" s="151"/>
      <c r="C117" s="161"/>
      <c r="D117" s="161"/>
    </row>
    <row r="118" spans="1:4" ht="15.75" customHeight="1" x14ac:dyDescent="0.25">
      <c r="A118" s="151"/>
      <c r="B118" s="151"/>
      <c r="C118" s="161"/>
      <c r="D118" s="161"/>
    </row>
    <row r="119" spans="1:4" ht="15.75" customHeight="1" x14ac:dyDescent="0.25">
      <c r="A119" s="151"/>
      <c r="B119" s="151"/>
      <c r="C119" s="161"/>
      <c r="D119" s="161"/>
    </row>
    <row r="120" spans="1:4" ht="15.75" customHeight="1" x14ac:dyDescent="0.25">
      <c r="A120" s="151"/>
      <c r="B120" s="151"/>
      <c r="C120" s="161"/>
      <c r="D120" s="161"/>
    </row>
    <row r="121" spans="1:4" ht="15.75" customHeight="1" x14ac:dyDescent="0.25">
      <c r="A121" s="151"/>
      <c r="B121" s="151"/>
      <c r="C121" s="161"/>
      <c r="D121" s="161"/>
    </row>
    <row r="122" spans="1:4" ht="15.75" customHeight="1" x14ac:dyDescent="0.25">
      <c r="A122" s="151"/>
      <c r="B122" s="151"/>
      <c r="C122" s="161"/>
      <c r="D122" s="161"/>
    </row>
    <row r="123" spans="1:4" ht="15.75" customHeight="1" x14ac:dyDescent="0.25">
      <c r="A123" s="151"/>
      <c r="B123" s="151"/>
      <c r="C123" s="161"/>
      <c r="D123" s="161"/>
    </row>
    <row r="124" spans="1:4" ht="15.75" customHeight="1" x14ac:dyDescent="0.25">
      <c r="A124" s="151"/>
      <c r="B124" s="151"/>
      <c r="C124" s="161"/>
      <c r="D124" s="161"/>
    </row>
    <row r="125" spans="1:4" ht="15.75" customHeight="1" x14ac:dyDescent="0.25">
      <c r="A125" s="151"/>
      <c r="B125" s="151"/>
      <c r="C125" s="161"/>
      <c r="D125" s="161"/>
    </row>
    <row r="126" spans="1:4" ht="15.75" customHeight="1" x14ac:dyDescent="0.25">
      <c r="A126" s="151"/>
      <c r="B126" s="151"/>
      <c r="C126" s="161"/>
      <c r="D126" s="161"/>
    </row>
    <row r="127" spans="1:4" ht="15.75" customHeight="1" x14ac:dyDescent="0.25">
      <c r="A127" s="151"/>
      <c r="B127" s="151"/>
      <c r="C127" s="161"/>
      <c r="D127" s="161"/>
    </row>
    <row r="128" spans="1:4" ht="15.75" customHeight="1" x14ac:dyDescent="0.25">
      <c r="A128" s="151"/>
      <c r="B128" s="151"/>
      <c r="C128" s="161"/>
      <c r="D128" s="161"/>
    </row>
    <row r="129" spans="1:4" ht="15.75" customHeight="1" x14ac:dyDescent="0.25">
      <c r="A129" s="151"/>
      <c r="B129" s="151"/>
      <c r="C129" s="161"/>
      <c r="D129" s="161"/>
    </row>
    <row r="130" spans="1:4" ht="15.75" customHeight="1" x14ac:dyDescent="0.25">
      <c r="A130" s="151"/>
      <c r="B130" s="151"/>
      <c r="C130" s="161"/>
      <c r="D130" s="161"/>
    </row>
    <row r="131" spans="1:4" ht="15.75" customHeight="1" x14ac:dyDescent="0.25">
      <c r="A131" s="151"/>
      <c r="B131" s="151"/>
      <c r="C131" s="161"/>
      <c r="D131" s="161"/>
    </row>
    <row r="132" spans="1:4" ht="15.75" customHeight="1" x14ac:dyDescent="0.25">
      <c r="A132" s="151"/>
      <c r="B132" s="151"/>
      <c r="C132" s="161"/>
      <c r="D132" s="161"/>
    </row>
    <row r="133" spans="1:4" ht="15.75" customHeight="1" x14ac:dyDescent="0.25">
      <c r="A133" s="151"/>
      <c r="B133" s="151"/>
      <c r="C133" s="161"/>
      <c r="D133" s="161"/>
    </row>
    <row r="134" spans="1:4" ht="15.75" customHeight="1" x14ac:dyDescent="0.25">
      <c r="A134" s="151"/>
      <c r="B134" s="151"/>
      <c r="C134" s="161"/>
      <c r="D134" s="161"/>
    </row>
    <row r="135" spans="1:4" ht="15.75" customHeight="1" x14ac:dyDescent="0.25">
      <c r="A135" s="151"/>
      <c r="B135" s="151"/>
      <c r="C135" s="161"/>
      <c r="D135" s="161"/>
    </row>
    <row r="136" spans="1:4" ht="15.75" customHeight="1" x14ac:dyDescent="0.25">
      <c r="A136" s="151"/>
      <c r="B136" s="151"/>
      <c r="C136" s="161"/>
      <c r="D136" s="161"/>
    </row>
    <row r="137" spans="1:4" ht="15.75" customHeight="1" x14ac:dyDescent="0.25">
      <c r="A137" s="151"/>
      <c r="B137" s="151"/>
      <c r="C137" s="161"/>
      <c r="D137" s="161"/>
    </row>
    <row r="138" spans="1:4" ht="15.75" customHeight="1" x14ac:dyDescent="0.25">
      <c r="A138" s="151"/>
      <c r="B138" s="151"/>
      <c r="C138" s="161"/>
      <c r="D138" s="161"/>
    </row>
    <row r="139" spans="1:4" ht="15.75" customHeight="1" x14ac:dyDescent="0.25">
      <c r="A139" s="151"/>
      <c r="B139" s="151"/>
      <c r="C139" s="161"/>
      <c r="D139" s="161"/>
    </row>
    <row r="140" spans="1:4" ht="15.75" customHeight="1" x14ac:dyDescent="0.25">
      <c r="A140" s="151"/>
      <c r="B140" s="151"/>
      <c r="C140" s="161"/>
      <c r="D140" s="161"/>
    </row>
    <row r="141" spans="1:4" ht="15.75" customHeight="1" x14ac:dyDescent="0.25">
      <c r="A141" s="151"/>
      <c r="B141" s="151"/>
      <c r="C141" s="161"/>
      <c r="D141" s="161"/>
    </row>
    <row r="142" spans="1:4" ht="15.75" customHeight="1" x14ac:dyDescent="0.25">
      <c r="A142" s="151"/>
      <c r="B142" s="151"/>
      <c r="C142" s="161"/>
      <c r="D142" s="161"/>
    </row>
    <row r="143" spans="1:4" ht="15.75" customHeight="1" x14ac:dyDescent="0.25">
      <c r="A143" s="151"/>
      <c r="B143" s="151"/>
      <c r="C143" s="161"/>
      <c r="D143" s="161"/>
    </row>
    <row r="144" spans="1:4" ht="15.75" customHeight="1" x14ac:dyDescent="0.25">
      <c r="A144" s="151"/>
      <c r="B144" s="151"/>
      <c r="C144" s="161"/>
      <c r="D144" s="161"/>
    </row>
    <row r="145" spans="1:4" ht="15.75" customHeight="1" x14ac:dyDescent="0.25">
      <c r="A145" s="151"/>
      <c r="B145" s="151"/>
      <c r="C145" s="161"/>
      <c r="D145" s="161"/>
    </row>
    <row r="146" spans="1:4" ht="15.75" customHeight="1" x14ac:dyDescent="0.25">
      <c r="A146" s="151"/>
      <c r="B146" s="151"/>
      <c r="C146" s="161"/>
      <c r="D146" s="161"/>
    </row>
    <row r="147" spans="1:4" ht="15.75" customHeight="1" x14ac:dyDescent="0.25">
      <c r="A147" s="151"/>
      <c r="B147" s="151"/>
      <c r="C147" s="161"/>
      <c r="D147" s="161"/>
    </row>
    <row r="148" spans="1:4" ht="15.75" customHeight="1" x14ac:dyDescent="0.25">
      <c r="A148" s="151"/>
      <c r="B148" s="151"/>
      <c r="C148" s="161"/>
      <c r="D148" s="161"/>
    </row>
    <row r="149" spans="1:4" ht="15.75" customHeight="1" x14ac:dyDescent="0.25">
      <c r="A149" s="151"/>
      <c r="B149" s="151"/>
      <c r="C149" s="161"/>
      <c r="D149" s="161"/>
    </row>
    <row r="150" spans="1:4" ht="15.75" customHeight="1" x14ac:dyDescent="0.25">
      <c r="A150" s="151"/>
      <c r="B150" s="151"/>
      <c r="C150" s="161"/>
      <c r="D150" s="161"/>
    </row>
    <row r="151" spans="1:4" ht="15.75" customHeight="1" x14ac:dyDescent="0.25">
      <c r="A151" s="151"/>
      <c r="B151" s="151"/>
      <c r="C151" s="161"/>
      <c r="D151" s="161"/>
    </row>
    <row r="152" spans="1:4" ht="15.75" customHeight="1" x14ac:dyDescent="0.25">
      <c r="A152" s="151"/>
      <c r="B152" s="151"/>
      <c r="C152" s="161"/>
      <c r="D152" s="161"/>
    </row>
    <row r="153" spans="1:4" ht="15.75" customHeight="1" x14ac:dyDescent="0.25">
      <c r="A153" s="151"/>
      <c r="B153" s="151"/>
      <c r="C153" s="161"/>
      <c r="D153" s="161"/>
    </row>
    <row r="154" spans="1:4" ht="15.75" customHeight="1" x14ac:dyDescent="0.25">
      <c r="A154" s="151"/>
      <c r="B154" s="151"/>
      <c r="C154" s="161"/>
      <c r="D154" s="161"/>
    </row>
    <row r="155" spans="1:4" ht="15.75" customHeight="1" x14ac:dyDescent="0.25">
      <c r="A155" s="151"/>
      <c r="B155" s="151"/>
      <c r="C155" s="161"/>
      <c r="D155" s="161"/>
    </row>
    <row r="156" spans="1:4" ht="15.75" customHeight="1" x14ac:dyDescent="0.25">
      <c r="A156" s="151"/>
      <c r="B156" s="151"/>
      <c r="C156" s="161"/>
      <c r="D156" s="161"/>
    </row>
    <row r="157" spans="1:4" ht="15.75" customHeight="1" x14ac:dyDescent="0.25">
      <c r="A157" s="151"/>
      <c r="B157" s="151"/>
      <c r="C157" s="161"/>
      <c r="D157" s="161"/>
    </row>
    <row r="158" spans="1:4" ht="15.75" customHeight="1" x14ac:dyDescent="0.25">
      <c r="A158" s="151"/>
      <c r="B158" s="151"/>
      <c r="C158" s="161"/>
      <c r="D158" s="161"/>
    </row>
    <row r="159" spans="1:4" ht="15.75" customHeight="1" x14ac:dyDescent="0.25">
      <c r="A159" s="151"/>
      <c r="B159" s="151"/>
      <c r="C159" s="161"/>
      <c r="D159" s="161"/>
    </row>
    <row r="160" spans="1:4" ht="15.75" customHeight="1" x14ac:dyDescent="0.25">
      <c r="A160" s="151"/>
      <c r="B160" s="151"/>
      <c r="C160" s="161"/>
      <c r="D160" s="161"/>
    </row>
    <row r="161" spans="1:4" ht="15.75" customHeight="1" x14ac:dyDescent="0.25">
      <c r="A161" s="151"/>
      <c r="B161" s="151"/>
      <c r="C161" s="161"/>
      <c r="D161" s="161"/>
    </row>
    <row r="162" spans="1:4" ht="15.75" customHeight="1" x14ac:dyDescent="0.25">
      <c r="A162" s="151"/>
      <c r="B162" s="151"/>
      <c r="C162" s="161"/>
      <c r="D162" s="161"/>
    </row>
    <row r="163" spans="1:4" ht="15.75" customHeight="1" x14ac:dyDescent="0.25">
      <c r="A163" s="151"/>
      <c r="B163" s="151"/>
      <c r="C163" s="161"/>
      <c r="D163" s="161"/>
    </row>
    <row r="164" spans="1:4" ht="15.75" customHeight="1" x14ac:dyDescent="0.25">
      <c r="A164" s="151"/>
      <c r="B164" s="151"/>
      <c r="C164" s="161"/>
      <c r="D164" s="161"/>
    </row>
    <row r="165" spans="1:4" ht="15.75" customHeight="1" x14ac:dyDescent="0.25">
      <c r="A165" s="151"/>
      <c r="B165" s="151"/>
      <c r="C165" s="161"/>
      <c r="D165" s="161"/>
    </row>
    <row r="166" spans="1:4" ht="15.75" customHeight="1" x14ac:dyDescent="0.25">
      <c r="A166" s="151"/>
      <c r="B166" s="151"/>
      <c r="C166" s="161"/>
      <c r="D166" s="161"/>
    </row>
    <row r="167" spans="1:4" ht="15.75" customHeight="1" x14ac:dyDescent="0.25">
      <c r="A167" s="151"/>
      <c r="B167" s="151"/>
      <c r="C167" s="161"/>
      <c r="D167" s="161"/>
    </row>
    <row r="168" spans="1:4" ht="15.75" customHeight="1" x14ac:dyDescent="0.25">
      <c r="A168" s="151"/>
      <c r="B168" s="151"/>
      <c r="C168" s="161"/>
      <c r="D168" s="161"/>
    </row>
    <row r="169" spans="1:4" ht="15.75" customHeight="1" x14ac:dyDescent="0.25">
      <c r="A169" s="151"/>
      <c r="B169" s="151"/>
      <c r="C169" s="161"/>
      <c r="D169" s="161"/>
    </row>
    <row r="170" spans="1:4" ht="15.75" customHeight="1" x14ac:dyDescent="0.25">
      <c r="A170" s="151"/>
      <c r="B170" s="151"/>
      <c r="C170" s="161"/>
      <c r="D170" s="161"/>
    </row>
    <row r="171" spans="1:4" ht="15.75" customHeight="1" x14ac:dyDescent="0.25">
      <c r="A171" s="151"/>
      <c r="B171" s="151"/>
      <c r="C171" s="161"/>
      <c r="D171" s="161"/>
    </row>
    <row r="172" spans="1:4" ht="15.75" customHeight="1" x14ac:dyDescent="0.25">
      <c r="A172" s="151"/>
      <c r="B172" s="151"/>
      <c r="C172" s="161"/>
      <c r="D172" s="161"/>
    </row>
    <row r="173" spans="1:4" ht="15.75" customHeight="1" x14ac:dyDescent="0.25">
      <c r="A173" s="151"/>
      <c r="B173" s="151"/>
      <c r="C173" s="161"/>
      <c r="D173" s="161"/>
    </row>
    <row r="174" spans="1:4" ht="15.75" customHeight="1" x14ac:dyDescent="0.25">
      <c r="A174" s="151"/>
      <c r="B174" s="151"/>
      <c r="C174" s="161"/>
      <c r="D174" s="161"/>
    </row>
    <row r="175" spans="1:4" ht="15.75" customHeight="1" x14ac:dyDescent="0.25">
      <c r="A175" s="151"/>
      <c r="B175" s="151"/>
      <c r="C175" s="161"/>
      <c r="D175" s="161"/>
    </row>
    <row r="176" spans="1:4" ht="15.75" customHeight="1" x14ac:dyDescent="0.25">
      <c r="A176" s="151"/>
      <c r="B176" s="151"/>
      <c r="C176" s="161"/>
      <c r="D176" s="161"/>
    </row>
    <row r="177" spans="1:4" ht="15.75" customHeight="1" x14ac:dyDescent="0.25">
      <c r="A177" s="151"/>
      <c r="B177" s="151"/>
      <c r="C177" s="161"/>
      <c r="D177" s="161"/>
    </row>
    <row r="178" spans="1:4" ht="15.75" customHeight="1" x14ac:dyDescent="0.25">
      <c r="A178" s="151"/>
      <c r="B178" s="151"/>
      <c r="C178" s="161"/>
      <c r="D178" s="161"/>
    </row>
    <row r="179" spans="1:4" ht="15.75" customHeight="1" x14ac:dyDescent="0.25">
      <c r="A179" s="151"/>
      <c r="B179" s="151"/>
      <c r="C179" s="161"/>
      <c r="D179" s="161"/>
    </row>
    <row r="180" spans="1:4" ht="20.25" x14ac:dyDescent="0.25">
      <c r="A180" s="151"/>
      <c r="B180" s="151"/>
      <c r="C180" s="161"/>
      <c r="D180" s="161"/>
    </row>
    <row r="181" spans="1:4" ht="20.25" x14ac:dyDescent="0.25">
      <c r="A181" s="151"/>
      <c r="B181" s="151"/>
      <c r="C181" s="161"/>
      <c r="D181" s="161"/>
    </row>
    <row r="182" spans="1:4" ht="20.25" x14ac:dyDescent="0.25">
      <c r="A182" s="151"/>
      <c r="B182" s="151"/>
      <c r="C182" s="161"/>
      <c r="D182" s="161"/>
    </row>
    <row r="183" spans="1:4" ht="20.25" x14ac:dyDescent="0.25">
      <c r="A183" s="151"/>
      <c r="B183" s="151"/>
      <c r="C183" s="161"/>
      <c r="D183" s="161"/>
    </row>
    <row r="184" spans="1:4" ht="20.25" x14ac:dyDescent="0.25">
      <c r="A184" s="151"/>
      <c r="B184" s="151"/>
      <c r="C184" s="161"/>
      <c r="D184" s="161"/>
    </row>
    <row r="185" spans="1:4" ht="20.25" x14ac:dyDescent="0.25">
      <c r="A185" s="151"/>
      <c r="B185" s="151"/>
      <c r="C185" s="161"/>
      <c r="D185" s="161"/>
    </row>
    <row r="186" spans="1:4" ht="20.25" x14ac:dyDescent="0.25">
      <c r="A186" s="151"/>
      <c r="B186" s="151"/>
      <c r="C186" s="161"/>
      <c r="D186" s="161"/>
    </row>
    <row r="187" spans="1:4" ht="20.25" x14ac:dyDescent="0.25">
      <c r="A187" s="151"/>
      <c r="B187" s="151"/>
      <c r="C187" s="161"/>
      <c r="D187" s="161"/>
    </row>
    <row r="188" spans="1:4" ht="20.25" x14ac:dyDescent="0.25">
      <c r="A188" s="151"/>
      <c r="B188" s="151"/>
      <c r="C188" s="161"/>
      <c r="D188" s="161"/>
    </row>
    <row r="189" spans="1:4" ht="20.25" x14ac:dyDescent="0.25">
      <c r="A189" s="151"/>
      <c r="B189" s="151"/>
      <c r="C189" s="161"/>
      <c r="D189" s="161"/>
    </row>
    <row r="190" spans="1:4" ht="20.25" x14ac:dyDescent="0.25">
      <c r="A190" s="151"/>
      <c r="B190" s="151"/>
      <c r="C190" s="161"/>
      <c r="D190" s="161"/>
    </row>
    <row r="191" spans="1:4" ht="20.25" x14ac:dyDescent="0.25">
      <c r="A191" s="151"/>
      <c r="B191" s="151"/>
      <c r="C191" s="161"/>
      <c r="D191" s="161"/>
    </row>
    <row r="192" spans="1:4" ht="20.25" x14ac:dyDescent="0.25">
      <c r="A192" s="151"/>
      <c r="B192" s="151"/>
      <c r="C192" s="161"/>
      <c r="D192" s="161"/>
    </row>
    <row r="193" spans="1:4" ht="20.25" x14ac:dyDescent="0.25">
      <c r="A193" s="151"/>
      <c r="B193" s="151"/>
      <c r="C193" s="161"/>
      <c r="D193" s="161"/>
    </row>
    <row r="194" spans="1:4" ht="20.25" x14ac:dyDescent="0.25">
      <c r="A194" s="151"/>
      <c r="B194" s="151"/>
      <c r="C194" s="161"/>
      <c r="D194" s="161"/>
    </row>
    <row r="195" spans="1:4" ht="20.25" x14ac:dyDescent="0.25">
      <c r="A195" s="151"/>
      <c r="B195" s="151"/>
      <c r="C195" s="161"/>
      <c r="D195" s="161"/>
    </row>
    <row r="196" spans="1:4" ht="20.25" x14ac:dyDescent="0.25">
      <c r="A196" s="151"/>
      <c r="B196" s="151"/>
      <c r="C196" s="161"/>
      <c r="D196" s="161"/>
    </row>
    <row r="197" spans="1:4" ht="20.25" x14ac:dyDescent="0.25">
      <c r="A197" s="151"/>
      <c r="B197" s="151"/>
      <c r="C197" s="161"/>
      <c r="D197" s="161"/>
    </row>
    <row r="198" spans="1:4" ht="20.25" x14ac:dyDescent="0.25">
      <c r="A198" s="151"/>
      <c r="B198" s="151"/>
      <c r="C198" s="161"/>
      <c r="D198" s="161"/>
    </row>
    <row r="199" spans="1:4" ht="20.25" x14ac:dyDescent="0.25">
      <c r="A199" s="151"/>
      <c r="B199" s="151"/>
      <c r="C199" s="161"/>
      <c r="D199" s="161"/>
    </row>
    <row r="200" spans="1:4" ht="20.25" x14ac:dyDescent="0.25">
      <c r="A200" s="151"/>
      <c r="B200" s="151"/>
      <c r="C200" s="161"/>
      <c r="D200" s="161"/>
    </row>
    <row r="201" spans="1:4" ht="20.25" x14ac:dyDescent="0.25">
      <c r="A201" s="151"/>
      <c r="B201" s="151"/>
      <c r="C201" s="161"/>
      <c r="D201" s="161"/>
    </row>
    <row r="202" spans="1:4" ht="20.25" x14ac:dyDescent="0.25">
      <c r="A202" s="151"/>
      <c r="B202" s="151"/>
      <c r="C202" s="161"/>
      <c r="D202" s="161"/>
    </row>
    <row r="203" spans="1:4" ht="20.25" x14ac:dyDescent="0.25">
      <c r="A203" s="151"/>
      <c r="B203" s="151"/>
      <c r="C203" s="161"/>
      <c r="D203" s="161"/>
    </row>
    <row r="204" spans="1:4" ht="20.25" x14ac:dyDescent="0.25">
      <c r="A204" s="151"/>
      <c r="B204" s="151"/>
      <c r="C204" s="161"/>
      <c r="D204" s="161"/>
    </row>
    <row r="205" spans="1:4" ht="20.25" x14ac:dyDescent="0.25">
      <c r="A205" s="151"/>
      <c r="B205" s="151"/>
      <c r="C205" s="161"/>
      <c r="D205" s="161"/>
    </row>
    <row r="206" spans="1:4" ht="20.25" x14ac:dyDescent="0.25">
      <c r="A206" s="151"/>
      <c r="B206" s="151"/>
      <c r="C206" s="161"/>
      <c r="D206" s="161"/>
    </row>
    <row r="207" spans="1:4" ht="20.25" x14ac:dyDescent="0.25">
      <c r="A207" s="151"/>
      <c r="B207" s="151"/>
      <c r="C207" s="161"/>
      <c r="D207" s="161"/>
    </row>
    <row r="208" spans="1:4" x14ac:dyDescent="0.25">
      <c r="A208" s="151"/>
      <c r="B208" s="151"/>
      <c r="C208" s="151"/>
      <c r="D208" s="151"/>
    </row>
    <row r="209" spans="1:8" ht="20.25" x14ac:dyDescent="0.25">
      <c r="A209" s="151"/>
      <c r="B209" s="163" t="s">
        <v>420</v>
      </c>
      <c r="C209" s="163" t="s">
        <v>421</v>
      </c>
      <c r="D209" s="151" t="s">
        <v>420</v>
      </c>
      <c r="E209" s="151" t="s">
        <v>421</v>
      </c>
    </row>
    <row r="210" spans="1:8" ht="20.25" x14ac:dyDescent="0.3">
      <c r="A210" s="151"/>
      <c r="B210" s="164" t="s">
        <v>422</v>
      </c>
      <c r="C210" s="164" t="s">
        <v>423</v>
      </c>
      <c r="D210" t="s">
        <v>422</v>
      </c>
      <c r="F210" t="str">
        <f t="shared" ref="F210:F221" si="0">IF(NOT(ISBLANK(D210)),D210,IF(NOT(ISBLANK(E210)),"     "&amp;E210,FALSE))</f>
        <v>Afectación Económica o presupuestal</v>
      </c>
      <c r="G210" t="s">
        <v>422</v>
      </c>
      <c r="H210" t="str">
        <f ca="1">IF(NOT(ISERROR(MATCH(G210,ANCHORARRAY(B221),0))),F223&amp;"Por favor no seleccionar los criterios de impacto",G210)</f>
        <v>Afectación Económica o presupuestal</v>
      </c>
    </row>
    <row r="211" spans="1:8" ht="20.25" x14ac:dyDescent="0.3">
      <c r="A211" s="151"/>
      <c r="B211" s="164" t="s">
        <v>422</v>
      </c>
      <c r="C211" s="164" t="s">
        <v>396</v>
      </c>
      <c r="E211" t="s">
        <v>423</v>
      </c>
      <c r="F211" t="str">
        <f t="shared" si="0"/>
        <v xml:space="preserve">     Afectación menor a 10 SMLMV .</v>
      </c>
    </row>
    <row r="212" spans="1:8" ht="20.25" x14ac:dyDescent="0.3">
      <c r="A212" s="151"/>
      <c r="B212" s="164" t="s">
        <v>422</v>
      </c>
      <c r="C212" s="164" t="s">
        <v>399</v>
      </c>
      <c r="E212" t="s">
        <v>396</v>
      </c>
      <c r="F212" t="str">
        <f t="shared" si="0"/>
        <v xml:space="preserve">     Entre 10 y 50 SMLMV </v>
      </c>
    </row>
    <row r="213" spans="1:8" ht="20.25" x14ac:dyDescent="0.3">
      <c r="A213" s="151"/>
      <c r="B213" s="164" t="s">
        <v>422</v>
      </c>
      <c r="C213" s="164" t="s">
        <v>403</v>
      </c>
      <c r="E213" t="s">
        <v>399</v>
      </c>
      <c r="F213" t="str">
        <f t="shared" si="0"/>
        <v xml:space="preserve">     Entre 50 y 100 SMLMV </v>
      </c>
    </row>
    <row r="214" spans="1:8" ht="20.25" x14ac:dyDescent="0.3">
      <c r="A214" s="151"/>
      <c r="B214" s="164" t="s">
        <v>422</v>
      </c>
      <c r="C214" s="164" t="s">
        <v>407</v>
      </c>
      <c r="E214" t="s">
        <v>403</v>
      </c>
      <c r="F214" t="str">
        <f t="shared" si="0"/>
        <v xml:space="preserve">     Entre 100 y 500 SMLMV </v>
      </c>
    </row>
    <row r="215" spans="1:8" ht="20.25" x14ac:dyDescent="0.3">
      <c r="A215" s="151"/>
      <c r="B215" s="164" t="s">
        <v>389</v>
      </c>
      <c r="C215" s="164" t="s">
        <v>393</v>
      </c>
      <c r="E215" t="s">
        <v>407</v>
      </c>
      <c r="F215" t="str">
        <f t="shared" si="0"/>
        <v xml:space="preserve">     Mayor a 500 SMLMV </v>
      </c>
    </row>
    <row r="216" spans="1:8" ht="20.25" x14ac:dyDescent="0.3">
      <c r="A216" s="151"/>
      <c r="B216" s="164" t="s">
        <v>389</v>
      </c>
      <c r="C216" s="164" t="s">
        <v>397</v>
      </c>
      <c r="D216" t="s">
        <v>389</v>
      </c>
      <c r="F216" t="str">
        <f t="shared" si="0"/>
        <v>Pérdida Reputacional</v>
      </c>
    </row>
    <row r="217" spans="1:8" ht="20.25" x14ac:dyDescent="0.3">
      <c r="A217" s="151"/>
      <c r="B217" s="164" t="s">
        <v>389</v>
      </c>
      <c r="C217" s="164" t="s">
        <v>400</v>
      </c>
      <c r="E217" t="s">
        <v>393</v>
      </c>
      <c r="F217" t="str">
        <f t="shared" si="0"/>
        <v xml:space="preserve">     El riesgo afecta la imagen de alguna área de la organización</v>
      </c>
    </row>
    <row r="218" spans="1:8" ht="20.25" x14ac:dyDescent="0.3">
      <c r="A218" s="151"/>
      <c r="B218" s="164" t="s">
        <v>389</v>
      </c>
      <c r="C218" s="164" t="s">
        <v>404</v>
      </c>
      <c r="E218" t="s">
        <v>397</v>
      </c>
      <c r="F218" t="str">
        <f t="shared" si="0"/>
        <v xml:space="preserve">     El riesgo afecta la imagen de la entidad internamente, de conocimiento general, nivel interno, de junta dircetiva y accionistas y/o de provedores</v>
      </c>
    </row>
    <row r="219" spans="1:8" ht="20.25" x14ac:dyDescent="0.3">
      <c r="A219" s="151"/>
      <c r="B219" s="164" t="s">
        <v>389</v>
      </c>
      <c r="C219" s="164" t="s">
        <v>408</v>
      </c>
      <c r="E219" t="s">
        <v>400</v>
      </c>
      <c r="F219" t="str">
        <f t="shared" si="0"/>
        <v xml:space="preserve">     El riesgo afecta la imagen de la entidad con algunos usuarios de relevancia frente al logro de los objetivos</v>
      </c>
    </row>
    <row r="220" spans="1:8" x14ac:dyDescent="0.25">
      <c r="A220" s="151"/>
      <c r="B220" s="165"/>
      <c r="C220" s="165"/>
      <c r="E220" t="s">
        <v>424</v>
      </c>
      <c r="F220" t="str">
        <f t="shared" si="0"/>
        <v xml:space="preserve">     El riesgo afecta la imagen de la entidad con efecto publicitario sostenido a nivel de sector administrativo, nivel departamental o municipal</v>
      </c>
    </row>
    <row r="221" spans="1:8" x14ac:dyDescent="0.25">
      <c r="A221" s="151"/>
      <c r="B221" s="165" t="str">
        <f ca="1">IFERROR(__xludf.DUMMYFUNCTION("ARRAY_CONSTRAIN(ARRAYFORMULA(UNIQUE('Tabla Impacto'!$B$209:$B$219)), 3, 1)"),"Criterios")</f>
        <v>Criterios</v>
      </c>
      <c r="C221" s="165"/>
      <c r="E221" t="s">
        <v>408</v>
      </c>
      <c r="F221" t="str">
        <f t="shared" si="0"/>
        <v xml:space="preserve">     El riesgo afecta la imagen de la entidad a nivel nacional, con efecto publicitarios sostenible a nivel país</v>
      </c>
    </row>
    <row r="222" spans="1:8" x14ac:dyDescent="0.25">
      <c r="A222" s="151"/>
      <c r="B222" s="165" t="str">
        <f ca="1">IFERROR(__xludf.DUMMYFUNCTION("""COMPUTED_VALUE"""),"Afectación Económica o presupuestal")</f>
        <v>Afectación Económica o presupuestal</v>
      </c>
      <c r="C222" s="165"/>
    </row>
    <row r="223" spans="1:8" x14ac:dyDescent="0.25">
      <c r="B223" s="165" t="str">
        <f ca="1">IFERROR(__xludf.DUMMYFUNCTION("""COMPUTED_VALUE"""),"Pérdida Reputacional")</f>
        <v>Pérdida Reputacional</v>
      </c>
      <c r="C223" s="165"/>
      <c r="F223" s="17" t="s">
        <v>425</v>
      </c>
    </row>
    <row r="224" spans="1:8" x14ac:dyDescent="0.25">
      <c r="B224" s="151"/>
      <c r="C224" s="151"/>
      <c r="F224" s="17" t="s">
        <v>426</v>
      </c>
    </row>
    <row r="225" spans="2:4" x14ac:dyDescent="0.25">
      <c r="B225" s="151"/>
      <c r="C225" s="151"/>
    </row>
    <row r="226" spans="2:4" x14ac:dyDescent="0.25">
      <c r="B226" s="151"/>
      <c r="C226" s="151"/>
    </row>
    <row r="227" spans="2:4" x14ac:dyDescent="0.25">
      <c r="B227" s="151"/>
      <c r="C227" s="151"/>
      <c r="D227" s="151"/>
    </row>
    <row r="228" spans="2:4" x14ac:dyDescent="0.25">
      <c r="B228" s="151"/>
      <c r="C228" s="151"/>
      <c r="D228" s="151"/>
    </row>
    <row r="229" spans="2:4" x14ac:dyDescent="0.25">
      <c r="B229" s="151"/>
      <c r="C229" s="151"/>
      <c r="D229" s="151"/>
    </row>
    <row r="230" spans="2:4" x14ac:dyDescent="0.25">
      <c r="B230" s="151"/>
      <c r="C230" s="151"/>
      <c r="D230" s="151"/>
    </row>
    <row r="231" spans="2:4" x14ac:dyDescent="0.25">
      <c r="B231" s="151"/>
      <c r="C231" s="151"/>
      <c r="D231" s="151"/>
    </row>
    <row r="232" spans="2:4" x14ac:dyDescent="0.25">
      <c r="B232" s="151"/>
      <c r="C232" s="151"/>
      <c r="D232" s="151"/>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62"/>
    <col min="3" max="3" width="17" style="62" customWidth="1"/>
    <col min="4" max="4" width="14.28515625" style="62"/>
    <col min="5" max="5" width="46" style="62" customWidth="1"/>
    <col min="6" max="16384" width="14.28515625" style="62"/>
  </cols>
  <sheetData>
    <row r="1" spans="2:6" ht="24" customHeight="1" thickBot="1" x14ac:dyDescent="0.25">
      <c r="B1" s="551" t="s">
        <v>427</v>
      </c>
      <c r="C1" s="552"/>
      <c r="D1" s="552"/>
      <c r="E1" s="552"/>
      <c r="F1" s="553"/>
    </row>
    <row r="2" spans="2:6" ht="16.5" thickBot="1" x14ac:dyDescent="0.3">
      <c r="B2" s="63"/>
      <c r="C2" s="63"/>
      <c r="D2" s="63"/>
      <c r="E2" s="63"/>
      <c r="F2" s="63"/>
    </row>
    <row r="3" spans="2:6" ht="16.5" thickBot="1" x14ac:dyDescent="0.25">
      <c r="B3" s="555" t="s">
        <v>428</v>
      </c>
      <c r="C3" s="556"/>
      <c r="D3" s="556"/>
      <c r="E3" s="75" t="s">
        <v>429</v>
      </c>
      <c r="F3" s="76" t="s">
        <v>430</v>
      </c>
    </row>
    <row r="4" spans="2:6" ht="31.5" x14ac:dyDescent="0.2">
      <c r="B4" s="557" t="s">
        <v>431</v>
      </c>
      <c r="C4" s="559" t="s">
        <v>70</v>
      </c>
      <c r="D4" s="64" t="s">
        <v>173</v>
      </c>
      <c r="E4" s="65" t="s">
        <v>432</v>
      </c>
      <c r="F4" s="66">
        <v>0.25</v>
      </c>
    </row>
    <row r="5" spans="2:6" ht="47.25" x14ac:dyDescent="0.2">
      <c r="B5" s="558"/>
      <c r="C5" s="560"/>
      <c r="D5" s="67" t="s">
        <v>227</v>
      </c>
      <c r="E5" s="68" t="s">
        <v>433</v>
      </c>
      <c r="F5" s="69">
        <v>0.15</v>
      </c>
    </row>
    <row r="6" spans="2:6" ht="47.25" x14ac:dyDescent="0.2">
      <c r="B6" s="558"/>
      <c r="C6" s="560"/>
      <c r="D6" s="67" t="s">
        <v>434</v>
      </c>
      <c r="E6" s="68" t="s">
        <v>435</v>
      </c>
      <c r="F6" s="69">
        <v>0.1</v>
      </c>
    </row>
    <row r="7" spans="2:6" ht="63" x14ac:dyDescent="0.2">
      <c r="B7" s="558"/>
      <c r="C7" s="560" t="s">
        <v>161</v>
      </c>
      <c r="D7" s="67" t="s">
        <v>436</v>
      </c>
      <c r="E7" s="68" t="s">
        <v>437</v>
      </c>
      <c r="F7" s="69">
        <v>0.25</v>
      </c>
    </row>
    <row r="8" spans="2:6" ht="31.5" x14ac:dyDescent="0.2">
      <c r="B8" s="558"/>
      <c r="C8" s="560"/>
      <c r="D8" s="67" t="s">
        <v>174</v>
      </c>
      <c r="E8" s="68" t="s">
        <v>438</v>
      </c>
      <c r="F8" s="69">
        <v>0.15</v>
      </c>
    </row>
    <row r="9" spans="2:6" ht="47.25" x14ac:dyDescent="0.2">
      <c r="B9" s="558" t="s">
        <v>439</v>
      </c>
      <c r="C9" s="560" t="s">
        <v>163</v>
      </c>
      <c r="D9" s="67" t="s">
        <v>175</v>
      </c>
      <c r="E9" s="68" t="s">
        <v>440</v>
      </c>
      <c r="F9" s="70" t="s">
        <v>441</v>
      </c>
    </row>
    <row r="10" spans="2:6" ht="63" x14ac:dyDescent="0.2">
      <c r="B10" s="558"/>
      <c r="C10" s="560"/>
      <c r="D10" s="67" t="s">
        <v>442</v>
      </c>
      <c r="E10" s="68" t="s">
        <v>443</v>
      </c>
      <c r="F10" s="70" t="s">
        <v>441</v>
      </c>
    </row>
    <row r="11" spans="2:6" ht="47.25" x14ac:dyDescent="0.2">
      <c r="B11" s="558"/>
      <c r="C11" s="560" t="s">
        <v>164</v>
      </c>
      <c r="D11" s="67" t="s">
        <v>176</v>
      </c>
      <c r="E11" s="68" t="s">
        <v>444</v>
      </c>
      <c r="F11" s="70" t="s">
        <v>441</v>
      </c>
    </row>
    <row r="12" spans="2:6" ht="47.25" x14ac:dyDescent="0.2">
      <c r="B12" s="558"/>
      <c r="C12" s="560"/>
      <c r="D12" s="67" t="s">
        <v>445</v>
      </c>
      <c r="E12" s="68" t="s">
        <v>446</v>
      </c>
      <c r="F12" s="70" t="s">
        <v>441</v>
      </c>
    </row>
    <row r="13" spans="2:6" ht="31.5" x14ac:dyDescent="0.2">
      <c r="B13" s="558"/>
      <c r="C13" s="560" t="s">
        <v>146</v>
      </c>
      <c r="D13" s="67" t="s">
        <v>447</v>
      </c>
      <c r="E13" s="68" t="s">
        <v>448</v>
      </c>
      <c r="F13" s="70" t="s">
        <v>441</v>
      </c>
    </row>
    <row r="14" spans="2:6" ht="32.25" thickBot="1" x14ac:dyDescent="0.25">
      <c r="B14" s="561"/>
      <c r="C14" s="562"/>
      <c r="D14" s="71" t="s">
        <v>449</v>
      </c>
      <c r="E14" s="72" t="s">
        <v>450</v>
      </c>
      <c r="F14" s="73" t="s">
        <v>441</v>
      </c>
    </row>
    <row r="15" spans="2:6" ht="49.5" customHeight="1" x14ac:dyDescent="0.2">
      <c r="B15" s="554" t="s">
        <v>451</v>
      </c>
      <c r="C15" s="554"/>
      <c r="D15" s="554"/>
      <c r="E15" s="554"/>
      <c r="F15" s="554"/>
    </row>
    <row r="16" spans="2:6" ht="27" customHeight="1" x14ac:dyDescent="0.25">
      <c r="B16" s="7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2578125" defaultRowHeight="16.5" x14ac:dyDescent="0.3"/>
  <cols>
    <col min="1" max="1" width="36.42578125" style="106" customWidth="1"/>
    <col min="2" max="2" width="155.5703125" style="106" customWidth="1"/>
    <col min="3" max="16384" width="11.42578125" style="106"/>
  </cols>
  <sheetData>
    <row r="1" spans="1:2" ht="17.25" thickBot="1" x14ac:dyDescent="0.35">
      <c r="A1" s="104" t="s">
        <v>452</v>
      </c>
      <c r="B1" s="105" t="s">
        <v>453</v>
      </c>
    </row>
    <row r="2" spans="1:2" ht="41.25" customHeight="1" x14ac:dyDescent="0.3">
      <c r="A2" s="107" t="s">
        <v>311</v>
      </c>
      <c r="B2" s="108" t="s">
        <v>454</v>
      </c>
    </row>
    <row r="3" spans="1:2" x14ac:dyDescent="0.3">
      <c r="A3" s="109" t="s">
        <v>455</v>
      </c>
      <c r="B3" s="110" t="s">
        <v>456</v>
      </c>
    </row>
    <row r="4" spans="1:2" x14ac:dyDescent="0.3">
      <c r="A4" s="109" t="s">
        <v>457</v>
      </c>
      <c r="B4" s="111" t="s">
        <v>458</v>
      </c>
    </row>
    <row r="5" spans="1:2" ht="31.5" customHeight="1" x14ac:dyDescent="0.3">
      <c r="A5" s="109" t="s">
        <v>459</v>
      </c>
      <c r="B5" s="110" t="s">
        <v>460</v>
      </c>
    </row>
    <row r="6" spans="1:2" ht="25.5" x14ac:dyDescent="0.3">
      <c r="A6" s="109" t="s">
        <v>461</v>
      </c>
      <c r="B6" s="110" t="s">
        <v>462</v>
      </c>
    </row>
    <row r="7" spans="1:2" ht="33.75" customHeight="1" x14ac:dyDescent="0.3">
      <c r="A7" s="109" t="s">
        <v>463</v>
      </c>
      <c r="B7" s="110" t="s">
        <v>464</v>
      </c>
    </row>
    <row r="8" spans="1:2" ht="25.5" x14ac:dyDescent="0.3">
      <c r="A8" s="109" t="s">
        <v>465</v>
      </c>
      <c r="B8" s="110" t="s">
        <v>466</v>
      </c>
    </row>
    <row r="9" spans="1:2" ht="17.25" thickBot="1" x14ac:dyDescent="0.35">
      <c r="A9" s="112" t="s">
        <v>467</v>
      </c>
      <c r="B9" s="113" t="s">
        <v>468</v>
      </c>
    </row>
    <row r="10" spans="1:2" ht="17.25" thickBot="1" x14ac:dyDescent="0.35"/>
    <row r="11" spans="1:2" x14ac:dyDescent="0.3">
      <c r="A11" s="566" t="s">
        <v>469</v>
      </c>
      <c r="B11" s="567"/>
    </row>
    <row r="12" spans="1:2" ht="17.25" thickBot="1" x14ac:dyDescent="0.35">
      <c r="A12" s="114" t="s">
        <v>470</v>
      </c>
      <c r="B12" s="115" t="s">
        <v>471</v>
      </c>
    </row>
    <row r="13" spans="1:2" x14ac:dyDescent="0.3">
      <c r="A13" s="568" t="s">
        <v>472</v>
      </c>
      <c r="B13" s="116" t="s">
        <v>473</v>
      </c>
    </row>
    <row r="14" spans="1:2" ht="17.25" thickBot="1" x14ac:dyDescent="0.35">
      <c r="A14" s="569"/>
      <c r="B14" s="117" t="s">
        <v>474</v>
      </c>
    </row>
    <row r="15" spans="1:2" x14ac:dyDescent="0.3">
      <c r="A15" s="570" t="s">
        <v>475</v>
      </c>
      <c r="B15" s="116" t="s">
        <v>476</v>
      </c>
    </row>
    <row r="16" spans="1:2" ht="17.25" thickBot="1" x14ac:dyDescent="0.35">
      <c r="A16" s="571"/>
      <c r="B16" s="117" t="s">
        <v>477</v>
      </c>
    </row>
    <row r="17" spans="1:2" x14ac:dyDescent="0.3">
      <c r="A17" s="563" t="s">
        <v>478</v>
      </c>
      <c r="B17" s="116" t="s">
        <v>479</v>
      </c>
    </row>
    <row r="18" spans="1:2" x14ac:dyDescent="0.3">
      <c r="A18" s="564"/>
      <c r="B18" s="118" t="s">
        <v>480</v>
      </c>
    </row>
    <row r="19" spans="1:2" ht="17.25" thickBot="1" x14ac:dyDescent="0.35">
      <c r="A19" s="565"/>
      <c r="B19" s="117" t="s">
        <v>481</v>
      </c>
    </row>
    <row r="20" spans="1:2" x14ac:dyDescent="0.3">
      <c r="A20" s="570" t="s">
        <v>482</v>
      </c>
      <c r="B20" s="116" t="s">
        <v>483</v>
      </c>
    </row>
    <row r="21" spans="1:2" x14ac:dyDescent="0.3">
      <c r="A21" s="572"/>
      <c r="B21" s="118" t="s">
        <v>484</v>
      </c>
    </row>
    <row r="22" spans="1:2" x14ac:dyDescent="0.3">
      <c r="A22" s="572"/>
      <c r="B22" s="118" t="s">
        <v>485</v>
      </c>
    </row>
    <row r="23" spans="1:2" x14ac:dyDescent="0.3">
      <c r="A23" s="572"/>
      <c r="B23" s="118" t="s">
        <v>486</v>
      </c>
    </row>
    <row r="24" spans="1:2" x14ac:dyDescent="0.3">
      <c r="A24" s="572"/>
      <c r="B24" s="118" t="s">
        <v>487</v>
      </c>
    </row>
    <row r="25" spans="1:2" x14ac:dyDescent="0.3">
      <c r="A25" s="572"/>
      <c r="B25" s="118" t="s">
        <v>488</v>
      </c>
    </row>
    <row r="26" spans="1:2" x14ac:dyDescent="0.3">
      <c r="A26" s="572"/>
      <c r="B26" s="118" t="s">
        <v>489</v>
      </c>
    </row>
    <row r="27" spans="1:2" x14ac:dyDescent="0.3">
      <c r="A27" s="572"/>
      <c r="B27" s="118" t="s">
        <v>490</v>
      </c>
    </row>
    <row r="28" spans="1:2" x14ac:dyDescent="0.3">
      <c r="A28" s="572"/>
      <c r="B28" s="118" t="s">
        <v>491</v>
      </c>
    </row>
    <row r="29" spans="1:2" x14ac:dyDescent="0.3">
      <c r="A29" s="572"/>
      <c r="B29" s="118" t="s">
        <v>492</v>
      </c>
    </row>
    <row r="30" spans="1:2" ht="17.25" thickBot="1" x14ac:dyDescent="0.35">
      <c r="A30" s="571"/>
      <c r="B30" s="117" t="s">
        <v>493</v>
      </c>
    </row>
    <row r="31" spans="1:2" x14ac:dyDescent="0.3">
      <c r="A31" s="563" t="s">
        <v>494</v>
      </c>
      <c r="B31" s="116" t="s">
        <v>495</v>
      </c>
    </row>
    <row r="32" spans="1:2" x14ac:dyDescent="0.3">
      <c r="A32" s="564"/>
      <c r="B32" s="118" t="s">
        <v>496</v>
      </c>
    </row>
    <row r="33" spans="1:2" x14ac:dyDescent="0.3">
      <c r="A33" s="564"/>
      <c r="B33" s="118" t="s">
        <v>497</v>
      </c>
    </row>
    <row r="34" spans="1:2" x14ac:dyDescent="0.3">
      <c r="A34" s="564"/>
      <c r="B34" s="118" t="s">
        <v>498</v>
      </c>
    </row>
    <row r="35" spans="1:2" x14ac:dyDescent="0.3">
      <c r="A35" s="564"/>
      <c r="B35" s="118" t="s">
        <v>499</v>
      </c>
    </row>
    <row r="36" spans="1:2" x14ac:dyDescent="0.3">
      <c r="A36" s="564"/>
      <c r="B36" s="118" t="s">
        <v>500</v>
      </c>
    </row>
    <row r="37" spans="1:2" x14ac:dyDescent="0.3">
      <c r="A37" s="564"/>
      <c r="B37" s="118" t="s">
        <v>313</v>
      </c>
    </row>
    <row r="38" spans="1:2" x14ac:dyDescent="0.3">
      <c r="A38" s="564"/>
      <c r="B38" s="118" t="s">
        <v>501</v>
      </c>
    </row>
    <row r="39" spans="1:2" x14ac:dyDescent="0.3">
      <c r="A39" s="564"/>
      <c r="B39" s="118" t="s">
        <v>502</v>
      </c>
    </row>
    <row r="40" spans="1:2" x14ac:dyDescent="0.3">
      <c r="A40" s="564"/>
      <c r="B40" s="118" t="s">
        <v>503</v>
      </c>
    </row>
    <row r="41" spans="1:2" x14ac:dyDescent="0.3">
      <c r="A41" s="564"/>
      <c r="B41" s="118" t="s">
        <v>504</v>
      </c>
    </row>
    <row r="42" spans="1:2" x14ac:dyDescent="0.3">
      <c r="A42" s="564"/>
      <c r="B42" s="118" t="s">
        <v>505</v>
      </c>
    </row>
    <row r="43" spans="1:2" x14ac:dyDescent="0.3">
      <c r="A43" s="564"/>
      <c r="B43" s="118" t="s">
        <v>506</v>
      </c>
    </row>
    <row r="44" spans="1:2" x14ac:dyDescent="0.3">
      <c r="A44" s="564"/>
      <c r="B44" s="118" t="s">
        <v>507</v>
      </c>
    </row>
    <row r="45" spans="1:2" ht="17.25" thickBot="1" x14ac:dyDescent="0.35">
      <c r="A45" s="565"/>
      <c r="B45" s="117" t="s">
        <v>508</v>
      </c>
    </row>
    <row r="46" spans="1:2" x14ac:dyDescent="0.3">
      <c r="A46" s="563" t="s">
        <v>509</v>
      </c>
      <c r="B46" s="116" t="s">
        <v>510</v>
      </c>
    </row>
    <row r="47" spans="1:2" ht="17.25" thickBot="1" x14ac:dyDescent="0.35">
      <c r="A47" s="565"/>
      <c r="B47" s="117" t="s">
        <v>511</v>
      </c>
    </row>
    <row r="48" spans="1:2" x14ac:dyDescent="0.3">
      <c r="A48" s="568" t="s">
        <v>512</v>
      </c>
      <c r="B48" s="119" t="s">
        <v>513</v>
      </c>
    </row>
    <row r="49" spans="1:2" ht="17.25" thickBot="1" x14ac:dyDescent="0.35">
      <c r="A49" s="569"/>
      <c r="B49" s="120" t="s">
        <v>514</v>
      </c>
    </row>
    <row r="50" spans="1:2" x14ac:dyDescent="0.3">
      <c r="A50" s="573" t="s">
        <v>515</v>
      </c>
      <c r="B50" s="119" t="s">
        <v>516</v>
      </c>
    </row>
    <row r="51" spans="1:2" ht="17.25" thickBot="1" x14ac:dyDescent="0.35">
      <c r="A51" s="574"/>
      <c r="B51" s="120" t="s">
        <v>517</v>
      </c>
    </row>
    <row r="52" spans="1:2" ht="17.25" thickBot="1" x14ac:dyDescent="0.35"/>
    <row r="53" spans="1:2" x14ac:dyDescent="0.3">
      <c r="A53" s="566" t="s">
        <v>518</v>
      </c>
      <c r="B53" s="567"/>
    </row>
    <row r="54" spans="1:2" ht="17.25" thickBot="1" x14ac:dyDescent="0.35">
      <c r="A54" s="114" t="s">
        <v>470</v>
      </c>
      <c r="B54" s="121" t="s">
        <v>519</v>
      </c>
    </row>
    <row r="55" spans="1:2" x14ac:dyDescent="0.3">
      <c r="A55" s="570" t="s">
        <v>102</v>
      </c>
      <c r="B55" s="119" t="s">
        <v>520</v>
      </c>
    </row>
    <row r="56" spans="1:2" x14ac:dyDescent="0.3">
      <c r="A56" s="572"/>
      <c r="B56" s="122" t="s">
        <v>521</v>
      </c>
    </row>
    <row r="57" spans="1:2" x14ac:dyDescent="0.3">
      <c r="A57" s="572"/>
      <c r="B57" s="122" t="s">
        <v>522</v>
      </c>
    </row>
    <row r="58" spans="1:2" x14ac:dyDescent="0.3">
      <c r="A58" s="572"/>
      <c r="B58" s="122" t="s">
        <v>523</v>
      </c>
    </row>
    <row r="59" spans="1:2" x14ac:dyDescent="0.3">
      <c r="A59" s="572"/>
      <c r="B59" s="122" t="s">
        <v>524</v>
      </c>
    </row>
    <row r="60" spans="1:2" x14ac:dyDescent="0.3">
      <c r="A60" s="572"/>
      <c r="B60" s="122" t="s">
        <v>525</v>
      </c>
    </row>
    <row r="61" spans="1:2" x14ac:dyDescent="0.3">
      <c r="A61" s="572"/>
      <c r="B61" s="122" t="s">
        <v>526</v>
      </c>
    </row>
    <row r="62" spans="1:2" x14ac:dyDescent="0.3">
      <c r="A62" s="572"/>
      <c r="B62" s="122" t="s">
        <v>527</v>
      </c>
    </row>
    <row r="63" spans="1:2" x14ac:dyDescent="0.3">
      <c r="A63" s="572"/>
      <c r="B63" s="122" t="s">
        <v>528</v>
      </c>
    </row>
    <row r="64" spans="1:2" x14ac:dyDescent="0.3">
      <c r="A64" s="572"/>
      <c r="B64" s="122" t="s">
        <v>529</v>
      </c>
    </row>
    <row r="65" spans="1:2" x14ac:dyDescent="0.3">
      <c r="A65" s="572"/>
      <c r="B65" s="122" t="s">
        <v>530</v>
      </c>
    </row>
    <row r="66" spans="1:2" x14ac:dyDescent="0.3">
      <c r="A66" s="572"/>
      <c r="B66" s="122" t="s">
        <v>531</v>
      </c>
    </row>
    <row r="67" spans="1:2" x14ac:dyDescent="0.3">
      <c r="A67" s="572"/>
      <c r="B67" s="122" t="s">
        <v>532</v>
      </c>
    </row>
    <row r="68" spans="1:2" ht="17.25" thickBot="1" x14ac:dyDescent="0.35">
      <c r="A68" s="571"/>
      <c r="B68" s="120" t="s">
        <v>533</v>
      </c>
    </row>
    <row r="69" spans="1:2" x14ac:dyDescent="0.3">
      <c r="A69" s="570" t="s">
        <v>534</v>
      </c>
      <c r="B69" s="119" t="s">
        <v>535</v>
      </c>
    </row>
    <row r="70" spans="1:2" x14ac:dyDescent="0.3">
      <c r="A70" s="572"/>
      <c r="B70" s="122" t="s">
        <v>536</v>
      </c>
    </row>
    <row r="71" spans="1:2" x14ac:dyDescent="0.3">
      <c r="A71" s="572"/>
      <c r="B71" s="122" t="s">
        <v>537</v>
      </c>
    </row>
    <row r="72" spans="1:2" x14ac:dyDescent="0.3">
      <c r="A72" s="572"/>
      <c r="B72" s="122" t="s">
        <v>538</v>
      </c>
    </row>
    <row r="73" spans="1:2" x14ac:dyDescent="0.3">
      <c r="A73" s="572"/>
      <c r="B73" s="122" t="s">
        <v>539</v>
      </c>
    </row>
    <row r="74" spans="1:2" x14ac:dyDescent="0.3">
      <c r="A74" s="572"/>
      <c r="B74" s="122" t="s">
        <v>540</v>
      </c>
    </row>
    <row r="75" spans="1:2" x14ac:dyDescent="0.3">
      <c r="A75" s="572"/>
      <c r="B75" s="122" t="s">
        <v>541</v>
      </c>
    </row>
    <row r="76" spans="1:2" x14ac:dyDescent="0.3">
      <c r="A76" s="572"/>
      <c r="B76" s="122" t="s">
        <v>314</v>
      </c>
    </row>
    <row r="77" spans="1:2" x14ac:dyDescent="0.3">
      <c r="A77" s="572"/>
      <c r="B77" s="122" t="s">
        <v>542</v>
      </c>
    </row>
    <row r="78" spans="1:2" x14ac:dyDescent="0.3">
      <c r="A78" s="572"/>
      <c r="B78" s="122" t="s">
        <v>543</v>
      </c>
    </row>
    <row r="79" spans="1:2" x14ac:dyDescent="0.3">
      <c r="A79" s="572"/>
      <c r="B79" s="122" t="s">
        <v>544</v>
      </c>
    </row>
    <row r="80" spans="1:2" x14ac:dyDescent="0.3">
      <c r="A80" s="572"/>
      <c r="B80" s="122" t="s">
        <v>545</v>
      </c>
    </row>
    <row r="81" spans="1:2" x14ac:dyDescent="0.3">
      <c r="A81" s="572"/>
      <c r="B81" s="122" t="s">
        <v>546</v>
      </c>
    </row>
    <row r="82" spans="1:2" x14ac:dyDescent="0.3">
      <c r="A82" s="572"/>
      <c r="B82" s="122" t="s">
        <v>547</v>
      </c>
    </row>
    <row r="83" spans="1:2" x14ac:dyDescent="0.3">
      <c r="A83" s="572"/>
      <c r="B83" s="122" t="s">
        <v>548</v>
      </c>
    </row>
    <row r="84" spans="1:2" ht="17.25" thickBot="1" x14ac:dyDescent="0.35">
      <c r="A84" s="571"/>
      <c r="B84" s="120" t="s">
        <v>549</v>
      </c>
    </row>
    <row r="85" spans="1:2" x14ac:dyDescent="0.3">
      <c r="A85" s="570" t="s">
        <v>550</v>
      </c>
      <c r="B85" s="119" t="s">
        <v>551</v>
      </c>
    </row>
    <row r="86" spans="1:2" x14ac:dyDescent="0.3">
      <c r="A86" s="572"/>
      <c r="B86" s="122" t="s">
        <v>552</v>
      </c>
    </row>
    <row r="87" spans="1:2" x14ac:dyDescent="0.3">
      <c r="A87" s="572"/>
      <c r="B87" s="122" t="s">
        <v>553</v>
      </c>
    </row>
    <row r="88" spans="1:2" x14ac:dyDescent="0.3">
      <c r="A88" s="572"/>
      <c r="B88" s="122" t="s">
        <v>554</v>
      </c>
    </row>
    <row r="89" spans="1:2" x14ac:dyDescent="0.3">
      <c r="A89" s="572"/>
      <c r="B89" s="122" t="s">
        <v>555</v>
      </c>
    </row>
    <row r="90" spans="1:2" ht="16.5" customHeight="1" x14ac:dyDescent="0.3">
      <c r="A90" s="572"/>
      <c r="B90" s="123" t="s">
        <v>556</v>
      </c>
    </row>
    <row r="91" spans="1:2" ht="17.25" thickBot="1" x14ac:dyDescent="0.35">
      <c r="A91" s="571"/>
      <c r="B91" s="120" t="s">
        <v>557</v>
      </c>
    </row>
    <row r="92" spans="1:2" x14ac:dyDescent="0.3">
      <c r="A92" s="570" t="s">
        <v>79</v>
      </c>
      <c r="B92" s="119" t="s">
        <v>558</v>
      </c>
    </row>
    <row r="93" spans="1:2" ht="15" customHeight="1" x14ac:dyDescent="0.3">
      <c r="A93" s="572"/>
      <c r="B93" s="123" t="s">
        <v>559</v>
      </c>
    </row>
    <row r="94" spans="1:2" ht="16.5" customHeight="1" x14ac:dyDescent="0.3">
      <c r="A94" s="572"/>
      <c r="B94" s="123" t="s">
        <v>560</v>
      </c>
    </row>
    <row r="95" spans="1:2" x14ac:dyDescent="0.3">
      <c r="A95" s="572"/>
      <c r="B95" s="122" t="s">
        <v>561</v>
      </c>
    </row>
    <row r="96" spans="1:2" x14ac:dyDescent="0.3">
      <c r="A96" s="572"/>
      <c r="B96" s="122" t="s">
        <v>562</v>
      </c>
    </row>
    <row r="97" spans="1:2" ht="17.25" thickBot="1" x14ac:dyDescent="0.35">
      <c r="A97" s="571"/>
      <c r="B97" s="120" t="s">
        <v>563</v>
      </c>
    </row>
    <row r="98" spans="1:2" x14ac:dyDescent="0.3">
      <c r="A98" s="570" t="s">
        <v>564</v>
      </c>
      <c r="B98" s="124" t="s">
        <v>565</v>
      </c>
    </row>
    <row r="99" spans="1:2" x14ac:dyDescent="0.3">
      <c r="A99" s="572"/>
      <c r="B99" s="122" t="s">
        <v>566</v>
      </c>
    </row>
    <row r="100" spans="1:2" x14ac:dyDescent="0.3">
      <c r="A100" s="572"/>
      <c r="B100" s="122" t="s">
        <v>567</v>
      </c>
    </row>
    <row r="101" spans="1:2" x14ac:dyDescent="0.3">
      <c r="A101" s="572"/>
      <c r="B101" s="122" t="s">
        <v>568</v>
      </c>
    </row>
    <row r="102" spans="1:2" x14ac:dyDescent="0.3">
      <c r="A102" s="572"/>
      <c r="B102" s="122" t="s">
        <v>569</v>
      </c>
    </row>
    <row r="103" spans="1:2" ht="17.25" thickBot="1" x14ac:dyDescent="0.35">
      <c r="A103" s="571"/>
      <c r="B103" s="125" t="s">
        <v>570</v>
      </c>
    </row>
    <row r="104" spans="1:2" x14ac:dyDescent="0.3">
      <c r="A104" s="570" t="s">
        <v>571</v>
      </c>
      <c r="B104" s="124" t="s">
        <v>572</v>
      </c>
    </row>
    <row r="105" spans="1:2" x14ac:dyDescent="0.3">
      <c r="A105" s="572"/>
      <c r="B105" s="122" t="s">
        <v>573</v>
      </c>
    </row>
    <row r="106" spans="1:2" x14ac:dyDescent="0.3">
      <c r="A106" s="572"/>
      <c r="B106" s="122" t="s">
        <v>574</v>
      </c>
    </row>
    <row r="107" spans="1:2" x14ac:dyDescent="0.3">
      <c r="A107" s="572"/>
      <c r="B107" s="122" t="s">
        <v>575</v>
      </c>
    </row>
    <row r="108" spans="1:2" x14ac:dyDescent="0.3">
      <c r="A108" s="572"/>
      <c r="B108" s="122" t="s">
        <v>576</v>
      </c>
    </row>
    <row r="109" spans="1:2" ht="17.25" thickBot="1" x14ac:dyDescent="0.35">
      <c r="A109" s="571"/>
      <c r="B109" s="125" t="s">
        <v>577</v>
      </c>
    </row>
    <row r="110" spans="1:2" ht="17.25" thickBot="1" x14ac:dyDescent="0.35">
      <c r="A110" s="126" t="s">
        <v>578</v>
      </c>
      <c r="B110" s="127" t="s">
        <v>579</v>
      </c>
    </row>
    <row r="111" spans="1:2" ht="15" customHeight="1" x14ac:dyDescent="0.3"/>
    <row r="112" spans="1:2" x14ac:dyDescent="0.3">
      <c r="A112" s="128" t="s">
        <v>580</v>
      </c>
    </row>
    <row r="113" spans="1:1" x14ac:dyDescent="0.3">
      <c r="A113" s="129" t="s">
        <v>581</v>
      </c>
    </row>
    <row r="114" spans="1:1" x14ac:dyDescent="0.3">
      <c r="A114" s="129" t="s">
        <v>316</v>
      </c>
    </row>
    <row r="115" spans="1:1" x14ac:dyDescent="0.3">
      <c r="A115" s="129" t="s">
        <v>582</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ColWidth="11.42578125" defaultRowHeight="15" x14ac:dyDescent="0.25"/>
  <sheetData>
    <row r="2" spans="2:5" x14ac:dyDescent="0.25">
      <c r="B2" t="s">
        <v>583</v>
      </c>
      <c r="E2" t="s">
        <v>584</v>
      </c>
    </row>
    <row r="3" spans="2:5" x14ac:dyDescent="0.25">
      <c r="B3" t="s">
        <v>585</v>
      </c>
      <c r="E3" t="s">
        <v>312</v>
      </c>
    </row>
    <row r="4" spans="2:5" x14ac:dyDescent="0.25">
      <c r="B4" t="s">
        <v>586</v>
      </c>
      <c r="E4" t="s">
        <v>166</v>
      </c>
    </row>
    <row r="5" spans="2:5" x14ac:dyDescent="0.25">
      <c r="B5" t="s">
        <v>178</v>
      </c>
    </row>
    <row r="8" spans="2:5" x14ac:dyDescent="0.25">
      <c r="B8" t="s">
        <v>587</v>
      </c>
    </row>
    <row r="9" spans="2:5" x14ac:dyDescent="0.25">
      <c r="B9" t="s">
        <v>588</v>
      </c>
    </row>
    <row r="10" spans="2:5" x14ac:dyDescent="0.25">
      <c r="B10" t="s">
        <v>347</v>
      </c>
    </row>
    <row r="13" spans="2:5" x14ac:dyDescent="0.25">
      <c r="B13" t="s">
        <v>589</v>
      </c>
    </row>
    <row r="14" spans="2:5" x14ac:dyDescent="0.25">
      <c r="B14" t="s">
        <v>315</v>
      </c>
    </row>
    <row r="15" spans="2:5" x14ac:dyDescent="0.25">
      <c r="B15" t="s">
        <v>590</v>
      </c>
    </row>
    <row r="16" spans="2:5" x14ac:dyDescent="0.25">
      <c r="B16" t="s">
        <v>591</v>
      </c>
    </row>
    <row r="17" spans="2:2" x14ac:dyDescent="0.25">
      <c r="B17" t="s">
        <v>169</v>
      </c>
    </row>
    <row r="20" spans="2:2" x14ac:dyDescent="0.25">
      <c r="B20" t="s">
        <v>347</v>
      </c>
    </row>
    <row r="21" spans="2:2" x14ac:dyDescent="0.25">
      <c r="B21" t="s">
        <v>188</v>
      </c>
    </row>
    <row r="22" spans="2:2" x14ac:dyDescent="0.25">
      <c r="B22" t="s">
        <v>592</v>
      </c>
    </row>
    <row r="24" spans="2:2" x14ac:dyDescent="0.25">
      <c r="B24" t="s">
        <v>593</v>
      </c>
    </row>
    <row r="25" spans="2:2" x14ac:dyDescent="0.25">
      <c r="B25" t="s">
        <v>263</v>
      </c>
    </row>
    <row r="26" spans="2:2" x14ac:dyDescent="0.25">
      <c r="B26" t="s">
        <v>594</v>
      </c>
    </row>
    <row r="27" spans="2:2" x14ac:dyDescent="0.25">
      <c r="B27" t="s">
        <v>595</v>
      </c>
    </row>
    <row r="28" spans="2:2" x14ac:dyDescent="0.25">
      <c r="B28" t="s">
        <v>172</v>
      </c>
    </row>
    <row r="29" spans="2:2" x14ac:dyDescent="0.25">
      <c r="B29" t="s">
        <v>596</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ColWidth="11.42578125" defaultRowHeight="12.75" x14ac:dyDescent="0.2"/>
  <cols>
    <col min="1" max="1" width="32.85546875" style="4" customWidth="1"/>
    <col min="2" max="16384" width="11.42578125" style="4"/>
  </cols>
  <sheetData>
    <row r="3" spans="1:1" x14ac:dyDescent="0.2">
      <c r="A3" s="5" t="s">
        <v>173</v>
      </c>
    </row>
    <row r="4" spans="1:1" x14ac:dyDescent="0.2">
      <c r="A4" s="5" t="s">
        <v>227</v>
      </c>
    </row>
    <row r="5" spans="1:1" x14ac:dyDescent="0.2">
      <c r="A5" s="5" t="s">
        <v>434</v>
      </c>
    </row>
    <row r="6" spans="1:1" x14ac:dyDescent="0.2">
      <c r="A6" s="5" t="s">
        <v>436</v>
      </c>
    </row>
    <row r="7" spans="1:1" x14ac:dyDescent="0.2">
      <c r="A7" s="5" t="s">
        <v>174</v>
      </c>
    </row>
    <row r="8" spans="1:1" x14ac:dyDescent="0.2">
      <c r="A8" s="5" t="s">
        <v>175</v>
      </c>
    </row>
    <row r="9" spans="1:1" x14ac:dyDescent="0.2">
      <c r="A9" s="5" t="s">
        <v>442</v>
      </c>
    </row>
    <row r="10" spans="1:1" x14ac:dyDescent="0.2">
      <c r="A10" s="5" t="s">
        <v>176</v>
      </c>
    </row>
    <row r="11" spans="1:1" x14ac:dyDescent="0.2">
      <c r="A11" s="5" t="s">
        <v>445</v>
      </c>
    </row>
    <row r="12" spans="1:1" x14ac:dyDescent="0.2">
      <c r="A12" s="5" t="s">
        <v>177</v>
      </c>
    </row>
    <row r="13" spans="1:1" x14ac:dyDescent="0.2">
      <c r="A13" s="5" t="s">
        <v>597</v>
      </c>
    </row>
    <row r="14" spans="1:1" x14ac:dyDescent="0.2">
      <c r="A14" s="5"/>
    </row>
    <row r="16" spans="1:1" x14ac:dyDescent="0.2">
      <c r="A16" s="5" t="s">
        <v>269</v>
      </c>
    </row>
    <row r="17" spans="1:2" x14ac:dyDescent="0.2">
      <c r="A17" s="5" t="s">
        <v>583</v>
      </c>
    </row>
    <row r="18" spans="1:2" x14ac:dyDescent="0.2">
      <c r="A18" s="5" t="s">
        <v>585</v>
      </c>
    </row>
    <row r="20" spans="1:2" x14ac:dyDescent="0.2">
      <c r="A20" s="5" t="s">
        <v>588</v>
      </c>
    </row>
    <row r="21" spans="1:2" x14ac:dyDescent="0.2">
      <c r="A21" s="5" t="s">
        <v>347</v>
      </c>
    </row>
    <row r="23" spans="1:2" x14ac:dyDescent="0.2">
      <c r="A23" s="4" t="s">
        <v>192</v>
      </c>
    </row>
    <row r="24" spans="1:2" x14ac:dyDescent="0.2">
      <c r="A24" s="4" t="s">
        <v>598</v>
      </c>
    </row>
    <row r="26" spans="1:2" x14ac:dyDescent="0.2">
      <c r="A26" s="94" t="s">
        <v>599</v>
      </c>
      <c r="B26" s="96" t="s">
        <v>600</v>
      </c>
    </row>
    <row r="27" spans="1:2" x14ac:dyDescent="0.2">
      <c r="A27" s="94" t="s">
        <v>72</v>
      </c>
      <c r="B27" s="96" t="s">
        <v>95</v>
      </c>
    </row>
    <row r="28" spans="1:2" ht="25.5" x14ac:dyDescent="0.2">
      <c r="A28" s="94" t="s">
        <v>601</v>
      </c>
      <c r="B28" s="96" t="s">
        <v>602</v>
      </c>
    </row>
    <row r="29" spans="1:2" x14ac:dyDescent="0.2">
      <c r="A29" s="95" t="s">
        <v>603</v>
      </c>
      <c r="B29" s="96" t="s">
        <v>604</v>
      </c>
    </row>
    <row r="30" spans="1:2" x14ac:dyDescent="0.2">
      <c r="A30" s="94" t="s">
        <v>605</v>
      </c>
      <c r="B30" s="96" t="s">
        <v>606</v>
      </c>
    </row>
    <row r="31" spans="1:2" x14ac:dyDescent="0.2">
      <c r="A31" s="94" t="s">
        <v>607</v>
      </c>
      <c r="B31" s="96" t="s">
        <v>608</v>
      </c>
    </row>
    <row r="32" spans="1:2" x14ac:dyDescent="0.2">
      <c r="A32" s="94" t="s">
        <v>609</v>
      </c>
      <c r="B32" s="96" t="s">
        <v>610</v>
      </c>
    </row>
    <row r="33" spans="1:4" x14ac:dyDescent="0.2">
      <c r="A33" s="94" t="s">
        <v>611</v>
      </c>
      <c r="B33" s="96" t="s">
        <v>612</v>
      </c>
    </row>
    <row r="34" spans="1:4" x14ac:dyDescent="0.2">
      <c r="A34" s="94" t="s">
        <v>613</v>
      </c>
      <c r="B34" s="96" t="s">
        <v>614</v>
      </c>
    </row>
    <row r="35" spans="1:4" x14ac:dyDescent="0.2">
      <c r="A35" s="94" t="s">
        <v>615</v>
      </c>
      <c r="B35" s="96" t="s">
        <v>616</v>
      </c>
    </row>
    <row r="36" spans="1:4" x14ac:dyDescent="0.2">
      <c r="A36" s="94" t="s">
        <v>617</v>
      </c>
      <c r="B36" s="96" t="s">
        <v>618</v>
      </c>
    </row>
    <row r="37" spans="1:4" ht="15.75" customHeight="1" x14ac:dyDescent="0.2">
      <c r="A37" s="94" t="s">
        <v>619</v>
      </c>
      <c r="B37" s="96" t="s">
        <v>620</v>
      </c>
    </row>
    <row r="38" spans="1:4" x14ac:dyDescent="0.2">
      <c r="A38" s="94" t="s">
        <v>621</v>
      </c>
      <c r="B38" s="96" t="s">
        <v>622</v>
      </c>
    </row>
    <row r="39" spans="1:4" x14ac:dyDescent="0.2">
      <c r="A39" s="94" t="s">
        <v>623</v>
      </c>
      <c r="B39" s="96" t="s">
        <v>624</v>
      </c>
    </row>
    <row r="43" spans="1:4" x14ac:dyDescent="0.2">
      <c r="A43" s="4">
        <v>1</v>
      </c>
    </row>
    <row r="44" spans="1:4" x14ac:dyDescent="0.2">
      <c r="A44" s="4">
        <v>2</v>
      </c>
    </row>
    <row r="45" spans="1:4" x14ac:dyDescent="0.2">
      <c r="A45" s="4">
        <v>3</v>
      </c>
      <c r="B45" s="4">
        <v>3</v>
      </c>
    </row>
    <row r="46" spans="1:4" x14ac:dyDescent="0.2">
      <c r="A46" s="4">
        <v>4</v>
      </c>
      <c r="B46" s="4">
        <v>4</v>
      </c>
    </row>
    <row r="47" spans="1:4" x14ac:dyDescent="0.2">
      <c r="A47" s="4">
        <v>5</v>
      </c>
      <c r="B47" s="4">
        <v>5</v>
      </c>
      <c r="C47" s="4">
        <f>25*4</f>
        <v>100</v>
      </c>
      <c r="D47" s="4">
        <f>5*4</f>
        <v>20</v>
      </c>
    </row>
    <row r="48" spans="1:4" x14ac:dyDescent="0.2">
      <c r="C48" s="4">
        <f>12*4</f>
        <v>48</v>
      </c>
      <c r="D48" s="4">
        <f>4*4</f>
        <v>16</v>
      </c>
    </row>
    <row r="49" spans="1:4" x14ac:dyDescent="0.2">
      <c r="C49" s="4">
        <f>6*4</f>
        <v>24</v>
      </c>
      <c r="D49" s="4">
        <f>3*4</f>
        <v>12</v>
      </c>
    </row>
    <row r="52" spans="1:4" x14ac:dyDescent="0.2">
      <c r="A52" s="4">
        <v>0</v>
      </c>
      <c r="B52" s="4">
        <v>15</v>
      </c>
      <c r="C52" s="4">
        <v>0</v>
      </c>
    </row>
    <row r="53" spans="1:4" x14ac:dyDescent="0.2">
      <c r="A53" s="4">
        <v>10</v>
      </c>
      <c r="B53" s="4">
        <v>0</v>
      </c>
      <c r="C53" s="4">
        <v>5</v>
      </c>
    </row>
    <row r="54" spans="1:4" x14ac:dyDescent="0.2">
      <c r="A54" s="4">
        <v>15</v>
      </c>
      <c r="C54" s="4">
        <v>10</v>
      </c>
    </row>
    <row r="56" spans="1:4" x14ac:dyDescent="0.2">
      <c r="A56" s="100" t="s">
        <v>265</v>
      </c>
    </row>
    <row r="57" spans="1:4" x14ac:dyDescent="0.2">
      <c r="A57" s="100" t="s">
        <v>625</v>
      </c>
    </row>
    <row r="58" spans="1:4" x14ac:dyDescent="0.2">
      <c r="A58" s="100" t="s">
        <v>626</v>
      </c>
    </row>
    <row r="60" spans="1:4" x14ac:dyDescent="0.2">
      <c r="A60" s="4" t="s">
        <v>267</v>
      </c>
      <c r="B60" s="4" t="s">
        <v>267</v>
      </c>
    </row>
    <row r="61" spans="1:4" x14ac:dyDescent="0.2">
      <c r="A61" s="4" t="s">
        <v>627</v>
      </c>
      <c r="B61" s="4" t="s">
        <v>268</v>
      </c>
    </row>
    <row r="62" spans="1:4" x14ac:dyDescent="0.2">
      <c r="B62" s="4" t="s">
        <v>627</v>
      </c>
    </row>
    <row r="64" spans="1:4" x14ac:dyDescent="0.2">
      <c r="A64" s="4" t="s">
        <v>269</v>
      </c>
    </row>
    <row r="65" spans="1:1" x14ac:dyDescent="0.2">
      <c r="A65" s="4" t="s">
        <v>585</v>
      </c>
    </row>
    <row r="66" spans="1:1" x14ac:dyDescent="0.2">
      <c r="A66" s="4" t="s">
        <v>628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topLeftCell="A4" zoomScaleNormal="100" zoomScalePageLayoutView="55" workbookViewId="0">
      <selection activeCell="D7" sqref="D7"/>
    </sheetView>
  </sheetViews>
  <sheetFormatPr baseColWidth="10" defaultColWidth="17.42578125" defaultRowHeight="12.75" x14ac:dyDescent="0.2"/>
  <cols>
    <col min="1" max="1" width="17.42578125" style="208"/>
    <col min="2" max="2" width="36.28515625" style="208" customWidth="1"/>
    <col min="3" max="3" width="23" style="208" customWidth="1"/>
    <col min="4" max="4" width="38.7109375" style="208" customWidth="1"/>
    <col min="5" max="5" width="22.42578125" style="208" customWidth="1"/>
    <col min="6" max="6" width="30.42578125" style="208" customWidth="1"/>
    <col min="7" max="7" width="43" style="208" bestFit="1" customWidth="1"/>
    <col min="8" max="8" width="41.42578125" style="208" customWidth="1"/>
    <col min="9" max="9" width="17.42578125" style="208"/>
    <col min="10" max="10" width="29.7109375" style="208" customWidth="1"/>
    <col min="11" max="11" width="44.5703125" style="208" customWidth="1"/>
    <col min="12" max="16384" width="17.42578125" style="208"/>
  </cols>
  <sheetData>
    <row r="1" spans="1:11" s="197" customFormat="1" ht="39" customHeight="1" x14ac:dyDescent="0.2">
      <c r="A1" s="195" t="s">
        <v>60</v>
      </c>
      <c r="B1" s="196">
        <v>44618</v>
      </c>
      <c r="C1" s="327" t="s">
        <v>61</v>
      </c>
      <c r="D1" s="327"/>
      <c r="E1" s="327"/>
      <c r="F1" s="327"/>
      <c r="G1" s="327"/>
      <c r="H1" s="327"/>
      <c r="I1" s="327"/>
      <c r="J1" s="327"/>
      <c r="K1" s="327"/>
    </row>
    <row r="2" spans="1:11" s="198" customFormat="1" ht="25.5" customHeight="1" x14ac:dyDescent="0.2">
      <c r="A2" s="324" t="s">
        <v>62</v>
      </c>
      <c r="B2" s="328" t="s">
        <v>63</v>
      </c>
      <c r="C2" s="329"/>
      <c r="D2" s="329"/>
      <c r="E2" s="329"/>
      <c r="F2" s="329"/>
      <c r="G2" s="329"/>
      <c r="H2" s="329"/>
      <c r="I2" s="330"/>
      <c r="J2" s="324" t="s">
        <v>64</v>
      </c>
      <c r="K2" s="324" t="s">
        <v>65</v>
      </c>
    </row>
    <row r="3" spans="1:11" s="198" customFormat="1" ht="22.5" customHeight="1" x14ac:dyDescent="0.2">
      <c r="A3" s="325"/>
      <c r="B3" s="331" t="s">
        <v>66</v>
      </c>
      <c r="C3" s="331"/>
      <c r="D3" s="331" t="s">
        <v>67</v>
      </c>
      <c r="E3" s="331"/>
      <c r="F3" s="331" t="s">
        <v>68</v>
      </c>
      <c r="G3" s="331"/>
      <c r="H3" s="331" t="s">
        <v>69</v>
      </c>
      <c r="I3" s="331"/>
      <c r="J3" s="325"/>
      <c r="K3" s="325"/>
    </row>
    <row r="4" spans="1:11" s="201" customFormat="1" ht="27" customHeight="1" x14ac:dyDescent="0.2">
      <c r="A4" s="326"/>
      <c r="B4" s="199" t="s">
        <v>70</v>
      </c>
      <c r="C4" s="200" t="s">
        <v>71</v>
      </c>
      <c r="D4" s="199" t="s">
        <v>70</v>
      </c>
      <c r="E4" s="200" t="s">
        <v>71</v>
      </c>
      <c r="F4" s="199" t="s">
        <v>70</v>
      </c>
      <c r="G4" s="200" t="s">
        <v>71</v>
      </c>
      <c r="H4" s="199" t="s">
        <v>70</v>
      </c>
      <c r="I4" s="200" t="s">
        <v>71</v>
      </c>
      <c r="J4" s="326"/>
      <c r="K4" s="326"/>
    </row>
    <row r="5" spans="1:11" ht="51" x14ac:dyDescent="0.2">
      <c r="A5" s="202" t="s">
        <v>72</v>
      </c>
      <c r="B5" s="203" t="s">
        <v>73</v>
      </c>
      <c r="C5" s="204" t="s">
        <v>74</v>
      </c>
      <c r="D5" s="205"/>
      <c r="E5" s="204"/>
      <c r="F5" s="206" t="s">
        <v>75</v>
      </c>
      <c r="G5" s="204" t="s">
        <v>76</v>
      </c>
      <c r="H5" s="207"/>
      <c r="I5" s="204"/>
      <c r="J5" s="332" t="s">
        <v>77</v>
      </c>
      <c r="K5" s="335" t="s">
        <v>78</v>
      </c>
    </row>
    <row r="6" spans="1:11" ht="36" customHeight="1" x14ac:dyDescent="0.2">
      <c r="A6" s="202" t="s">
        <v>72</v>
      </c>
      <c r="B6" s="203" t="s">
        <v>79</v>
      </c>
      <c r="C6" s="203" t="s">
        <v>80</v>
      </c>
      <c r="D6" s="205"/>
      <c r="E6" s="209"/>
      <c r="F6" s="206" t="s">
        <v>81</v>
      </c>
      <c r="G6" s="203" t="s">
        <v>82</v>
      </c>
      <c r="H6" s="207"/>
      <c r="I6" s="203"/>
      <c r="J6" s="333"/>
      <c r="K6" s="333"/>
    </row>
    <row r="7" spans="1:11" ht="36" customHeight="1" x14ac:dyDescent="0.2">
      <c r="A7" s="202" t="s">
        <v>72</v>
      </c>
      <c r="B7" s="203" t="s">
        <v>83</v>
      </c>
      <c r="C7" s="203" t="s">
        <v>84</v>
      </c>
      <c r="D7" s="205"/>
      <c r="E7" s="209"/>
      <c r="F7" s="210" t="s">
        <v>85</v>
      </c>
      <c r="G7" s="203" t="s">
        <v>86</v>
      </c>
      <c r="H7" s="207"/>
      <c r="I7" s="203"/>
      <c r="J7" s="333"/>
      <c r="K7" s="333"/>
    </row>
    <row r="8" spans="1:11" ht="36" customHeight="1" x14ac:dyDescent="0.2">
      <c r="A8" s="202" t="s">
        <v>72</v>
      </c>
      <c r="B8" s="203" t="s">
        <v>68</v>
      </c>
      <c r="C8" s="204" t="s">
        <v>87</v>
      </c>
      <c r="D8" s="205"/>
      <c r="E8" s="209"/>
      <c r="F8" s="210"/>
      <c r="G8" s="211"/>
      <c r="H8" s="207"/>
      <c r="I8" s="211"/>
      <c r="J8" s="334"/>
      <c r="K8" s="334"/>
    </row>
    <row r="9" spans="1:11" ht="60" customHeight="1" x14ac:dyDescent="0.2">
      <c r="A9" s="202" t="s">
        <v>72</v>
      </c>
      <c r="B9" s="212" t="s">
        <v>79</v>
      </c>
      <c r="C9" s="203" t="s">
        <v>88</v>
      </c>
      <c r="D9" s="205"/>
      <c r="E9" s="209"/>
      <c r="F9" s="206" t="s">
        <v>89</v>
      </c>
      <c r="G9" s="203" t="s">
        <v>90</v>
      </c>
      <c r="H9" s="207"/>
      <c r="I9" s="205"/>
      <c r="J9" s="335" t="s">
        <v>91</v>
      </c>
      <c r="K9" s="335" t="s">
        <v>78</v>
      </c>
    </row>
    <row r="10" spans="1:11" ht="48" customHeight="1" x14ac:dyDescent="0.2">
      <c r="A10" s="202" t="s">
        <v>72</v>
      </c>
      <c r="B10" s="212"/>
      <c r="C10" s="203"/>
      <c r="D10" s="205"/>
      <c r="E10" s="209"/>
      <c r="F10" s="206" t="s">
        <v>92</v>
      </c>
      <c r="G10" s="203" t="s">
        <v>93</v>
      </c>
      <c r="H10" s="207"/>
      <c r="I10" s="211"/>
      <c r="J10" s="336"/>
      <c r="K10" s="336"/>
    </row>
    <row r="11" spans="1:11" ht="36" customHeight="1" x14ac:dyDescent="0.2">
      <c r="A11" s="202"/>
      <c r="B11" s="212"/>
      <c r="C11" s="203"/>
      <c r="D11" s="212"/>
      <c r="E11" s="209"/>
      <c r="F11" s="210" t="s">
        <v>85</v>
      </c>
      <c r="G11" s="203" t="s">
        <v>86</v>
      </c>
      <c r="H11" s="202"/>
      <c r="I11" s="213"/>
      <c r="J11" s="337"/>
      <c r="K11" s="337"/>
    </row>
    <row r="12" spans="1:11" ht="36" customHeight="1" x14ac:dyDescent="0.2">
      <c r="A12" s="202"/>
      <c r="B12" s="212"/>
      <c r="C12" s="212"/>
      <c r="D12" s="212"/>
      <c r="E12" s="209"/>
      <c r="F12" s="212"/>
      <c r="G12" s="212"/>
      <c r="H12" s="202"/>
      <c r="I12" s="214"/>
      <c r="J12" s="215"/>
      <c r="K12" s="215"/>
    </row>
    <row r="13" spans="1:11" ht="36" customHeight="1" x14ac:dyDescent="0.2">
      <c r="A13" s="202"/>
      <c r="B13" s="212"/>
      <c r="C13" s="212"/>
      <c r="D13" s="212"/>
      <c r="E13" s="209"/>
      <c r="F13" s="203"/>
      <c r="G13" s="203"/>
      <c r="H13" s="202"/>
      <c r="I13" s="213"/>
      <c r="J13" s="215"/>
      <c r="K13" s="215"/>
    </row>
    <row r="14" spans="1:11" ht="36" customHeight="1" x14ac:dyDescent="0.2">
      <c r="A14" s="202"/>
      <c r="B14" s="212"/>
      <c r="C14" s="212"/>
      <c r="D14" s="212"/>
      <c r="E14" s="209"/>
      <c r="F14" s="212"/>
      <c r="G14" s="212"/>
      <c r="H14" s="202"/>
      <c r="I14" s="213"/>
      <c r="J14" s="215"/>
      <c r="K14" s="215"/>
    </row>
    <row r="15" spans="1:11" ht="36" customHeight="1" x14ac:dyDescent="0.2">
      <c r="A15" s="202"/>
      <c r="B15" s="212"/>
      <c r="C15" s="212"/>
      <c r="D15" s="212"/>
      <c r="E15" s="209"/>
      <c r="F15" s="212"/>
      <c r="G15" s="212"/>
      <c r="H15" s="202"/>
      <c r="I15" s="213"/>
      <c r="J15" s="215"/>
      <c r="K15" s="215"/>
    </row>
    <row r="16" spans="1:11" ht="36" customHeight="1" x14ac:dyDescent="0.2">
      <c r="A16" s="202"/>
      <c r="B16" s="212"/>
      <c r="C16" s="212"/>
      <c r="D16" s="212"/>
      <c r="E16" s="209"/>
      <c r="F16" s="212"/>
      <c r="G16" s="216"/>
      <c r="H16" s="217"/>
      <c r="I16" s="214"/>
      <c r="J16" s="215"/>
      <c r="K16" s="215"/>
    </row>
    <row r="17" spans="1:11" ht="36" customHeight="1" x14ac:dyDescent="0.2">
      <c r="A17" s="202"/>
      <c r="B17" s="212"/>
      <c r="C17" s="212"/>
      <c r="D17" s="212"/>
      <c r="E17" s="209"/>
      <c r="F17" s="212"/>
      <c r="G17" s="212"/>
      <c r="H17" s="202"/>
      <c r="I17" s="213"/>
      <c r="J17" s="203"/>
      <c r="K17" s="218"/>
    </row>
    <row r="18" spans="1:11" ht="36" customHeight="1" x14ac:dyDescent="0.2">
      <c r="A18" s="202"/>
      <c r="B18" s="212"/>
      <c r="C18" s="212"/>
      <c r="D18" s="212"/>
      <c r="E18" s="209"/>
      <c r="F18" s="212"/>
      <c r="G18" s="212"/>
      <c r="H18" s="202"/>
      <c r="I18" s="213"/>
      <c r="J18" s="203"/>
      <c r="K18" s="218"/>
    </row>
    <row r="19" spans="1:11" ht="36" customHeight="1" x14ac:dyDescent="0.2">
      <c r="A19" s="202"/>
      <c r="B19" s="212"/>
      <c r="C19" s="212"/>
      <c r="D19" s="212"/>
      <c r="E19" s="209"/>
      <c r="F19" s="212"/>
      <c r="G19" s="212"/>
      <c r="H19" s="202"/>
      <c r="I19" s="213"/>
      <c r="J19" s="203"/>
      <c r="K19" s="218"/>
    </row>
    <row r="20" spans="1:11" ht="36" customHeight="1" x14ac:dyDescent="0.2">
      <c r="A20" s="202"/>
      <c r="B20" s="212"/>
      <c r="C20" s="212"/>
      <c r="D20" s="212"/>
      <c r="E20" s="209"/>
      <c r="F20" s="212"/>
      <c r="G20" s="212"/>
      <c r="H20" s="217"/>
      <c r="I20" s="214"/>
      <c r="J20" s="203"/>
      <c r="K20" s="218"/>
    </row>
    <row r="21" spans="1:11" ht="36" customHeight="1" x14ac:dyDescent="0.2">
      <c r="A21" s="219"/>
      <c r="B21" s="212"/>
      <c r="C21" s="204"/>
      <c r="D21" s="212"/>
      <c r="F21" s="212"/>
      <c r="G21" s="204"/>
      <c r="H21" s="217"/>
      <c r="I21" s="220"/>
      <c r="J21" s="215"/>
      <c r="K21" s="203"/>
    </row>
    <row r="22" spans="1:11" ht="36" customHeight="1" x14ac:dyDescent="0.2">
      <c r="A22" s="219"/>
      <c r="B22" s="212"/>
      <c r="C22" s="203"/>
      <c r="D22" s="212"/>
      <c r="E22" s="209"/>
      <c r="F22" s="212"/>
      <c r="G22" s="203"/>
      <c r="H22" s="217"/>
      <c r="I22" s="221"/>
      <c r="J22" s="215"/>
      <c r="K22" s="203"/>
    </row>
    <row r="23" spans="1:11" ht="36" customHeight="1" x14ac:dyDescent="0.2">
      <c r="A23" s="219"/>
      <c r="B23" s="212"/>
      <c r="C23" s="203"/>
      <c r="D23" s="212"/>
      <c r="F23" s="212"/>
      <c r="G23" s="203"/>
      <c r="H23" s="217"/>
      <c r="I23" s="221"/>
      <c r="J23" s="215"/>
      <c r="K23" s="203"/>
    </row>
    <row r="24" spans="1:11" ht="36" customHeight="1" x14ac:dyDescent="0.2">
      <c r="A24" s="219"/>
      <c r="B24" s="212"/>
      <c r="C24" s="204"/>
      <c r="D24" s="212"/>
      <c r="E24" s="209"/>
      <c r="F24" s="212"/>
      <c r="G24" s="222"/>
      <c r="H24" s="217"/>
      <c r="I24" s="223"/>
      <c r="J24" s="215"/>
      <c r="K24" s="203"/>
    </row>
    <row r="25" spans="1:11" ht="36" customHeight="1" x14ac:dyDescent="0.2">
      <c r="A25" s="219"/>
      <c r="B25" s="212"/>
      <c r="C25" s="203"/>
      <c r="D25" s="212"/>
      <c r="F25" s="212"/>
      <c r="G25" s="203"/>
      <c r="H25" s="217"/>
      <c r="I25" s="221"/>
      <c r="J25" s="215"/>
      <c r="K25" s="203"/>
    </row>
    <row r="26" spans="1:11" ht="36" customHeight="1" x14ac:dyDescent="0.2">
      <c r="A26" s="219"/>
      <c r="B26" s="212"/>
      <c r="C26" s="203"/>
      <c r="D26" s="212"/>
      <c r="E26" s="209"/>
      <c r="F26" s="212"/>
      <c r="G26" s="203"/>
      <c r="H26" s="217"/>
      <c r="I26" s="223"/>
      <c r="J26" s="215"/>
      <c r="K26" s="203"/>
    </row>
    <row r="27" spans="1:11" ht="36" customHeight="1" x14ac:dyDescent="0.2">
      <c r="A27" s="219"/>
      <c r="B27" s="212"/>
      <c r="C27" s="203"/>
      <c r="D27" s="212"/>
      <c r="E27" s="209"/>
      <c r="F27" s="212"/>
      <c r="H27" s="217"/>
      <c r="I27" s="221"/>
      <c r="J27" s="215"/>
      <c r="K27" s="203"/>
    </row>
    <row r="28" spans="1:11" ht="36" customHeight="1" x14ac:dyDescent="0.2">
      <c r="A28" s="219"/>
      <c r="B28" s="203"/>
      <c r="C28" s="204"/>
      <c r="D28" s="212"/>
      <c r="E28" s="204"/>
      <c r="F28" s="212"/>
      <c r="G28" s="204"/>
      <c r="H28" s="207"/>
      <c r="I28" s="220"/>
      <c r="J28" s="215"/>
      <c r="K28" s="203"/>
    </row>
    <row r="29" spans="1:11" ht="36" customHeight="1" x14ac:dyDescent="0.2">
      <c r="A29" s="219"/>
      <c r="B29" s="203"/>
      <c r="C29" s="203"/>
      <c r="D29" s="212"/>
      <c r="E29" s="209"/>
      <c r="F29" s="212"/>
      <c r="G29" s="203"/>
      <c r="H29" s="207"/>
      <c r="I29" s="221"/>
      <c r="J29" s="224"/>
      <c r="K29" s="224"/>
    </row>
    <row r="30" spans="1:11" ht="36" customHeight="1" x14ac:dyDescent="0.2">
      <c r="A30" s="219"/>
      <c r="B30" s="203"/>
      <c r="C30" s="203"/>
      <c r="D30" s="212"/>
      <c r="E30" s="209"/>
      <c r="F30" s="212"/>
      <c r="G30" s="203"/>
      <c r="H30" s="207"/>
      <c r="I30" s="221"/>
      <c r="J30" s="224"/>
      <c r="K30" s="224"/>
    </row>
    <row r="31" spans="1:11" ht="36" customHeight="1" x14ac:dyDescent="0.2">
      <c r="A31" s="219"/>
      <c r="B31" s="203"/>
      <c r="C31" s="204"/>
      <c r="D31" s="205"/>
      <c r="E31" s="209"/>
      <c r="F31" s="212"/>
      <c r="G31" s="211"/>
      <c r="H31" s="207"/>
      <c r="I31" s="225"/>
      <c r="J31" s="224"/>
      <c r="K31" s="224"/>
    </row>
    <row r="32" spans="1:11" ht="36" customHeight="1" x14ac:dyDescent="0.2">
      <c r="A32" s="219"/>
      <c r="B32" s="203"/>
      <c r="C32" s="203"/>
      <c r="D32" s="205"/>
      <c r="E32" s="209"/>
      <c r="F32" s="212"/>
      <c r="G32" s="203"/>
      <c r="H32" s="207"/>
      <c r="I32" s="226"/>
      <c r="J32" s="203"/>
      <c r="K32" s="203"/>
    </row>
    <row r="33" spans="1:11" ht="36" customHeight="1" x14ac:dyDescent="0.2">
      <c r="A33" s="219"/>
      <c r="B33" s="203"/>
      <c r="C33" s="203"/>
      <c r="D33" s="205"/>
      <c r="E33" s="209"/>
      <c r="F33" s="212"/>
      <c r="G33" s="203"/>
      <c r="H33" s="207"/>
      <c r="I33" s="225"/>
      <c r="J33" s="224"/>
      <c r="K33" s="224"/>
    </row>
    <row r="34" spans="1:11" ht="36" customHeight="1" x14ac:dyDescent="0.2">
      <c r="A34" s="219"/>
      <c r="B34" s="212"/>
      <c r="C34" s="227"/>
      <c r="D34" s="203"/>
      <c r="E34" s="209"/>
      <c r="F34" s="212"/>
      <c r="G34" s="222"/>
      <c r="H34" s="222"/>
      <c r="I34" s="223"/>
      <c r="J34" s="228"/>
      <c r="K34" s="209"/>
    </row>
    <row r="35" spans="1:11" ht="36" customHeight="1" x14ac:dyDescent="0.2">
      <c r="A35" s="219"/>
      <c r="B35" s="212"/>
      <c r="C35" s="227"/>
      <c r="D35" s="203"/>
      <c r="E35" s="209"/>
      <c r="F35" s="203"/>
      <c r="G35" s="222"/>
      <c r="H35" s="222"/>
      <c r="I35" s="223"/>
      <c r="J35" s="228"/>
      <c r="K35" s="209"/>
    </row>
    <row r="36" spans="1:11" ht="36.950000000000003" customHeight="1" x14ac:dyDescent="0.2">
      <c r="A36" s="219"/>
      <c r="B36" s="212"/>
      <c r="C36" s="227"/>
      <c r="D36" s="203"/>
      <c r="E36" s="209"/>
      <c r="F36" s="203"/>
      <c r="G36" s="222"/>
      <c r="H36" s="222"/>
      <c r="I36" s="223"/>
      <c r="J36" s="228"/>
      <c r="K36" s="209"/>
    </row>
    <row r="37" spans="1:11" ht="36.950000000000003" customHeight="1" x14ac:dyDescent="0.2">
      <c r="A37" s="219"/>
      <c r="B37" s="212"/>
      <c r="C37" s="227"/>
      <c r="D37" s="203"/>
      <c r="E37" s="209"/>
      <c r="F37" s="203"/>
      <c r="G37" s="222"/>
      <c r="H37" s="222"/>
      <c r="I37" s="223"/>
      <c r="J37" s="228"/>
      <c r="K37" s="209"/>
    </row>
    <row r="38" spans="1:11" ht="36.950000000000003" customHeight="1" x14ac:dyDescent="0.2">
      <c r="A38" s="219"/>
      <c r="B38" s="212"/>
      <c r="C38" s="227"/>
      <c r="D38" s="203"/>
      <c r="E38" s="209"/>
      <c r="F38" s="203"/>
      <c r="G38" s="222"/>
      <c r="H38" s="222"/>
      <c r="I38" s="223"/>
      <c r="J38" s="228"/>
      <c r="K38" s="209"/>
    </row>
    <row r="39" spans="1:11" ht="36.950000000000003" customHeight="1" x14ac:dyDescent="0.2">
      <c r="A39" s="219"/>
      <c r="B39" s="212"/>
      <c r="C39" s="227"/>
      <c r="D39" s="203"/>
      <c r="E39" s="209"/>
      <c r="F39" s="203"/>
      <c r="G39" s="222"/>
      <c r="H39" s="222"/>
      <c r="I39" s="223"/>
      <c r="J39" s="228"/>
      <c r="K39" s="209"/>
    </row>
    <row r="40" spans="1:11" ht="36.950000000000003" customHeight="1" x14ac:dyDescent="0.2">
      <c r="A40" s="219"/>
      <c r="B40" s="212"/>
      <c r="C40" s="227"/>
      <c r="D40" s="203"/>
      <c r="E40" s="209"/>
      <c r="F40" s="203"/>
      <c r="G40" s="222"/>
      <c r="H40" s="222"/>
      <c r="I40" s="223"/>
      <c r="J40" s="228"/>
      <c r="K40" s="209"/>
    </row>
    <row r="41" spans="1:11" ht="36.950000000000003" customHeight="1" x14ac:dyDescent="0.2">
      <c r="A41" s="219"/>
      <c r="B41" s="212"/>
      <c r="C41" s="227"/>
      <c r="D41" s="203"/>
      <c r="E41" s="209"/>
      <c r="F41" s="203"/>
      <c r="G41" s="222"/>
      <c r="H41" s="222"/>
      <c r="I41" s="223"/>
      <c r="J41" s="228"/>
      <c r="K41" s="209"/>
    </row>
    <row r="42" spans="1:11" ht="36.950000000000003" customHeight="1" x14ac:dyDescent="0.2">
      <c r="A42" s="219"/>
      <c r="B42" s="212"/>
      <c r="C42" s="227"/>
      <c r="D42" s="203"/>
      <c r="E42" s="209"/>
      <c r="F42" s="203"/>
      <c r="G42" s="222"/>
      <c r="H42" s="222"/>
      <c r="I42" s="223"/>
      <c r="J42" s="228"/>
      <c r="K42" s="209"/>
    </row>
    <row r="43" spans="1:11" ht="36.950000000000003" customHeight="1" x14ac:dyDescent="0.2">
      <c r="A43" s="219"/>
      <c r="B43" s="212"/>
      <c r="C43" s="227"/>
      <c r="D43" s="203"/>
      <c r="E43" s="209"/>
      <c r="F43" s="203"/>
      <c r="G43" s="222"/>
      <c r="H43" s="222"/>
      <c r="I43" s="223"/>
      <c r="J43" s="228"/>
      <c r="K43" s="209"/>
    </row>
    <row r="44" spans="1:11" ht="36.950000000000003" customHeight="1" x14ac:dyDescent="0.2">
      <c r="A44" s="219"/>
      <c r="B44" s="212"/>
      <c r="C44" s="227"/>
      <c r="D44" s="203"/>
      <c r="E44" s="209"/>
      <c r="F44" s="203"/>
      <c r="G44" s="222"/>
      <c r="H44" s="222"/>
      <c r="I44" s="223"/>
      <c r="J44" s="228"/>
      <c r="K44" s="209"/>
    </row>
    <row r="45" spans="1:11" ht="42.95" customHeight="1" x14ac:dyDescent="0.2">
      <c r="A45" s="229" t="s">
        <v>94</v>
      </c>
      <c r="B45" s="323" t="s">
        <v>95</v>
      </c>
      <c r="C45" s="323"/>
      <c r="D45" s="323"/>
      <c r="E45" s="323"/>
      <c r="F45" s="323"/>
      <c r="G45" s="323"/>
      <c r="H45" s="323"/>
      <c r="I45" s="323"/>
      <c r="J45" s="323"/>
      <c r="K45" s="323"/>
    </row>
    <row r="49" spans="1:8" hidden="1" x14ac:dyDescent="0.2">
      <c r="A49" s="208" t="s">
        <v>96</v>
      </c>
      <c r="B49" s="208" t="s">
        <v>83</v>
      </c>
      <c r="C49" s="208" t="s">
        <v>97</v>
      </c>
      <c r="D49" s="208" t="s">
        <v>98</v>
      </c>
      <c r="F49" s="208" t="s">
        <v>98</v>
      </c>
      <c r="H49" s="208" t="s">
        <v>98</v>
      </c>
    </row>
    <row r="50" spans="1:8" hidden="1" x14ac:dyDescent="0.2">
      <c r="A50" s="208" t="s">
        <v>99</v>
      </c>
      <c r="B50" s="208" t="s">
        <v>79</v>
      </c>
      <c r="C50" s="208" t="s">
        <v>75</v>
      </c>
      <c r="D50" s="208" t="s">
        <v>100</v>
      </c>
      <c r="F50" s="208" t="s">
        <v>100</v>
      </c>
      <c r="H50" s="208" t="s">
        <v>100</v>
      </c>
    </row>
    <row r="51" spans="1:8" hidden="1" x14ac:dyDescent="0.2">
      <c r="A51" s="208" t="s">
        <v>101</v>
      </c>
      <c r="B51" s="208" t="s">
        <v>68</v>
      </c>
      <c r="C51" s="208" t="s">
        <v>81</v>
      </c>
      <c r="D51" s="208" t="s">
        <v>102</v>
      </c>
      <c r="F51" s="208" t="s">
        <v>102</v>
      </c>
      <c r="H51" s="208" t="s">
        <v>102</v>
      </c>
    </row>
    <row r="52" spans="1:8" hidden="1" x14ac:dyDescent="0.2">
      <c r="A52" s="208" t="s">
        <v>103</v>
      </c>
      <c r="B52" s="208" t="s">
        <v>104</v>
      </c>
      <c r="C52" s="208" t="s">
        <v>85</v>
      </c>
    </row>
    <row r="53" spans="1:8" hidden="1" x14ac:dyDescent="0.2">
      <c r="A53" s="208" t="s">
        <v>105</v>
      </c>
      <c r="B53" s="208" t="s">
        <v>106</v>
      </c>
      <c r="C53" s="208" t="s">
        <v>89</v>
      </c>
    </row>
    <row r="54" spans="1:8" hidden="1" x14ac:dyDescent="0.2">
      <c r="A54" s="208" t="s">
        <v>107</v>
      </c>
      <c r="B54" s="208" t="s">
        <v>73</v>
      </c>
      <c r="C54" s="208" t="s">
        <v>92</v>
      </c>
    </row>
    <row r="55" spans="1:8" hidden="1" x14ac:dyDescent="0.2"/>
    <row r="56" spans="1:8" s="230" customFormat="1" x14ac:dyDescent="0.2"/>
    <row r="57" spans="1:8" s="230" customFormat="1" x14ac:dyDescent="0.2"/>
    <row r="58" spans="1:8" s="230" customFormat="1" ht="15" x14ac:dyDescent="0.25">
      <c r="A58" s="231"/>
      <c r="B58" s="231"/>
      <c r="C58" s="231"/>
    </row>
    <row r="59" spans="1:8" s="230" customFormat="1" ht="14.25" x14ac:dyDescent="0.2">
      <c r="A59" s="232"/>
      <c r="B59" s="233"/>
      <c r="C59" s="234"/>
    </row>
    <row r="60" spans="1:8" s="230" customFormat="1" ht="14.25" x14ac:dyDescent="0.2">
      <c r="A60" s="232"/>
      <c r="B60" s="233"/>
      <c r="C60" s="234"/>
    </row>
    <row r="61" spans="1:8" s="230" customFormat="1" ht="14.25" x14ac:dyDescent="0.2">
      <c r="A61" s="232"/>
      <c r="B61" s="233"/>
      <c r="C61" s="234"/>
    </row>
    <row r="62" spans="1:8" s="230" customFormat="1" ht="14.25" x14ac:dyDescent="0.2">
      <c r="A62" s="232"/>
      <c r="B62" s="233"/>
      <c r="C62" s="234"/>
    </row>
    <row r="63" spans="1:8" s="230" customFormat="1" ht="14.25" x14ac:dyDescent="0.2">
      <c r="A63" s="232"/>
      <c r="B63" s="233"/>
      <c r="C63" s="234"/>
    </row>
    <row r="64" spans="1:8" ht="14.25" x14ac:dyDescent="0.2">
      <c r="A64" s="235"/>
      <c r="B64" s="236"/>
      <c r="C64" s="237"/>
    </row>
    <row r="65" spans="1:3" ht="14.25" x14ac:dyDescent="0.2">
      <c r="A65" s="235"/>
      <c r="B65" s="236"/>
      <c r="C65" s="237"/>
    </row>
    <row r="66" spans="1:3" ht="14.25" x14ac:dyDescent="0.2">
      <c r="A66" s="235"/>
      <c r="B66" s="236"/>
      <c r="C66" s="237"/>
    </row>
    <row r="67" spans="1:3" ht="14.25" x14ac:dyDescent="0.2">
      <c r="A67" s="235"/>
      <c r="B67" s="236"/>
      <c r="C67" s="237"/>
    </row>
    <row r="68" spans="1:3" ht="14.25" x14ac:dyDescent="0.2">
      <c r="A68" s="235"/>
      <c r="B68" s="236"/>
      <c r="C68" s="237"/>
    </row>
    <row r="69" spans="1:3" ht="14.25" x14ac:dyDescent="0.2">
      <c r="A69" s="235"/>
      <c r="B69" s="236"/>
      <c r="C69" s="237"/>
    </row>
    <row r="70" spans="1:3" ht="14.25" x14ac:dyDescent="0.2">
      <c r="A70" s="235"/>
      <c r="B70" s="236"/>
    </row>
    <row r="71" spans="1:3" ht="14.25" x14ac:dyDescent="0.2">
      <c r="A71" s="235"/>
      <c r="B71" s="236"/>
    </row>
    <row r="72" spans="1:3" ht="14.25" x14ac:dyDescent="0.2">
      <c r="A72" s="235"/>
      <c r="B72" s="236"/>
    </row>
    <row r="144" s="238" customFormat="1" ht="25.5" customHeight="1" x14ac:dyDescent="0.2"/>
    <row r="145" s="238" customFormat="1" ht="24" customHeight="1" x14ac:dyDescent="0.2"/>
    <row r="146" s="238" customFormat="1" ht="22.5" customHeight="1" x14ac:dyDescent="0.2"/>
    <row r="147" s="208" customFormat="1" ht="31.5" customHeight="1" x14ac:dyDescent="0.2"/>
  </sheetData>
  <sheetProtection algorithmName="SHA-512" hashValue="Yen3opaK58VXc0n4l6/0GCBfrvsKotTfU4vA5d7iG5Con9sU07s6yFEpuPlbfr9scFeOXaLjh18d8TUb4TKokA==" saltValue="jvoSKz/wHBpv3/KOHRlyXA==" spinCount="100000" sheet="1" formatCells="0" formatColumns="0" formatRows="0"/>
  <mergeCells count="14">
    <mergeCell ref="B45:K45"/>
    <mergeCell ref="J2:J4"/>
    <mergeCell ref="K2:K4"/>
    <mergeCell ref="C1:K1"/>
    <mergeCell ref="A2:A4"/>
    <mergeCell ref="B2:I2"/>
    <mergeCell ref="B3:C3"/>
    <mergeCell ref="D3:E3"/>
    <mergeCell ref="F3:G3"/>
    <mergeCell ref="H3:I3"/>
    <mergeCell ref="J5:J8"/>
    <mergeCell ref="K5:K8"/>
    <mergeCell ref="J9:J11"/>
    <mergeCell ref="K9:K11"/>
  </mergeCells>
  <dataValidations count="8">
    <dataValidation type="list" allowBlank="1" showInputMessage="1" showErrorMessage="1" sqref="H34:H44 H11:H27" xr:uid="{2D34C4E7-9D48-4FFB-841A-82D68755C1EA}">
      <formula1>$D$49:$D$51</formula1>
    </dataValidation>
    <dataValidation type="list" allowBlank="1" showInputMessage="1" showErrorMessage="1" sqref="B34:B44 B9:B27" xr:uid="{698B2120-12C5-4352-A2BA-F3891FCBE2FC}">
      <formula1>$B$49:$B$54</formula1>
    </dataValidation>
    <dataValidation type="list" allowBlank="1" showInputMessage="1" showErrorMessage="1" sqref="D34:D44 D11:D30" xr:uid="{D7CA491D-CAED-43B4-A5C1-E9B4484E33CA}">
      <formula1>$A$49:$A$54</formula1>
    </dataValidation>
    <dataValidation type="list" allowBlank="1" showInputMessage="1" showErrorMessage="1" sqref="D31:D33 D5:D10" xr:uid="{E5C15AFC-84AC-42EC-8349-6327A5CC8C9B}">
      <formula1>$A$27:$A$32</formula1>
    </dataValidation>
    <dataValidation type="list" allowBlank="1" showInputMessage="1" showErrorMessage="1" sqref="B28:B33 B5:B8" xr:uid="{4BBA365E-6120-4E04-82C4-47E74E913375}">
      <formula1>$B$27:$B$32</formula1>
    </dataValidation>
    <dataValidation type="list" allowBlank="1" showInputMessage="1" showErrorMessage="1" sqref="H28:H33 H5:H10" xr:uid="{CEEE81E0-7C6A-443F-83E7-CEBC4062B5E0}">
      <formula1>$D$27:$D$29</formula1>
    </dataValidation>
    <dataValidation type="list" allowBlank="1" showInputMessage="1" showErrorMessage="1" sqref="F12:F44" xr:uid="{FD2EF114-7144-4929-A623-9D45CCC9FA6E}">
      <formula1>$C$49:$C$54</formula1>
    </dataValidation>
    <dataValidation type="list" allowBlank="1" showInputMessage="1" showErrorMessage="1" sqref="F5:F11" xr:uid="{FE5A4827-11D9-4042-93B6-821926016701}">
      <formula1>$C$27:$C$32</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tabSelected="1" view="pageBreakPreview" topLeftCell="BR1" zoomScale="80" zoomScaleNormal="100" zoomScaleSheetLayoutView="80" zoomScalePageLayoutView="55" workbookViewId="0">
      <selection activeCell="BV5" sqref="BV5"/>
    </sheetView>
  </sheetViews>
  <sheetFormatPr baseColWidth="10" defaultColWidth="11.42578125" defaultRowHeight="16.5" customHeight="1" x14ac:dyDescent="0.3"/>
  <cols>
    <col min="1" max="1" width="4" style="2" bestFit="1" customWidth="1"/>
    <col min="2" max="4" width="18.7109375" style="93" customWidth="1"/>
    <col min="5" max="5" width="32.42578125" style="1" customWidth="1"/>
    <col min="6" max="6" width="18.42578125" style="2" customWidth="1"/>
    <col min="7" max="7" width="16.42578125" style="2" customWidth="1"/>
    <col min="8" max="8" width="16.140625" style="2" customWidth="1"/>
    <col min="9" max="9" width="19" style="180" customWidth="1"/>
    <col min="10" max="10" width="24.42578125" style="1" customWidth="1"/>
    <col min="11" max="11" width="16.5703125" style="1" customWidth="1"/>
    <col min="12" max="12" width="6.28515625" style="1" bestFit="1" customWidth="1"/>
    <col min="13" max="13" width="27" style="1" customWidth="1"/>
    <col min="14" max="14" width="11" style="1" hidden="1" customWidth="1"/>
    <col min="15" max="15" width="17.5703125" style="1" customWidth="1"/>
    <col min="16" max="16" width="6.28515625" style="1" bestFit="1" customWidth="1"/>
    <col min="17" max="17" width="20.42578125" style="1" customWidth="1"/>
    <col min="18" max="18" width="5.85546875" style="1" customWidth="1"/>
    <col min="19" max="19" width="31" style="265" customWidth="1"/>
    <col min="20" max="20" width="15.140625" style="1" hidden="1" customWidth="1"/>
    <col min="21" max="21" width="18.42578125" style="1" hidden="1" customWidth="1"/>
    <col min="22" max="22" width="21" style="1" hidden="1" customWidth="1"/>
    <col min="23" max="23" width="19.28515625" style="1" hidden="1" customWidth="1"/>
    <col min="24" max="24" width="28.42578125" style="1" hidden="1" customWidth="1"/>
    <col min="25" max="25" width="6.85546875" style="1" hidden="1" customWidth="1"/>
    <col min="26" max="26" width="5" style="1" hidden="1" customWidth="1"/>
    <col min="27" max="27" width="5.5703125" style="1" hidden="1" customWidth="1"/>
    <col min="28" max="28" width="7.140625" style="1" hidden="1" customWidth="1"/>
    <col min="29" max="29" width="6.7109375" style="1" hidden="1" customWidth="1"/>
    <col min="30" max="30" width="7.5703125" style="1" hidden="1" customWidth="1"/>
    <col min="31" max="31" width="15.28515625" style="1" hidden="1" customWidth="1"/>
    <col min="32" max="32" width="12" style="1" hidden="1" customWidth="1"/>
    <col min="33" max="33" width="10.42578125" style="1" hidden="1" customWidth="1"/>
    <col min="34" max="34" width="9.28515625" style="1" hidden="1" customWidth="1"/>
    <col min="35" max="35" width="9.140625" style="1" hidden="1" customWidth="1"/>
    <col min="36" max="36" width="8.42578125" style="1" hidden="1" customWidth="1"/>
    <col min="37" max="37" width="7.28515625" style="1" hidden="1" customWidth="1"/>
    <col min="38" max="38" width="23" style="277" customWidth="1"/>
    <col min="39" max="39" width="18.85546875" style="1" customWidth="1"/>
    <col min="40" max="40" width="22.140625" style="1" customWidth="1"/>
    <col min="41" max="41" width="20.5703125" style="134" hidden="1" customWidth="1"/>
    <col min="42" max="42" width="26" style="134" hidden="1" customWidth="1"/>
    <col min="43" max="43" width="20.5703125" style="134" hidden="1" customWidth="1"/>
    <col min="44" max="44" width="74.5703125" style="134" hidden="1" customWidth="1"/>
    <col min="45" max="45" width="22.140625" style="134" hidden="1" customWidth="1"/>
    <col min="46" max="46" width="41.85546875" style="134" hidden="1" customWidth="1"/>
    <col min="47" max="47" width="17.42578125" style="134" customWidth="1"/>
    <col min="48" max="48" width="23" style="134" customWidth="1"/>
    <col min="49" max="49" width="17.42578125" style="134" customWidth="1"/>
    <col min="50" max="54" width="17.42578125" style="134" hidden="1" customWidth="1"/>
    <col min="55" max="55" width="23" style="134" hidden="1" customWidth="1"/>
    <col min="56" max="56" width="69.7109375" style="134" hidden="1" customWidth="1"/>
    <col min="57" max="57" width="18.85546875" style="134" hidden="1" customWidth="1"/>
    <col min="58" max="58" width="27.7109375" style="134" hidden="1" customWidth="1"/>
    <col min="59" max="59" width="19.5703125" style="134" hidden="1" customWidth="1"/>
    <col min="60" max="60" width="23" style="1" hidden="1" customWidth="1"/>
    <col min="61" max="61" width="75" style="1" hidden="1" customWidth="1"/>
    <col min="62" max="62" width="18.85546875" style="1" hidden="1" customWidth="1"/>
    <col min="63" max="63" width="23.28515625" style="1" hidden="1" customWidth="1"/>
    <col min="64" max="64" width="26" style="1" hidden="1" customWidth="1"/>
    <col min="65" max="65" width="23" style="134" customWidth="1"/>
    <col min="66" max="66" width="64.42578125" style="133" customWidth="1"/>
    <col min="67" max="67" width="18.85546875" style="134" customWidth="1"/>
    <col min="68" max="68" width="16.85546875" style="134" customWidth="1"/>
    <col min="69" max="69" width="22.7109375" style="134" customWidth="1"/>
    <col min="70" max="70" width="20.5703125" style="147" customWidth="1"/>
    <col min="71" max="72" width="23" style="134" customWidth="1"/>
    <col min="73" max="73" width="18.5703125" style="134" customWidth="1"/>
    <col min="74" max="74" width="20.5703125" style="134" customWidth="1"/>
    <col min="75" max="75" width="30.5703125" style="134" customWidth="1"/>
    <col min="76" max="76" width="24.140625" style="134" customWidth="1"/>
    <col min="77" max="77" width="13.7109375" style="134" customWidth="1"/>
    <col min="78" max="78" width="55.7109375" style="134" customWidth="1"/>
    <col min="79" max="79" width="50.28515625" style="134" customWidth="1"/>
    <col min="80" max="80" width="46.140625" style="134" customWidth="1"/>
    <col min="81" max="16384" width="11.42578125" style="134"/>
  </cols>
  <sheetData>
    <row r="1" spans="1:106" ht="16.5" customHeight="1" x14ac:dyDescent="0.3">
      <c r="A1" s="168"/>
      <c r="B1" s="169"/>
      <c r="C1" s="169"/>
      <c r="E1" s="3"/>
      <c r="F1" s="170"/>
      <c r="G1" s="168"/>
      <c r="H1" s="168"/>
      <c r="I1" s="171"/>
      <c r="J1" s="3"/>
      <c r="K1" s="3"/>
      <c r="L1" s="3"/>
      <c r="M1" s="3"/>
      <c r="N1" s="3"/>
      <c r="O1" s="3"/>
      <c r="P1" s="3"/>
      <c r="Q1" s="3"/>
      <c r="R1" s="3"/>
      <c r="T1" s="3"/>
      <c r="U1" s="3"/>
      <c r="V1" s="3"/>
      <c r="W1" s="3"/>
      <c r="X1" s="3"/>
      <c r="Y1" s="3"/>
      <c r="Z1" s="3"/>
      <c r="AA1" s="3"/>
      <c r="AB1" s="3"/>
      <c r="AC1" s="3"/>
      <c r="AD1" s="3"/>
      <c r="AE1" s="3"/>
      <c r="AF1" s="3"/>
      <c r="AG1" s="3"/>
      <c r="AH1" s="3"/>
      <c r="AI1" s="3"/>
      <c r="AJ1" s="3"/>
      <c r="AK1" s="3"/>
      <c r="AL1" s="273"/>
      <c r="AM1" s="133"/>
      <c r="AN1" s="133"/>
      <c r="AO1" s="133"/>
      <c r="AP1" s="133"/>
      <c r="AQ1" s="133"/>
      <c r="AR1" s="133"/>
      <c r="AS1" s="133"/>
      <c r="AT1" s="133"/>
      <c r="AU1" s="133"/>
      <c r="AV1" s="133"/>
      <c r="AW1" s="133"/>
      <c r="AX1" s="133"/>
      <c r="AY1" s="133"/>
      <c r="AZ1" s="133"/>
      <c r="BA1" s="133"/>
      <c r="BB1" s="133"/>
      <c r="BC1" s="133"/>
      <c r="BD1" s="133"/>
      <c r="BE1" s="133"/>
      <c r="BF1" s="133"/>
      <c r="BG1" s="133"/>
      <c r="BH1" s="3"/>
      <c r="BI1" s="3"/>
      <c r="BJ1" s="3"/>
      <c r="BK1" s="3"/>
      <c r="BL1" s="3"/>
      <c r="BM1" s="133"/>
      <c r="BO1" s="133"/>
      <c r="BP1" s="133"/>
      <c r="BQ1" s="133"/>
      <c r="BR1" s="146"/>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row>
    <row r="2" spans="1:106" ht="33.75" customHeight="1" x14ac:dyDescent="0.3">
      <c r="A2" s="345" t="s">
        <v>108</v>
      </c>
      <c r="B2" s="346"/>
      <c r="C2" s="346"/>
      <c r="D2" s="346"/>
      <c r="E2" s="346"/>
      <c r="F2" s="346"/>
      <c r="G2" s="346"/>
      <c r="H2" s="346"/>
      <c r="I2" s="347"/>
      <c r="J2" s="345" t="s">
        <v>109</v>
      </c>
      <c r="K2" s="346"/>
      <c r="L2" s="346"/>
      <c r="M2" s="346"/>
      <c r="N2" s="346"/>
      <c r="O2" s="346"/>
      <c r="P2" s="346"/>
      <c r="Q2" s="347"/>
      <c r="R2" s="370" t="s">
        <v>110</v>
      </c>
      <c r="S2" s="370"/>
      <c r="T2" s="370"/>
      <c r="U2" s="370"/>
      <c r="V2" s="370"/>
      <c r="W2" s="370"/>
      <c r="X2" s="370"/>
      <c r="Y2" s="370"/>
      <c r="Z2" s="370"/>
      <c r="AA2" s="370"/>
      <c r="AB2" s="370"/>
      <c r="AC2" s="370"/>
      <c r="AD2" s="370"/>
      <c r="AE2" s="374" t="s">
        <v>111</v>
      </c>
      <c r="AF2" s="374"/>
      <c r="AG2" s="374"/>
      <c r="AH2" s="374"/>
      <c r="AI2" s="374"/>
      <c r="AJ2" s="374"/>
      <c r="AK2" s="374"/>
      <c r="AL2" s="382" t="s">
        <v>112</v>
      </c>
      <c r="AM2" s="382"/>
      <c r="AN2" s="382"/>
      <c r="AO2" s="382"/>
      <c r="AP2" s="382"/>
      <c r="AQ2" s="382"/>
      <c r="AR2" s="382"/>
      <c r="AS2" s="382"/>
      <c r="AT2" s="382"/>
      <c r="AU2" s="382"/>
      <c r="AV2" s="382"/>
      <c r="AW2" s="382"/>
      <c r="AX2" s="339" t="s">
        <v>113</v>
      </c>
      <c r="AY2" s="339"/>
      <c r="AZ2" s="339"/>
      <c r="BA2" s="339"/>
      <c r="BB2" s="339"/>
      <c r="BC2" s="338" t="s">
        <v>114</v>
      </c>
      <c r="BD2" s="338"/>
      <c r="BE2" s="338"/>
      <c r="BF2" s="338"/>
      <c r="BG2" s="338"/>
      <c r="BH2" s="338" t="s">
        <v>115</v>
      </c>
      <c r="BI2" s="338"/>
      <c r="BJ2" s="338"/>
      <c r="BK2" s="338"/>
      <c r="BL2" s="338"/>
      <c r="BM2" s="338" t="s">
        <v>116</v>
      </c>
      <c r="BN2" s="338"/>
      <c r="BO2" s="338"/>
      <c r="BP2" s="338"/>
      <c r="BQ2" s="338"/>
      <c r="BR2" s="379" t="s">
        <v>117</v>
      </c>
      <c r="BS2" s="379"/>
      <c r="BT2" s="379"/>
      <c r="BU2" s="379"/>
      <c r="BV2" s="351" t="s">
        <v>118</v>
      </c>
      <c r="BW2" s="351"/>
      <c r="BX2" s="351"/>
      <c r="BY2" s="342" t="s">
        <v>119</v>
      </c>
      <c r="BZ2" s="343"/>
      <c r="CA2" s="343"/>
      <c r="CB2" s="344"/>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row>
    <row r="3" spans="1:106" ht="16.5" customHeight="1" x14ac:dyDescent="0.3">
      <c r="A3" s="369" t="s">
        <v>120</v>
      </c>
      <c r="B3" s="370" t="s">
        <v>7</v>
      </c>
      <c r="C3" s="370" t="s">
        <v>9</v>
      </c>
      <c r="D3" s="371" t="s">
        <v>121</v>
      </c>
      <c r="E3" s="371" t="s">
        <v>21</v>
      </c>
      <c r="F3" s="374" t="s">
        <v>15</v>
      </c>
      <c r="G3" s="370" t="s">
        <v>17</v>
      </c>
      <c r="H3" s="370" t="s">
        <v>122</v>
      </c>
      <c r="I3" s="370" t="s">
        <v>23</v>
      </c>
      <c r="J3" s="370" t="s">
        <v>123</v>
      </c>
      <c r="K3" s="370" t="s">
        <v>124</v>
      </c>
      <c r="L3" s="371" t="s">
        <v>125</v>
      </c>
      <c r="M3" s="370" t="s">
        <v>126</v>
      </c>
      <c r="N3" s="383" t="s">
        <v>127</v>
      </c>
      <c r="O3" s="370" t="s">
        <v>128</v>
      </c>
      <c r="P3" s="374" t="s">
        <v>125</v>
      </c>
      <c r="Q3" s="370" t="s">
        <v>29</v>
      </c>
      <c r="R3" s="372" t="s">
        <v>129</v>
      </c>
      <c r="S3" s="339" t="s">
        <v>31</v>
      </c>
      <c r="T3" s="370" t="s">
        <v>33</v>
      </c>
      <c r="U3" s="375" t="s">
        <v>130</v>
      </c>
      <c r="V3" s="376"/>
      <c r="W3" s="376"/>
      <c r="X3" s="377"/>
      <c r="Y3" s="370" t="s">
        <v>131</v>
      </c>
      <c r="Z3" s="370"/>
      <c r="AA3" s="370"/>
      <c r="AB3" s="370"/>
      <c r="AC3" s="370"/>
      <c r="AD3" s="370"/>
      <c r="AE3" s="372" t="s">
        <v>132</v>
      </c>
      <c r="AF3" s="372" t="s">
        <v>133</v>
      </c>
      <c r="AG3" s="372" t="s">
        <v>125</v>
      </c>
      <c r="AH3" s="372" t="s">
        <v>134</v>
      </c>
      <c r="AI3" s="372" t="s">
        <v>125</v>
      </c>
      <c r="AJ3" s="372" t="s">
        <v>135</v>
      </c>
      <c r="AK3" s="372" t="s">
        <v>49</v>
      </c>
      <c r="AL3" s="386" t="s">
        <v>136</v>
      </c>
      <c r="AM3" s="359" t="s">
        <v>137</v>
      </c>
      <c r="AN3" s="359" t="s">
        <v>138</v>
      </c>
      <c r="AO3" s="359" t="s">
        <v>139</v>
      </c>
      <c r="AP3" s="359" t="s">
        <v>140</v>
      </c>
      <c r="AQ3" s="359" t="s">
        <v>139</v>
      </c>
      <c r="AR3" s="360" t="s">
        <v>141</v>
      </c>
      <c r="AS3" s="359" t="s">
        <v>139</v>
      </c>
      <c r="AT3" s="359" t="s">
        <v>142</v>
      </c>
      <c r="AU3" s="359" t="s">
        <v>139</v>
      </c>
      <c r="AV3" s="360" t="s">
        <v>143</v>
      </c>
      <c r="AW3" s="359" t="s">
        <v>53</v>
      </c>
      <c r="AX3" s="339" t="s">
        <v>144</v>
      </c>
      <c r="AY3" s="339" t="s">
        <v>145</v>
      </c>
      <c r="AZ3" s="339" t="s">
        <v>137</v>
      </c>
      <c r="BA3" s="339" t="s">
        <v>146</v>
      </c>
      <c r="BB3" s="339" t="s">
        <v>147</v>
      </c>
      <c r="BC3" s="339" t="s">
        <v>144</v>
      </c>
      <c r="BD3" s="339" t="s">
        <v>145</v>
      </c>
      <c r="BE3" s="339" t="s">
        <v>137</v>
      </c>
      <c r="BF3" s="339" t="s">
        <v>146</v>
      </c>
      <c r="BG3" s="339" t="s">
        <v>147</v>
      </c>
      <c r="BH3" s="339" t="s">
        <v>144</v>
      </c>
      <c r="BI3" s="339" t="s">
        <v>145</v>
      </c>
      <c r="BJ3" s="339" t="s">
        <v>137</v>
      </c>
      <c r="BK3" s="339" t="s">
        <v>146</v>
      </c>
      <c r="BL3" s="339" t="s">
        <v>147</v>
      </c>
      <c r="BM3" s="339" t="s">
        <v>144</v>
      </c>
      <c r="BN3" s="339" t="s">
        <v>145</v>
      </c>
      <c r="BO3" s="339" t="s">
        <v>137</v>
      </c>
      <c r="BP3" s="339" t="s">
        <v>146</v>
      </c>
      <c r="BQ3" s="339" t="s">
        <v>147</v>
      </c>
      <c r="BR3" s="380" t="s">
        <v>148</v>
      </c>
      <c r="BS3" s="380" t="s">
        <v>149</v>
      </c>
      <c r="BT3" s="380" t="s">
        <v>150</v>
      </c>
      <c r="BU3" s="380" t="s">
        <v>145</v>
      </c>
      <c r="BV3" s="352" t="s">
        <v>139</v>
      </c>
      <c r="BW3" s="352" t="s">
        <v>151</v>
      </c>
      <c r="BX3" s="352" t="s">
        <v>152</v>
      </c>
      <c r="BY3" s="385" t="s">
        <v>153</v>
      </c>
      <c r="BZ3" s="385" t="s">
        <v>154</v>
      </c>
      <c r="CA3" s="385" t="s">
        <v>155</v>
      </c>
      <c r="CB3" s="385" t="s">
        <v>156</v>
      </c>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row>
    <row r="4" spans="1:106" s="136" customFormat="1" ht="67.5" customHeight="1" x14ac:dyDescent="0.25">
      <c r="A4" s="369"/>
      <c r="B4" s="370"/>
      <c r="C4" s="370"/>
      <c r="D4" s="371"/>
      <c r="E4" s="371"/>
      <c r="F4" s="374"/>
      <c r="G4" s="370"/>
      <c r="H4" s="370"/>
      <c r="I4" s="370"/>
      <c r="J4" s="370"/>
      <c r="K4" s="370"/>
      <c r="L4" s="371"/>
      <c r="M4" s="370"/>
      <c r="N4" s="384"/>
      <c r="O4" s="374"/>
      <c r="P4" s="374"/>
      <c r="Q4" s="370"/>
      <c r="R4" s="372"/>
      <c r="S4" s="373"/>
      <c r="T4" s="370"/>
      <c r="U4" s="173" t="s">
        <v>157</v>
      </c>
      <c r="V4" s="173" t="s">
        <v>158</v>
      </c>
      <c r="W4" s="173" t="s">
        <v>159</v>
      </c>
      <c r="X4" s="173" t="s">
        <v>160</v>
      </c>
      <c r="Y4" s="174" t="s">
        <v>70</v>
      </c>
      <c r="Z4" s="174" t="s">
        <v>161</v>
      </c>
      <c r="AA4" s="174" t="s">
        <v>162</v>
      </c>
      <c r="AB4" s="174" t="s">
        <v>163</v>
      </c>
      <c r="AC4" s="174" t="s">
        <v>164</v>
      </c>
      <c r="AD4" s="174" t="s">
        <v>146</v>
      </c>
      <c r="AE4" s="372"/>
      <c r="AF4" s="372"/>
      <c r="AG4" s="372"/>
      <c r="AH4" s="372"/>
      <c r="AI4" s="372"/>
      <c r="AJ4" s="372"/>
      <c r="AK4" s="372"/>
      <c r="AL4" s="386"/>
      <c r="AM4" s="359"/>
      <c r="AN4" s="359"/>
      <c r="AO4" s="359"/>
      <c r="AP4" s="359"/>
      <c r="AQ4" s="359"/>
      <c r="AR4" s="361"/>
      <c r="AS4" s="359"/>
      <c r="AT4" s="359"/>
      <c r="AU4" s="359"/>
      <c r="AV4" s="361"/>
      <c r="AW4" s="359"/>
      <c r="AX4" s="339"/>
      <c r="AY4" s="339"/>
      <c r="AZ4" s="339"/>
      <c r="BA4" s="339"/>
      <c r="BB4" s="339"/>
      <c r="BC4" s="339"/>
      <c r="BD4" s="339"/>
      <c r="BE4" s="339"/>
      <c r="BF4" s="339"/>
      <c r="BG4" s="339"/>
      <c r="BH4" s="339"/>
      <c r="BI4" s="339"/>
      <c r="BJ4" s="339"/>
      <c r="BK4" s="339"/>
      <c r="BL4" s="339"/>
      <c r="BM4" s="339"/>
      <c r="BN4" s="339"/>
      <c r="BO4" s="339"/>
      <c r="BP4" s="339"/>
      <c r="BQ4" s="339"/>
      <c r="BR4" s="381"/>
      <c r="BS4" s="380"/>
      <c r="BT4" s="380"/>
      <c r="BU4" s="380"/>
      <c r="BV4" s="352"/>
      <c r="BW4" s="352"/>
      <c r="BX4" s="352"/>
      <c r="BY4" s="385"/>
      <c r="BZ4" s="385"/>
      <c r="CA4" s="385"/>
      <c r="CB4" s="38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row>
    <row r="5" spans="1:106" s="138" customFormat="1" ht="409.5" customHeight="1" x14ac:dyDescent="0.25">
      <c r="A5" s="340">
        <v>1</v>
      </c>
      <c r="B5" s="341" t="s">
        <v>72</v>
      </c>
      <c r="C5" s="341" t="s">
        <v>95</v>
      </c>
      <c r="D5" s="341" t="s">
        <v>165</v>
      </c>
      <c r="E5" s="366" t="s">
        <v>77</v>
      </c>
      <c r="F5" s="341" t="s">
        <v>166</v>
      </c>
      <c r="G5" s="341" t="s">
        <v>167</v>
      </c>
      <c r="H5" s="341" t="s">
        <v>168</v>
      </c>
      <c r="I5" s="341" t="s">
        <v>169</v>
      </c>
      <c r="J5" s="378">
        <v>1200</v>
      </c>
      <c r="K5" s="367" t="str">
        <f>IF(J5&lt;=0,"",IF(J5&lt;=2,"Muy Baja",IF(J5&lt;=24,"Baja",IF(J5&lt;=500,"Media",IF(J5&lt;=5000,"Alta","Muy Alta")))))</f>
        <v>Alta</v>
      </c>
      <c r="L5" s="364">
        <f>IF(K5="","",IF(K5="Muy Baja",0.2,IF(K5="Baja",0.4,IF(K5="Media",0.6,IF(K5="Alta",0.8,IF(K5="Muy Alta",1,))))))</f>
        <v>0.8</v>
      </c>
      <c r="M5" s="362" t="s">
        <v>170</v>
      </c>
      <c r="N5" s="362" t="str">
        <f ca="1">IF(NOT(ISERROR(MATCH(M5,'Tabla Impacto'!$B$221:$B$223,0))),'Tabla Impacto'!$F$223&amp;"Por favor no seleccionar los criterios de impacto(Afectación Económica o presupuestal y Pérdida Reputacional)",M5)</f>
        <v xml:space="preserve">     El riesgo afecta la imagen de la entidad con efecto publicitario sostenido a nivel de sector administrativo, nivel departamental o municipal</v>
      </c>
      <c r="O5" s="363" t="str">
        <f ca="1">IF(OR(N5='Tabla Impacto'!$C$11,N5='Tabla Impacto'!$D$11),"Leve",IF(OR(N5='Tabla Impacto'!$C$12,N5='Tabla Impacto'!$D$12),"Menor",IF(OR(N5='Tabla Impacto'!$C$13,N5='Tabla Impacto'!$D$13),"Moderado",IF(OR(N5='Tabla Impacto'!$C$14,N5='Tabla Impacto'!$D$14),"Mayor",IF(OR(N5='Tabla Impacto'!$C$15,N5='Tabla Impacto'!$D$15),"Catastrófico","")))))</f>
        <v>Mayor</v>
      </c>
      <c r="P5" s="362">
        <f ca="1">IF(O5="","",IF(O5="Leve",0.2,IF(O5="Menor",0.4,IF(O5="Moderado",0.6,IF(O5="Mayor",0.8,IF(O5="Catastrófico",1,))))))</f>
        <v>0.8</v>
      </c>
      <c r="Q5" s="365"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239">
        <v>1</v>
      </c>
      <c r="S5" s="266" t="s">
        <v>171</v>
      </c>
      <c r="T5" s="240" t="str">
        <f t="shared" ref="T5:T37" si="0">IF(OR(Y5="Preventivo",Y5="Detectivo"),"Probabilidad",IF(Y5="Correctivo","Impacto",""))</f>
        <v>Probabilidad</v>
      </c>
      <c r="U5" s="166" t="s">
        <v>172</v>
      </c>
      <c r="V5" s="166" t="s">
        <v>172</v>
      </c>
      <c r="W5" s="166" t="s">
        <v>172</v>
      </c>
      <c r="X5" s="166" t="s">
        <v>172</v>
      </c>
      <c r="Y5" s="178" t="s">
        <v>173</v>
      </c>
      <c r="Z5" s="178" t="s">
        <v>174</v>
      </c>
      <c r="AA5" s="97" t="str">
        <f t="shared" ref="AA5:AA36" si="1">IF(AND(Y5="Preventivo",Z5="Automático"),"50%",IF(AND(Y5="Preventivo",Z5="Manual"),"40%",IF(AND(Y5="Detectivo",Z5="Automático"),"40%",IF(AND(Y5="Detectivo",Z5="Manual"),"30%",IF(AND(Y5="Correctivo",Z5="Automático"),"35%",IF(AND(Y5="Correctivo",Z5="Manual"),"25%",""))))))</f>
        <v>40%</v>
      </c>
      <c r="AB5" s="178" t="s">
        <v>175</v>
      </c>
      <c r="AC5" s="178" t="s">
        <v>176</v>
      </c>
      <c r="AD5" s="178" t="s">
        <v>177</v>
      </c>
      <c r="AE5" s="144">
        <f>IFERROR(IF(T5="Probabilidad",(L5-(+L5*AA5)),IF(T5="Impacto",L5,"")),"")</f>
        <v>0.48</v>
      </c>
      <c r="AF5" s="130" t="str">
        <f>IFERROR(IF(AE5="","",IF(AE5&lt;=0.2,"Muy Baja",IF(AE5&lt;=0.4,"Baja",IF(AE5&lt;=0.6,"Media",IF(AE5&lt;=0.8,"Alta","Muy Alta"))))),"")</f>
        <v>Media</v>
      </c>
      <c r="AG5" s="97">
        <f t="shared" ref="AG5:AG36" si="2">+AE5</f>
        <v>0.48</v>
      </c>
      <c r="AH5" s="130" t="str">
        <f ca="1">IFERROR(IF(AI5="","",IF(AI5&lt;=0.2,"Leve",IF(AI5&lt;=0.4,"Menor",IF(AI5&lt;=0.6,"Moderado",IF(AI5&lt;=0.8,"Mayor","Catastrófico"))))),"")</f>
        <v>Mayor</v>
      </c>
      <c r="AI5" s="97">
        <f ca="1">IFERROR(IF(T5="Impacto",(P5-(+P5*AA5)),IF(T5="Probabilidad",P5,"")),"")</f>
        <v>0.8</v>
      </c>
      <c r="AJ5" s="98"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Alto</v>
      </c>
      <c r="AK5" s="348" t="s">
        <v>178</v>
      </c>
      <c r="AL5" s="274" t="s">
        <v>179</v>
      </c>
      <c r="AM5" s="182" t="s">
        <v>180</v>
      </c>
      <c r="AN5" s="183">
        <v>45291</v>
      </c>
      <c r="AO5" s="242" t="s">
        <v>181</v>
      </c>
      <c r="AP5" s="244" t="s">
        <v>182</v>
      </c>
      <c r="AQ5" s="245" t="s">
        <v>183</v>
      </c>
      <c r="AR5" s="246" t="s">
        <v>184</v>
      </c>
      <c r="AS5" s="245" t="s">
        <v>185</v>
      </c>
      <c r="AT5" s="246" t="s">
        <v>186</v>
      </c>
      <c r="AU5" s="99">
        <v>45240</v>
      </c>
      <c r="AV5" s="256" t="s">
        <v>187</v>
      </c>
      <c r="AW5" s="131" t="s">
        <v>188</v>
      </c>
      <c r="AX5" s="242" t="s">
        <v>189</v>
      </c>
      <c r="AY5" s="243" t="s">
        <v>190</v>
      </c>
      <c r="AZ5" s="182" t="s">
        <v>180</v>
      </c>
      <c r="BA5" s="194" t="s">
        <v>191</v>
      </c>
      <c r="BB5" s="183" t="s">
        <v>192</v>
      </c>
      <c r="BC5" s="242" t="s">
        <v>193</v>
      </c>
      <c r="BD5" s="243" t="s">
        <v>194</v>
      </c>
      <c r="BE5" s="182" t="s">
        <v>180</v>
      </c>
      <c r="BF5" s="194" t="s">
        <v>191</v>
      </c>
      <c r="BG5" s="183" t="s">
        <v>192</v>
      </c>
      <c r="BH5" s="194" t="s">
        <v>195</v>
      </c>
      <c r="BI5" s="243" t="s">
        <v>196</v>
      </c>
      <c r="BJ5" s="182" t="s">
        <v>180</v>
      </c>
      <c r="BK5" s="194" t="s">
        <v>191</v>
      </c>
      <c r="BL5" s="183" t="s">
        <v>192</v>
      </c>
      <c r="BM5" s="132" t="s">
        <v>629</v>
      </c>
      <c r="BN5" s="278" t="s">
        <v>197</v>
      </c>
      <c r="BO5" s="254" t="s">
        <v>198</v>
      </c>
      <c r="BP5" s="132" t="s">
        <v>199</v>
      </c>
      <c r="BQ5" s="258" t="s">
        <v>192</v>
      </c>
      <c r="BR5" s="257" t="s">
        <v>200</v>
      </c>
      <c r="BS5" s="259"/>
      <c r="BT5" s="167"/>
      <c r="BU5" s="167"/>
      <c r="BV5" s="132" t="s">
        <v>631</v>
      </c>
      <c r="BW5" s="262" t="s">
        <v>630</v>
      </c>
      <c r="BX5" s="262" t="s">
        <v>632</v>
      </c>
      <c r="BY5" s="263" t="s">
        <v>202</v>
      </c>
      <c r="BZ5" s="264" t="s">
        <v>203</v>
      </c>
      <c r="CA5" s="264" t="s">
        <v>204</v>
      </c>
      <c r="CB5" s="264" t="s">
        <v>205</v>
      </c>
    </row>
    <row r="6" spans="1:106" ht="396" customHeight="1" x14ac:dyDescent="0.3">
      <c r="A6" s="340"/>
      <c r="B6" s="341"/>
      <c r="C6" s="341"/>
      <c r="D6" s="341"/>
      <c r="E6" s="366"/>
      <c r="F6" s="341"/>
      <c r="G6" s="341"/>
      <c r="H6" s="341"/>
      <c r="I6" s="341"/>
      <c r="J6" s="378"/>
      <c r="K6" s="367"/>
      <c r="L6" s="364"/>
      <c r="M6" s="354"/>
      <c r="N6" s="354"/>
      <c r="O6" s="354"/>
      <c r="P6" s="354"/>
      <c r="Q6" s="365"/>
      <c r="R6" s="175">
        <v>2</v>
      </c>
      <c r="S6" s="267" t="s">
        <v>206</v>
      </c>
      <c r="T6" s="166" t="str">
        <f t="shared" si="0"/>
        <v>Probabilidad</v>
      </c>
      <c r="U6" s="166" t="s">
        <v>172</v>
      </c>
      <c r="V6" s="166" t="s">
        <v>172</v>
      </c>
      <c r="W6" s="166" t="s">
        <v>172</v>
      </c>
      <c r="X6" s="166" t="s">
        <v>172</v>
      </c>
      <c r="Y6" s="178" t="s">
        <v>173</v>
      </c>
      <c r="Z6" s="178" t="s">
        <v>174</v>
      </c>
      <c r="AA6" s="97" t="str">
        <f t="shared" si="1"/>
        <v>40%</v>
      </c>
      <c r="AB6" s="178" t="s">
        <v>175</v>
      </c>
      <c r="AC6" s="178" t="s">
        <v>176</v>
      </c>
      <c r="AD6" s="178" t="s">
        <v>177</v>
      </c>
      <c r="AE6" s="144">
        <f>IFERROR(IF(AND(T5="Probabilidad",T6="Probabilidad"),(AG5-(+AG5*AA6)),IF(T6="Probabilidad",(L5-(+L5*AA6)),IF(T6="Impacto",AG5,""))),"")</f>
        <v>0.28799999999999998</v>
      </c>
      <c r="AF6" s="130" t="str">
        <f t="shared" ref="AF6:AF64" si="4">IFERROR(IF(AE6="","",IF(AE6&lt;=0.2,"Muy Baja",IF(AE6&lt;=0.4,"Baja",IF(AE6&lt;=0.6,"Media",IF(AE6&lt;=0.8,"Alta","Muy Alta"))))),"")</f>
        <v>Baja</v>
      </c>
      <c r="AG6" s="97">
        <f t="shared" si="2"/>
        <v>0.28799999999999998</v>
      </c>
      <c r="AH6" s="130" t="str">
        <f t="shared" ref="AH6:AH64" ca="1" si="5">IFERROR(IF(AI6="","",IF(AI6&lt;=0.2,"Leve",IF(AI6&lt;=0.4,"Menor",IF(AI6&lt;=0.6,"Moderado",IF(AI6&lt;=0.8,"Mayor","Catastrófico"))))),"")</f>
        <v>Mayor</v>
      </c>
      <c r="AI6" s="97">
        <f ca="1">IFERROR(IF(AND(T5="Impacto",T6="Impacto"),(AI5-(+AI5*AA6)),IF(T6="Impacto",($P$5-(+$P$5*AA6)),IF(T6="Probabilidad",AI5,""))),"")</f>
        <v>0.8</v>
      </c>
      <c r="AJ6" s="98" t="str">
        <f t="shared" ca="1" si="3"/>
        <v>Alto</v>
      </c>
      <c r="AK6" s="349"/>
      <c r="AL6" s="274"/>
      <c r="AM6" s="182"/>
      <c r="AN6" s="183"/>
      <c r="AO6" s="183"/>
      <c r="AP6" s="176"/>
      <c r="AQ6" s="183"/>
      <c r="AR6" s="176"/>
      <c r="AS6" s="183"/>
      <c r="AT6" s="176"/>
      <c r="AU6" s="99"/>
      <c r="AV6" s="167"/>
      <c r="AW6" s="131"/>
      <c r="AX6" s="194" t="s">
        <v>207</v>
      </c>
      <c r="AY6" s="243" t="s">
        <v>208</v>
      </c>
      <c r="AZ6" s="182" t="s">
        <v>180</v>
      </c>
      <c r="BA6" s="194" t="s">
        <v>191</v>
      </c>
      <c r="BB6" s="183" t="s">
        <v>192</v>
      </c>
      <c r="BC6" s="242" t="s">
        <v>209</v>
      </c>
      <c r="BD6" s="243" t="s">
        <v>194</v>
      </c>
      <c r="BE6" s="182" t="s">
        <v>180</v>
      </c>
      <c r="BF6" s="194" t="s">
        <v>191</v>
      </c>
      <c r="BG6" s="183" t="s">
        <v>192</v>
      </c>
      <c r="BH6" s="194" t="s">
        <v>195</v>
      </c>
      <c r="BI6" s="243" t="s">
        <v>210</v>
      </c>
      <c r="BJ6" s="182" t="s">
        <v>180</v>
      </c>
      <c r="BK6" s="194" t="s">
        <v>191</v>
      </c>
      <c r="BL6" s="183" t="s">
        <v>192</v>
      </c>
      <c r="BM6" s="132" t="s">
        <v>629</v>
      </c>
      <c r="BN6" s="278" t="s">
        <v>211</v>
      </c>
      <c r="BO6" s="254" t="s">
        <v>180</v>
      </c>
      <c r="BP6" s="132" t="s">
        <v>212</v>
      </c>
      <c r="BQ6" s="99" t="s">
        <v>192</v>
      </c>
      <c r="BR6" s="260"/>
      <c r="BS6" s="167"/>
      <c r="BT6" s="167"/>
      <c r="BU6" s="167"/>
      <c r="BV6" s="132" t="s">
        <v>631</v>
      </c>
      <c r="BW6" s="241" t="s">
        <v>201</v>
      </c>
      <c r="BX6" s="167"/>
      <c r="BY6" s="250">
        <v>45063</v>
      </c>
      <c r="BZ6" s="251" t="s">
        <v>213</v>
      </c>
      <c r="CA6" s="251" t="s">
        <v>214</v>
      </c>
      <c r="CB6" s="251" t="s">
        <v>215</v>
      </c>
    </row>
    <row r="7" spans="1:106" ht="386.25" customHeight="1" x14ac:dyDescent="0.3">
      <c r="A7" s="340"/>
      <c r="B7" s="341"/>
      <c r="C7" s="341"/>
      <c r="D7" s="341"/>
      <c r="E7" s="366"/>
      <c r="F7" s="341"/>
      <c r="G7" s="341"/>
      <c r="H7" s="341"/>
      <c r="I7" s="341"/>
      <c r="J7" s="378"/>
      <c r="K7" s="367"/>
      <c r="L7" s="364"/>
      <c r="M7" s="354"/>
      <c r="N7" s="354"/>
      <c r="O7" s="354"/>
      <c r="P7" s="354"/>
      <c r="Q7" s="365"/>
      <c r="R7" s="175">
        <v>3</v>
      </c>
      <c r="S7" s="268" t="s">
        <v>216</v>
      </c>
      <c r="T7" s="166" t="str">
        <f t="shared" si="0"/>
        <v>Probabilidad</v>
      </c>
      <c r="U7" s="166" t="s">
        <v>172</v>
      </c>
      <c r="V7" s="166" t="s">
        <v>172</v>
      </c>
      <c r="W7" s="166" t="s">
        <v>172</v>
      </c>
      <c r="X7" s="166" t="s">
        <v>172</v>
      </c>
      <c r="Y7" s="178" t="s">
        <v>173</v>
      </c>
      <c r="Z7" s="178" t="s">
        <v>174</v>
      </c>
      <c r="AA7" s="97" t="str">
        <f t="shared" si="1"/>
        <v>40%</v>
      </c>
      <c r="AB7" s="178" t="s">
        <v>175</v>
      </c>
      <c r="AC7" s="178" t="s">
        <v>176</v>
      </c>
      <c r="AD7" s="178" t="s">
        <v>177</v>
      </c>
      <c r="AE7" s="144">
        <f>IFERROR(IF(AND(T6="Probabilidad",T7="Probabilidad"),(AG6-(+AG6*AA7)),IF(AND(T6="Impacto",T7="Probabilidad"),(AG5-(+AG5*AA7)),IF(T7="Impacto",AG6,""))),"")</f>
        <v>0.17279999999999998</v>
      </c>
      <c r="AF7" s="130" t="str">
        <f t="shared" si="4"/>
        <v>Muy Baja</v>
      </c>
      <c r="AG7" s="97">
        <f t="shared" si="2"/>
        <v>0.17279999999999998</v>
      </c>
      <c r="AH7" s="130" t="str">
        <f t="shared" ca="1" si="5"/>
        <v>Mayor</v>
      </c>
      <c r="AI7" s="97">
        <f ca="1">IFERROR(IF(AND(T6="Impacto",T7="Impacto"),(AI6-(+AI6*AA7)),IF(AND(T6="Probabilidad",T7="Impacto"),(AI5-(+AI5*AA7)),IF(T7="Probabilidad",AI6,""))),"")</f>
        <v>0.8</v>
      </c>
      <c r="AJ7" s="98" t="str">
        <f t="shared" ca="1" si="3"/>
        <v>Alto</v>
      </c>
      <c r="AK7" s="349"/>
      <c r="AL7" s="274"/>
      <c r="AM7" s="182"/>
      <c r="AN7" s="183"/>
      <c r="AO7" s="183"/>
      <c r="AP7" s="176"/>
      <c r="AQ7" s="183"/>
      <c r="AR7" s="176"/>
      <c r="AS7" s="183"/>
      <c r="AT7" s="176"/>
      <c r="AU7" s="99"/>
      <c r="AV7" s="167"/>
      <c r="AW7" s="131"/>
      <c r="AX7" s="242" t="s">
        <v>217</v>
      </c>
      <c r="AY7" s="243" t="s">
        <v>218</v>
      </c>
      <c r="AZ7" s="182" t="s">
        <v>180</v>
      </c>
      <c r="BA7" s="194" t="s">
        <v>219</v>
      </c>
      <c r="BB7" s="183" t="s">
        <v>192</v>
      </c>
      <c r="BC7" s="242" t="s">
        <v>209</v>
      </c>
      <c r="BD7" s="243" t="s">
        <v>220</v>
      </c>
      <c r="BE7" s="182" t="s">
        <v>180</v>
      </c>
      <c r="BF7" s="194" t="s">
        <v>219</v>
      </c>
      <c r="BG7" s="183" t="s">
        <v>192</v>
      </c>
      <c r="BH7" s="194" t="s">
        <v>221</v>
      </c>
      <c r="BI7" s="243" t="s">
        <v>222</v>
      </c>
      <c r="BJ7" s="182" t="s">
        <v>180</v>
      </c>
      <c r="BK7" s="194" t="s">
        <v>219</v>
      </c>
      <c r="BL7" s="183" t="s">
        <v>192</v>
      </c>
      <c r="BM7" s="132" t="s">
        <v>223</v>
      </c>
      <c r="BN7" s="278" t="s">
        <v>224</v>
      </c>
      <c r="BO7" s="254" t="s">
        <v>180</v>
      </c>
      <c r="BP7" s="132" t="s">
        <v>219</v>
      </c>
      <c r="BQ7" s="99" t="s">
        <v>192</v>
      </c>
      <c r="BR7" s="132"/>
      <c r="BS7" s="167"/>
      <c r="BT7" s="167"/>
      <c r="BU7" s="167"/>
      <c r="BV7" s="132" t="s">
        <v>631</v>
      </c>
      <c r="BW7" s="241" t="s">
        <v>630</v>
      </c>
      <c r="BX7" s="167"/>
      <c r="BY7" s="250">
        <v>45063</v>
      </c>
      <c r="BZ7" s="251" t="s">
        <v>225</v>
      </c>
      <c r="CA7" s="251" t="s">
        <v>214</v>
      </c>
      <c r="CB7" s="251" t="s">
        <v>215</v>
      </c>
    </row>
    <row r="8" spans="1:106" ht="245.25" customHeight="1" x14ac:dyDescent="0.3">
      <c r="A8" s="340"/>
      <c r="B8" s="341"/>
      <c r="C8" s="341"/>
      <c r="D8" s="341"/>
      <c r="E8" s="366"/>
      <c r="F8" s="341"/>
      <c r="G8" s="341"/>
      <c r="H8" s="341"/>
      <c r="I8" s="341"/>
      <c r="J8" s="378"/>
      <c r="K8" s="367"/>
      <c r="L8" s="364"/>
      <c r="M8" s="354"/>
      <c r="N8" s="354"/>
      <c r="O8" s="354"/>
      <c r="P8" s="354"/>
      <c r="Q8" s="365"/>
      <c r="R8" s="175">
        <v>4</v>
      </c>
      <c r="S8" s="269" t="s">
        <v>226</v>
      </c>
      <c r="T8" s="166" t="str">
        <f t="shared" si="0"/>
        <v>Probabilidad</v>
      </c>
      <c r="U8" s="166" t="s">
        <v>172</v>
      </c>
      <c r="V8" s="166" t="s">
        <v>172</v>
      </c>
      <c r="W8" s="166" t="s">
        <v>172</v>
      </c>
      <c r="X8" s="166" t="s">
        <v>172</v>
      </c>
      <c r="Y8" s="178" t="s">
        <v>227</v>
      </c>
      <c r="Z8" s="178" t="s">
        <v>174</v>
      </c>
      <c r="AA8" s="97" t="str">
        <f t="shared" si="1"/>
        <v>30%</v>
      </c>
      <c r="AB8" s="178" t="s">
        <v>175</v>
      </c>
      <c r="AC8" s="178" t="s">
        <v>176</v>
      </c>
      <c r="AD8" s="178" t="s">
        <v>177</v>
      </c>
      <c r="AE8" s="144">
        <f>IFERROR(IF(AND(T7="Probabilidad",T8="Probabilidad"),(AG7-(+AG7*AA8)),IF(AND(T7="Impacto",T8="Probabilidad"),(AG6-(+AG6*AA8)),IF(T8="Impacto",AG7,""))),"")</f>
        <v>0.12095999999999998</v>
      </c>
      <c r="AF8" s="130" t="str">
        <f t="shared" si="4"/>
        <v>Muy Baja</v>
      </c>
      <c r="AG8" s="97">
        <f t="shared" si="2"/>
        <v>0.12095999999999998</v>
      </c>
      <c r="AH8" s="130" t="str">
        <f t="shared" ca="1" si="5"/>
        <v>Mayor</v>
      </c>
      <c r="AI8" s="97">
        <f ca="1">IFERROR(IF(AND(T7="Impacto",T8="Impacto"),(AI7-(+AI7*AA8)),IF(AND(T7="Probabilidad",T8="Impacto"),(AI6-(+AI6*AA8)),IF(T8="Probabilidad",AI7,""))),"")</f>
        <v>0.8</v>
      </c>
      <c r="AJ8" s="98" t="str">
        <f t="shared" ca="1" si="3"/>
        <v>Alto</v>
      </c>
      <c r="AK8" s="349"/>
      <c r="AL8" s="274"/>
      <c r="AM8" s="182"/>
      <c r="AN8" s="183"/>
      <c r="AO8" s="183"/>
      <c r="AP8" s="176"/>
      <c r="AQ8" s="183"/>
      <c r="AR8" s="176"/>
      <c r="AS8" s="183"/>
      <c r="AT8" s="176"/>
      <c r="AU8" s="99"/>
      <c r="AV8" s="167"/>
      <c r="AW8" s="131"/>
      <c r="AX8" s="242" t="s">
        <v>228</v>
      </c>
      <c r="AY8" s="243" t="s">
        <v>229</v>
      </c>
      <c r="AZ8" s="182" t="s">
        <v>180</v>
      </c>
      <c r="BA8" s="194" t="s">
        <v>230</v>
      </c>
      <c r="BB8" s="183" t="s">
        <v>192</v>
      </c>
      <c r="BC8" s="242" t="s">
        <v>231</v>
      </c>
      <c r="BD8" s="243" t="s">
        <v>232</v>
      </c>
      <c r="BE8" s="182" t="s">
        <v>180</v>
      </c>
      <c r="BF8" s="194" t="s">
        <v>230</v>
      </c>
      <c r="BG8" s="183" t="s">
        <v>192</v>
      </c>
      <c r="BH8" s="194" t="s">
        <v>233</v>
      </c>
      <c r="BI8" s="243" t="s">
        <v>234</v>
      </c>
      <c r="BJ8" s="182" t="s">
        <v>180</v>
      </c>
      <c r="BK8" s="194" t="s">
        <v>230</v>
      </c>
      <c r="BL8" s="194" t="s">
        <v>230</v>
      </c>
      <c r="BM8" s="132" t="s">
        <v>235</v>
      </c>
      <c r="BN8" s="278" t="s">
        <v>236</v>
      </c>
      <c r="BO8" s="254" t="s">
        <v>180</v>
      </c>
      <c r="BP8" s="132" t="s">
        <v>237</v>
      </c>
      <c r="BQ8" s="132" t="s">
        <v>192</v>
      </c>
      <c r="BR8" s="132"/>
      <c r="BS8" s="167"/>
      <c r="BT8" s="167"/>
      <c r="BU8" s="167"/>
      <c r="BV8" s="132" t="s">
        <v>631</v>
      </c>
      <c r="BW8" s="241" t="s">
        <v>630</v>
      </c>
      <c r="BX8" s="167"/>
      <c r="BY8" s="250">
        <v>45063</v>
      </c>
      <c r="BZ8" s="251" t="s">
        <v>238</v>
      </c>
      <c r="CA8" s="251" t="s">
        <v>214</v>
      </c>
      <c r="CB8" s="251" t="s">
        <v>215</v>
      </c>
    </row>
    <row r="9" spans="1:106" ht="16.5" customHeight="1" x14ac:dyDescent="0.3">
      <c r="A9" s="340"/>
      <c r="B9" s="341"/>
      <c r="C9" s="341"/>
      <c r="D9" s="341"/>
      <c r="E9" s="366"/>
      <c r="F9" s="341"/>
      <c r="G9" s="341"/>
      <c r="H9" s="341"/>
      <c r="I9" s="341"/>
      <c r="J9" s="378"/>
      <c r="K9" s="367"/>
      <c r="L9" s="364"/>
      <c r="M9" s="354"/>
      <c r="N9" s="354"/>
      <c r="O9" s="354"/>
      <c r="P9" s="354"/>
      <c r="Q9" s="365"/>
      <c r="R9" s="175">
        <v>5</v>
      </c>
      <c r="S9" s="270"/>
      <c r="T9" s="166" t="str">
        <f t="shared" si="0"/>
        <v/>
      </c>
      <c r="U9" s="166"/>
      <c r="V9" s="166"/>
      <c r="W9" s="166"/>
      <c r="X9" s="166"/>
      <c r="Y9" s="178"/>
      <c r="Z9" s="178"/>
      <c r="AA9" s="97" t="str">
        <f t="shared" si="1"/>
        <v/>
      </c>
      <c r="AB9" s="178"/>
      <c r="AC9" s="178"/>
      <c r="AD9" s="178"/>
      <c r="AE9" s="144" t="str">
        <f>IFERROR(IF(AND(T8="Probabilidad",T9="Probabilidad"),(AG8-(+AG8*AA9)),IF(AND(T8="Impacto",T9="Probabilidad"),(AG7-(+AG7*AA9)),IF(T9="Impacto",AG8,""))),"")</f>
        <v/>
      </c>
      <c r="AF9" s="130" t="str">
        <f t="shared" si="4"/>
        <v/>
      </c>
      <c r="AG9" s="97" t="str">
        <f t="shared" si="2"/>
        <v/>
      </c>
      <c r="AH9" s="130" t="str">
        <f t="shared" si="5"/>
        <v/>
      </c>
      <c r="AI9" s="97" t="str">
        <f>IFERROR(IF(AND(T8="Impacto",T9="Impacto"),(AI8-(+AI8*AA9)),IF(AND(T8="Probabilidad",T9="Impacto"),(AI7-(+AI7*AA9)),IF(T9="Probabilidad",AI8,""))),"")</f>
        <v/>
      </c>
      <c r="AJ9" s="98" t="str">
        <f t="shared" si="3"/>
        <v/>
      </c>
      <c r="AK9" s="349"/>
      <c r="AL9" s="275"/>
      <c r="AM9" s="175"/>
      <c r="AN9" s="183"/>
      <c r="AO9" s="183"/>
      <c r="AP9" s="176"/>
      <c r="AQ9" s="183"/>
      <c r="AR9" s="176"/>
      <c r="AS9" s="183"/>
      <c r="AT9" s="176"/>
      <c r="AU9" s="99"/>
      <c r="AV9" s="167"/>
      <c r="AW9" s="131"/>
      <c r="AX9" s="176"/>
      <c r="AY9" s="176"/>
      <c r="AZ9" s="175"/>
      <c r="BA9" s="183"/>
      <c r="BB9" s="183"/>
      <c r="BC9" s="176"/>
      <c r="BD9" s="176"/>
      <c r="BE9" s="175"/>
      <c r="BF9" s="183"/>
      <c r="BG9" s="183"/>
      <c r="BH9" s="176"/>
      <c r="BI9" s="176"/>
      <c r="BJ9" s="175"/>
      <c r="BK9" s="183"/>
      <c r="BL9" s="183"/>
      <c r="BM9" s="167"/>
      <c r="BN9" s="279"/>
      <c r="BO9" s="131"/>
      <c r="BP9" s="99"/>
      <c r="BQ9" s="99"/>
      <c r="BR9" s="132"/>
      <c r="BS9" s="167"/>
      <c r="BT9" s="167"/>
      <c r="BU9" s="167"/>
      <c r="BV9" s="99"/>
      <c r="BW9" s="167"/>
      <c r="BX9" s="167"/>
      <c r="BY9" s="99"/>
      <c r="BZ9" s="167"/>
      <c r="CA9" s="131"/>
      <c r="CB9" s="167"/>
    </row>
    <row r="10" spans="1:106" ht="24.75" customHeight="1" x14ac:dyDescent="0.3">
      <c r="A10" s="340"/>
      <c r="B10" s="341"/>
      <c r="C10" s="341"/>
      <c r="D10" s="341"/>
      <c r="E10" s="366"/>
      <c r="F10" s="341"/>
      <c r="G10" s="341"/>
      <c r="H10" s="341"/>
      <c r="I10" s="341"/>
      <c r="J10" s="378"/>
      <c r="K10" s="367"/>
      <c r="L10" s="364"/>
      <c r="M10" s="355"/>
      <c r="N10" s="355"/>
      <c r="O10" s="355"/>
      <c r="P10" s="355"/>
      <c r="Q10" s="365"/>
      <c r="R10" s="175">
        <v>6</v>
      </c>
      <c r="S10" s="270"/>
      <c r="T10" s="166" t="str">
        <f t="shared" si="0"/>
        <v/>
      </c>
      <c r="U10" s="166"/>
      <c r="V10" s="166"/>
      <c r="W10" s="166"/>
      <c r="X10" s="166"/>
      <c r="Y10" s="178"/>
      <c r="Z10" s="178"/>
      <c r="AA10" s="97" t="str">
        <f t="shared" si="1"/>
        <v/>
      </c>
      <c r="AB10" s="178"/>
      <c r="AC10" s="178"/>
      <c r="AD10" s="178"/>
      <c r="AE10" s="144" t="str">
        <f>IFERROR(IF(AND(T9="Probabilidad",T10="Probabilidad"),(AG9-(+AG9*AA10)),IF(AND(T9="Impacto",T10="Probabilidad"),(AG8-(+AG8*AA10)),IF(T10="Impacto",AG9,""))),"")</f>
        <v/>
      </c>
      <c r="AF10" s="130" t="str">
        <f t="shared" si="4"/>
        <v/>
      </c>
      <c r="AG10" s="97" t="str">
        <f t="shared" si="2"/>
        <v/>
      </c>
      <c r="AH10" s="130" t="str">
        <f t="shared" si="5"/>
        <v/>
      </c>
      <c r="AI10" s="97" t="str">
        <f>IFERROR(IF(AND(T9="Impacto",T10="Impacto"),(AI9-(+AI9*AA10)),IF(AND(T9="Probabilidad",T10="Impacto"),(AI8-(+AI8*AA10)),IF(T10="Probabilidad",AI9,""))),"")</f>
        <v/>
      </c>
      <c r="AJ10" s="98" t="str">
        <f t="shared" si="3"/>
        <v/>
      </c>
      <c r="AK10" s="350"/>
      <c r="AL10" s="275"/>
      <c r="AM10" s="175"/>
      <c r="AN10" s="183"/>
      <c r="AO10" s="183"/>
      <c r="AP10" s="176"/>
      <c r="AQ10" s="183"/>
      <c r="AR10" s="176"/>
      <c r="AS10" s="183"/>
      <c r="AT10" s="176"/>
      <c r="AU10" s="99"/>
      <c r="AV10" s="167"/>
      <c r="AW10" s="131"/>
      <c r="AX10" s="176"/>
      <c r="AY10" s="176"/>
      <c r="AZ10" s="175"/>
      <c r="BA10" s="183"/>
      <c r="BB10" s="183"/>
      <c r="BC10" s="176"/>
      <c r="BD10" s="176"/>
      <c r="BE10" s="175"/>
      <c r="BF10" s="183"/>
      <c r="BG10" s="183"/>
      <c r="BH10" s="176"/>
      <c r="BI10" s="176"/>
      <c r="BJ10" s="175"/>
      <c r="BK10" s="183"/>
      <c r="BL10" s="183"/>
      <c r="BM10" s="167"/>
      <c r="BN10" s="279"/>
      <c r="BO10" s="131"/>
      <c r="BP10" s="99"/>
      <c r="BQ10" s="99"/>
      <c r="BR10" s="132"/>
      <c r="BS10" s="167"/>
      <c r="BT10" s="167"/>
      <c r="BU10" s="167"/>
      <c r="BV10" s="99"/>
      <c r="BW10" s="167"/>
      <c r="BX10" s="167"/>
      <c r="BY10" s="99"/>
      <c r="BZ10" s="167"/>
      <c r="CA10" s="131"/>
      <c r="CB10" s="167"/>
    </row>
    <row r="11" spans="1:106" ht="47.25" customHeight="1" x14ac:dyDescent="0.3">
      <c r="A11" s="340">
        <v>2</v>
      </c>
      <c r="B11" s="368"/>
      <c r="C11" s="368"/>
      <c r="D11" s="368"/>
      <c r="E11" s="368"/>
      <c r="F11" s="368"/>
      <c r="G11" s="368"/>
      <c r="H11" s="368"/>
      <c r="I11" s="368"/>
      <c r="J11" s="340"/>
      <c r="K11" s="367" t="str">
        <f>IF(J11&lt;=0,"",IF(J11&lt;=2,"Muy Baja",IF(J11&lt;=24,"Baja",IF(J11&lt;=500,"Media",IF(J11&lt;=5000,"Alta","Muy Alta")))))</f>
        <v/>
      </c>
      <c r="L11" s="364" t="str">
        <f>IF(K11="","",IF(K11="Muy Baja",0.2,IF(K11="Baja",0.4,IF(K11="Media",0.6,IF(K11="Alta",0.8,IF(K11="Muy Alta",1,))))))</f>
        <v/>
      </c>
      <c r="M11" s="362"/>
      <c r="N11" s="362">
        <f ca="1">IF(NOT(ISERROR(MATCH(M11,'Tabla Impacto'!$B$221:$B$223,0))),'Tabla Impacto'!$F$223&amp;"Por favor no seleccionar los criterios de impacto(Afectación Económica o presupuestal y Pérdida Reputacional)",M11)</f>
        <v>0</v>
      </c>
      <c r="O11" s="363" t="str">
        <f ca="1">IF(OR(N11='Tabla Impacto'!$C$11,N11='Tabla Impacto'!$D$11),"Leve",IF(OR(N11='Tabla Impacto'!$C$12,N11='Tabla Impacto'!$D$12),"Menor",IF(OR(N11='Tabla Impacto'!$C$13,N11='Tabla Impacto'!$D$13),"Moderado",IF(OR(N11='Tabla Impacto'!$C$14,N11='Tabla Impacto'!$D$14),"Mayor",IF(OR(N11='Tabla Impacto'!$C$15,N11='Tabla Impacto'!$D$15),"Catastrófico","")))))</f>
        <v/>
      </c>
      <c r="P11" s="364" t="str">
        <f ca="1">IF(O11="","",IF(O11="Leve",0.2,IF(O11="Menor",0.4,IF(O11="Moderado",0.6,IF(O11="Mayor",0.8,IF(O11="Catastrófico",1,))))))</f>
        <v/>
      </c>
      <c r="Q11" s="365"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175">
        <v>1</v>
      </c>
      <c r="S11" s="271"/>
      <c r="T11" s="166" t="str">
        <f t="shared" si="0"/>
        <v/>
      </c>
      <c r="U11" s="190"/>
      <c r="V11" s="190"/>
      <c r="W11" s="190"/>
      <c r="X11" s="190"/>
      <c r="Y11" s="191"/>
      <c r="Z11" s="191"/>
      <c r="AA11" s="97" t="str">
        <f t="shared" si="1"/>
        <v/>
      </c>
      <c r="AB11" s="191"/>
      <c r="AC11" s="191"/>
      <c r="AD11" s="191"/>
      <c r="AE11" s="145" t="str">
        <f>IFERROR(IF(T11="Probabilidad",(L11-(+L11*AA11)),IF(T11="Impacto",L11,"")),"")</f>
        <v/>
      </c>
      <c r="AF11" s="130" t="str">
        <f>IFERROR(IF(AE11="","",IF(AE11&lt;=0.2,"Muy Baja",IF(AE11&lt;=0.4,"Baja",IF(AE11&lt;=0.6,"Media",IF(AE11&lt;=0.8,"Alta","Muy Alta"))))),"")</f>
        <v/>
      </c>
      <c r="AG11" s="97" t="str">
        <f t="shared" si="2"/>
        <v/>
      </c>
      <c r="AH11" s="130" t="str">
        <f>IFERROR(IF(AI11="","",IF(AI11&lt;=0.2,"Leve",IF(AI11&lt;=0.4,"Menor",IF(AI11&lt;=0.6,"Moderado",IF(AI11&lt;=0.8,"Mayor","Catastrófico"))))),"")</f>
        <v/>
      </c>
      <c r="AI11" s="97" t="str">
        <f>IFERROR(IF(T11="Impacto",(P11-(+P11*AA11)),IF(T11="Probabilidad",P11,"")),"")</f>
        <v/>
      </c>
      <c r="AJ11" s="98" t="str">
        <f t="shared" si="3"/>
        <v/>
      </c>
      <c r="AK11" s="353"/>
      <c r="AL11" s="276"/>
      <c r="AM11" s="190"/>
      <c r="AN11" s="193"/>
      <c r="AO11" s="193"/>
      <c r="AP11" s="192"/>
      <c r="AQ11" s="193"/>
      <c r="AR11" s="192"/>
      <c r="AS11" s="193"/>
      <c r="AT11" s="192"/>
      <c r="AU11" s="150"/>
      <c r="AV11" s="149"/>
      <c r="AW11" s="148"/>
      <c r="AX11" s="192"/>
      <c r="AY11" s="192"/>
      <c r="AZ11" s="190"/>
      <c r="BA11" s="193"/>
      <c r="BB11" s="193"/>
      <c r="BC11" s="192"/>
      <c r="BD11" s="192"/>
      <c r="BE11" s="190"/>
      <c r="BF11" s="193"/>
      <c r="BG11" s="193"/>
      <c r="BH11" s="192"/>
      <c r="BI11" s="192"/>
      <c r="BJ11" s="190"/>
      <c r="BK11" s="193"/>
      <c r="BL11" s="193"/>
      <c r="BM11" s="149"/>
      <c r="BN11" s="280"/>
      <c r="BO11" s="148"/>
      <c r="BP11" s="150"/>
      <c r="BQ11" s="150"/>
      <c r="BR11" s="150"/>
      <c r="BS11" s="149"/>
      <c r="BT11" s="149"/>
      <c r="BU11" s="149"/>
      <c r="BV11" s="150"/>
      <c r="BW11" s="149"/>
      <c r="BX11" s="149"/>
      <c r="BY11" s="150"/>
      <c r="BZ11" s="149"/>
      <c r="CA11" s="148"/>
      <c r="CB11" s="149"/>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row>
    <row r="12" spans="1:106" ht="16.5" customHeight="1" x14ac:dyDescent="0.3">
      <c r="A12" s="340"/>
      <c r="B12" s="354"/>
      <c r="C12" s="354"/>
      <c r="D12" s="354"/>
      <c r="E12" s="354"/>
      <c r="F12" s="354"/>
      <c r="G12" s="354"/>
      <c r="H12" s="354"/>
      <c r="I12" s="354"/>
      <c r="J12" s="340"/>
      <c r="K12" s="367"/>
      <c r="L12" s="364"/>
      <c r="M12" s="354"/>
      <c r="N12" s="354"/>
      <c r="O12" s="354"/>
      <c r="P12" s="364"/>
      <c r="Q12" s="365"/>
      <c r="R12" s="175">
        <v>2</v>
      </c>
      <c r="S12" s="270"/>
      <c r="T12" s="166" t="str">
        <f t="shared" si="0"/>
        <v/>
      </c>
      <c r="U12" s="166"/>
      <c r="V12" s="166"/>
      <c r="W12" s="166"/>
      <c r="X12" s="166"/>
      <c r="Y12" s="178"/>
      <c r="Z12" s="178"/>
      <c r="AA12" s="97" t="str">
        <f t="shared" si="1"/>
        <v/>
      </c>
      <c r="AB12" s="178"/>
      <c r="AC12" s="178"/>
      <c r="AD12" s="178"/>
      <c r="AE12" s="145" t="str">
        <f>IFERROR(IF(AND(T11="Probabilidad",T12="Probabilidad"),(AG11-(+AG11*AA12)),IF(T12="Probabilidad",(L11-(+L11*AA12)),IF(T12="Impacto",AG11,""))),"")</f>
        <v/>
      </c>
      <c r="AF12" s="130" t="str">
        <f t="shared" si="4"/>
        <v/>
      </c>
      <c r="AG12" s="97" t="str">
        <f t="shared" si="2"/>
        <v/>
      </c>
      <c r="AH12" s="130" t="str">
        <f t="shared" si="5"/>
        <v/>
      </c>
      <c r="AI12" s="97" t="str">
        <f>IFERROR(IF(AND(T11="Impacto",T12="Impacto"),(AI5-(+AI5*AA12)),IF(T12="Impacto",($P$11-(+$P$11*AA12)),IF(T12="Probabilidad",AI5,""))),"")</f>
        <v/>
      </c>
      <c r="AJ12" s="98" t="str">
        <f t="shared" si="3"/>
        <v/>
      </c>
      <c r="AK12" s="354"/>
      <c r="AL12" s="275"/>
      <c r="AM12" s="175"/>
      <c r="AN12" s="183"/>
      <c r="AO12" s="183"/>
      <c r="AP12" s="176"/>
      <c r="AQ12" s="183"/>
      <c r="AR12" s="176"/>
      <c r="AS12" s="183"/>
      <c r="AT12" s="176"/>
      <c r="AU12" s="99"/>
      <c r="AV12" s="167"/>
      <c r="AW12" s="131"/>
      <c r="AX12" s="176"/>
      <c r="AY12" s="176"/>
      <c r="AZ12" s="175"/>
      <c r="BA12" s="183"/>
      <c r="BB12" s="183"/>
      <c r="BC12" s="176"/>
      <c r="BD12" s="176"/>
      <c r="BE12" s="175"/>
      <c r="BF12" s="183"/>
      <c r="BG12" s="183"/>
      <c r="BH12" s="176"/>
      <c r="BI12" s="176"/>
      <c r="BJ12" s="175"/>
      <c r="BK12" s="183"/>
      <c r="BL12" s="183"/>
      <c r="BM12" s="167"/>
      <c r="BN12" s="279"/>
      <c r="BO12" s="131"/>
      <c r="BP12" s="99"/>
      <c r="BQ12" s="99"/>
      <c r="BR12" s="132"/>
      <c r="BS12" s="167"/>
      <c r="BT12" s="167"/>
      <c r="BU12" s="167"/>
      <c r="BV12" s="99"/>
      <c r="BW12" s="167"/>
      <c r="BX12" s="167"/>
      <c r="BY12" s="99"/>
      <c r="BZ12" s="167"/>
      <c r="CA12" s="131"/>
      <c r="CB12" s="167"/>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row>
    <row r="13" spans="1:106" ht="16.5" customHeight="1" x14ac:dyDescent="0.3">
      <c r="A13" s="340"/>
      <c r="B13" s="354"/>
      <c r="C13" s="354"/>
      <c r="D13" s="354"/>
      <c r="E13" s="354"/>
      <c r="F13" s="354"/>
      <c r="G13" s="354"/>
      <c r="H13" s="354"/>
      <c r="I13" s="354"/>
      <c r="J13" s="340"/>
      <c r="K13" s="367"/>
      <c r="L13" s="364"/>
      <c r="M13" s="354"/>
      <c r="N13" s="354"/>
      <c r="O13" s="354"/>
      <c r="P13" s="364"/>
      <c r="Q13" s="365"/>
      <c r="R13" s="175">
        <v>3</v>
      </c>
      <c r="S13" s="272"/>
      <c r="T13" s="166" t="str">
        <f t="shared" si="0"/>
        <v/>
      </c>
      <c r="U13" s="166"/>
      <c r="V13" s="166"/>
      <c r="W13" s="166"/>
      <c r="X13" s="166"/>
      <c r="Y13" s="178"/>
      <c r="Z13" s="178"/>
      <c r="AA13" s="97" t="str">
        <f t="shared" si="1"/>
        <v/>
      </c>
      <c r="AB13" s="178"/>
      <c r="AC13" s="178"/>
      <c r="AD13" s="178"/>
      <c r="AE13" s="145" t="str">
        <f>IFERROR(IF(AND(T12="Probabilidad",T13="Probabilidad"),(AG12-(+AG12*AA13)),IF(AND(T12="Impacto",T13="Probabilidad"),(AG11-(+AG11*AA13)),IF(T13="Impacto",AG12,""))),"")</f>
        <v/>
      </c>
      <c r="AF13" s="130" t="str">
        <f t="shared" si="4"/>
        <v/>
      </c>
      <c r="AG13" s="97" t="str">
        <f t="shared" si="2"/>
        <v/>
      </c>
      <c r="AH13" s="130" t="str">
        <f t="shared" si="5"/>
        <v/>
      </c>
      <c r="AI13" s="97" t="str">
        <f>IFERROR(IF(AND(T12="Impacto",T13="Impacto"),(AI12-(+AI12*AA13)),IF(AND(T12="Probabilidad",T13="Impacto"),(AI11-(+AI11*AA13)),IF(T13="Probabilidad",AI12,""))),"")</f>
        <v/>
      </c>
      <c r="AJ13" s="98" t="str">
        <f t="shared" si="3"/>
        <v/>
      </c>
      <c r="AK13" s="354"/>
      <c r="AL13" s="275"/>
      <c r="AM13" s="175"/>
      <c r="AN13" s="183"/>
      <c r="AO13" s="183"/>
      <c r="AP13" s="176"/>
      <c r="AQ13" s="183"/>
      <c r="AR13" s="176"/>
      <c r="AS13" s="183"/>
      <c r="AT13" s="176"/>
      <c r="AU13" s="99"/>
      <c r="AV13" s="167"/>
      <c r="AW13" s="131"/>
      <c r="AX13" s="176"/>
      <c r="AY13" s="176"/>
      <c r="AZ13" s="175"/>
      <c r="BA13" s="183"/>
      <c r="BB13" s="183"/>
      <c r="BC13" s="176"/>
      <c r="BD13" s="176"/>
      <c r="BE13" s="175"/>
      <c r="BF13" s="183"/>
      <c r="BG13" s="183"/>
      <c r="BH13" s="176"/>
      <c r="BI13" s="176"/>
      <c r="BJ13" s="175"/>
      <c r="BK13" s="183"/>
      <c r="BL13" s="183"/>
      <c r="BM13" s="167"/>
      <c r="BN13" s="279"/>
      <c r="BO13" s="131"/>
      <c r="BP13" s="99"/>
      <c r="BQ13" s="99"/>
      <c r="BR13" s="132"/>
      <c r="BS13" s="167"/>
      <c r="BT13" s="167"/>
      <c r="BU13" s="167"/>
      <c r="BV13" s="99"/>
      <c r="BW13" s="167"/>
      <c r="BX13" s="167"/>
      <c r="BY13" s="99"/>
      <c r="BZ13" s="167"/>
      <c r="CA13" s="131"/>
      <c r="CB13" s="167"/>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row>
    <row r="14" spans="1:106" ht="16.5" customHeight="1" x14ac:dyDescent="0.3">
      <c r="A14" s="340"/>
      <c r="B14" s="354"/>
      <c r="C14" s="354"/>
      <c r="D14" s="354"/>
      <c r="E14" s="354"/>
      <c r="F14" s="354"/>
      <c r="G14" s="354"/>
      <c r="H14" s="354"/>
      <c r="I14" s="354"/>
      <c r="J14" s="340"/>
      <c r="K14" s="367"/>
      <c r="L14" s="364"/>
      <c r="M14" s="354"/>
      <c r="N14" s="354"/>
      <c r="O14" s="354"/>
      <c r="P14" s="364"/>
      <c r="Q14" s="365"/>
      <c r="R14" s="175">
        <v>4</v>
      </c>
      <c r="S14" s="270"/>
      <c r="T14" s="166" t="str">
        <f t="shared" si="0"/>
        <v/>
      </c>
      <c r="U14" s="166"/>
      <c r="V14" s="166"/>
      <c r="W14" s="166"/>
      <c r="X14" s="166"/>
      <c r="Y14" s="178"/>
      <c r="Z14" s="178"/>
      <c r="AA14" s="97" t="str">
        <f t="shared" si="1"/>
        <v/>
      </c>
      <c r="AB14" s="178"/>
      <c r="AC14" s="178"/>
      <c r="AD14" s="178"/>
      <c r="AE14" s="145" t="str">
        <f>IFERROR(IF(AND(T13="Probabilidad",T14="Probabilidad"),(AG13-(+AG13*AA14)),IF(AND(T13="Impacto",T14="Probabilidad"),(AG12-(+AG12*AA14)),IF(T14="Impacto",AG13,""))),"")</f>
        <v/>
      </c>
      <c r="AF14" s="130" t="str">
        <f t="shared" si="4"/>
        <v/>
      </c>
      <c r="AG14" s="97" t="str">
        <f t="shared" si="2"/>
        <v/>
      </c>
      <c r="AH14" s="130" t="str">
        <f t="shared" si="5"/>
        <v/>
      </c>
      <c r="AI14" s="97" t="str">
        <f>IFERROR(IF(AND(T13="Impacto",T14="Impacto"),(AI13-(+AI13*AA14)),IF(AND(T13="Probabilidad",T14="Impacto"),(AI12-(+AI12*AA14)),IF(T14="Probabilidad",AI13,""))),"")</f>
        <v/>
      </c>
      <c r="AJ14" s="98" t="str">
        <f t="shared" si="3"/>
        <v/>
      </c>
      <c r="AK14" s="354"/>
      <c r="AL14" s="275"/>
      <c r="AM14" s="175"/>
      <c r="AN14" s="183"/>
      <c r="AO14" s="183"/>
      <c r="AP14" s="176"/>
      <c r="AQ14" s="183"/>
      <c r="AR14" s="176"/>
      <c r="AS14" s="183"/>
      <c r="AT14" s="176"/>
      <c r="AU14" s="99"/>
      <c r="AV14" s="167"/>
      <c r="AW14" s="131"/>
      <c r="AX14" s="176"/>
      <c r="AY14" s="176"/>
      <c r="AZ14" s="175"/>
      <c r="BA14" s="183"/>
      <c r="BB14" s="183"/>
      <c r="BC14" s="176"/>
      <c r="BD14" s="176"/>
      <c r="BE14" s="175"/>
      <c r="BF14" s="183"/>
      <c r="BG14" s="183"/>
      <c r="BH14" s="176"/>
      <c r="BI14" s="176"/>
      <c r="BJ14" s="175"/>
      <c r="BK14" s="183"/>
      <c r="BL14" s="183"/>
      <c r="BM14" s="167"/>
      <c r="BN14" s="279"/>
      <c r="BO14" s="131"/>
      <c r="BP14" s="99"/>
      <c r="BQ14" s="99"/>
      <c r="BR14" s="132"/>
      <c r="BS14" s="167"/>
      <c r="BT14" s="167"/>
      <c r="BU14" s="167"/>
      <c r="BV14" s="99"/>
      <c r="BW14" s="167"/>
      <c r="BX14" s="167"/>
      <c r="BY14" s="99"/>
      <c r="BZ14" s="167"/>
      <c r="CA14" s="131"/>
      <c r="CB14" s="167"/>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row>
    <row r="15" spans="1:106" ht="16.5" customHeight="1" x14ac:dyDescent="0.3">
      <c r="A15" s="340"/>
      <c r="B15" s="354"/>
      <c r="C15" s="354"/>
      <c r="D15" s="354"/>
      <c r="E15" s="354"/>
      <c r="F15" s="354"/>
      <c r="G15" s="354"/>
      <c r="H15" s="354"/>
      <c r="I15" s="354"/>
      <c r="J15" s="340"/>
      <c r="K15" s="367"/>
      <c r="L15" s="364"/>
      <c r="M15" s="354"/>
      <c r="N15" s="354"/>
      <c r="O15" s="354"/>
      <c r="P15" s="364"/>
      <c r="Q15" s="365"/>
      <c r="R15" s="175">
        <v>5</v>
      </c>
      <c r="S15" s="270"/>
      <c r="T15" s="166" t="str">
        <f t="shared" si="0"/>
        <v/>
      </c>
      <c r="U15" s="166"/>
      <c r="V15" s="166"/>
      <c r="W15" s="166"/>
      <c r="X15" s="166"/>
      <c r="Y15" s="178"/>
      <c r="Z15" s="178"/>
      <c r="AA15" s="97" t="str">
        <f t="shared" si="1"/>
        <v/>
      </c>
      <c r="AB15" s="178"/>
      <c r="AC15" s="178"/>
      <c r="AD15" s="178"/>
      <c r="AE15" s="145" t="str">
        <f>IFERROR(IF(AND(T14="Probabilidad",T15="Probabilidad"),(AG14-(+AG14*AA15)),IF(AND(T14="Impacto",T15="Probabilidad"),(AG13-(+AG13*AA15)),IF(T15="Impacto",AG14,""))),"")</f>
        <v/>
      </c>
      <c r="AF15" s="130" t="str">
        <f t="shared" si="4"/>
        <v/>
      </c>
      <c r="AG15" s="97" t="str">
        <f t="shared" si="2"/>
        <v/>
      </c>
      <c r="AH15" s="130" t="str">
        <f t="shared" si="5"/>
        <v/>
      </c>
      <c r="AI15" s="97" t="str">
        <f>IFERROR(IF(AND(T14="Impacto",T15="Impacto"),(AI14-(+AI14*AA15)),IF(AND(T14="Probabilidad",T15="Impacto"),(AI13-(+AI13*AA15)),IF(T15="Probabilidad",AI14,""))),"")</f>
        <v/>
      </c>
      <c r="AJ15" s="98" t="str">
        <f t="shared" si="3"/>
        <v/>
      </c>
      <c r="AK15" s="354"/>
      <c r="AL15" s="275"/>
      <c r="AM15" s="175"/>
      <c r="AN15" s="183"/>
      <c r="AO15" s="183"/>
      <c r="AP15" s="176"/>
      <c r="AQ15" s="183"/>
      <c r="AR15" s="176"/>
      <c r="AS15" s="183"/>
      <c r="AT15" s="176"/>
      <c r="AU15" s="99"/>
      <c r="AV15" s="167"/>
      <c r="AW15" s="131"/>
      <c r="AX15" s="176"/>
      <c r="AY15" s="176"/>
      <c r="AZ15" s="175"/>
      <c r="BA15" s="183"/>
      <c r="BB15" s="183"/>
      <c r="BC15" s="176"/>
      <c r="BD15" s="176"/>
      <c r="BE15" s="175"/>
      <c r="BF15" s="183"/>
      <c r="BG15" s="183"/>
      <c r="BH15" s="176"/>
      <c r="BI15" s="176"/>
      <c r="BJ15" s="175"/>
      <c r="BK15" s="183"/>
      <c r="BL15" s="183"/>
      <c r="BM15" s="167"/>
      <c r="BN15" s="279"/>
      <c r="BO15" s="131"/>
      <c r="BP15" s="99"/>
      <c r="BQ15" s="99"/>
      <c r="BR15" s="132"/>
      <c r="BS15" s="167"/>
      <c r="BT15" s="167"/>
      <c r="BU15" s="167"/>
      <c r="BV15" s="99"/>
      <c r="BW15" s="167"/>
      <c r="BX15" s="167"/>
      <c r="BY15" s="99"/>
      <c r="BZ15" s="167"/>
      <c r="CA15" s="131"/>
      <c r="CB15" s="167"/>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row>
    <row r="16" spans="1:106" ht="16.5" customHeight="1" x14ac:dyDescent="0.3">
      <c r="A16" s="340"/>
      <c r="B16" s="355"/>
      <c r="C16" s="355"/>
      <c r="D16" s="355"/>
      <c r="E16" s="355"/>
      <c r="F16" s="355"/>
      <c r="G16" s="355"/>
      <c r="H16" s="355"/>
      <c r="I16" s="355"/>
      <c r="J16" s="340"/>
      <c r="K16" s="367"/>
      <c r="L16" s="364"/>
      <c r="M16" s="355"/>
      <c r="N16" s="355"/>
      <c r="O16" s="355"/>
      <c r="P16" s="364"/>
      <c r="Q16" s="365"/>
      <c r="R16" s="175">
        <v>6</v>
      </c>
      <c r="S16" s="270"/>
      <c r="T16" s="166" t="str">
        <f t="shared" si="0"/>
        <v/>
      </c>
      <c r="U16" s="166"/>
      <c r="V16" s="166"/>
      <c r="W16" s="166"/>
      <c r="X16" s="166"/>
      <c r="Y16" s="178"/>
      <c r="Z16" s="178"/>
      <c r="AA16" s="97" t="str">
        <f t="shared" si="1"/>
        <v/>
      </c>
      <c r="AB16" s="178"/>
      <c r="AC16" s="178"/>
      <c r="AD16" s="178"/>
      <c r="AE16" s="145" t="str">
        <f>IFERROR(IF(AND(T15="Probabilidad",T16="Probabilidad"),(AG15-(+AG15*AA16)),IF(AND(T15="Impacto",T16="Probabilidad"),(AG14-(+AG14*AA16)),IF(T16="Impacto",AG15,""))),"")</f>
        <v/>
      </c>
      <c r="AF16" s="130" t="str">
        <f t="shared" si="4"/>
        <v/>
      </c>
      <c r="AG16" s="97" t="str">
        <f t="shared" si="2"/>
        <v/>
      </c>
      <c r="AH16" s="130" t="str">
        <f t="shared" si="5"/>
        <v/>
      </c>
      <c r="AI16" s="97" t="str">
        <f>IFERROR(IF(AND(T15="Impacto",T16="Impacto"),(AI15-(+AI15*AA16)),IF(AND(T15="Probabilidad",T16="Impacto"),(AI14-(+AI14*AA16)),IF(T16="Probabilidad",AI15,""))),"")</f>
        <v/>
      </c>
      <c r="AJ16" s="98" t="str">
        <f t="shared" si="3"/>
        <v/>
      </c>
      <c r="AK16" s="355"/>
      <c r="AL16" s="275"/>
      <c r="AM16" s="175"/>
      <c r="AN16" s="183"/>
      <c r="AO16" s="183"/>
      <c r="AP16" s="176"/>
      <c r="AQ16" s="183"/>
      <c r="AR16" s="176"/>
      <c r="AS16" s="183"/>
      <c r="AT16" s="176"/>
      <c r="AU16" s="99"/>
      <c r="AV16" s="167"/>
      <c r="AW16" s="131"/>
      <c r="AX16" s="176"/>
      <c r="AY16" s="176"/>
      <c r="AZ16" s="175"/>
      <c r="BA16" s="183"/>
      <c r="BB16" s="183"/>
      <c r="BC16" s="176"/>
      <c r="BD16" s="176"/>
      <c r="BE16" s="175"/>
      <c r="BF16" s="183"/>
      <c r="BG16" s="183"/>
      <c r="BH16" s="176"/>
      <c r="BI16" s="176"/>
      <c r="BJ16" s="175"/>
      <c r="BK16" s="183"/>
      <c r="BL16" s="183"/>
      <c r="BM16" s="167"/>
      <c r="BN16" s="279"/>
      <c r="BO16" s="131"/>
      <c r="BP16" s="99"/>
      <c r="BQ16" s="99"/>
      <c r="BR16" s="132"/>
      <c r="BS16" s="167"/>
      <c r="BT16" s="167"/>
      <c r="BU16" s="167"/>
      <c r="BV16" s="99"/>
      <c r="BW16" s="167"/>
      <c r="BX16" s="167"/>
      <c r="BY16" s="99"/>
      <c r="BZ16" s="167"/>
      <c r="CA16" s="131"/>
      <c r="CB16" s="167"/>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row>
    <row r="17" spans="1:106" ht="27" customHeight="1" x14ac:dyDescent="0.3">
      <c r="A17" s="340">
        <v>3</v>
      </c>
      <c r="B17" s="341"/>
      <c r="C17" s="341"/>
      <c r="D17" s="341"/>
      <c r="E17" s="366"/>
      <c r="F17" s="341"/>
      <c r="G17" s="341"/>
      <c r="H17" s="341"/>
      <c r="I17" s="341"/>
      <c r="J17" s="340"/>
      <c r="K17" s="367" t="str">
        <f>IF(J17&lt;=0,"",IF(J17&lt;=2,"Muy Baja",IF(J17&lt;=24,"Baja",IF(J17&lt;=500,"Media",IF(J17&lt;=5000,"Alta","Muy Alta")))))</f>
        <v/>
      </c>
      <c r="L17" s="364" t="str">
        <f>IF(K17="","",IF(K17="Muy Baja",0.2,IF(K17="Baja",0.4,IF(K17="Media",0.6,IF(K17="Alta",0.8,IF(K17="Muy Alta",1,))))))</f>
        <v/>
      </c>
      <c r="M17" s="362"/>
      <c r="N17" s="362">
        <f ca="1">IF(NOT(ISERROR(MATCH(M17,'Tabla Impacto'!$B$221:$B$223,0))),'Tabla Impacto'!$F$223&amp;"Por favor no seleccionar los criterios de impacto(Afectación Económica o presupuestal y Pérdida Reputacional)",M17)</f>
        <v>0</v>
      </c>
      <c r="O17" s="363" t="str">
        <f ca="1">IF(OR(N17='Tabla Impacto'!$C$11,N17='Tabla Impacto'!$D$11),"Leve",IF(OR(N17='Tabla Impacto'!$C$12,N17='Tabla Impacto'!$D$12),"Menor",IF(OR(N17='Tabla Impacto'!$C$13,N17='Tabla Impacto'!$D$13),"Moderado",IF(OR(N17='Tabla Impacto'!$C$14,N17='Tabla Impacto'!$D$14),"Mayor",IF(OR(N17='Tabla Impacto'!$C$15,N17='Tabla Impacto'!$D$15),"Catastrófico","")))))</f>
        <v/>
      </c>
      <c r="P17" s="364" t="str">
        <f ca="1">IF(O17="","",IF(O17="Leve",0.2,IF(O17="Menor",0.4,IF(O17="Moderado",0.6,IF(O17="Mayor",0.8,IF(O17="Catastrófico",1,))))))</f>
        <v/>
      </c>
      <c r="Q17" s="365"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75">
        <v>1</v>
      </c>
      <c r="S17" s="270"/>
      <c r="T17" s="166" t="str">
        <f t="shared" si="0"/>
        <v/>
      </c>
      <c r="U17" s="166"/>
      <c r="V17" s="166"/>
      <c r="W17" s="166"/>
      <c r="X17" s="166"/>
      <c r="Y17" s="178"/>
      <c r="Z17" s="178"/>
      <c r="AA17" s="97" t="str">
        <f t="shared" si="1"/>
        <v/>
      </c>
      <c r="AB17" s="178"/>
      <c r="AC17" s="178"/>
      <c r="AD17" s="178"/>
      <c r="AE17" s="145" t="str">
        <f>IFERROR(IF(T17="Probabilidad",(L17-(+L17*AA17)),IF(T17="Impacto",L17,"")),"")</f>
        <v/>
      </c>
      <c r="AF17" s="130" t="str">
        <f>IFERROR(IF(AE17="","",IF(AE17&lt;=0.2,"Muy Baja",IF(AE17&lt;=0.4,"Baja",IF(AE17&lt;=0.6,"Media",IF(AE17&lt;=0.8,"Alta","Muy Alta"))))),"")</f>
        <v/>
      </c>
      <c r="AG17" s="97" t="str">
        <f t="shared" si="2"/>
        <v/>
      </c>
      <c r="AH17" s="130" t="str">
        <f>IFERROR(IF(AI17="","",IF(AI17&lt;=0.2,"Leve",IF(AI17&lt;=0.4,"Menor",IF(AI17&lt;=0.6,"Moderado",IF(AI17&lt;=0.8,"Mayor","Catastrófico"))))),"")</f>
        <v/>
      </c>
      <c r="AI17" s="97" t="str">
        <f>IFERROR(IF(T17="Impacto",(P17-(+P17*AA17)),IF(T17="Probabilidad",P17,"")),"")</f>
        <v/>
      </c>
      <c r="AJ17" s="98" t="str">
        <f t="shared" si="3"/>
        <v/>
      </c>
      <c r="AK17" s="356"/>
      <c r="AL17" s="275"/>
      <c r="AM17" s="176"/>
      <c r="AN17" s="194"/>
      <c r="AO17" s="194"/>
      <c r="AP17" s="176"/>
      <c r="AQ17" s="194"/>
      <c r="AR17" s="176"/>
      <c r="AS17" s="194"/>
      <c r="AT17" s="176"/>
      <c r="AU17" s="132"/>
      <c r="AV17" s="167"/>
      <c r="AW17" s="167"/>
      <c r="AX17" s="176"/>
      <c r="AY17" s="176"/>
      <c r="AZ17" s="176"/>
      <c r="BA17" s="194"/>
      <c r="BB17" s="194"/>
      <c r="BC17" s="176"/>
      <c r="BD17" s="176"/>
      <c r="BE17" s="176"/>
      <c r="BF17" s="194"/>
      <c r="BG17" s="194"/>
      <c r="BH17" s="176"/>
      <c r="BI17" s="176"/>
      <c r="BJ17" s="176"/>
      <c r="BK17" s="194"/>
      <c r="BL17" s="194"/>
      <c r="BM17" s="167"/>
      <c r="BN17" s="279"/>
      <c r="BO17" s="167"/>
      <c r="BP17" s="132"/>
      <c r="BQ17" s="132"/>
      <c r="BR17" s="132"/>
      <c r="BS17" s="167"/>
      <c r="BT17" s="167"/>
      <c r="BU17" s="167"/>
      <c r="BV17" s="132"/>
      <c r="BW17" s="167"/>
      <c r="BX17" s="167"/>
      <c r="BY17" s="132"/>
      <c r="BZ17" s="167"/>
      <c r="CA17" s="167"/>
      <c r="CB17" s="167"/>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row>
    <row r="18" spans="1:106" ht="16.5" customHeight="1" x14ac:dyDescent="0.3">
      <c r="A18" s="340"/>
      <c r="B18" s="341"/>
      <c r="C18" s="341"/>
      <c r="D18" s="341"/>
      <c r="E18" s="366"/>
      <c r="F18" s="341"/>
      <c r="G18" s="341"/>
      <c r="H18" s="341"/>
      <c r="I18" s="341"/>
      <c r="J18" s="340"/>
      <c r="K18" s="367"/>
      <c r="L18" s="364"/>
      <c r="M18" s="354"/>
      <c r="N18" s="354"/>
      <c r="O18" s="354"/>
      <c r="P18" s="364"/>
      <c r="Q18" s="365"/>
      <c r="R18" s="175">
        <v>2</v>
      </c>
      <c r="S18" s="270"/>
      <c r="T18" s="166" t="str">
        <f t="shared" si="0"/>
        <v/>
      </c>
      <c r="U18" s="166"/>
      <c r="V18" s="166"/>
      <c r="W18" s="166"/>
      <c r="X18" s="166"/>
      <c r="Y18" s="178"/>
      <c r="Z18" s="178"/>
      <c r="AA18" s="97" t="str">
        <f t="shared" si="1"/>
        <v/>
      </c>
      <c r="AB18" s="178"/>
      <c r="AC18" s="178"/>
      <c r="AD18" s="178"/>
      <c r="AE18" s="144" t="str">
        <f>IFERROR(IF(AND(T17="Probabilidad",T18="Probabilidad"),(AG17-(+AG17*AA18)),IF(T18="Probabilidad",(L17-(+L17*AA18)),IF(T18="Impacto",AG17,""))),"")</f>
        <v/>
      </c>
      <c r="AF18" s="130" t="str">
        <f t="shared" si="4"/>
        <v/>
      </c>
      <c r="AG18" s="97" t="str">
        <f t="shared" si="2"/>
        <v/>
      </c>
      <c r="AH18" s="130" t="str">
        <f t="shared" si="5"/>
        <v/>
      </c>
      <c r="AI18" s="97" t="str">
        <f>IFERROR(IF(AND(T17="Impacto",T18="Impacto"),(AI11-(+AI11*AA18)),IF(T18="Impacto",($P$17-(+$P$17*AA18)),IF(T18="Probabilidad",AI11,""))),"")</f>
        <v/>
      </c>
      <c r="AJ18" s="98" t="str">
        <f t="shared" si="3"/>
        <v/>
      </c>
      <c r="AK18" s="357"/>
      <c r="AL18" s="275"/>
      <c r="AM18" s="176"/>
      <c r="AN18" s="194"/>
      <c r="AO18" s="194"/>
      <c r="AP18" s="176"/>
      <c r="AQ18" s="194"/>
      <c r="AR18" s="176"/>
      <c r="AS18" s="194"/>
      <c r="AT18" s="176"/>
      <c r="AU18" s="132"/>
      <c r="AV18" s="167"/>
      <c r="AW18" s="167"/>
      <c r="AX18" s="176"/>
      <c r="AY18" s="176"/>
      <c r="AZ18" s="176"/>
      <c r="BA18" s="194"/>
      <c r="BB18" s="194"/>
      <c r="BC18" s="176"/>
      <c r="BD18" s="176"/>
      <c r="BE18" s="176"/>
      <c r="BF18" s="194"/>
      <c r="BG18" s="194"/>
      <c r="BH18" s="176"/>
      <c r="BI18" s="176"/>
      <c r="BJ18" s="176"/>
      <c r="BK18" s="194"/>
      <c r="BL18" s="194"/>
      <c r="BM18" s="167"/>
      <c r="BN18" s="279"/>
      <c r="BO18" s="167"/>
      <c r="BP18" s="132"/>
      <c r="BQ18" s="132"/>
      <c r="BR18" s="132"/>
      <c r="BS18" s="167"/>
      <c r="BT18" s="167"/>
      <c r="BU18" s="167"/>
      <c r="BV18" s="132"/>
      <c r="BW18" s="167"/>
      <c r="BX18" s="167"/>
      <c r="BY18" s="132"/>
      <c r="BZ18" s="167"/>
      <c r="CA18" s="167"/>
      <c r="CB18" s="167"/>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row>
    <row r="19" spans="1:106" ht="16.5" customHeight="1" x14ac:dyDescent="0.3">
      <c r="A19" s="340"/>
      <c r="B19" s="341"/>
      <c r="C19" s="341"/>
      <c r="D19" s="341"/>
      <c r="E19" s="366"/>
      <c r="F19" s="341"/>
      <c r="G19" s="341"/>
      <c r="H19" s="341"/>
      <c r="I19" s="341"/>
      <c r="J19" s="340"/>
      <c r="K19" s="367"/>
      <c r="L19" s="364"/>
      <c r="M19" s="354"/>
      <c r="N19" s="354"/>
      <c r="O19" s="354"/>
      <c r="P19" s="364"/>
      <c r="Q19" s="365"/>
      <c r="R19" s="175">
        <v>3</v>
      </c>
      <c r="S19" s="272"/>
      <c r="T19" s="166" t="str">
        <f t="shared" si="0"/>
        <v/>
      </c>
      <c r="U19" s="166"/>
      <c r="V19" s="166"/>
      <c r="W19" s="166"/>
      <c r="X19" s="166"/>
      <c r="Y19" s="178"/>
      <c r="Z19" s="178"/>
      <c r="AA19" s="97" t="str">
        <f t="shared" si="1"/>
        <v/>
      </c>
      <c r="AB19" s="178"/>
      <c r="AC19" s="178"/>
      <c r="AD19" s="178"/>
      <c r="AE19" s="145" t="str">
        <f>IFERROR(IF(AND(T18="Probabilidad",T19="Probabilidad"),(AG18-(+AG18*AA19)),IF(AND(T18="Impacto",T19="Probabilidad"),(AG17-(+AG17*AA19)),IF(T19="Impacto",AG18,""))),"")</f>
        <v/>
      </c>
      <c r="AF19" s="130" t="str">
        <f t="shared" si="4"/>
        <v/>
      </c>
      <c r="AG19" s="97" t="str">
        <f t="shared" si="2"/>
        <v/>
      </c>
      <c r="AH19" s="130" t="str">
        <f t="shared" si="5"/>
        <v/>
      </c>
      <c r="AI19" s="97" t="str">
        <f>IFERROR(IF(AND(T18="Impacto",T19="Impacto"),(AI18-(+AI18*AA19)),IF(AND(T18="Probabilidad",T19="Impacto"),(AI17-(+AI17*AA19)),IF(T19="Probabilidad",AI18,""))),"")</f>
        <v/>
      </c>
      <c r="AJ19" s="98" t="str">
        <f t="shared" si="3"/>
        <v/>
      </c>
      <c r="AK19" s="357"/>
      <c r="AL19" s="275"/>
      <c r="AM19" s="176"/>
      <c r="AN19" s="194"/>
      <c r="AO19" s="194"/>
      <c r="AP19" s="176"/>
      <c r="AQ19" s="194"/>
      <c r="AR19" s="176"/>
      <c r="AS19" s="194"/>
      <c r="AT19" s="176"/>
      <c r="AU19" s="132"/>
      <c r="AV19" s="167"/>
      <c r="AW19" s="167"/>
      <c r="AX19" s="176"/>
      <c r="AY19" s="176"/>
      <c r="AZ19" s="176"/>
      <c r="BA19" s="194"/>
      <c r="BB19" s="194"/>
      <c r="BC19" s="176"/>
      <c r="BD19" s="176"/>
      <c r="BE19" s="176"/>
      <c r="BF19" s="194"/>
      <c r="BG19" s="194"/>
      <c r="BH19" s="176"/>
      <c r="BI19" s="176"/>
      <c r="BJ19" s="176"/>
      <c r="BK19" s="194"/>
      <c r="BL19" s="194"/>
      <c r="BM19" s="167"/>
      <c r="BN19" s="279"/>
      <c r="BO19" s="167"/>
      <c r="BP19" s="132"/>
      <c r="BQ19" s="132"/>
      <c r="BR19" s="132"/>
      <c r="BS19" s="167"/>
      <c r="BT19" s="167"/>
      <c r="BU19" s="167"/>
      <c r="BV19" s="132"/>
      <c r="BW19" s="167"/>
      <c r="BX19" s="167"/>
      <c r="BY19" s="132"/>
      <c r="BZ19" s="167"/>
      <c r="CA19" s="167"/>
      <c r="CB19" s="167"/>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row>
    <row r="20" spans="1:106" ht="16.5" customHeight="1" x14ac:dyDescent="0.3">
      <c r="A20" s="340"/>
      <c r="B20" s="341"/>
      <c r="C20" s="341"/>
      <c r="D20" s="341"/>
      <c r="E20" s="366"/>
      <c r="F20" s="341"/>
      <c r="G20" s="341"/>
      <c r="H20" s="341"/>
      <c r="I20" s="341"/>
      <c r="J20" s="340"/>
      <c r="K20" s="367"/>
      <c r="L20" s="364"/>
      <c r="M20" s="354"/>
      <c r="N20" s="354"/>
      <c r="O20" s="354"/>
      <c r="P20" s="364"/>
      <c r="Q20" s="365"/>
      <c r="R20" s="175">
        <v>4</v>
      </c>
      <c r="S20" s="270"/>
      <c r="T20" s="166" t="str">
        <f t="shared" si="0"/>
        <v/>
      </c>
      <c r="U20" s="166"/>
      <c r="V20" s="166"/>
      <c r="W20" s="166"/>
      <c r="X20" s="166"/>
      <c r="Y20" s="178"/>
      <c r="Z20" s="178"/>
      <c r="AA20" s="97" t="str">
        <f t="shared" si="1"/>
        <v/>
      </c>
      <c r="AB20" s="178"/>
      <c r="AC20" s="178"/>
      <c r="AD20" s="178"/>
      <c r="AE20" s="145" t="str">
        <f>IFERROR(IF(AND(T19="Probabilidad",T20="Probabilidad"),(AG19-(+AG19*AA20)),IF(AND(T19="Impacto",T20="Probabilidad"),(AG18-(+AG18*AA20)),IF(T20="Impacto",AG19,""))),"")</f>
        <v/>
      </c>
      <c r="AF20" s="130" t="str">
        <f t="shared" si="4"/>
        <v/>
      </c>
      <c r="AG20" s="97" t="str">
        <f t="shared" si="2"/>
        <v/>
      </c>
      <c r="AH20" s="130" t="str">
        <f t="shared" si="5"/>
        <v/>
      </c>
      <c r="AI20" s="97" t="str">
        <f>IFERROR(IF(AND(T19="Impacto",T20="Impacto"),(AI19-(+AI19*AA20)),IF(AND(T19="Probabilidad",T20="Impacto"),(AI18-(+AI18*AA20)),IF(T20="Probabilidad",AI19,""))),"")</f>
        <v/>
      </c>
      <c r="AJ20" s="98" t="str">
        <f t="shared" si="3"/>
        <v/>
      </c>
      <c r="AK20" s="357"/>
      <c r="AL20" s="275"/>
      <c r="AM20" s="176"/>
      <c r="AN20" s="194"/>
      <c r="AO20" s="194"/>
      <c r="AP20" s="176"/>
      <c r="AQ20" s="194"/>
      <c r="AR20" s="176"/>
      <c r="AS20" s="194"/>
      <c r="AT20" s="176"/>
      <c r="AU20" s="132"/>
      <c r="AV20" s="167"/>
      <c r="AW20" s="167"/>
      <c r="AX20" s="176"/>
      <c r="AY20" s="176"/>
      <c r="AZ20" s="176"/>
      <c r="BA20" s="194"/>
      <c r="BB20" s="194"/>
      <c r="BC20" s="176"/>
      <c r="BD20" s="176"/>
      <c r="BE20" s="176"/>
      <c r="BF20" s="194"/>
      <c r="BG20" s="194"/>
      <c r="BH20" s="176"/>
      <c r="BI20" s="176"/>
      <c r="BJ20" s="176"/>
      <c r="BK20" s="194"/>
      <c r="BL20" s="194"/>
      <c r="BM20" s="167"/>
      <c r="BN20" s="279"/>
      <c r="BO20" s="167"/>
      <c r="BP20" s="132"/>
      <c r="BQ20" s="132"/>
      <c r="BR20" s="132"/>
      <c r="BS20" s="167"/>
      <c r="BT20" s="167"/>
      <c r="BU20" s="167"/>
      <c r="BV20" s="132"/>
      <c r="BW20" s="167"/>
      <c r="BX20" s="167"/>
      <c r="BY20" s="132"/>
      <c r="BZ20" s="167"/>
      <c r="CA20" s="167"/>
      <c r="CB20" s="167"/>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row>
    <row r="21" spans="1:106" ht="16.5" customHeight="1" x14ac:dyDescent="0.3">
      <c r="A21" s="340"/>
      <c r="B21" s="341"/>
      <c r="C21" s="341"/>
      <c r="D21" s="341"/>
      <c r="E21" s="366"/>
      <c r="F21" s="341"/>
      <c r="G21" s="341"/>
      <c r="H21" s="341"/>
      <c r="I21" s="341"/>
      <c r="J21" s="340"/>
      <c r="K21" s="367"/>
      <c r="L21" s="364"/>
      <c r="M21" s="354"/>
      <c r="N21" s="354"/>
      <c r="O21" s="354"/>
      <c r="P21" s="364"/>
      <c r="Q21" s="365"/>
      <c r="R21" s="175">
        <v>5</v>
      </c>
      <c r="S21" s="270"/>
      <c r="T21" s="166" t="str">
        <f t="shared" si="0"/>
        <v/>
      </c>
      <c r="U21" s="166"/>
      <c r="V21" s="166"/>
      <c r="W21" s="166"/>
      <c r="X21" s="166"/>
      <c r="Y21" s="178"/>
      <c r="Z21" s="178"/>
      <c r="AA21" s="97" t="str">
        <f t="shared" si="1"/>
        <v/>
      </c>
      <c r="AB21" s="178"/>
      <c r="AC21" s="178"/>
      <c r="AD21" s="178"/>
      <c r="AE21" s="145" t="str">
        <f>IFERROR(IF(AND(T20="Probabilidad",T21="Probabilidad"),(AG20-(+AG20*AA21)),IF(AND(T20="Impacto",T21="Probabilidad"),(AG19-(+AG19*AA21)),IF(T21="Impacto",AG20,""))),"")</f>
        <v/>
      </c>
      <c r="AF21" s="130" t="str">
        <f t="shared" si="4"/>
        <v/>
      </c>
      <c r="AG21" s="97" t="str">
        <f t="shared" si="2"/>
        <v/>
      </c>
      <c r="AH21" s="130" t="str">
        <f t="shared" si="5"/>
        <v/>
      </c>
      <c r="AI21" s="97" t="str">
        <f>IFERROR(IF(AND(T20="Impacto",T21="Impacto"),(AI20-(+AI20*AA21)),IF(AND(T20="Probabilidad",T21="Impacto"),(AI19-(+AI19*AA21)),IF(T21="Probabilidad",AI20,""))),"")</f>
        <v/>
      </c>
      <c r="AJ21" s="98" t="str">
        <f t="shared" si="3"/>
        <v/>
      </c>
      <c r="AK21" s="357"/>
      <c r="AL21" s="275"/>
      <c r="AM21" s="176"/>
      <c r="AN21" s="194"/>
      <c r="AO21" s="194"/>
      <c r="AP21" s="176"/>
      <c r="AQ21" s="194"/>
      <c r="AR21" s="176"/>
      <c r="AS21" s="194"/>
      <c r="AT21" s="176"/>
      <c r="AU21" s="132"/>
      <c r="AV21" s="167"/>
      <c r="AW21" s="167"/>
      <c r="AX21" s="176"/>
      <c r="AY21" s="176"/>
      <c r="AZ21" s="176"/>
      <c r="BA21" s="194"/>
      <c r="BB21" s="194"/>
      <c r="BC21" s="176"/>
      <c r="BD21" s="176"/>
      <c r="BE21" s="176"/>
      <c r="BF21" s="194"/>
      <c r="BG21" s="194"/>
      <c r="BH21" s="176"/>
      <c r="BI21" s="176"/>
      <c r="BJ21" s="176"/>
      <c r="BK21" s="194"/>
      <c r="BL21" s="194"/>
      <c r="BM21" s="167"/>
      <c r="BN21" s="279"/>
      <c r="BO21" s="167"/>
      <c r="BP21" s="132"/>
      <c r="BQ21" s="132"/>
      <c r="BR21" s="132"/>
      <c r="BS21" s="167"/>
      <c r="BT21" s="167"/>
      <c r="BU21" s="167"/>
      <c r="BV21" s="132"/>
      <c r="BW21" s="167"/>
      <c r="BX21" s="167"/>
      <c r="BY21" s="132"/>
      <c r="BZ21" s="167"/>
      <c r="CA21" s="167"/>
      <c r="CB21" s="167"/>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row>
    <row r="22" spans="1:106" ht="16.5" customHeight="1" x14ac:dyDescent="0.3">
      <c r="A22" s="340"/>
      <c r="B22" s="341"/>
      <c r="C22" s="341"/>
      <c r="D22" s="341"/>
      <c r="E22" s="366"/>
      <c r="F22" s="341"/>
      <c r="G22" s="341"/>
      <c r="H22" s="341"/>
      <c r="I22" s="341"/>
      <c r="J22" s="340"/>
      <c r="K22" s="367"/>
      <c r="L22" s="364"/>
      <c r="M22" s="355"/>
      <c r="N22" s="355"/>
      <c r="O22" s="355"/>
      <c r="P22" s="364"/>
      <c r="Q22" s="365"/>
      <c r="R22" s="175">
        <v>6</v>
      </c>
      <c r="S22" s="270"/>
      <c r="T22" s="166" t="str">
        <f t="shared" si="0"/>
        <v/>
      </c>
      <c r="U22" s="166"/>
      <c r="V22" s="166"/>
      <c r="W22" s="166"/>
      <c r="X22" s="166"/>
      <c r="Y22" s="178"/>
      <c r="Z22" s="178"/>
      <c r="AA22" s="97" t="str">
        <f t="shared" si="1"/>
        <v/>
      </c>
      <c r="AB22" s="178"/>
      <c r="AC22" s="178"/>
      <c r="AD22" s="178"/>
      <c r="AE22" s="145" t="str">
        <f>IFERROR(IF(AND(T21="Probabilidad",T22="Probabilidad"),(AG21-(+AG21*AA22)),IF(AND(T21="Impacto",T22="Probabilidad"),(AG20-(+AG20*AA22)),IF(T22="Impacto",AG21,""))),"")</f>
        <v/>
      </c>
      <c r="AF22" s="130" t="str">
        <f t="shared" si="4"/>
        <v/>
      </c>
      <c r="AG22" s="97" t="str">
        <f t="shared" si="2"/>
        <v/>
      </c>
      <c r="AH22" s="130" t="str">
        <f t="shared" si="5"/>
        <v/>
      </c>
      <c r="AI22" s="97" t="str">
        <f>IFERROR(IF(AND(T21="Impacto",T22="Impacto"),(AI21-(+AI21*AA22)),IF(AND(T21="Probabilidad",T22="Impacto"),(AI20-(+AI20*AA22)),IF(T22="Probabilidad",AI21,""))),"")</f>
        <v/>
      </c>
      <c r="AJ22" s="98" t="str">
        <f t="shared" si="3"/>
        <v/>
      </c>
      <c r="AK22" s="358"/>
      <c r="AL22" s="275"/>
      <c r="AM22" s="176"/>
      <c r="AN22" s="194"/>
      <c r="AO22" s="194"/>
      <c r="AP22" s="176"/>
      <c r="AQ22" s="194"/>
      <c r="AR22" s="176"/>
      <c r="AS22" s="194"/>
      <c r="AT22" s="176"/>
      <c r="AU22" s="132"/>
      <c r="AV22" s="167"/>
      <c r="AW22" s="167"/>
      <c r="AX22" s="176"/>
      <c r="AY22" s="176"/>
      <c r="AZ22" s="176"/>
      <c r="BA22" s="194"/>
      <c r="BB22" s="194"/>
      <c r="BC22" s="176"/>
      <c r="BD22" s="176"/>
      <c r="BE22" s="176"/>
      <c r="BF22" s="194"/>
      <c r="BG22" s="194"/>
      <c r="BH22" s="176"/>
      <c r="BI22" s="176"/>
      <c r="BJ22" s="176"/>
      <c r="BK22" s="194"/>
      <c r="BL22" s="194"/>
      <c r="BM22" s="167"/>
      <c r="BN22" s="279"/>
      <c r="BO22" s="167"/>
      <c r="BP22" s="132"/>
      <c r="BQ22" s="132"/>
      <c r="BR22" s="132"/>
      <c r="BS22" s="167"/>
      <c r="BT22" s="167"/>
      <c r="BU22" s="167"/>
      <c r="BV22" s="132"/>
      <c r="BW22" s="167"/>
      <c r="BX22" s="167"/>
      <c r="BY22" s="132"/>
      <c r="BZ22" s="167"/>
      <c r="CA22" s="167"/>
      <c r="CB22" s="167"/>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row>
    <row r="23" spans="1:106" ht="16.5" customHeight="1" x14ac:dyDescent="0.3">
      <c r="A23" s="340">
        <v>4</v>
      </c>
      <c r="B23" s="341"/>
      <c r="C23" s="341"/>
      <c r="D23" s="341"/>
      <c r="E23" s="366"/>
      <c r="F23" s="341"/>
      <c r="G23" s="341"/>
      <c r="H23" s="341"/>
      <c r="I23" s="341"/>
      <c r="J23" s="340"/>
      <c r="K23" s="367" t="str">
        <f>IF(J23&lt;=0,"",IF(J23&lt;=2,"Muy Baja",IF(J23&lt;=24,"Baja",IF(J23&lt;=500,"Media",IF(J23&lt;=5000,"Alta","Muy Alta")))))</f>
        <v/>
      </c>
      <c r="L23" s="364" t="str">
        <f>IF(K23="","",IF(K23="Muy Baja",0.2,IF(K23="Baja",0.4,IF(K23="Media",0.6,IF(K23="Alta",0.8,IF(K23="Muy Alta",1,))))))</f>
        <v/>
      </c>
      <c r="M23" s="362"/>
      <c r="N23" s="362">
        <f ca="1">IF(NOT(ISERROR(MATCH(M23,'Tabla Impacto'!$B$221:$B$223,0))),'Tabla Impacto'!$F$223&amp;"Por favor no seleccionar los criterios de impacto(Afectación Económica o presupuestal y Pérdida Reputacional)",M23)</f>
        <v>0</v>
      </c>
      <c r="O23" s="363" t="str">
        <f ca="1">IF(OR(N23='Tabla Impacto'!$C$11,N23='Tabla Impacto'!$D$11),"Leve",IF(OR(N23='Tabla Impacto'!$C$12,N23='Tabla Impacto'!$D$12),"Menor",IF(OR(N23='Tabla Impacto'!$C$13,N23='Tabla Impacto'!$D$13),"Moderado",IF(OR(N23='Tabla Impacto'!$C$14,N23='Tabla Impacto'!$D$14),"Mayor",IF(OR(N23='Tabla Impacto'!$C$15,N23='Tabla Impacto'!$D$15),"Catastrófico","")))))</f>
        <v/>
      </c>
      <c r="P23" s="364" t="str">
        <f ca="1">IF(O23="","",IF(O23="Leve",0.2,IF(O23="Menor",0.4,IF(O23="Moderado",0.6,IF(O23="Mayor",0.8,IF(O23="Catastrófico",1,))))))</f>
        <v/>
      </c>
      <c r="Q23" s="365"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75">
        <v>1</v>
      </c>
      <c r="S23" s="270"/>
      <c r="T23" s="166" t="str">
        <f t="shared" si="0"/>
        <v/>
      </c>
      <c r="U23" s="166"/>
      <c r="V23" s="166"/>
      <c r="W23" s="166"/>
      <c r="X23" s="166"/>
      <c r="Y23" s="178"/>
      <c r="Z23" s="178"/>
      <c r="AA23" s="97" t="str">
        <f t="shared" si="1"/>
        <v/>
      </c>
      <c r="AB23" s="178"/>
      <c r="AC23" s="178"/>
      <c r="AD23" s="178"/>
      <c r="AE23" s="145" t="str">
        <f>IFERROR(IF(T23="Probabilidad",(L23-(+L23*AA23)),IF(T23="Impacto",L23,"")),"")</f>
        <v/>
      </c>
      <c r="AF23" s="130" t="str">
        <f>IFERROR(IF(AE23="","",IF(AE23&lt;=0.2,"Muy Baja",IF(AE23&lt;=0.4,"Baja",IF(AE23&lt;=0.6,"Media",IF(AE23&lt;=0.8,"Alta","Muy Alta"))))),"")</f>
        <v/>
      </c>
      <c r="AG23" s="97" t="str">
        <f t="shared" si="2"/>
        <v/>
      </c>
      <c r="AH23" s="130" t="str">
        <f>IFERROR(IF(AI23="","",IF(AI23&lt;=0.2,"Leve",IF(AI23&lt;=0.4,"Menor",IF(AI23&lt;=0.6,"Moderado",IF(AI23&lt;=0.8,"Mayor","Catastrófico"))))),"")</f>
        <v/>
      </c>
      <c r="AI23" s="97" t="str">
        <f>IFERROR(IF(T23="Impacto",(P23-(+P23*AA23)),IF(T23="Probabilidad",P23,"")),"")</f>
        <v/>
      </c>
      <c r="AJ23" s="98" t="str">
        <f t="shared" si="3"/>
        <v/>
      </c>
      <c r="AK23" s="348"/>
      <c r="AL23" s="275"/>
      <c r="AM23" s="175"/>
      <c r="AN23" s="183"/>
      <c r="AO23" s="183"/>
      <c r="AP23" s="176"/>
      <c r="AQ23" s="183"/>
      <c r="AR23" s="176"/>
      <c r="AS23" s="183"/>
      <c r="AT23" s="176"/>
      <c r="AU23" s="99"/>
      <c r="AV23" s="167"/>
      <c r="AW23" s="131"/>
      <c r="AX23" s="176"/>
      <c r="AY23" s="176"/>
      <c r="AZ23" s="175"/>
      <c r="BA23" s="183"/>
      <c r="BB23" s="183"/>
      <c r="BC23" s="176"/>
      <c r="BD23" s="176"/>
      <c r="BE23" s="175"/>
      <c r="BF23" s="183"/>
      <c r="BG23" s="183"/>
      <c r="BH23" s="176"/>
      <c r="BI23" s="176"/>
      <c r="BJ23" s="175"/>
      <c r="BK23" s="183"/>
      <c r="BL23" s="183"/>
      <c r="BM23" s="167"/>
      <c r="BN23" s="279"/>
      <c r="BO23" s="131"/>
      <c r="BP23" s="99"/>
      <c r="BQ23" s="99"/>
      <c r="BR23" s="132"/>
      <c r="BS23" s="167"/>
      <c r="BT23" s="167"/>
      <c r="BU23" s="167"/>
      <c r="BV23" s="99"/>
      <c r="BW23" s="167"/>
      <c r="BX23" s="167"/>
      <c r="BY23" s="99"/>
      <c r="BZ23" s="167"/>
      <c r="CA23" s="131"/>
      <c r="CB23" s="167"/>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row>
    <row r="24" spans="1:106" ht="16.5" customHeight="1" x14ac:dyDescent="0.3">
      <c r="A24" s="340"/>
      <c r="B24" s="341"/>
      <c r="C24" s="341"/>
      <c r="D24" s="341"/>
      <c r="E24" s="366"/>
      <c r="F24" s="341"/>
      <c r="G24" s="341"/>
      <c r="H24" s="341"/>
      <c r="I24" s="341"/>
      <c r="J24" s="340"/>
      <c r="K24" s="367"/>
      <c r="L24" s="364"/>
      <c r="M24" s="354"/>
      <c r="N24" s="354"/>
      <c r="O24" s="354"/>
      <c r="P24" s="364"/>
      <c r="Q24" s="365"/>
      <c r="R24" s="175">
        <v>2</v>
      </c>
      <c r="S24" s="270"/>
      <c r="T24" s="166" t="str">
        <f t="shared" si="0"/>
        <v/>
      </c>
      <c r="U24" s="166"/>
      <c r="V24" s="166"/>
      <c r="W24" s="166"/>
      <c r="X24" s="166"/>
      <c r="Y24" s="178"/>
      <c r="Z24" s="178"/>
      <c r="AA24" s="97" t="str">
        <f t="shared" si="1"/>
        <v/>
      </c>
      <c r="AB24" s="178"/>
      <c r="AC24" s="178"/>
      <c r="AD24" s="178"/>
      <c r="AE24" s="145" t="str">
        <f>IFERROR(IF(AND(T23="Probabilidad",T24="Probabilidad"),(AG23-(+AG23*AA24)),IF(T24="Probabilidad",(L23-(+L23*AA24)),IF(T24="Impacto",AG23,""))),"")</f>
        <v/>
      </c>
      <c r="AF24" s="130" t="str">
        <f t="shared" si="4"/>
        <v/>
      </c>
      <c r="AG24" s="97" t="str">
        <f t="shared" si="2"/>
        <v/>
      </c>
      <c r="AH24" s="130" t="str">
        <f t="shared" si="5"/>
        <v/>
      </c>
      <c r="AI24" s="97" t="str">
        <f>IFERROR(IF(AND(T23="Impacto",T24="Impacto"),(AI17-(+AI17*AA24)),IF(T24="Impacto",($P$23-(+$P$23*AA24)),IF(T24="Probabilidad",AI17,""))),"")</f>
        <v/>
      </c>
      <c r="AJ24" s="98" t="str">
        <f t="shared" si="3"/>
        <v/>
      </c>
      <c r="AK24" s="349"/>
      <c r="AL24" s="275"/>
      <c r="AM24" s="175"/>
      <c r="AN24" s="183"/>
      <c r="AO24" s="183"/>
      <c r="AP24" s="176"/>
      <c r="AQ24" s="183"/>
      <c r="AR24" s="176"/>
      <c r="AS24" s="183"/>
      <c r="AT24" s="176"/>
      <c r="AU24" s="99"/>
      <c r="AV24" s="167"/>
      <c r="AW24" s="131"/>
      <c r="AX24" s="176"/>
      <c r="AY24" s="176"/>
      <c r="AZ24" s="175"/>
      <c r="BA24" s="183"/>
      <c r="BB24" s="183"/>
      <c r="BC24" s="176"/>
      <c r="BD24" s="176"/>
      <c r="BE24" s="175"/>
      <c r="BF24" s="183"/>
      <c r="BG24" s="183"/>
      <c r="BH24" s="176"/>
      <c r="BI24" s="176"/>
      <c r="BJ24" s="175"/>
      <c r="BK24" s="183"/>
      <c r="BL24" s="183"/>
      <c r="BM24" s="167"/>
      <c r="BN24" s="279"/>
      <c r="BO24" s="131"/>
      <c r="BP24" s="99"/>
      <c r="BQ24" s="99"/>
      <c r="BR24" s="132"/>
      <c r="BS24" s="167"/>
      <c r="BT24" s="167"/>
      <c r="BU24" s="167"/>
      <c r="BV24" s="99"/>
      <c r="BW24" s="167"/>
      <c r="BX24" s="167"/>
      <c r="BY24" s="99"/>
      <c r="BZ24" s="167"/>
      <c r="CA24" s="131"/>
      <c r="CB24" s="167"/>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row>
    <row r="25" spans="1:106" ht="16.5" customHeight="1" x14ac:dyDescent="0.3">
      <c r="A25" s="340"/>
      <c r="B25" s="341"/>
      <c r="C25" s="341"/>
      <c r="D25" s="341"/>
      <c r="E25" s="366"/>
      <c r="F25" s="341"/>
      <c r="G25" s="341"/>
      <c r="H25" s="341"/>
      <c r="I25" s="341"/>
      <c r="J25" s="340"/>
      <c r="K25" s="367"/>
      <c r="L25" s="364"/>
      <c r="M25" s="354"/>
      <c r="N25" s="354"/>
      <c r="O25" s="354"/>
      <c r="P25" s="364"/>
      <c r="Q25" s="365"/>
      <c r="R25" s="175">
        <v>3</v>
      </c>
      <c r="S25" s="272"/>
      <c r="T25" s="166" t="str">
        <f t="shared" si="0"/>
        <v/>
      </c>
      <c r="U25" s="166"/>
      <c r="V25" s="166"/>
      <c r="W25" s="166"/>
      <c r="X25" s="166"/>
      <c r="Y25" s="178"/>
      <c r="Z25" s="178"/>
      <c r="AA25" s="97" t="str">
        <f t="shared" si="1"/>
        <v/>
      </c>
      <c r="AB25" s="178"/>
      <c r="AC25" s="178"/>
      <c r="AD25" s="178"/>
      <c r="AE25" s="145" t="str">
        <f>IFERROR(IF(AND(T24="Probabilidad",T25="Probabilidad"),(AG24-(+AG24*AA25)),IF(AND(T24="Impacto",T25="Probabilidad"),(AG23-(+AG23*AA25)),IF(T25="Impacto",AG24,""))),"")</f>
        <v/>
      </c>
      <c r="AF25" s="130" t="str">
        <f t="shared" si="4"/>
        <v/>
      </c>
      <c r="AG25" s="97" t="str">
        <f t="shared" si="2"/>
        <v/>
      </c>
      <c r="AH25" s="130" t="str">
        <f t="shared" si="5"/>
        <v/>
      </c>
      <c r="AI25" s="97" t="str">
        <f>IFERROR(IF(AND(T24="Impacto",T25="Impacto"),(AI24-(+AI24*AA25)),IF(AND(T24="Probabilidad",T25="Impacto"),(AI23-(+AI23*AA25)),IF(T25="Probabilidad",AI24,""))),"")</f>
        <v/>
      </c>
      <c r="AJ25" s="98" t="str">
        <f t="shared" si="3"/>
        <v/>
      </c>
      <c r="AK25" s="349"/>
      <c r="AL25" s="275"/>
      <c r="AM25" s="175"/>
      <c r="AN25" s="183"/>
      <c r="AO25" s="183"/>
      <c r="AP25" s="176"/>
      <c r="AQ25" s="183"/>
      <c r="AR25" s="176"/>
      <c r="AS25" s="183"/>
      <c r="AT25" s="176"/>
      <c r="AU25" s="99"/>
      <c r="AV25" s="167"/>
      <c r="AW25" s="131"/>
      <c r="AX25" s="176"/>
      <c r="AY25" s="176"/>
      <c r="AZ25" s="175"/>
      <c r="BA25" s="183"/>
      <c r="BB25" s="183"/>
      <c r="BC25" s="176"/>
      <c r="BD25" s="176"/>
      <c r="BE25" s="175"/>
      <c r="BF25" s="183"/>
      <c r="BG25" s="183"/>
      <c r="BH25" s="176"/>
      <c r="BI25" s="176"/>
      <c r="BJ25" s="175"/>
      <c r="BK25" s="183"/>
      <c r="BL25" s="183"/>
      <c r="BM25" s="167"/>
      <c r="BN25" s="279"/>
      <c r="BO25" s="131"/>
      <c r="BP25" s="99"/>
      <c r="BQ25" s="99"/>
      <c r="BR25" s="132"/>
      <c r="BS25" s="167"/>
      <c r="BT25" s="167"/>
      <c r="BU25" s="167"/>
      <c r="BV25" s="99"/>
      <c r="BW25" s="167"/>
      <c r="BX25" s="167"/>
      <c r="BY25" s="99"/>
      <c r="BZ25" s="167"/>
      <c r="CA25" s="131"/>
      <c r="CB25" s="167"/>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row>
    <row r="26" spans="1:106" ht="16.5" customHeight="1" x14ac:dyDescent="0.3">
      <c r="A26" s="340"/>
      <c r="B26" s="341"/>
      <c r="C26" s="341"/>
      <c r="D26" s="341"/>
      <c r="E26" s="366"/>
      <c r="F26" s="341"/>
      <c r="G26" s="341"/>
      <c r="H26" s="341"/>
      <c r="I26" s="341"/>
      <c r="J26" s="340"/>
      <c r="K26" s="367"/>
      <c r="L26" s="364"/>
      <c r="M26" s="354"/>
      <c r="N26" s="354"/>
      <c r="O26" s="354"/>
      <c r="P26" s="364"/>
      <c r="Q26" s="365"/>
      <c r="R26" s="175">
        <v>4</v>
      </c>
      <c r="S26" s="270"/>
      <c r="T26" s="166" t="str">
        <f t="shared" si="0"/>
        <v/>
      </c>
      <c r="U26" s="166"/>
      <c r="V26" s="166"/>
      <c r="W26" s="166"/>
      <c r="X26" s="166"/>
      <c r="Y26" s="178"/>
      <c r="Z26" s="178"/>
      <c r="AA26" s="97" t="str">
        <f t="shared" si="1"/>
        <v/>
      </c>
      <c r="AB26" s="178"/>
      <c r="AC26" s="178"/>
      <c r="AD26" s="178"/>
      <c r="AE26" s="145" t="str">
        <f>IFERROR(IF(AND(T25="Probabilidad",T26="Probabilidad"),(AG25-(+AG25*AA26)),IF(AND(T25="Impacto",T26="Probabilidad"),(AG24-(+AG24*AA26)),IF(T26="Impacto",AG25,""))),"")</f>
        <v/>
      </c>
      <c r="AF26" s="130" t="str">
        <f t="shared" si="4"/>
        <v/>
      </c>
      <c r="AG26" s="97" t="str">
        <f t="shared" si="2"/>
        <v/>
      </c>
      <c r="AH26" s="130" t="str">
        <f t="shared" si="5"/>
        <v/>
      </c>
      <c r="AI26" s="97" t="str">
        <f>IFERROR(IF(AND(T25="Impacto",T26="Impacto"),(AI25-(+AI25*AA26)),IF(AND(T25="Probabilidad",T26="Impacto"),(AI24-(+AI24*AA26)),IF(T26="Probabilidad",AI25,""))),"")</f>
        <v/>
      </c>
      <c r="AJ26" s="98" t="str">
        <f t="shared" si="3"/>
        <v/>
      </c>
      <c r="AK26" s="349"/>
      <c r="AL26" s="275"/>
      <c r="AM26" s="175"/>
      <c r="AN26" s="183"/>
      <c r="AO26" s="183"/>
      <c r="AP26" s="176"/>
      <c r="AQ26" s="183"/>
      <c r="AR26" s="176"/>
      <c r="AS26" s="183"/>
      <c r="AT26" s="176"/>
      <c r="AU26" s="99"/>
      <c r="AV26" s="167"/>
      <c r="AW26" s="131"/>
      <c r="AX26" s="176"/>
      <c r="AY26" s="176"/>
      <c r="AZ26" s="175"/>
      <c r="BA26" s="183"/>
      <c r="BB26" s="183"/>
      <c r="BC26" s="176"/>
      <c r="BD26" s="176"/>
      <c r="BE26" s="175"/>
      <c r="BF26" s="183"/>
      <c r="BG26" s="183"/>
      <c r="BH26" s="176"/>
      <c r="BI26" s="176"/>
      <c r="BJ26" s="175"/>
      <c r="BK26" s="183"/>
      <c r="BL26" s="183"/>
      <c r="BM26" s="167"/>
      <c r="BN26" s="279"/>
      <c r="BO26" s="131"/>
      <c r="BP26" s="99"/>
      <c r="BQ26" s="99"/>
      <c r="BR26" s="132"/>
      <c r="BS26" s="167"/>
      <c r="BT26" s="167"/>
      <c r="BU26" s="167"/>
      <c r="BV26" s="99"/>
      <c r="BW26" s="167"/>
      <c r="BX26" s="167"/>
      <c r="BY26" s="99"/>
      <c r="BZ26" s="167"/>
      <c r="CA26" s="131"/>
      <c r="CB26" s="167"/>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row>
    <row r="27" spans="1:106" ht="16.5" customHeight="1" x14ac:dyDescent="0.3">
      <c r="A27" s="340"/>
      <c r="B27" s="341"/>
      <c r="C27" s="341"/>
      <c r="D27" s="341"/>
      <c r="E27" s="366"/>
      <c r="F27" s="341"/>
      <c r="G27" s="341"/>
      <c r="H27" s="341"/>
      <c r="I27" s="341"/>
      <c r="J27" s="340"/>
      <c r="K27" s="367"/>
      <c r="L27" s="364"/>
      <c r="M27" s="354"/>
      <c r="N27" s="354"/>
      <c r="O27" s="354"/>
      <c r="P27" s="364"/>
      <c r="Q27" s="365"/>
      <c r="R27" s="175">
        <v>5</v>
      </c>
      <c r="S27" s="270"/>
      <c r="T27" s="166" t="str">
        <f t="shared" si="0"/>
        <v/>
      </c>
      <c r="U27" s="166"/>
      <c r="V27" s="166"/>
      <c r="W27" s="166"/>
      <c r="X27" s="166"/>
      <c r="Y27" s="178"/>
      <c r="Z27" s="178"/>
      <c r="AA27" s="97" t="str">
        <f t="shared" si="1"/>
        <v/>
      </c>
      <c r="AB27" s="178"/>
      <c r="AC27" s="178"/>
      <c r="AD27" s="178"/>
      <c r="AE27" s="144" t="str">
        <f>IFERROR(IF(AND(T26="Probabilidad",T27="Probabilidad"),(AG26-(+AG26*AA27)),IF(AND(T26="Impacto",T27="Probabilidad"),(AG25-(+AG25*AA27)),IF(T27="Impacto",AG26,""))),"")</f>
        <v/>
      </c>
      <c r="AF27" s="130" t="str">
        <f>IFERROR(IF(AE27="","",IF(AE27&lt;=0.2,"Muy Baja",IF(AE27&lt;=0.4,"Baja",IF(AE27&lt;=0.6,"Media",IF(AE27&lt;=0.8,"Alta","Muy Alta"))))),"")</f>
        <v/>
      </c>
      <c r="AG27" s="97" t="str">
        <f t="shared" si="2"/>
        <v/>
      </c>
      <c r="AH27" s="130" t="str">
        <f t="shared" si="5"/>
        <v/>
      </c>
      <c r="AI27" s="97" t="str">
        <f>IFERROR(IF(AND(T26="Impacto",T27="Impacto"),(AI26-(+AI26*AA27)),IF(AND(T26="Probabilidad",T27="Impacto"),(AI25-(+AI25*AA27)),IF(T27="Probabilidad",AI26,""))),"")</f>
        <v/>
      </c>
      <c r="AJ27" s="98" t="str">
        <f t="shared" si="3"/>
        <v/>
      </c>
      <c r="AK27" s="349"/>
      <c r="AL27" s="275"/>
      <c r="AM27" s="175"/>
      <c r="AN27" s="183"/>
      <c r="AO27" s="183"/>
      <c r="AP27" s="176"/>
      <c r="AQ27" s="183"/>
      <c r="AR27" s="176"/>
      <c r="AS27" s="183"/>
      <c r="AT27" s="176"/>
      <c r="AU27" s="99"/>
      <c r="AV27" s="167"/>
      <c r="AW27" s="131"/>
      <c r="AX27" s="176"/>
      <c r="AY27" s="176"/>
      <c r="AZ27" s="175"/>
      <c r="BA27" s="183"/>
      <c r="BB27" s="183"/>
      <c r="BC27" s="176"/>
      <c r="BD27" s="176"/>
      <c r="BE27" s="175"/>
      <c r="BF27" s="183"/>
      <c r="BG27" s="183"/>
      <c r="BH27" s="176"/>
      <c r="BI27" s="176"/>
      <c r="BJ27" s="175"/>
      <c r="BK27" s="183"/>
      <c r="BL27" s="183"/>
      <c r="BM27" s="167"/>
      <c r="BN27" s="279"/>
      <c r="BO27" s="131"/>
      <c r="BP27" s="99"/>
      <c r="BQ27" s="99"/>
      <c r="BR27" s="132"/>
      <c r="BS27" s="167"/>
      <c r="BT27" s="167"/>
      <c r="BU27" s="167"/>
      <c r="BV27" s="99"/>
      <c r="BW27" s="167"/>
      <c r="BX27" s="167"/>
      <c r="BY27" s="99"/>
      <c r="BZ27" s="167"/>
      <c r="CA27" s="131"/>
      <c r="CB27" s="167"/>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row>
    <row r="28" spans="1:106" ht="16.5" customHeight="1" x14ac:dyDescent="0.3">
      <c r="A28" s="340"/>
      <c r="B28" s="341"/>
      <c r="C28" s="341"/>
      <c r="D28" s="341"/>
      <c r="E28" s="366"/>
      <c r="F28" s="341"/>
      <c r="G28" s="341"/>
      <c r="H28" s="341"/>
      <c r="I28" s="341"/>
      <c r="J28" s="340"/>
      <c r="K28" s="367"/>
      <c r="L28" s="364"/>
      <c r="M28" s="355"/>
      <c r="N28" s="355"/>
      <c r="O28" s="355"/>
      <c r="P28" s="364"/>
      <c r="Q28" s="365"/>
      <c r="R28" s="175">
        <v>6</v>
      </c>
      <c r="S28" s="270"/>
      <c r="T28" s="166" t="str">
        <f t="shared" si="0"/>
        <v/>
      </c>
      <c r="U28" s="166"/>
      <c r="V28" s="166"/>
      <c r="W28" s="166"/>
      <c r="X28" s="166"/>
      <c r="Y28" s="178"/>
      <c r="Z28" s="178"/>
      <c r="AA28" s="97" t="str">
        <f t="shared" si="1"/>
        <v/>
      </c>
      <c r="AB28" s="178"/>
      <c r="AC28" s="178"/>
      <c r="AD28" s="178"/>
      <c r="AE28" s="145" t="str">
        <f>IFERROR(IF(AND(T27="Probabilidad",T28="Probabilidad"),(AG27-(+AG27*AA28)),IF(AND(T27="Impacto",T28="Probabilidad"),(AG26-(+AG26*AA28)),IF(T28="Impacto",AG27,""))),"")</f>
        <v/>
      </c>
      <c r="AF28" s="130" t="str">
        <f t="shared" si="4"/>
        <v/>
      </c>
      <c r="AG28" s="97" t="str">
        <f t="shared" si="2"/>
        <v/>
      </c>
      <c r="AH28" s="130" t="str">
        <f t="shared" si="5"/>
        <v/>
      </c>
      <c r="AI28" s="97" t="str">
        <f>IFERROR(IF(AND(T27="Impacto",T28="Impacto"),(AI27-(+AI27*AA28)),IF(AND(T27="Probabilidad",T28="Impacto"),(AI26-(+AI26*AA28)),IF(T28="Probabilidad",AI27,""))),"")</f>
        <v/>
      </c>
      <c r="AJ28" s="98" t="str">
        <f t="shared" si="3"/>
        <v/>
      </c>
      <c r="AK28" s="350"/>
      <c r="AL28" s="275"/>
      <c r="AM28" s="175"/>
      <c r="AN28" s="183"/>
      <c r="AO28" s="183"/>
      <c r="AP28" s="176"/>
      <c r="AQ28" s="183"/>
      <c r="AR28" s="176"/>
      <c r="AS28" s="183"/>
      <c r="AT28" s="176"/>
      <c r="AU28" s="99"/>
      <c r="AV28" s="167"/>
      <c r="AW28" s="131"/>
      <c r="AX28" s="176"/>
      <c r="AY28" s="176"/>
      <c r="AZ28" s="175"/>
      <c r="BA28" s="183"/>
      <c r="BB28" s="183"/>
      <c r="BC28" s="176"/>
      <c r="BD28" s="176"/>
      <c r="BE28" s="175"/>
      <c r="BF28" s="183"/>
      <c r="BG28" s="183"/>
      <c r="BH28" s="176"/>
      <c r="BI28" s="176"/>
      <c r="BJ28" s="175"/>
      <c r="BK28" s="183"/>
      <c r="BL28" s="183"/>
      <c r="BM28" s="167"/>
      <c r="BN28" s="279"/>
      <c r="BO28" s="131"/>
      <c r="BP28" s="99"/>
      <c r="BQ28" s="99"/>
      <c r="BR28" s="132"/>
      <c r="BS28" s="167"/>
      <c r="BT28" s="167"/>
      <c r="BU28" s="167"/>
      <c r="BV28" s="99"/>
      <c r="BW28" s="167"/>
      <c r="BX28" s="167"/>
      <c r="BY28" s="99"/>
      <c r="BZ28" s="167"/>
      <c r="CA28" s="131"/>
      <c r="CB28" s="167"/>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row>
    <row r="29" spans="1:106" ht="16.5" customHeight="1" x14ac:dyDescent="0.3">
      <c r="A29" s="340">
        <v>5</v>
      </c>
      <c r="B29" s="341"/>
      <c r="C29" s="341"/>
      <c r="D29" s="341"/>
      <c r="E29" s="366"/>
      <c r="F29" s="341"/>
      <c r="G29" s="341"/>
      <c r="H29" s="341"/>
      <c r="I29" s="341"/>
      <c r="J29" s="340"/>
      <c r="K29" s="367" t="str">
        <f>IF(J29&lt;=0,"",IF(J29&lt;=2,"Muy Baja",IF(J29&lt;=24,"Baja",IF(J29&lt;=500,"Media",IF(J29&lt;=5000,"Alta","Muy Alta")))))</f>
        <v/>
      </c>
      <c r="L29" s="364" t="str">
        <f>IF(K29="","",IF(K29="Muy Baja",0.2,IF(K29="Baja",0.4,IF(K29="Media",0.6,IF(K29="Alta",0.8,IF(K29="Muy Alta",1,))))))</f>
        <v/>
      </c>
      <c r="M29" s="362"/>
      <c r="N29" s="362">
        <f ca="1">IF(NOT(ISERROR(MATCH(M29,'Tabla Impacto'!$B$221:$B$223,0))),'Tabla Impacto'!$F$223&amp;"Por favor no seleccionar los criterios de impacto(Afectación Económica o presupuestal y Pérdida Reputacional)",M29)</f>
        <v>0</v>
      </c>
      <c r="O29" s="363" t="str">
        <f ca="1">IF(OR(N29='Tabla Impacto'!$C$11,N29='Tabla Impacto'!$D$11),"Leve",IF(OR(N29='Tabla Impacto'!$C$12,N29='Tabla Impacto'!$D$12),"Menor",IF(OR(N29='Tabla Impacto'!$C$13,N29='Tabla Impacto'!$D$13),"Moderado",IF(OR(N29='Tabla Impacto'!$C$14,N29='Tabla Impacto'!$D$14),"Mayor",IF(OR(N29='Tabla Impacto'!$C$15,N29='Tabla Impacto'!$D$15),"Catastrófico","")))))</f>
        <v/>
      </c>
      <c r="P29" s="364" t="str">
        <f ca="1">IF(O29="","",IF(O29="Leve",0.2,IF(O29="Menor",0.4,IF(O29="Moderado",0.6,IF(O29="Mayor",0.8,IF(O29="Catastrófico",1,))))))</f>
        <v/>
      </c>
      <c r="Q29" s="365"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75">
        <v>1</v>
      </c>
      <c r="S29" s="270"/>
      <c r="T29" s="166" t="str">
        <f t="shared" si="0"/>
        <v/>
      </c>
      <c r="U29" s="166"/>
      <c r="V29" s="166"/>
      <c r="W29" s="166"/>
      <c r="X29" s="166"/>
      <c r="Y29" s="178"/>
      <c r="Z29" s="178"/>
      <c r="AA29" s="97" t="str">
        <f t="shared" si="1"/>
        <v/>
      </c>
      <c r="AB29" s="178"/>
      <c r="AC29" s="178"/>
      <c r="AD29" s="178"/>
      <c r="AE29" s="145" t="str">
        <f>IFERROR(IF(T29="Probabilidad",(L29-(+L29*AA29)),IF(T29="Impacto",L29,"")),"")</f>
        <v/>
      </c>
      <c r="AF29" s="130" t="str">
        <f>IFERROR(IF(AE29="","",IF(AE29&lt;=0.2,"Muy Baja",IF(AE29&lt;=0.4,"Baja",IF(AE29&lt;=0.6,"Media",IF(AE29&lt;=0.8,"Alta","Muy Alta"))))),"")</f>
        <v/>
      </c>
      <c r="AG29" s="97" t="str">
        <f t="shared" si="2"/>
        <v/>
      </c>
      <c r="AH29" s="130" t="str">
        <f>IFERROR(IF(AI29="","",IF(AI29&lt;=0.2,"Leve",IF(AI29&lt;=0.4,"Menor",IF(AI29&lt;=0.6,"Moderado",IF(AI29&lt;=0.8,"Mayor","Catastrófico"))))),"")</f>
        <v/>
      </c>
      <c r="AI29" s="97" t="str">
        <f>IFERROR(IF(T29="Impacto",(P29-(+P29*AA29)),IF(T29="Probabilidad",P29,"")),"")</f>
        <v/>
      </c>
      <c r="AJ29" s="98" t="str">
        <f t="shared" si="3"/>
        <v/>
      </c>
      <c r="AK29" s="348"/>
      <c r="AL29" s="275"/>
      <c r="AM29" s="175"/>
      <c r="AN29" s="183"/>
      <c r="AO29" s="183"/>
      <c r="AP29" s="176"/>
      <c r="AQ29" s="183"/>
      <c r="AR29" s="176"/>
      <c r="AS29" s="183"/>
      <c r="AT29" s="176"/>
      <c r="AU29" s="99"/>
      <c r="AV29" s="167"/>
      <c r="AW29" s="131"/>
      <c r="AX29" s="176"/>
      <c r="AY29" s="176"/>
      <c r="AZ29" s="175"/>
      <c r="BA29" s="183"/>
      <c r="BB29" s="183"/>
      <c r="BC29" s="176"/>
      <c r="BD29" s="176"/>
      <c r="BE29" s="175"/>
      <c r="BF29" s="183"/>
      <c r="BG29" s="183"/>
      <c r="BH29" s="176"/>
      <c r="BI29" s="176"/>
      <c r="BJ29" s="175"/>
      <c r="BK29" s="183"/>
      <c r="BL29" s="183"/>
      <c r="BM29" s="167"/>
      <c r="BN29" s="279"/>
      <c r="BO29" s="131"/>
      <c r="BP29" s="99"/>
      <c r="BQ29" s="99"/>
      <c r="BR29" s="132"/>
      <c r="BS29" s="167"/>
      <c r="BT29" s="167"/>
      <c r="BU29" s="167"/>
      <c r="BV29" s="99"/>
      <c r="BW29" s="167"/>
      <c r="BX29" s="167"/>
      <c r="BY29" s="99"/>
      <c r="BZ29" s="167"/>
      <c r="CA29" s="131"/>
      <c r="CB29" s="167"/>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row>
    <row r="30" spans="1:106" ht="16.5" customHeight="1" x14ac:dyDescent="0.3">
      <c r="A30" s="340"/>
      <c r="B30" s="341"/>
      <c r="C30" s="341"/>
      <c r="D30" s="341"/>
      <c r="E30" s="366"/>
      <c r="F30" s="341"/>
      <c r="G30" s="341"/>
      <c r="H30" s="341"/>
      <c r="I30" s="341"/>
      <c r="J30" s="340"/>
      <c r="K30" s="367"/>
      <c r="L30" s="364"/>
      <c r="M30" s="354"/>
      <c r="N30" s="354"/>
      <c r="O30" s="354"/>
      <c r="P30" s="364"/>
      <c r="Q30" s="365"/>
      <c r="R30" s="175">
        <v>2</v>
      </c>
      <c r="S30" s="270"/>
      <c r="T30" s="166" t="str">
        <f t="shared" si="0"/>
        <v/>
      </c>
      <c r="U30" s="166"/>
      <c r="V30" s="166"/>
      <c r="W30" s="166"/>
      <c r="X30" s="166"/>
      <c r="Y30" s="178"/>
      <c r="Z30" s="178"/>
      <c r="AA30" s="97" t="str">
        <f t="shared" si="1"/>
        <v/>
      </c>
      <c r="AB30" s="178"/>
      <c r="AC30" s="178"/>
      <c r="AD30" s="178"/>
      <c r="AE30" s="145" t="str">
        <f>IFERROR(IF(AND(T29="Probabilidad",T30="Probabilidad"),(AG29-(+AG29*AA30)),IF(T30="Probabilidad",(L29-(+L29*AA30)),IF(T30="Impacto",AG29,""))),"")</f>
        <v/>
      </c>
      <c r="AF30" s="130" t="str">
        <f t="shared" si="4"/>
        <v/>
      </c>
      <c r="AG30" s="97" t="str">
        <f t="shared" si="2"/>
        <v/>
      </c>
      <c r="AH30" s="130" t="str">
        <f t="shared" si="5"/>
        <v/>
      </c>
      <c r="AI30" s="97" t="str">
        <f>IFERROR(IF(AND(T29="Impacto",T30="Impacto"),(AI23-(+AI23*AA30)),IF(T30="Impacto",($P$29-(+$P$29*AA30)),IF(T30="Probabilidad",AI23,""))),"")</f>
        <v/>
      </c>
      <c r="AJ30" s="98" t="str">
        <f t="shared" si="3"/>
        <v/>
      </c>
      <c r="AK30" s="349"/>
      <c r="AL30" s="275"/>
      <c r="AM30" s="175"/>
      <c r="AN30" s="183"/>
      <c r="AO30" s="183"/>
      <c r="AP30" s="176"/>
      <c r="AQ30" s="183"/>
      <c r="AR30" s="176"/>
      <c r="AS30" s="183"/>
      <c r="AT30" s="176"/>
      <c r="AU30" s="99"/>
      <c r="AV30" s="167"/>
      <c r="AW30" s="131"/>
      <c r="AX30" s="176"/>
      <c r="AY30" s="176"/>
      <c r="AZ30" s="175"/>
      <c r="BA30" s="183"/>
      <c r="BB30" s="183"/>
      <c r="BC30" s="176"/>
      <c r="BD30" s="176"/>
      <c r="BE30" s="175"/>
      <c r="BF30" s="183"/>
      <c r="BG30" s="183"/>
      <c r="BH30" s="176"/>
      <c r="BI30" s="176"/>
      <c r="BJ30" s="175"/>
      <c r="BK30" s="183"/>
      <c r="BL30" s="183"/>
      <c r="BM30" s="167"/>
      <c r="BN30" s="279"/>
      <c r="BO30" s="131"/>
      <c r="BP30" s="99"/>
      <c r="BQ30" s="99"/>
      <c r="BR30" s="132"/>
      <c r="BS30" s="167"/>
      <c r="BT30" s="167"/>
      <c r="BU30" s="167"/>
      <c r="BV30" s="99"/>
      <c r="BW30" s="167"/>
      <c r="BX30" s="167"/>
      <c r="BY30" s="99"/>
      <c r="BZ30" s="167"/>
      <c r="CA30" s="131"/>
      <c r="CB30" s="167"/>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row>
    <row r="31" spans="1:106" ht="16.5" customHeight="1" x14ac:dyDescent="0.3">
      <c r="A31" s="340"/>
      <c r="B31" s="341"/>
      <c r="C31" s="341"/>
      <c r="D31" s="341"/>
      <c r="E31" s="366"/>
      <c r="F31" s="341"/>
      <c r="G31" s="341"/>
      <c r="H31" s="341"/>
      <c r="I31" s="341"/>
      <c r="J31" s="340"/>
      <c r="K31" s="367"/>
      <c r="L31" s="364"/>
      <c r="M31" s="354"/>
      <c r="N31" s="354"/>
      <c r="O31" s="354"/>
      <c r="P31" s="364"/>
      <c r="Q31" s="365"/>
      <c r="R31" s="175">
        <v>3</v>
      </c>
      <c r="S31" s="272"/>
      <c r="T31" s="166" t="str">
        <f t="shared" si="0"/>
        <v/>
      </c>
      <c r="U31" s="166"/>
      <c r="V31" s="166"/>
      <c r="W31" s="166"/>
      <c r="X31" s="166"/>
      <c r="Y31" s="178"/>
      <c r="Z31" s="178"/>
      <c r="AA31" s="97" t="str">
        <f t="shared" si="1"/>
        <v/>
      </c>
      <c r="AB31" s="178"/>
      <c r="AC31" s="178"/>
      <c r="AD31" s="178"/>
      <c r="AE31" s="145" t="str">
        <f>IFERROR(IF(AND(T30="Probabilidad",T31="Probabilidad"),(AG30-(+AG30*AA31)),IF(AND(T30="Impacto",T31="Probabilidad"),(AG29-(+AG29*AA31)),IF(T31="Impacto",AG30,""))),"")</f>
        <v/>
      </c>
      <c r="AF31" s="130" t="str">
        <f t="shared" si="4"/>
        <v/>
      </c>
      <c r="AG31" s="97" t="str">
        <f t="shared" si="2"/>
        <v/>
      </c>
      <c r="AH31" s="130" t="str">
        <f t="shared" si="5"/>
        <v/>
      </c>
      <c r="AI31" s="97" t="str">
        <f>IFERROR(IF(AND(T30="Impacto",T31="Impacto"),(AI30-(+AI30*AA31)),IF(AND(T30="Probabilidad",T31="Impacto"),(AI29-(+AI29*AA31)),IF(T31="Probabilidad",AI30,""))),"")</f>
        <v/>
      </c>
      <c r="AJ31" s="98" t="str">
        <f t="shared" si="3"/>
        <v/>
      </c>
      <c r="AK31" s="349"/>
      <c r="AL31" s="275"/>
      <c r="AM31" s="175"/>
      <c r="AN31" s="183"/>
      <c r="AO31" s="183"/>
      <c r="AP31" s="176"/>
      <c r="AQ31" s="183"/>
      <c r="AR31" s="176"/>
      <c r="AS31" s="183"/>
      <c r="AT31" s="176"/>
      <c r="AU31" s="99"/>
      <c r="AV31" s="167"/>
      <c r="AW31" s="131"/>
      <c r="AX31" s="176"/>
      <c r="AY31" s="176"/>
      <c r="AZ31" s="175"/>
      <c r="BA31" s="183"/>
      <c r="BB31" s="183"/>
      <c r="BC31" s="176"/>
      <c r="BD31" s="176"/>
      <c r="BE31" s="175"/>
      <c r="BF31" s="183"/>
      <c r="BG31" s="183"/>
      <c r="BH31" s="176"/>
      <c r="BI31" s="176"/>
      <c r="BJ31" s="175"/>
      <c r="BK31" s="183"/>
      <c r="BL31" s="183"/>
      <c r="BM31" s="167"/>
      <c r="BN31" s="279"/>
      <c r="BO31" s="131"/>
      <c r="BP31" s="99"/>
      <c r="BQ31" s="99"/>
      <c r="BR31" s="132"/>
      <c r="BS31" s="167"/>
      <c r="BT31" s="167"/>
      <c r="BU31" s="167"/>
      <c r="BV31" s="99"/>
      <c r="BW31" s="167"/>
      <c r="BX31" s="167"/>
      <c r="BY31" s="99"/>
      <c r="BZ31" s="167"/>
      <c r="CA31" s="131"/>
      <c r="CB31" s="167"/>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row>
    <row r="32" spans="1:106" ht="16.5" customHeight="1" x14ac:dyDescent="0.3">
      <c r="A32" s="340"/>
      <c r="B32" s="341"/>
      <c r="C32" s="341"/>
      <c r="D32" s="341"/>
      <c r="E32" s="366"/>
      <c r="F32" s="341"/>
      <c r="G32" s="341"/>
      <c r="H32" s="341"/>
      <c r="I32" s="341"/>
      <c r="J32" s="340"/>
      <c r="K32" s="367"/>
      <c r="L32" s="364"/>
      <c r="M32" s="354"/>
      <c r="N32" s="354"/>
      <c r="O32" s="354"/>
      <c r="P32" s="364"/>
      <c r="Q32" s="365"/>
      <c r="R32" s="175">
        <v>4</v>
      </c>
      <c r="S32" s="270"/>
      <c r="T32" s="166" t="str">
        <f t="shared" si="0"/>
        <v/>
      </c>
      <c r="U32" s="166"/>
      <c r="V32" s="166"/>
      <c r="W32" s="166"/>
      <c r="X32" s="166"/>
      <c r="Y32" s="178"/>
      <c r="Z32" s="178"/>
      <c r="AA32" s="97" t="str">
        <f t="shared" si="1"/>
        <v/>
      </c>
      <c r="AB32" s="178"/>
      <c r="AC32" s="178"/>
      <c r="AD32" s="178"/>
      <c r="AE32" s="145" t="str">
        <f>IFERROR(IF(AND(T31="Probabilidad",T32="Probabilidad"),(AG31-(+AG31*AA32)),IF(AND(T31="Impacto",T32="Probabilidad"),(AG30-(+AG30*AA32)),IF(T32="Impacto",AG31,""))),"")</f>
        <v/>
      </c>
      <c r="AF32" s="130" t="str">
        <f t="shared" si="4"/>
        <v/>
      </c>
      <c r="AG32" s="97" t="str">
        <f t="shared" si="2"/>
        <v/>
      </c>
      <c r="AH32" s="130" t="str">
        <f t="shared" si="5"/>
        <v/>
      </c>
      <c r="AI32" s="97" t="str">
        <f>IFERROR(IF(AND(T31="Impacto",T32="Impacto"),(AI31-(+AI31*AA32)),IF(AND(T31="Probabilidad",T32="Impacto"),(AI30-(+AI30*AA32)),IF(T32="Probabilidad",AI31,""))),"")</f>
        <v/>
      </c>
      <c r="AJ32" s="98" t="str">
        <f t="shared" si="3"/>
        <v/>
      </c>
      <c r="AK32" s="349"/>
      <c r="AL32" s="275"/>
      <c r="AM32" s="175"/>
      <c r="AN32" s="183"/>
      <c r="AO32" s="183"/>
      <c r="AP32" s="176"/>
      <c r="AQ32" s="183"/>
      <c r="AR32" s="176"/>
      <c r="AS32" s="183"/>
      <c r="AT32" s="176"/>
      <c r="AU32" s="99"/>
      <c r="AV32" s="167"/>
      <c r="AW32" s="131"/>
      <c r="AX32" s="176"/>
      <c r="AY32" s="176"/>
      <c r="AZ32" s="175"/>
      <c r="BA32" s="183"/>
      <c r="BB32" s="183"/>
      <c r="BC32" s="176"/>
      <c r="BD32" s="176"/>
      <c r="BE32" s="175"/>
      <c r="BF32" s="183"/>
      <c r="BG32" s="183"/>
      <c r="BH32" s="176"/>
      <c r="BI32" s="176"/>
      <c r="BJ32" s="175"/>
      <c r="BK32" s="183"/>
      <c r="BL32" s="183"/>
      <c r="BM32" s="167"/>
      <c r="BN32" s="279"/>
      <c r="BO32" s="131"/>
      <c r="BP32" s="99"/>
      <c r="BQ32" s="99"/>
      <c r="BR32" s="132"/>
      <c r="BS32" s="167"/>
      <c r="BT32" s="167"/>
      <c r="BU32" s="167"/>
      <c r="BV32" s="99"/>
      <c r="BW32" s="167"/>
      <c r="BX32" s="167"/>
      <c r="BY32" s="99"/>
      <c r="BZ32" s="167"/>
      <c r="CA32" s="131"/>
      <c r="CB32" s="167"/>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row>
    <row r="33" spans="1:106" ht="16.5" customHeight="1" x14ac:dyDescent="0.3">
      <c r="A33" s="340"/>
      <c r="B33" s="341"/>
      <c r="C33" s="341"/>
      <c r="D33" s="341"/>
      <c r="E33" s="366"/>
      <c r="F33" s="341"/>
      <c r="G33" s="341"/>
      <c r="H33" s="341"/>
      <c r="I33" s="341"/>
      <c r="J33" s="340"/>
      <c r="K33" s="367"/>
      <c r="L33" s="364"/>
      <c r="M33" s="354"/>
      <c r="N33" s="354"/>
      <c r="O33" s="354"/>
      <c r="P33" s="364"/>
      <c r="Q33" s="365"/>
      <c r="R33" s="175">
        <v>5</v>
      </c>
      <c r="S33" s="270"/>
      <c r="T33" s="166" t="str">
        <f t="shared" si="0"/>
        <v/>
      </c>
      <c r="U33" s="166"/>
      <c r="V33" s="166"/>
      <c r="W33" s="166"/>
      <c r="X33" s="166"/>
      <c r="Y33" s="178"/>
      <c r="Z33" s="178"/>
      <c r="AA33" s="97" t="str">
        <f t="shared" si="1"/>
        <v/>
      </c>
      <c r="AB33" s="178"/>
      <c r="AC33" s="178"/>
      <c r="AD33" s="178"/>
      <c r="AE33" s="145" t="str">
        <f>IFERROR(IF(AND(T32="Probabilidad",T33="Probabilidad"),(AG32-(+AG32*AA33)),IF(AND(T32="Impacto",T33="Probabilidad"),(AG31-(+AG31*AA33)),IF(T33="Impacto",AG32,""))),"")</f>
        <v/>
      </c>
      <c r="AF33" s="130" t="str">
        <f t="shared" si="4"/>
        <v/>
      </c>
      <c r="AG33" s="97" t="str">
        <f t="shared" si="2"/>
        <v/>
      </c>
      <c r="AH33" s="130" t="str">
        <f t="shared" si="5"/>
        <v/>
      </c>
      <c r="AI33" s="97" t="str">
        <f>IFERROR(IF(AND(T32="Impacto",T33="Impacto"),(AI32-(+AI32*AA33)),IF(AND(T32="Probabilidad",T33="Impacto"),(AI31-(+AI31*AA33)),IF(T33="Probabilidad",AI32,""))),"")</f>
        <v/>
      </c>
      <c r="AJ33" s="98" t="str">
        <f t="shared" si="3"/>
        <v/>
      </c>
      <c r="AK33" s="349"/>
      <c r="AL33" s="275"/>
      <c r="AM33" s="175"/>
      <c r="AN33" s="183"/>
      <c r="AO33" s="183"/>
      <c r="AP33" s="176"/>
      <c r="AQ33" s="183"/>
      <c r="AR33" s="176"/>
      <c r="AS33" s="183"/>
      <c r="AT33" s="176"/>
      <c r="AU33" s="99"/>
      <c r="AV33" s="167"/>
      <c r="AW33" s="131"/>
      <c r="AX33" s="176"/>
      <c r="AY33" s="176"/>
      <c r="AZ33" s="175"/>
      <c r="BA33" s="183"/>
      <c r="BB33" s="183"/>
      <c r="BC33" s="176"/>
      <c r="BD33" s="176"/>
      <c r="BE33" s="175"/>
      <c r="BF33" s="183"/>
      <c r="BG33" s="183"/>
      <c r="BH33" s="176"/>
      <c r="BI33" s="176"/>
      <c r="BJ33" s="175"/>
      <c r="BK33" s="183"/>
      <c r="BL33" s="183"/>
      <c r="BM33" s="167"/>
      <c r="BN33" s="279"/>
      <c r="BO33" s="131"/>
      <c r="BP33" s="99"/>
      <c r="BQ33" s="99"/>
      <c r="BR33" s="132"/>
      <c r="BS33" s="167"/>
      <c r="BT33" s="167"/>
      <c r="BU33" s="167"/>
      <c r="BV33" s="99"/>
      <c r="BW33" s="167"/>
      <c r="BX33" s="167"/>
      <c r="BY33" s="99"/>
      <c r="BZ33" s="167"/>
      <c r="CA33" s="131"/>
      <c r="CB33" s="167"/>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row>
    <row r="34" spans="1:106" ht="16.5" customHeight="1" x14ac:dyDescent="0.3">
      <c r="A34" s="340"/>
      <c r="B34" s="341"/>
      <c r="C34" s="341"/>
      <c r="D34" s="341"/>
      <c r="E34" s="366"/>
      <c r="F34" s="341"/>
      <c r="G34" s="341"/>
      <c r="H34" s="341"/>
      <c r="I34" s="341"/>
      <c r="J34" s="340"/>
      <c r="K34" s="367"/>
      <c r="L34" s="364"/>
      <c r="M34" s="355"/>
      <c r="N34" s="355"/>
      <c r="O34" s="355"/>
      <c r="P34" s="364"/>
      <c r="Q34" s="365"/>
      <c r="R34" s="175">
        <v>6</v>
      </c>
      <c r="S34" s="270"/>
      <c r="T34" s="166" t="str">
        <f t="shared" si="0"/>
        <v/>
      </c>
      <c r="U34" s="166"/>
      <c r="V34" s="166"/>
      <c r="W34" s="166"/>
      <c r="X34" s="166"/>
      <c r="Y34" s="178"/>
      <c r="Z34" s="178"/>
      <c r="AA34" s="97" t="str">
        <f t="shared" si="1"/>
        <v/>
      </c>
      <c r="AB34" s="178"/>
      <c r="AC34" s="178"/>
      <c r="AD34" s="178"/>
      <c r="AE34" s="145" t="str">
        <f>IFERROR(IF(AND(T33="Probabilidad",T34="Probabilidad"),(AG33-(+AG33*AA34)),IF(AND(T33="Impacto",T34="Probabilidad"),(AG32-(+AG32*AA34)),IF(T34="Impacto",AG33,""))),"")</f>
        <v/>
      </c>
      <c r="AF34" s="130" t="str">
        <f t="shared" si="4"/>
        <v/>
      </c>
      <c r="AG34" s="97" t="str">
        <f t="shared" si="2"/>
        <v/>
      </c>
      <c r="AH34" s="130" t="str">
        <f t="shared" si="5"/>
        <v/>
      </c>
      <c r="AI34" s="97" t="str">
        <f>IFERROR(IF(AND(T33="Impacto",T34="Impacto"),(AI33-(+AI33*AA34)),IF(AND(T33="Probabilidad",T34="Impacto"),(AI32-(+AI32*AA34)),IF(T34="Probabilidad",AI33,""))),"")</f>
        <v/>
      </c>
      <c r="AJ34" s="98" t="str">
        <f t="shared" si="3"/>
        <v/>
      </c>
      <c r="AK34" s="350"/>
      <c r="AL34" s="275"/>
      <c r="AM34" s="175"/>
      <c r="AN34" s="183"/>
      <c r="AO34" s="183"/>
      <c r="AP34" s="176"/>
      <c r="AQ34" s="183"/>
      <c r="AR34" s="176"/>
      <c r="AS34" s="183"/>
      <c r="AT34" s="176"/>
      <c r="AU34" s="99"/>
      <c r="AV34" s="167"/>
      <c r="AW34" s="131"/>
      <c r="AX34" s="176"/>
      <c r="AY34" s="176"/>
      <c r="AZ34" s="175"/>
      <c r="BA34" s="183"/>
      <c r="BB34" s="183"/>
      <c r="BC34" s="176"/>
      <c r="BD34" s="176"/>
      <c r="BE34" s="175"/>
      <c r="BF34" s="183"/>
      <c r="BG34" s="183"/>
      <c r="BH34" s="176"/>
      <c r="BI34" s="176"/>
      <c r="BJ34" s="175"/>
      <c r="BK34" s="183"/>
      <c r="BL34" s="183"/>
      <c r="BM34" s="167"/>
      <c r="BN34" s="279"/>
      <c r="BO34" s="131"/>
      <c r="BP34" s="99"/>
      <c r="BQ34" s="99"/>
      <c r="BR34" s="132"/>
      <c r="BS34" s="167"/>
      <c r="BT34" s="167"/>
      <c r="BU34" s="167"/>
      <c r="BV34" s="99"/>
      <c r="BW34" s="167"/>
      <c r="BX34" s="167"/>
      <c r="BY34" s="99"/>
      <c r="BZ34" s="167"/>
      <c r="CA34" s="131"/>
      <c r="CB34" s="167"/>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row>
    <row r="35" spans="1:106" ht="16.5" customHeight="1" x14ac:dyDescent="0.3">
      <c r="A35" s="340">
        <v>6</v>
      </c>
      <c r="B35" s="341"/>
      <c r="C35" s="341"/>
      <c r="D35" s="341"/>
      <c r="E35" s="366"/>
      <c r="F35" s="341"/>
      <c r="G35" s="341"/>
      <c r="H35" s="341"/>
      <c r="I35" s="341"/>
      <c r="J35" s="340"/>
      <c r="K35" s="367" t="str">
        <f>IF(J35&lt;=0,"",IF(J35&lt;=2,"Muy Baja",IF(J35&lt;=24,"Baja",IF(J35&lt;=500,"Media",IF(J35&lt;=5000,"Alta","Muy Alta")))))</f>
        <v/>
      </c>
      <c r="L35" s="364" t="str">
        <f>IF(K35="","",IF(K35="Muy Baja",0.2,IF(K35="Baja",0.4,IF(K35="Media",0.6,IF(K35="Alta",0.8,IF(K35="Muy Alta",1,))))))</f>
        <v/>
      </c>
      <c r="M35" s="362"/>
      <c r="N35" s="362">
        <f ca="1">IF(NOT(ISERROR(MATCH(M35,'Tabla Impacto'!$B$221:$B$223,0))),'Tabla Impacto'!$F$223&amp;"Por favor no seleccionar los criterios de impacto(Afectación Económica o presupuestal y Pérdida Reputacional)",M35)</f>
        <v>0</v>
      </c>
      <c r="O35" s="363" t="str">
        <f ca="1">IF(OR(N35='Tabla Impacto'!$C$11,N35='Tabla Impacto'!$D$11),"Leve",IF(OR(N35='Tabla Impacto'!$C$12,N35='Tabla Impacto'!$D$12),"Menor",IF(OR(N35='Tabla Impacto'!$C$13,N35='Tabla Impacto'!$D$13),"Moderado",IF(OR(N35='Tabla Impacto'!$C$14,N35='Tabla Impacto'!$D$14),"Mayor",IF(OR(N35='Tabla Impacto'!$C$15,N35='Tabla Impacto'!$D$15),"Catastrófico","")))))</f>
        <v/>
      </c>
      <c r="P35" s="364" t="str">
        <f ca="1">IF(O35="","",IF(O35="Leve",0.2,IF(O35="Menor",0.4,IF(O35="Moderado",0.6,IF(O35="Mayor",0.8,IF(O35="Catastrófico",1,))))))</f>
        <v/>
      </c>
      <c r="Q35" s="365"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75">
        <v>1</v>
      </c>
      <c r="S35" s="270"/>
      <c r="T35" s="166" t="str">
        <f t="shared" si="0"/>
        <v/>
      </c>
      <c r="U35" s="166"/>
      <c r="V35" s="166"/>
      <c r="W35" s="166"/>
      <c r="X35" s="166"/>
      <c r="Y35" s="178"/>
      <c r="Z35" s="178"/>
      <c r="AA35" s="97" t="str">
        <f t="shared" si="1"/>
        <v/>
      </c>
      <c r="AB35" s="178"/>
      <c r="AC35" s="178"/>
      <c r="AD35" s="178"/>
      <c r="AE35" s="145" t="str">
        <f>IFERROR(IF(T35="Probabilidad",(L35-(+L35*AA35)),IF(T35="Impacto",L35,"")),"")</f>
        <v/>
      </c>
      <c r="AF35" s="130" t="str">
        <f>IFERROR(IF(AE35="","",IF(AE35&lt;=0.2,"Muy Baja",IF(AE35&lt;=0.4,"Baja",IF(AE35&lt;=0.6,"Media",IF(AE35&lt;=0.8,"Alta","Muy Alta"))))),"")</f>
        <v/>
      </c>
      <c r="AG35" s="97" t="str">
        <f t="shared" si="2"/>
        <v/>
      </c>
      <c r="AH35" s="130" t="str">
        <f>IFERROR(IF(AI35="","",IF(AI35&lt;=0.2,"Leve",IF(AI35&lt;=0.4,"Menor",IF(AI35&lt;=0.6,"Moderado",IF(AI35&lt;=0.8,"Mayor","Catastrófico"))))),"")</f>
        <v/>
      </c>
      <c r="AI35" s="97" t="str">
        <f>IFERROR(IF(T35="Impacto",(P35-(+P35*AA35)),IF(T35="Probabilidad",P35,"")),"")</f>
        <v/>
      </c>
      <c r="AJ35" s="98" t="str">
        <f t="shared" si="3"/>
        <v/>
      </c>
      <c r="AK35" s="348"/>
      <c r="AL35" s="275"/>
      <c r="AM35" s="175"/>
      <c r="AN35" s="183"/>
      <c r="AO35" s="183"/>
      <c r="AP35" s="176"/>
      <c r="AQ35" s="183"/>
      <c r="AR35" s="176"/>
      <c r="AS35" s="183"/>
      <c r="AT35" s="176"/>
      <c r="AU35" s="99"/>
      <c r="AV35" s="167"/>
      <c r="AW35" s="131"/>
      <c r="AX35" s="176"/>
      <c r="AY35" s="176"/>
      <c r="AZ35" s="175"/>
      <c r="BA35" s="183"/>
      <c r="BB35" s="183"/>
      <c r="BC35" s="176"/>
      <c r="BD35" s="176"/>
      <c r="BE35" s="175"/>
      <c r="BF35" s="183"/>
      <c r="BG35" s="183"/>
      <c r="BH35" s="176"/>
      <c r="BI35" s="176"/>
      <c r="BJ35" s="175"/>
      <c r="BK35" s="183"/>
      <c r="BL35" s="183"/>
      <c r="BM35" s="167"/>
      <c r="BN35" s="279"/>
      <c r="BO35" s="131"/>
      <c r="BP35" s="99"/>
      <c r="BQ35" s="99"/>
      <c r="BR35" s="132"/>
      <c r="BS35" s="167"/>
      <c r="BT35" s="167"/>
      <c r="BU35" s="167"/>
      <c r="BV35" s="99"/>
      <c r="BW35" s="167"/>
      <c r="BX35" s="167"/>
      <c r="BY35" s="99"/>
      <c r="BZ35" s="167"/>
      <c r="CA35" s="131"/>
      <c r="CB35" s="167"/>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row>
    <row r="36" spans="1:106" ht="16.5" customHeight="1" x14ac:dyDescent="0.3">
      <c r="A36" s="340"/>
      <c r="B36" s="341"/>
      <c r="C36" s="341"/>
      <c r="D36" s="341"/>
      <c r="E36" s="366"/>
      <c r="F36" s="341"/>
      <c r="G36" s="341"/>
      <c r="H36" s="341"/>
      <c r="I36" s="341"/>
      <c r="J36" s="340"/>
      <c r="K36" s="367"/>
      <c r="L36" s="364"/>
      <c r="M36" s="354"/>
      <c r="N36" s="354"/>
      <c r="O36" s="354"/>
      <c r="P36" s="364"/>
      <c r="Q36" s="365"/>
      <c r="R36" s="175">
        <v>2</v>
      </c>
      <c r="S36" s="270"/>
      <c r="T36" s="166" t="str">
        <f t="shared" si="0"/>
        <v/>
      </c>
      <c r="U36" s="166"/>
      <c r="V36" s="166"/>
      <c r="W36" s="166"/>
      <c r="X36" s="166"/>
      <c r="Y36" s="178"/>
      <c r="Z36" s="178"/>
      <c r="AA36" s="97" t="str">
        <f t="shared" si="1"/>
        <v/>
      </c>
      <c r="AB36" s="178"/>
      <c r="AC36" s="178"/>
      <c r="AD36" s="178"/>
      <c r="AE36" s="145" t="str">
        <f>IFERROR(IF(AND(T35="Probabilidad",T36="Probabilidad"),(AG35-(+AG35*AA36)),IF(T36="Probabilidad",(L35-(+L35*AA36)),IF(T36="Impacto",AG35,""))),"")</f>
        <v/>
      </c>
      <c r="AF36" s="130" t="str">
        <f t="shared" si="4"/>
        <v/>
      </c>
      <c r="AG36" s="97" t="str">
        <f t="shared" si="2"/>
        <v/>
      </c>
      <c r="AH36" s="130" t="str">
        <f t="shared" si="5"/>
        <v/>
      </c>
      <c r="AI36" s="97" t="str">
        <f>IFERROR(IF(AND(T35="Impacto",T36="Impacto"),(AI29-(+AI29*AA36)),IF(T36="Impacto",($P$35-(+$P$35*AA36)),IF(T36="Probabilidad",AI29,""))),"")</f>
        <v/>
      </c>
      <c r="AJ36" s="98" t="str">
        <f t="shared" si="3"/>
        <v/>
      </c>
      <c r="AK36" s="349"/>
      <c r="AL36" s="275"/>
      <c r="AM36" s="175"/>
      <c r="AN36" s="183"/>
      <c r="AO36" s="183"/>
      <c r="AP36" s="176"/>
      <c r="AQ36" s="183"/>
      <c r="AR36" s="176"/>
      <c r="AS36" s="183"/>
      <c r="AT36" s="176"/>
      <c r="AU36" s="99"/>
      <c r="AV36" s="167"/>
      <c r="AW36" s="131"/>
      <c r="AX36" s="176"/>
      <c r="AY36" s="176"/>
      <c r="AZ36" s="175"/>
      <c r="BA36" s="183"/>
      <c r="BB36" s="183"/>
      <c r="BC36" s="176"/>
      <c r="BD36" s="176"/>
      <c r="BE36" s="175"/>
      <c r="BF36" s="183"/>
      <c r="BG36" s="183"/>
      <c r="BH36" s="176"/>
      <c r="BI36" s="176"/>
      <c r="BJ36" s="175"/>
      <c r="BK36" s="183"/>
      <c r="BL36" s="183"/>
      <c r="BM36" s="167"/>
      <c r="BN36" s="279"/>
      <c r="BO36" s="131"/>
      <c r="BP36" s="99"/>
      <c r="BQ36" s="99"/>
      <c r="BR36" s="132"/>
      <c r="BS36" s="167"/>
      <c r="BT36" s="167"/>
      <c r="BU36" s="167"/>
      <c r="BV36" s="99"/>
      <c r="BW36" s="167"/>
      <c r="BX36" s="167"/>
      <c r="BY36" s="99"/>
      <c r="BZ36" s="167"/>
      <c r="CA36" s="131"/>
      <c r="CB36" s="167"/>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row>
    <row r="37" spans="1:106" ht="16.5" customHeight="1" x14ac:dyDescent="0.3">
      <c r="A37" s="340"/>
      <c r="B37" s="341"/>
      <c r="C37" s="341"/>
      <c r="D37" s="341"/>
      <c r="E37" s="366"/>
      <c r="F37" s="341"/>
      <c r="G37" s="341"/>
      <c r="H37" s="341"/>
      <c r="I37" s="341"/>
      <c r="J37" s="340"/>
      <c r="K37" s="367"/>
      <c r="L37" s="364"/>
      <c r="M37" s="354"/>
      <c r="N37" s="354"/>
      <c r="O37" s="354"/>
      <c r="P37" s="364"/>
      <c r="Q37" s="365"/>
      <c r="R37" s="175">
        <v>3</v>
      </c>
      <c r="S37" s="272"/>
      <c r="T37" s="166" t="str">
        <f t="shared" si="0"/>
        <v/>
      </c>
      <c r="U37" s="166"/>
      <c r="V37" s="166"/>
      <c r="W37" s="166"/>
      <c r="X37" s="166"/>
      <c r="Y37" s="178"/>
      <c r="Z37" s="178"/>
      <c r="AA37" s="97" t="str">
        <f t="shared" ref="AA37:AA64" si="11">IF(AND(Y37="Preventivo",Z37="Automático"),"50%",IF(AND(Y37="Preventivo",Z37="Manual"),"40%",IF(AND(Y37="Detectivo",Z37="Automático"),"40%",IF(AND(Y37="Detectivo",Z37="Manual"),"30%",IF(AND(Y37="Correctivo",Z37="Automático"),"35%",IF(AND(Y37="Correctivo",Z37="Manual"),"25%",""))))))</f>
        <v/>
      </c>
      <c r="AB37" s="178"/>
      <c r="AC37" s="178"/>
      <c r="AD37" s="178"/>
      <c r="AE37" s="145" t="str">
        <f>IFERROR(IF(AND(T36="Probabilidad",T37="Probabilidad"),(AG36-(+AG36*AA37)),IF(AND(T36="Impacto",T37="Probabilidad"),(AG35-(+AG35*AA37)),IF(T37="Impacto",AG36,""))),"")</f>
        <v/>
      </c>
      <c r="AF37" s="130" t="str">
        <f t="shared" si="4"/>
        <v/>
      </c>
      <c r="AG37" s="97" t="str">
        <f t="shared" ref="AG37:AG64" si="12">+AE37</f>
        <v/>
      </c>
      <c r="AH37" s="130" t="str">
        <f t="shared" si="5"/>
        <v/>
      </c>
      <c r="AI37" s="97" t="str">
        <f>IFERROR(IF(AND(T36="Impacto",T37="Impacto"),(AI36-(+AI36*AA37)),IF(AND(T36="Probabilidad",T37="Impacto"),(AI35-(+AI35*AA37)),IF(T37="Probabilidad",AI36,""))),"")</f>
        <v/>
      </c>
      <c r="AJ37" s="98"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49"/>
      <c r="AL37" s="275"/>
      <c r="AM37" s="175"/>
      <c r="AN37" s="183"/>
      <c r="AO37" s="183"/>
      <c r="AP37" s="176"/>
      <c r="AQ37" s="183"/>
      <c r="AR37" s="176"/>
      <c r="AS37" s="183"/>
      <c r="AT37" s="176"/>
      <c r="AU37" s="99"/>
      <c r="AV37" s="167"/>
      <c r="AW37" s="131"/>
      <c r="AX37" s="176"/>
      <c r="AY37" s="176"/>
      <c r="AZ37" s="175"/>
      <c r="BA37" s="183"/>
      <c r="BB37" s="183"/>
      <c r="BC37" s="176"/>
      <c r="BD37" s="176"/>
      <c r="BE37" s="175"/>
      <c r="BF37" s="183"/>
      <c r="BG37" s="183"/>
      <c r="BH37" s="176"/>
      <c r="BI37" s="176"/>
      <c r="BJ37" s="175"/>
      <c r="BK37" s="183"/>
      <c r="BL37" s="183"/>
      <c r="BM37" s="167"/>
      <c r="BN37" s="279"/>
      <c r="BO37" s="131"/>
      <c r="BP37" s="99"/>
      <c r="BQ37" s="99"/>
      <c r="BR37" s="132"/>
      <c r="BS37" s="167"/>
      <c r="BT37" s="167"/>
      <c r="BU37" s="167"/>
      <c r="BV37" s="99"/>
      <c r="BW37" s="167"/>
      <c r="BX37" s="167"/>
      <c r="BY37" s="99"/>
      <c r="BZ37" s="167"/>
      <c r="CA37" s="131"/>
      <c r="CB37" s="167"/>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row>
    <row r="38" spans="1:106" ht="16.5" customHeight="1" x14ac:dyDescent="0.3">
      <c r="A38" s="340"/>
      <c r="B38" s="341"/>
      <c r="C38" s="341"/>
      <c r="D38" s="341"/>
      <c r="E38" s="366"/>
      <c r="F38" s="341"/>
      <c r="G38" s="341"/>
      <c r="H38" s="341"/>
      <c r="I38" s="341"/>
      <c r="J38" s="340"/>
      <c r="K38" s="367"/>
      <c r="L38" s="364"/>
      <c r="M38" s="354"/>
      <c r="N38" s="354"/>
      <c r="O38" s="354"/>
      <c r="P38" s="364"/>
      <c r="Q38" s="365"/>
      <c r="R38" s="175">
        <v>4</v>
      </c>
      <c r="S38" s="270"/>
      <c r="T38" s="166" t="str">
        <f t="shared" ref="T38:T64" si="14">IF(OR(Y38="Preventivo",Y38="Detectivo"),"Probabilidad",IF(Y38="Correctivo","Impacto",""))</f>
        <v/>
      </c>
      <c r="U38" s="166"/>
      <c r="V38" s="166"/>
      <c r="W38" s="166"/>
      <c r="X38" s="166"/>
      <c r="Y38" s="178"/>
      <c r="Z38" s="178"/>
      <c r="AA38" s="97" t="str">
        <f t="shared" si="11"/>
        <v/>
      </c>
      <c r="AB38" s="178"/>
      <c r="AC38" s="178"/>
      <c r="AD38" s="178"/>
      <c r="AE38" s="145" t="str">
        <f>IFERROR(IF(AND(T37="Probabilidad",T38="Probabilidad"),(AG37-(+AG37*AA38)),IF(AND(T37="Impacto",T38="Probabilidad"),(AG36-(+AG36*AA38)),IF(T38="Impacto",AG37,""))),"")</f>
        <v/>
      </c>
      <c r="AF38" s="130" t="str">
        <f t="shared" si="4"/>
        <v/>
      </c>
      <c r="AG38" s="97" t="str">
        <f t="shared" si="12"/>
        <v/>
      </c>
      <c r="AH38" s="130" t="str">
        <f t="shared" si="5"/>
        <v/>
      </c>
      <c r="AI38" s="97" t="str">
        <f>IFERROR(IF(AND(T37="Impacto",T38="Impacto"),(AI37-(+AI37*AA38)),IF(AND(T37="Probabilidad",T38="Impacto"),(AI36-(+AI36*AA38)),IF(T38="Probabilidad",AI37,""))),"")</f>
        <v/>
      </c>
      <c r="AJ38" s="98" t="str">
        <f t="shared" si="13"/>
        <v/>
      </c>
      <c r="AK38" s="349"/>
      <c r="AL38" s="275"/>
      <c r="AM38" s="175"/>
      <c r="AN38" s="183"/>
      <c r="AO38" s="183"/>
      <c r="AP38" s="176"/>
      <c r="AQ38" s="183"/>
      <c r="AR38" s="176"/>
      <c r="AS38" s="183"/>
      <c r="AT38" s="176"/>
      <c r="AU38" s="99"/>
      <c r="AV38" s="167"/>
      <c r="AW38" s="131"/>
      <c r="AX38" s="176"/>
      <c r="AY38" s="176"/>
      <c r="AZ38" s="175"/>
      <c r="BA38" s="183"/>
      <c r="BB38" s="183"/>
      <c r="BC38" s="167"/>
      <c r="BD38" s="167"/>
      <c r="BE38" s="131"/>
      <c r="BF38" s="99"/>
      <c r="BG38" s="99"/>
      <c r="BH38" s="176"/>
      <c r="BI38" s="176"/>
      <c r="BJ38" s="175"/>
      <c r="BK38" s="183"/>
      <c r="BL38" s="183"/>
      <c r="BM38" s="167"/>
      <c r="BN38" s="279"/>
      <c r="BO38" s="131"/>
      <c r="BP38" s="99"/>
      <c r="BQ38" s="99"/>
      <c r="BR38" s="132"/>
      <c r="BS38" s="167"/>
      <c r="BT38" s="167"/>
      <c r="BU38" s="167"/>
      <c r="BV38" s="99"/>
      <c r="BW38" s="167"/>
      <c r="BX38" s="167"/>
      <c r="BY38" s="99"/>
      <c r="BZ38" s="167"/>
      <c r="CA38" s="131"/>
      <c r="CB38" s="167"/>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row>
    <row r="39" spans="1:106" ht="16.5" customHeight="1" x14ac:dyDescent="0.3">
      <c r="A39" s="340"/>
      <c r="B39" s="341"/>
      <c r="C39" s="341"/>
      <c r="D39" s="341"/>
      <c r="E39" s="366"/>
      <c r="F39" s="341"/>
      <c r="G39" s="341"/>
      <c r="H39" s="341"/>
      <c r="I39" s="341"/>
      <c r="J39" s="340"/>
      <c r="K39" s="367"/>
      <c r="L39" s="364"/>
      <c r="M39" s="354"/>
      <c r="N39" s="354"/>
      <c r="O39" s="354"/>
      <c r="P39" s="364"/>
      <c r="Q39" s="365"/>
      <c r="R39" s="175">
        <v>5</v>
      </c>
      <c r="S39" s="270"/>
      <c r="T39" s="166" t="str">
        <f t="shared" si="14"/>
        <v/>
      </c>
      <c r="U39" s="166"/>
      <c r="V39" s="166"/>
      <c r="W39" s="166"/>
      <c r="X39" s="166"/>
      <c r="Y39" s="178"/>
      <c r="Z39" s="178"/>
      <c r="AA39" s="97" t="str">
        <f t="shared" si="11"/>
        <v/>
      </c>
      <c r="AB39" s="178"/>
      <c r="AC39" s="178"/>
      <c r="AD39" s="178"/>
      <c r="AE39" s="145" t="str">
        <f>IFERROR(IF(AND(T38="Probabilidad",T39="Probabilidad"),(AG38-(+AG38*AA39)),IF(AND(T38="Impacto",T39="Probabilidad"),(AG37-(+AG37*AA39)),IF(T39="Impacto",AG38,""))),"")</f>
        <v/>
      </c>
      <c r="AF39" s="130" t="str">
        <f t="shared" si="4"/>
        <v/>
      </c>
      <c r="AG39" s="97" t="str">
        <f t="shared" si="12"/>
        <v/>
      </c>
      <c r="AH39" s="130" t="str">
        <f t="shared" si="5"/>
        <v/>
      </c>
      <c r="AI39" s="97" t="str">
        <f>IFERROR(IF(AND(T38="Impacto",T39="Impacto"),(AI38-(+AI38*AA39)),IF(AND(T38="Probabilidad",T39="Impacto"),(AI37-(+AI37*AA39)),IF(T39="Probabilidad",AI38,""))),"")</f>
        <v/>
      </c>
      <c r="AJ39" s="98" t="str">
        <f t="shared" si="13"/>
        <v/>
      </c>
      <c r="AK39" s="349"/>
      <c r="AL39" s="275"/>
      <c r="AM39" s="175"/>
      <c r="AN39" s="183"/>
      <c r="AO39" s="183"/>
      <c r="AP39" s="176"/>
      <c r="AQ39" s="99"/>
      <c r="AR39" s="167"/>
      <c r="AS39" s="183"/>
      <c r="AT39" s="176"/>
      <c r="AU39" s="99"/>
      <c r="AV39" s="167"/>
      <c r="AW39" s="131"/>
      <c r="AX39" s="176"/>
      <c r="AY39" s="176"/>
      <c r="AZ39" s="175"/>
      <c r="BA39" s="183"/>
      <c r="BB39" s="183"/>
      <c r="BC39" s="167"/>
      <c r="BD39" s="167"/>
      <c r="BE39" s="131"/>
      <c r="BF39" s="99"/>
      <c r="BG39" s="99"/>
      <c r="BH39" s="176"/>
      <c r="BI39" s="176"/>
      <c r="BJ39" s="175"/>
      <c r="BK39" s="183"/>
      <c r="BL39" s="183"/>
      <c r="BM39" s="167"/>
      <c r="BN39" s="279"/>
      <c r="BO39" s="131"/>
      <c r="BP39" s="99"/>
      <c r="BQ39" s="99"/>
      <c r="BR39" s="132"/>
      <c r="BS39" s="167"/>
      <c r="BT39" s="167"/>
      <c r="BU39" s="167"/>
      <c r="BV39" s="99"/>
      <c r="BW39" s="167"/>
      <c r="BX39" s="167"/>
      <c r="BY39" s="99"/>
      <c r="BZ39" s="167"/>
      <c r="CA39" s="131"/>
      <c r="CB39" s="167"/>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row>
    <row r="40" spans="1:106" ht="16.5" customHeight="1" x14ac:dyDescent="0.3">
      <c r="A40" s="340"/>
      <c r="B40" s="341"/>
      <c r="C40" s="341"/>
      <c r="D40" s="341"/>
      <c r="E40" s="366"/>
      <c r="F40" s="341"/>
      <c r="G40" s="341"/>
      <c r="H40" s="341"/>
      <c r="I40" s="341"/>
      <c r="J40" s="340"/>
      <c r="K40" s="367"/>
      <c r="L40" s="364"/>
      <c r="M40" s="355"/>
      <c r="N40" s="355"/>
      <c r="O40" s="355"/>
      <c r="P40" s="364"/>
      <c r="Q40" s="365"/>
      <c r="R40" s="175">
        <v>6</v>
      </c>
      <c r="S40" s="270"/>
      <c r="T40" s="166" t="str">
        <f t="shared" si="14"/>
        <v/>
      </c>
      <c r="U40" s="166"/>
      <c r="V40" s="166"/>
      <c r="W40" s="166"/>
      <c r="X40" s="166"/>
      <c r="Y40" s="178"/>
      <c r="Z40" s="178"/>
      <c r="AA40" s="97" t="str">
        <f t="shared" si="11"/>
        <v/>
      </c>
      <c r="AB40" s="178"/>
      <c r="AC40" s="178"/>
      <c r="AD40" s="178"/>
      <c r="AE40" s="145" t="str">
        <f>IFERROR(IF(AND(T39="Probabilidad",T40="Probabilidad"),(AG39-(+AG39*AA40)),IF(AND(T39="Impacto",T40="Probabilidad"),(AG38-(+AG38*AA40)),IF(T40="Impacto",AG39,""))),"")</f>
        <v/>
      </c>
      <c r="AF40" s="130" t="str">
        <f t="shared" si="4"/>
        <v/>
      </c>
      <c r="AG40" s="97" t="str">
        <f t="shared" si="12"/>
        <v/>
      </c>
      <c r="AH40" s="130" t="str">
        <f>IFERROR(IF(AI40="","",IF(AI40&lt;=0.2,"Leve",IF(AI40&lt;=0.4,"Menor",IF(AI40&lt;=0.6,"Moderado",IF(AI40&lt;=0.8,"Mayor","Catastrófico"))))),"")</f>
        <v/>
      </c>
      <c r="AI40" s="97" t="str">
        <f>IFERROR(IF(AND(T39="Impacto",T40="Impacto"),(AI39-(+AI39*AA40)),IF(AND(T39="Probabilidad",T40="Impacto"),(AI38-(+AI38*AA40)),IF(T40="Probabilidad",AI39,""))),"")</f>
        <v/>
      </c>
      <c r="AJ40" s="98" t="str">
        <f t="shared" si="13"/>
        <v/>
      </c>
      <c r="AK40" s="350"/>
      <c r="AL40" s="275"/>
      <c r="AM40" s="175"/>
      <c r="AN40" s="183"/>
      <c r="AO40" s="183"/>
      <c r="AP40" s="176"/>
      <c r="AQ40" s="99"/>
      <c r="AR40" s="167"/>
      <c r="AS40" s="183"/>
      <c r="AT40" s="176"/>
      <c r="AU40" s="99"/>
      <c r="AV40" s="167"/>
      <c r="AW40" s="131"/>
      <c r="AX40" s="176"/>
      <c r="AY40" s="176"/>
      <c r="AZ40" s="175"/>
      <c r="BA40" s="183"/>
      <c r="BB40" s="183"/>
      <c r="BC40" s="167"/>
      <c r="BD40" s="167"/>
      <c r="BE40" s="131"/>
      <c r="BF40" s="99"/>
      <c r="BG40" s="99"/>
      <c r="BH40" s="176"/>
      <c r="BI40" s="176"/>
      <c r="BJ40" s="175"/>
      <c r="BK40" s="183"/>
      <c r="BL40" s="183"/>
      <c r="BM40" s="167"/>
      <c r="BN40" s="279"/>
      <c r="BO40" s="131"/>
      <c r="BP40" s="99"/>
      <c r="BQ40" s="99"/>
      <c r="BR40" s="132"/>
      <c r="BS40" s="167"/>
      <c r="BT40" s="167"/>
      <c r="BU40" s="167"/>
      <c r="BV40" s="99"/>
      <c r="BW40" s="167"/>
      <c r="BX40" s="167"/>
      <c r="BY40" s="99"/>
      <c r="BZ40" s="167"/>
      <c r="CA40" s="131"/>
      <c r="CB40" s="167"/>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row>
    <row r="41" spans="1:106" ht="16.5" customHeight="1" x14ac:dyDescent="0.3">
      <c r="A41" s="340">
        <v>7</v>
      </c>
      <c r="B41" s="341"/>
      <c r="C41" s="341"/>
      <c r="D41" s="341"/>
      <c r="E41" s="366"/>
      <c r="F41" s="341"/>
      <c r="G41" s="341"/>
      <c r="H41" s="341"/>
      <c r="I41" s="341"/>
      <c r="J41" s="340"/>
      <c r="K41" s="367" t="str">
        <f>IF(J41&lt;=0,"",IF(J41&lt;=2,"Muy Baja",IF(J41&lt;=24,"Baja",IF(J41&lt;=500,"Media",IF(J41&lt;=5000,"Alta","Muy Alta")))))</f>
        <v/>
      </c>
      <c r="L41" s="364" t="str">
        <f>IF(K41="","",IF(K41="Muy Baja",0.2,IF(K41="Baja",0.4,IF(K41="Media",0.6,IF(K41="Alta",0.8,IF(K41="Muy Alta",1,))))))</f>
        <v/>
      </c>
      <c r="M41" s="362"/>
      <c r="N41" s="362">
        <f ca="1">IF(NOT(ISERROR(MATCH(M41,'Tabla Impacto'!$B$221:$B$223,0))),'Tabla Impacto'!$F$223&amp;"Por favor no seleccionar los criterios de impacto(Afectación Económica o presupuestal y Pérdida Reputacional)",M41)</f>
        <v>0</v>
      </c>
      <c r="O41" s="363" t="str">
        <f ca="1">IF(OR(N41='Tabla Impacto'!$C$11,N41='Tabla Impacto'!$D$11),"Leve",IF(OR(N41='Tabla Impacto'!$C$12,N41='Tabla Impacto'!$D$12),"Menor",IF(OR(N41='Tabla Impacto'!$C$13,N41='Tabla Impacto'!$D$13),"Moderado",IF(OR(N41='Tabla Impacto'!$C$14,N41='Tabla Impacto'!$D$14),"Mayor",IF(OR(N41='Tabla Impacto'!$C$15,N41='Tabla Impacto'!$D$15),"Catastrófico","")))))</f>
        <v/>
      </c>
      <c r="P41" s="364" t="str">
        <f ca="1">IF(O41="","",IF(O41="Leve",0.2,IF(O41="Menor",0.4,IF(O41="Moderado",0.6,IF(O41="Mayor",0.8,IF(O41="Catastrófico",1,))))))</f>
        <v/>
      </c>
      <c r="Q41" s="365"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75">
        <v>1</v>
      </c>
      <c r="S41" s="270"/>
      <c r="T41" s="166" t="str">
        <f t="shared" si="14"/>
        <v/>
      </c>
      <c r="U41" s="166"/>
      <c r="V41" s="166"/>
      <c r="W41" s="166"/>
      <c r="X41" s="166"/>
      <c r="Y41" s="178"/>
      <c r="Z41" s="178"/>
      <c r="AA41" s="97" t="str">
        <f t="shared" si="11"/>
        <v/>
      </c>
      <c r="AB41" s="178"/>
      <c r="AC41" s="178"/>
      <c r="AD41" s="178"/>
      <c r="AE41" s="145" t="str">
        <f>IFERROR(IF(T41="Probabilidad",(L41-(+L41*AA41)),IF(T41="Impacto",L41,"")),"")</f>
        <v/>
      </c>
      <c r="AF41" s="130" t="str">
        <f>IFERROR(IF(AE41="","",IF(AE41&lt;=0.2,"Muy Baja",IF(AE41&lt;=0.4,"Baja",IF(AE41&lt;=0.6,"Media",IF(AE41&lt;=0.8,"Alta","Muy Alta"))))),"")</f>
        <v/>
      </c>
      <c r="AG41" s="97" t="str">
        <f t="shared" si="12"/>
        <v/>
      </c>
      <c r="AH41" s="130" t="str">
        <f>IFERROR(IF(AI41="","",IF(AI41&lt;=0.2,"Leve",IF(AI41&lt;=0.4,"Menor",IF(AI41&lt;=0.6,"Moderado",IF(AI41&lt;=0.8,"Mayor","Catastrófico"))))),"")</f>
        <v/>
      </c>
      <c r="AI41" s="97" t="str">
        <f>IFERROR(IF(T41="Impacto",(P41-(+P41*AA41)),IF(T41="Probabilidad",P41,"")),"")</f>
        <v/>
      </c>
      <c r="AJ41" s="98" t="str">
        <f t="shared" si="13"/>
        <v/>
      </c>
      <c r="AK41" s="348"/>
      <c r="AL41" s="275"/>
      <c r="AM41" s="175"/>
      <c r="AN41" s="183"/>
      <c r="AO41" s="183"/>
      <c r="AP41" s="176"/>
      <c r="AQ41" s="99"/>
      <c r="AR41" s="167"/>
      <c r="AS41" s="183"/>
      <c r="AT41" s="176"/>
      <c r="AU41" s="99"/>
      <c r="AV41" s="167"/>
      <c r="AW41" s="131"/>
      <c r="AX41" s="176"/>
      <c r="AY41" s="176"/>
      <c r="AZ41" s="175"/>
      <c r="BA41" s="183"/>
      <c r="BB41" s="183"/>
      <c r="BC41" s="167"/>
      <c r="BD41" s="167"/>
      <c r="BE41" s="131"/>
      <c r="BF41" s="99"/>
      <c r="BG41" s="99"/>
      <c r="BH41" s="176"/>
      <c r="BI41" s="176"/>
      <c r="BJ41" s="175"/>
      <c r="BK41" s="183"/>
      <c r="BL41" s="183"/>
      <c r="BM41" s="167"/>
      <c r="BN41" s="279"/>
      <c r="BO41" s="131"/>
      <c r="BP41" s="99"/>
      <c r="BQ41" s="99"/>
      <c r="BR41" s="132"/>
      <c r="BS41" s="167"/>
      <c r="BT41" s="167"/>
      <c r="BU41" s="167"/>
      <c r="BV41" s="99"/>
      <c r="BW41" s="167"/>
      <c r="BX41" s="167"/>
      <c r="BY41" s="99"/>
      <c r="BZ41" s="167"/>
      <c r="CA41" s="131"/>
      <c r="CB41" s="167"/>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row>
    <row r="42" spans="1:106" ht="16.5" customHeight="1" x14ac:dyDescent="0.3">
      <c r="A42" s="340"/>
      <c r="B42" s="341"/>
      <c r="C42" s="341"/>
      <c r="D42" s="341"/>
      <c r="E42" s="366"/>
      <c r="F42" s="341"/>
      <c r="G42" s="341"/>
      <c r="H42" s="341"/>
      <c r="I42" s="341"/>
      <c r="J42" s="340"/>
      <c r="K42" s="367"/>
      <c r="L42" s="364"/>
      <c r="M42" s="354"/>
      <c r="N42" s="354"/>
      <c r="O42" s="354"/>
      <c r="P42" s="364"/>
      <c r="Q42" s="365"/>
      <c r="R42" s="175">
        <v>2</v>
      </c>
      <c r="S42" s="270"/>
      <c r="T42" s="166" t="str">
        <f t="shared" si="14"/>
        <v/>
      </c>
      <c r="U42" s="166"/>
      <c r="V42" s="166"/>
      <c r="W42" s="166"/>
      <c r="X42" s="166"/>
      <c r="Y42" s="178"/>
      <c r="Z42" s="178"/>
      <c r="AA42" s="97" t="str">
        <f t="shared" si="11"/>
        <v/>
      </c>
      <c r="AB42" s="178"/>
      <c r="AC42" s="178"/>
      <c r="AD42" s="178"/>
      <c r="AE42" s="145" t="str">
        <f>IFERROR(IF(AND(T41="Probabilidad",T42="Probabilidad"),(AG41-(+AG41*AA42)),IF(T42="Probabilidad",(L41-(+L41*AA42)),IF(T42="Impacto",AG41,""))),"")</f>
        <v/>
      </c>
      <c r="AF42" s="130" t="str">
        <f t="shared" si="4"/>
        <v/>
      </c>
      <c r="AG42" s="97" t="str">
        <f t="shared" si="12"/>
        <v/>
      </c>
      <c r="AH42" s="130" t="str">
        <f t="shared" si="5"/>
        <v/>
      </c>
      <c r="AI42" s="97" t="str">
        <f>IFERROR(IF(AND(T41="Impacto",T42="Impacto"),(AI35-(+AI35*AA42)),IF(T42="Impacto",($P$41-(+$P$41*AA42)),IF(T42="Probabilidad",AI35,""))),"")</f>
        <v/>
      </c>
      <c r="AJ42" s="98" t="str">
        <f t="shared" si="13"/>
        <v/>
      </c>
      <c r="AK42" s="349"/>
      <c r="AL42" s="275"/>
      <c r="AM42" s="175"/>
      <c r="AN42" s="183"/>
      <c r="AO42" s="183"/>
      <c r="AP42" s="176"/>
      <c r="AQ42" s="99"/>
      <c r="AR42" s="167"/>
      <c r="AS42" s="183"/>
      <c r="AT42" s="176"/>
      <c r="AU42" s="99"/>
      <c r="AV42" s="167"/>
      <c r="AW42" s="131"/>
      <c r="AX42" s="176"/>
      <c r="AY42" s="176"/>
      <c r="AZ42" s="175"/>
      <c r="BA42" s="183"/>
      <c r="BB42" s="183"/>
      <c r="BC42" s="167"/>
      <c r="BD42" s="167"/>
      <c r="BE42" s="131"/>
      <c r="BF42" s="99"/>
      <c r="BG42" s="99"/>
      <c r="BH42" s="176"/>
      <c r="BI42" s="176"/>
      <c r="BJ42" s="175"/>
      <c r="BK42" s="183"/>
      <c r="BL42" s="183"/>
      <c r="BM42" s="167"/>
      <c r="BN42" s="279"/>
      <c r="BO42" s="131"/>
      <c r="BP42" s="99"/>
      <c r="BQ42" s="99"/>
      <c r="BR42" s="132"/>
      <c r="BS42" s="167"/>
      <c r="BT42" s="167"/>
      <c r="BU42" s="167"/>
      <c r="BV42" s="99"/>
      <c r="BW42" s="167"/>
      <c r="BX42" s="167"/>
      <c r="BY42" s="99"/>
      <c r="BZ42" s="167"/>
      <c r="CA42" s="131"/>
      <c r="CB42" s="167"/>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row>
    <row r="43" spans="1:106" ht="16.5" customHeight="1" x14ac:dyDescent="0.3">
      <c r="A43" s="340"/>
      <c r="B43" s="341"/>
      <c r="C43" s="341"/>
      <c r="D43" s="341"/>
      <c r="E43" s="366"/>
      <c r="F43" s="341"/>
      <c r="G43" s="341"/>
      <c r="H43" s="341"/>
      <c r="I43" s="341"/>
      <c r="J43" s="340"/>
      <c r="K43" s="367"/>
      <c r="L43" s="364"/>
      <c r="M43" s="354"/>
      <c r="N43" s="354"/>
      <c r="O43" s="354"/>
      <c r="P43" s="364"/>
      <c r="Q43" s="365"/>
      <c r="R43" s="175">
        <v>3</v>
      </c>
      <c r="S43" s="272"/>
      <c r="T43" s="166" t="str">
        <f t="shared" si="14"/>
        <v/>
      </c>
      <c r="U43" s="166"/>
      <c r="V43" s="166"/>
      <c r="W43" s="166"/>
      <c r="X43" s="166"/>
      <c r="Y43" s="178"/>
      <c r="Z43" s="178"/>
      <c r="AA43" s="97" t="str">
        <f t="shared" si="11"/>
        <v/>
      </c>
      <c r="AB43" s="178"/>
      <c r="AC43" s="178"/>
      <c r="AD43" s="178"/>
      <c r="AE43" s="145" t="str">
        <f>IFERROR(IF(AND(T42="Probabilidad",T43="Probabilidad"),(AG42-(+AG42*AA43)),IF(AND(T42="Impacto",T43="Probabilidad"),(AG41-(+AG41*AA43)),IF(T43="Impacto",AG42,""))),"")</f>
        <v/>
      </c>
      <c r="AF43" s="130" t="str">
        <f t="shared" si="4"/>
        <v/>
      </c>
      <c r="AG43" s="97" t="str">
        <f t="shared" si="12"/>
        <v/>
      </c>
      <c r="AH43" s="130" t="str">
        <f t="shared" si="5"/>
        <v/>
      </c>
      <c r="AI43" s="97" t="str">
        <f>IFERROR(IF(AND(T42="Impacto",T43="Impacto"),(AI42-(+AI42*AA43)),IF(AND(T42="Probabilidad",T43="Impacto"),(AI41-(+AI41*AA43)),IF(T43="Probabilidad",AI42,""))),"")</f>
        <v/>
      </c>
      <c r="AJ43" s="98" t="str">
        <f t="shared" si="13"/>
        <v/>
      </c>
      <c r="AK43" s="349"/>
      <c r="AL43" s="275"/>
      <c r="AM43" s="175"/>
      <c r="AN43" s="183"/>
      <c r="AO43" s="183"/>
      <c r="AP43" s="176"/>
      <c r="AQ43" s="99"/>
      <c r="AR43" s="167"/>
      <c r="AS43" s="183"/>
      <c r="AT43" s="176"/>
      <c r="AU43" s="99"/>
      <c r="AV43" s="167"/>
      <c r="AW43" s="131"/>
      <c r="AX43" s="176"/>
      <c r="AY43" s="176"/>
      <c r="AZ43" s="175"/>
      <c r="BA43" s="183"/>
      <c r="BB43" s="183"/>
      <c r="BC43" s="167"/>
      <c r="BD43" s="167"/>
      <c r="BE43" s="131"/>
      <c r="BF43" s="99"/>
      <c r="BG43" s="99"/>
      <c r="BH43" s="176"/>
      <c r="BI43" s="176"/>
      <c r="BJ43" s="175"/>
      <c r="BK43" s="183"/>
      <c r="BL43" s="183"/>
      <c r="BM43" s="167"/>
      <c r="BN43" s="279"/>
      <c r="BO43" s="131"/>
      <c r="BP43" s="99"/>
      <c r="BQ43" s="99"/>
      <c r="BR43" s="132"/>
      <c r="BS43" s="167"/>
      <c r="BT43" s="167"/>
      <c r="BU43" s="167"/>
      <c r="BV43" s="99"/>
      <c r="BW43" s="167"/>
      <c r="BX43" s="167"/>
      <c r="BY43" s="99"/>
      <c r="BZ43" s="167"/>
      <c r="CA43" s="131"/>
      <c r="CB43" s="167"/>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row>
    <row r="44" spans="1:106" ht="16.5" customHeight="1" x14ac:dyDescent="0.3">
      <c r="A44" s="340"/>
      <c r="B44" s="341"/>
      <c r="C44" s="341"/>
      <c r="D44" s="341"/>
      <c r="E44" s="366"/>
      <c r="F44" s="341"/>
      <c r="G44" s="341"/>
      <c r="H44" s="341"/>
      <c r="I44" s="341"/>
      <c r="J44" s="340"/>
      <c r="K44" s="367"/>
      <c r="L44" s="364"/>
      <c r="M44" s="354"/>
      <c r="N44" s="354"/>
      <c r="O44" s="354"/>
      <c r="P44" s="364"/>
      <c r="Q44" s="365"/>
      <c r="R44" s="175">
        <v>4</v>
      </c>
      <c r="S44" s="270"/>
      <c r="T44" s="166" t="str">
        <f t="shared" si="14"/>
        <v/>
      </c>
      <c r="U44" s="166"/>
      <c r="V44" s="166"/>
      <c r="W44" s="166"/>
      <c r="X44" s="166"/>
      <c r="Y44" s="178"/>
      <c r="Z44" s="178"/>
      <c r="AA44" s="97" t="str">
        <f t="shared" si="11"/>
        <v/>
      </c>
      <c r="AB44" s="178"/>
      <c r="AC44" s="178"/>
      <c r="AD44" s="178"/>
      <c r="AE44" s="145" t="str">
        <f>IFERROR(IF(AND(T43="Probabilidad",T44="Probabilidad"),(AG43-(+AG43*AA44)),IF(AND(T43="Impacto",T44="Probabilidad"),(AG42-(+AG42*AA44)),IF(T44="Impacto",AG43,""))),"")</f>
        <v/>
      </c>
      <c r="AF44" s="130" t="str">
        <f t="shared" si="4"/>
        <v/>
      </c>
      <c r="AG44" s="97" t="str">
        <f t="shared" si="12"/>
        <v/>
      </c>
      <c r="AH44" s="130" t="str">
        <f t="shared" si="5"/>
        <v/>
      </c>
      <c r="AI44" s="97" t="str">
        <f>IFERROR(IF(AND(T43="Impacto",T44="Impacto"),(AI43-(+AI43*AA44)),IF(AND(T43="Probabilidad",T44="Impacto"),(AI42-(+AI42*AA44)),IF(T44="Probabilidad",AI43,""))),"")</f>
        <v/>
      </c>
      <c r="AJ44" s="98" t="str">
        <f t="shared" si="13"/>
        <v/>
      </c>
      <c r="AK44" s="349"/>
      <c r="AL44" s="275"/>
      <c r="AM44" s="175"/>
      <c r="AN44" s="183"/>
      <c r="AO44" s="183"/>
      <c r="AP44" s="176"/>
      <c r="AQ44" s="99"/>
      <c r="AR44" s="167"/>
      <c r="AS44" s="183"/>
      <c r="AT44" s="176"/>
      <c r="AU44" s="99"/>
      <c r="AV44" s="167"/>
      <c r="AW44" s="131"/>
      <c r="AX44" s="176"/>
      <c r="AY44" s="176"/>
      <c r="AZ44" s="175"/>
      <c r="BA44" s="183"/>
      <c r="BB44" s="183"/>
      <c r="BC44" s="167"/>
      <c r="BD44" s="167"/>
      <c r="BE44" s="131"/>
      <c r="BF44" s="99"/>
      <c r="BG44" s="99"/>
      <c r="BH44" s="176"/>
      <c r="BI44" s="176"/>
      <c r="BJ44" s="175"/>
      <c r="BK44" s="183"/>
      <c r="BL44" s="183"/>
      <c r="BM44" s="167"/>
      <c r="BN44" s="279"/>
      <c r="BO44" s="131"/>
      <c r="BP44" s="99"/>
      <c r="BQ44" s="99"/>
      <c r="BR44" s="132"/>
      <c r="BS44" s="167"/>
      <c r="BT44" s="167"/>
      <c r="BU44" s="167"/>
      <c r="BV44" s="99"/>
      <c r="BW44" s="167"/>
      <c r="BX44" s="167"/>
      <c r="BY44" s="99"/>
      <c r="BZ44" s="167"/>
      <c r="CA44" s="131"/>
      <c r="CB44" s="167"/>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row>
    <row r="45" spans="1:106" ht="16.5" customHeight="1" x14ac:dyDescent="0.3">
      <c r="A45" s="340"/>
      <c r="B45" s="341"/>
      <c r="C45" s="341"/>
      <c r="D45" s="341"/>
      <c r="E45" s="366"/>
      <c r="F45" s="341"/>
      <c r="G45" s="341"/>
      <c r="H45" s="341"/>
      <c r="I45" s="341"/>
      <c r="J45" s="340"/>
      <c r="K45" s="367"/>
      <c r="L45" s="364"/>
      <c r="M45" s="354"/>
      <c r="N45" s="354"/>
      <c r="O45" s="354"/>
      <c r="P45" s="364"/>
      <c r="Q45" s="365"/>
      <c r="R45" s="175">
        <v>5</v>
      </c>
      <c r="S45" s="270"/>
      <c r="T45" s="166" t="str">
        <f t="shared" si="14"/>
        <v/>
      </c>
      <c r="U45" s="166"/>
      <c r="V45" s="166"/>
      <c r="W45" s="166"/>
      <c r="X45" s="166"/>
      <c r="Y45" s="178"/>
      <c r="Z45" s="178"/>
      <c r="AA45" s="97" t="str">
        <f t="shared" si="11"/>
        <v/>
      </c>
      <c r="AB45" s="178"/>
      <c r="AC45" s="178"/>
      <c r="AD45" s="178"/>
      <c r="AE45" s="145" t="str">
        <f>IFERROR(IF(AND(T44="Probabilidad",T45="Probabilidad"),(AG44-(+AG44*AA45)),IF(AND(T44="Impacto",T45="Probabilidad"),(AG43-(+AG43*AA45)),IF(T45="Impacto",AG44,""))),"")</f>
        <v/>
      </c>
      <c r="AF45" s="130" t="str">
        <f t="shared" si="4"/>
        <v/>
      </c>
      <c r="AG45" s="97" t="str">
        <f t="shared" si="12"/>
        <v/>
      </c>
      <c r="AH45" s="130" t="str">
        <f t="shared" si="5"/>
        <v/>
      </c>
      <c r="AI45" s="97" t="str">
        <f>IFERROR(IF(AND(T44="Impacto",T45="Impacto"),(AI44-(+AI44*AA45)),IF(AND(T44="Probabilidad",T45="Impacto"),(AI43-(+AI43*AA45)),IF(T45="Probabilidad",AI44,""))),"")</f>
        <v/>
      </c>
      <c r="AJ45" s="98" t="str">
        <f t="shared" si="13"/>
        <v/>
      </c>
      <c r="AK45" s="349"/>
      <c r="AL45" s="275"/>
      <c r="AM45" s="175"/>
      <c r="AN45" s="183"/>
      <c r="AO45" s="183"/>
      <c r="AP45" s="176"/>
      <c r="AQ45" s="99"/>
      <c r="AR45" s="167"/>
      <c r="AS45" s="183"/>
      <c r="AT45" s="176"/>
      <c r="AU45" s="99"/>
      <c r="AV45" s="167"/>
      <c r="AW45" s="131"/>
      <c r="AX45" s="176"/>
      <c r="AY45" s="176"/>
      <c r="AZ45" s="175"/>
      <c r="BA45" s="183"/>
      <c r="BB45" s="183"/>
      <c r="BC45" s="167"/>
      <c r="BD45" s="167"/>
      <c r="BE45" s="131"/>
      <c r="BF45" s="99"/>
      <c r="BG45" s="99"/>
      <c r="BH45" s="176"/>
      <c r="BI45" s="176"/>
      <c r="BJ45" s="175"/>
      <c r="BK45" s="183"/>
      <c r="BL45" s="183"/>
      <c r="BM45" s="167"/>
      <c r="BN45" s="279"/>
      <c r="BO45" s="131"/>
      <c r="BP45" s="99"/>
      <c r="BQ45" s="99"/>
      <c r="BR45" s="132"/>
      <c r="BS45" s="167"/>
      <c r="BT45" s="167"/>
      <c r="BU45" s="167"/>
      <c r="BV45" s="99"/>
      <c r="BW45" s="167"/>
      <c r="BX45" s="167"/>
      <c r="BY45" s="99"/>
      <c r="BZ45" s="167"/>
      <c r="CA45" s="131"/>
      <c r="CB45" s="167"/>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row>
    <row r="46" spans="1:106" ht="16.5" customHeight="1" x14ac:dyDescent="0.3">
      <c r="A46" s="340"/>
      <c r="B46" s="341"/>
      <c r="C46" s="341"/>
      <c r="D46" s="341"/>
      <c r="E46" s="366"/>
      <c r="F46" s="341"/>
      <c r="G46" s="341"/>
      <c r="H46" s="341"/>
      <c r="I46" s="341"/>
      <c r="J46" s="340"/>
      <c r="K46" s="367"/>
      <c r="L46" s="364"/>
      <c r="M46" s="355"/>
      <c r="N46" s="355"/>
      <c r="O46" s="355"/>
      <c r="P46" s="364"/>
      <c r="Q46" s="365"/>
      <c r="R46" s="175">
        <v>6</v>
      </c>
      <c r="S46" s="270"/>
      <c r="T46" s="166" t="str">
        <f t="shared" si="14"/>
        <v/>
      </c>
      <c r="U46" s="166"/>
      <c r="V46" s="166"/>
      <c r="W46" s="166"/>
      <c r="X46" s="166"/>
      <c r="Y46" s="178"/>
      <c r="Z46" s="178"/>
      <c r="AA46" s="97" t="str">
        <f t="shared" si="11"/>
        <v/>
      </c>
      <c r="AB46" s="178"/>
      <c r="AC46" s="178"/>
      <c r="AD46" s="178"/>
      <c r="AE46" s="145" t="str">
        <f>IFERROR(IF(AND(T45="Probabilidad",T46="Probabilidad"),(AG45-(+AG45*AA46)),IF(AND(T45="Impacto",T46="Probabilidad"),(AG44-(+AG44*AA46)),IF(T46="Impacto",AG45,""))),"")</f>
        <v/>
      </c>
      <c r="AF46" s="130" t="str">
        <f t="shared" si="4"/>
        <v/>
      </c>
      <c r="AG46" s="97" t="str">
        <f t="shared" si="12"/>
        <v/>
      </c>
      <c r="AH46" s="130" t="str">
        <f t="shared" si="5"/>
        <v/>
      </c>
      <c r="AI46" s="97" t="str">
        <f>IFERROR(IF(AND(T45="Impacto",T46="Impacto"),(AI45-(+AI45*AA46)),IF(AND(T45="Probabilidad",T46="Impacto"),(AI44-(+AI44*AA46)),IF(T46="Probabilidad",AI45,""))),"")</f>
        <v/>
      </c>
      <c r="AJ46" s="98" t="str">
        <f t="shared" si="13"/>
        <v/>
      </c>
      <c r="AK46" s="350"/>
      <c r="AL46" s="275"/>
      <c r="AM46" s="175"/>
      <c r="AN46" s="183"/>
      <c r="AO46" s="183"/>
      <c r="AP46" s="176"/>
      <c r="AQ46" s="99"/>
      <c r="AR46" s="167"/>
      <c r="AS46" s="183"/>
      <c r="AT46" s="176"/>
      <c r="AU46" s="99"/>
      <c r="AV46" s="167"/>
      <c r="AW46" s="131"/>
      <c r="AX46" s="176"/>
      <c r="AY46" s="176"/>
      <c r="AZ46" s="175"/>
      <c r="BA46" s="183"/>
      <c r="BB46" s="183"/>
      <c r="BC46" s="167"/>
      <c r="BD46" s="167"/>
      <c r="BE46" s="131"/>
      <c r="BF46" s="99"/>
      <c r="BG46" s="99"/>
      <c r="BH46" s="176"/>
      <c r="BI46" s="176"/>
      <c r="BJ46" s="175"/>
      <c r="BK46" s="183"/>
      <c r="BL46" s="183"/>
      <c r="BM46" s="167"/>
      <c r="BN46" s="279"/>
      <c r="BO46" s="131"/>
      <c r="BP46" s="99"/>
      <c r="BQ46" s="99"/>
      <c r="BR46" s="132"/>
      <c r="BS46" s="167"/>
      <c r="BT46" s="167"/>
      <c r="BU46" s="167"/>
      <c r="BV46" s="99"/>
      <c r="BW46" s="167"/>
      <c r="BX46" s="167"/>
      <c r="BY46" s="99"/>
      <c r="BZ46" s="167"/>
      <c r="CA46" s="131"/>
      <c r="CB46" s="167"/>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row>
    <row r="47" spans="1:106" ht="16.5" customHeight="1" x14ac:dyDescent="0.3">
      <c r="A47" s="340">
        <v>8</v>
      </c>
      <c r="B47" s="341"/>
      <c r="C47" s="341"/>
      <c r="D47" s="341"/>
      <c r="E47" s="366"/>
      <c r="F47" s="341"/>
      <c r="G47" s="341"/>
      <c r="H47" s="341"/>
      <c r="I47" s="341"/>
      <c r="J47" s="340"/>
      <c r="K47" s="367" t="str">
        <f>IF(J47&lt;=0,"",IF(J47&lt;=2,"Muy Baja",IF(J47&lt;=24,"Baja",IF(J47&lt;=500,"Media",IF(J47&lt;=5000,"Alta","Muy Alta")))))</f>
        <v/>
      </c>
      <c r="L47" s="364" t="str">
        <f>IF(K47="","",IF(K47="Muy Baja",0.2,IF(K47="Baja",0.4,IF(K47="Media",0.6,IF(K47="Alta",0.8,IF(K47="Muy Alta",1,))))))</f>
        <v/>
      </c>
      <c r="M47" s="362"/>
      <c r="N47" s="362">
        <f ca="1">IF(NOT(ISERROR(MATCH(M47,'Tabla Impacto'!$B$221:$B$223,0))),'Tabla Impacto'!$F$223&amp;"Por favor no seleccionar los criterios de impacto(Afectación Económica o presupuestal y Pérdida Reputacional)",M47)</f>
        <v>0</v>
      </c>
      <c r="O47" s="363" t="str">
        <f ca="1">IF(OR(N47='Tabla Impacto'!$C$11,N47='Tabla Impacto'!$D$11),"Leve",IF(OR(N47='Tabla Impacto'!$C$12,N47='Tabla Impacto'!$D$12),"Menor",IF(OR(N47='Tabla Impacto'!$C$13,N47='Tabla Impacto'!$D$13),"Moderado",IF(OR(N47='Tabla Impacto'!$C$14,N47='Tabla Impacto'!$D$14),"Mayor",IF(OR(N47='Tabla Impacto'!$C$15,N47='Tabla Impacto'!$D$15),"Catastrófico","")))))</f>
        <v/>
      </c>
      <c r="P47" s="364" t="str">
        <f ca="1">IF(O47="","",IF(O47="Leve",0.2,IF(O47="Menor",0.4,IF(O47="Moderado",0.6,IF(O47="Mayor",0.8,IF(O47="Catastrófico",1,))))))</f>
        <v/>
      </c>
      <c r="Q47" s="365"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75">
        <v>1</v>
      </c>
      <c r="S47" s="270"/>
      <c r="T47" s="166" t="str">
        <f t="shared" si="14"/>
        <v/>
      </c>
      <c r="U47" s="166"/>
      <c r="V47" s="166"/>
      <c r="W47" s="166"/>
      <c r="X47" s="166"/>
      <c r="Y47" s="178"/>
      <c r="Z47" s="178"/>
      <c r="AA47" s="97" t="str">
        <f t="shared" si="11"/>
        <v/>
      </c>
      <c r="AB47" s="178"/>
      <c r="AC47" s="178"/>
      <c r="AD47" s="178"/>
      <c r="AE47" s="145" t="str">
        <f>IFERROR(IF(T47="Probabilidad",(L47-(+L47*AA47)),IF(T47="Impacto",L47,"")),"")</f>
        <v/>
      </c>
      <c r="AF47" s="130" t="str">
        <f>IFERROR(IF(AE47="","",IF(AE47&lt;=0.2,"Muy Baja",IF(AE47&lt;=0.4,"Baja",IF(AE47&lt;=0.6,"Media",IF(AE47&lt;=0.8,"Alta","Muy Alta"))))),"")</f>
        <v/>
      </c>
      <c r="AG47" s="97" t="str">
        <f t="shared" si="12"/>
        <v/>
      </c>
      <c r="AH47" s="130" t="str">
        <f>IFERROR(IF(AI47="","",IF(AI47&lt;=0.2,"Leve",IF(AI47&lt;=0.4,"Menor",IF(AI47&lt;=0.6,"Moderado",IF(AI47&lt;=0.8,"Mayor","Catastrófico"))))),"")</f>
        <v/>
      </c>
      <c r="AI47" s="97" t="str">
        <f>IFERROR(IF(T47="Impacto",(P47-(+P47*AA47)),IF(T47="Probabilidad",P47,"")),"")</f>
        <v/>
      </c>
      <c r="AJ47" s="98" t="str">
        <f t="shared" si="13"/>
        <v/>
      </c>
      <c r="AK47" s="348"/>
      <c r="AL47" s="275"/>
      <c r="AM47" s="175"/>
      <c r="AN47" s="183"/>
      <c r="AO47" s="99"/>
      <c r="AP47" s="167"/>
      <c r="AQ47" s="99"/>
      <c r="AR47" s="167"/>
      <c r="AS47" s="183"/>
      <c r="AT47" s="176"/>
      <c r="AU47" s="99"/>
      <c r="AV47" s="167"/>
      <c r="AW47" s="131"/>
      <c r="AX47" s="176"/>
      <c r="AY47" s="176"/>
      <c r="AZ47" s="175"/>
      <c r="BA47" s="183"/>
      <c r="BB47" s="183"/>
      <c r="BC47" s="167"/>
      <c r="BD47" s="167"/>
      <c r="BE47" s="131"/>
      <c r="BF47" s="99"/>
      <c r="BG47" s="99"/>
      <c r="BH47" s="176"/>
      <c r="BI47" s="176"/>
      <c r="BJ47" s="175"/>
      <c r="BK47" s="183"/>
      <c r="BL47" s="183"/>
      <c r="BM47" s="167"/>
      <c r="BN47" s="279"/>
      <c r="BO47" s="131"/>
      <c r="BP47" s="99"/>
      <c r="BQ47" s="99"/>
      <c r="BR47" s="132"/>
      <c r="BS47" s="167"/>
      <c r="BT47" s="167"/>
      <c r="BU47" s="167"/>
      <c r="BV47" s="99"/>
      <c r="BW47" s="167"/>
      <c r="BX47" s="167"/>
      <c r="BY47" s="99"/>
      <c r="BZ47" s="167"/>
      <c r="CA47" s="131"/>
      <c r="CB47" s="167"/>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row>
    <row r="48" spans="1:106" ht="16.5" customHeight="1" x14ac:dyDescent="0.3">
      <c r="A48" s="340"/>
      <c r="B48" s="341"/>
      <c r="C48" s="341"/>
      <c r="D48" s="341"/>
      <c r="E48" s="366"/>
      <c r="F48" s="341"/>
      <c r="G48" s="341"/>
      <c r="H48" s="341"/>
      <c r="I48" s="341"/>
      <c r="J48" s="340"/>
      <c r="K48" s="367"/>
      <c r="L48" s="364"/>
      <c r="M48" s="354"/>
      <c r="N48" s="354"/>
      <c r="O48" s="354"/>
      <c r="P48" s="364"/>
      <c r="Q48" s="365"/>
      <c r="R48" s="175">
        <v>2</v>
      </c>
      <c r="S48" s="270"/>
      <c r="T48" s="166" t="str">
        <f t="shared" si="14"/>
        <v/>
      </c>
      <c r="U48" s="166"/>
      <c r="V48" s="166"/>
      <c r="W48" s="166"/>
      <c r="X48" s="166"/>
      <c r="Y48" s="178"/>
      <c r="Z48" s="178"/>
      <c r="AA48" s="97" t="str">
        <f t="shared" si="11"/>
        <v/>
      </c>
      <c r="AB48" s="178"/>
      <c r="AC48" s="178"/>
      <c r="AD48" s="178"/>
      <c r="AE48" s="145" t="str">
        <f>IFERROR(IF(AND(T47="Probabilidad",T48="Probabilidad"),(AG47-(+AG47*AA48)),IF(T48="Probabilidad",(L47-(+L47*AA48)),IF(T48="Impacto",AG47,""))),"")</f>
        <v/>
      </c>
      <c r="AF48" s="130" t="str">
        <f t="shared" si="4"/>
        <v/>
      </c>
      <c r="AG48" s="97" t="str">
        <f t="shared" si="12"/>
        <v/>
      </c>
      <c r="AH48" s="130" t="str">
        <f t="shared" si="5"/>
        <v/>
      </c>
      <c r="AI48" s="97" t="str">
        <f>IFERROR(IF(AND(T47="Impacto",T48="Impacto"),(AI41-(+AI41*AA48)),IF(T48="Impacto",($P$47-(+$P$47*AA48)),IF(T48="Probabilidad",AI41,""))),"")</f>
        <v/>
      </c>
      <c r="AJ48" s="98" t="str">
        <f t="shared" si="13"/>
        <v/>
      </c>
      <c r="AK48" s="349"/>
      <c r="AL48" s="275"/>
      <c r="AM48" s="175"/>
      <c r="AN48" s="183"/>
      <c r="AO48" s="99"/>
      <c r="AP48" s="167"/>
      <c r="AQ48" s="99"/>
      <c r="AR48" s="167"/>
      <c r="AS48" s="183"/>
      <c r="AT48" s="176"/>
      <c r="AU48" s="99"/>
      <c r="AV48" s="167"/>
      <c r="AW48" s="131"/>
      <c r="AX48" s="176"/>
      <c r="AY48" s="176"/>
      <c r="AZ48" s="175"/>
      <c r="BA48" s="183"/>
      <c r="BB48" s="183"/>
      <c r="BC48" s="167"/>
      <c r="BD48" s="167"/>
      <c r="BE48" s="131"/>
      <c r="BF48" s="99"/>
      <c r="BG48" s="99"/>
      <c r="BH48" s="176"/>
      <c r="BI48" s="176"/>
      <c r="BJ48" s="175"/>
      <c r="BK48" s="183"/>
      <c r="BL48" s="183"/>
      <c r="BM48" s="167"/>
      <c r="BN48" s="279"/>
      <c r="BO48" s="131"/>
      <c r="BP48" s="99"/>
      <c r="BQ48" s="99"/>
      <c r="BR48" s="132"/>
      <c r="BS48" s="167"/>
      <c r="BT48" s="167"/>
      <c r="BU48" s="167"/>
      <c r="BV48" s="99"/>
      <c r="BW48" s="167"/>
      <c r="BX48" s="167"/>
      <c r="BY48" s="99"/>
      <c r="BZ48" s="167"/>
      <c r="CA48" s="131"/>
      <c r="CB48" s="167"/>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row>
    <row r="49" spans="1:106" ht="16.5" customHeight="1" x14ac:dyDescent="0.3">
      <c r="A49" s="340"/>
      <c r="B49" s="341"/>
      <c r="C49" s="341"/>
      <c r="D49" s="341"/>
      <c r="E49" s="366"/>
      <c r="F49" s="341"/>
      <c r="G49" s="341"/>
      <c r="H49" s="341"/>
      <c r="I49" s="341"/>
      <c r="J49" s="340"/>
      <c r="K49" s="367"/>
      <c r="L49" s="364"/>
      <c r="M49" s="354"/>
      <c r="N49" s="354"/>
      <c r="O49" s="354"/>
      <c r="P49" s="364"/>
      <c r="Q49" s="365"/>
      <c r="R49" s="175">
        <v>3</v>
      </c>
      <c r="S49" s="272"/>
      <c r="T49" s="166" t="str">
        <f t="shared" si="14"/>
        <v/>
      </c>
      <c r="U49" s="166"/>
      <c r="V49" s="166"/>
      <c r="W49" s="166"/>
      <c r="X49" s="166"/>
      <c r="Y49" s="178"/>
      <c r="Z49" s="178"/>
      <c r="AA49" s="97" t="str">
        <f t="shared" si="11"/>
        <v/>
      </c>
      <c r="AB49" s="178"/>
      <c r="AC49" s="178"/>
      <c r="AD49" s="178"/>
      <c r="AE49" s="145" t="str">
        <f>IFERROR(IF(AND(T48="Probabilidad",T49="Probabilidad"),(AG48-(+AG48*AA49)),IF(AND(T48="Impacto",T49="Probabilidad"),(AG47-(+AG47*AA49)),IF(T49="Impacto",AG48,""))),"")</f>
        <v/>
      </c>
      <c r="AF49" s="130" t="str">
        <f t="shared" si="4"/>
        <v/>
      </c>
      <c r="AG49" s="97" t="str">
        <f t="shared" si="12"/>
        <v/>
      </c>
      <c r="AH49" s="130" t="str">
        <f t="shared" si="5"/>
        <v/>
      </c>
      <c r="AI49" s="97" t="str">
        <f>IFERROR(IF(AND(T48="Impacto",T49="Impacto"),(AI48-(+AI48*AA49)),IF(AND(T48="Probabilidad",T49="Impacto"),(AI47-(+AI47*AA49)),IF(T49="Probabilidad",AI48,""))),"")</f>
        <v/>
      </c>
      <c r="AJ49" s="98" t="str">
        <f t="shared" si="13"/>
        <v/>
      </c>
      <c r="AK49" s="349"/>
      <c r="AL49" s="275"/>
      <c r="AM49" s="175"/>
      <c r="AN49" s="183"/>
      <c r="AO49" s="99"/>
      <c r="AP49" s="167"/>
      <c r="AQ49" s="99"/>
      <c r="AR49" s="167"/>
      <c r="AS49" s="183"/>
      <c r="AT49" s="176"/>
      <c r="AU49" s="99"/>
      <c r="AV49" s="167"/>
      <c r="AW49" s="131"/>
      <c r="AX49" s="176"/>
      <c r="AY49" s="176"/>
      <c r="AZ49" s="175"/>
      <c r="BA49" s="183"/>
      <c r="BB49" s="183"/>
      <c r="BC49" s="167"/>
      <c r="BD49" s="167"/>
      <c r="BE49" s="131"/>
      <c r="BF49" s="99"/>
      <c r="BG49" s="99"/>
      <c r="BH49" s="176"/>
      <c r="BI49" s="176"/>
      <c r="BJ49" s="175"/>
      <c r="BK49" s="183"/>
      <c r="BL49" s="183"/>
      <c r="BM49" s="167"/>
      <c r="BN49" s="279"/>
      <c r="BO49" s="131"/>
      <c r="BP49" s="99"/>
      <c r="BQ49" s="99"/>
      <c r="BR49" s="132"/>
      <c r="BS49" s="167"/>
      <c r="BT49" s="167"/>
      <c r="BU49" s="167"/>
      <c r="BV49" s="99"/>
      <c r="BW49" s="167"/>
      <c r="BX49" s="167"/>
      <c r="BY49" s="99"/>
      <c r="BZ49" s="167"/>
      <c r="CA49" s="131"/>
      <c r="CB49" s="167"/>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row>
    <row r="50" spans="1:106" ht="16.5" customHeight="1" x14ac:dyDescent="0.3">
      <c r="A50" s="340"/>
      <c r="B50" s="341"/>
      <c r="C50" s="341"/>
      <c r="D50" s="341"/>
      <c r="E50" s="366"/>
      <c r="F50" s="341"/>
      <c r="G50" s="341"/>
      <c r="H50" s="341"/>
      <c r="I50" s="341"/>
      <c r="J50" s="340"/>
      <c r="K50" s="367"/>
      <c r="L50" s="364"/>
      <c r="M50" s="354"/>
      <c r="N50" s="354"/>
      <c r="O50" s="354"/>
      <c r="P50" s="364"/>
      <c r="Q50" s="365"/>
      <c r="R50" s="175">
        <v>4</v>
      </c>
      <c r="S50" s="270"/>
      <c r="T50" s="166" t="str">
        <f t="shared" si="14"/>
        <v/>
      </c>
      <c r="U50" s="166"/>
      <c r="V50" s="166"/>
      <c r="W50" s="166"/>
      <c r="X50" s="166"/>
      <c r="Y50" s="178"/>
      <c r="Z50" s="178"/>
      <c r="AA50" s="97" t="str">
        <f t="shared" si="11"/>
        <v/>
      </c>
      <c r="AB50" s="178"/>
      <c r="AC50" s="178"/>
      <c r="AD50" s="178"/>
      <c r="AE50" s="145" t="str">
        <f>IFERROR(IF(AND(T49="Probabilidad",T50="Probabilidad"),(AG49-(+AG49*AA50)),IF(AND(T49="Impacto",T50="Probabilidad"),(AG48-(+AG48*AA50)),IF(T50="Impacto",AG49,""))),"")</f>
        <v/>
      </c>
      <c r="AF50" s="130" t="str">
        <f t="shared" si="4"/>
        <v/>
      </c>
      <c r="AG50" s="97" t="str">
        <f t="shared" si="12"/>
        <v/>
      </c>
      <c r="AH50" s="130" t="str">
        <f t="shared" si="5"/>
        <v/>
      </c>
      <c r="AI50" s="97" t="str">
        <f>IFERROR(IF(AND(T49="Impacto",T50="Impacto"),(AI49-(+AI49*AA50)),IF(AND(T49="Probabilidad",T50="Impacto"),(AI48-(+AI48*AA50)),IF(T50="Probabilidad",AI49,""))),"")</f>
        <v/>
      </c>
      <c r="AJ50" s="98" t="str">
        <f t="shared" si="13"/>
        <v/>
      </c>
      <c r="AK50" s="349"/>
      <c r="AL50" s="275"/>
      <c r="AM50" s="175"/>
      <c r="AN50" s="183"/>
      <c r="AO50" s="99"/>
      <c r="AP50" s="167"/>
      <c r="AQ50" s="99"/>
      <c r="AR50" s="167"/>
      <c r="AS50" s="183"/>
      <c r="AT50" s="176"/>
      <c r="AU50" s="99"/>
      <c r="AV50" s="167"/>
      <c r="AW50" s="131"/>
      <c r="AX50" s="176"/>
      <c r="AY50" s="176"/>
      <c r="AZ50" s="175"/>
      <c r="BA50" s="183"/>
      <c r="BB50" s="183"/>
      <c r="BC50" s="167"/>
      <c r="BD50" s="167"/>
      <c r="BE50" s="131"/>
      <c r="BF50" s="99"/>
      <c r="BG50" s="99"/>
      <c r="BH50" s="176"/>
      <c r="BI50" s="176"/>
      <c r="BJ50" s="175"/>
      <c r="BK50" s="183"/>
      <c r="BL50" s="183"/>
      <c r="BM50" s="167"/>
      <c r="BN50" s="279"/>
      <c r="BO50" s="131"/>
      <c r="BP50" s="99"/>
      <c r="BQ50" s="99"/>
      <c r="BR50" s="132"/>
      <c r="BS50" s="167"/>
      <c r="BT50" s="167"/>
      <c r="BU50" s="167"/>
      <c r="BV50" s="99"/>
      <c r="BW50" s="167"/>
      <c r="BX50" s="167"/>
      <c r="BY50" s="99"/>
      <c r="BZ50" s="167"/>
      <c r="CA50" s="131"/>
      <c r="CB50" s="167"/>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row>
    <row r="51" spans="1:106" ht="16.5" customHeight="1" x14ac:dyDescent="0.3">
      <c r="A51" s="340"/>
      <c r="B51" s="341"/>
      <c r="C51" s="341"/>
      <c r="D51" s="341"/>
      <c r="E51" s="366"/>
      <c r="F51" s="341"/>
      <c r="G51" s="341"/>
      <c r="H51" s="341"/>
      <c r="I51" s="341"/>
      <c r="J51" s="340"/>
      <c r="K51" s="367"/>
      <c r="L51" s="364"/>
      <c r="M51" s="354"/>
      <c r="N51" s="354"/>
      <c r="O51" s="354"/>
      <c r="P51" s="364"/>
      <c r="Q51" s="365"/>
      <c r="R51" s="175">
        <v>5</v>
      </c>
      <c r="S51" s="270"/>
      <c r="T51" s="166" t="str">
        <f t="shared" si="14"/>
        <v/>
      </c>
      <c r="U51" s="166"/>
      <c r="V51" s="166"/>
      <c r="W51" s="166"/>
      <c r="X51" s="166"/>
      <c r="Y51" s="178"/>
      <c r="Z51" s="178"/>
      <c r="AA51" s="97" t="str">
        <f t="shared" si="11"/>
        <v/>
      </c>
      <c r="AB51" s="178"/>
      <c r="AC51" s="178"/>
      <c r="AD51" s="178"/>
      <c r="AE51" s="145" t="str">
        <f>IFERROR(IF(AND(T50="Probabilidad",T51="Probabilidad"),(AG50-(+AG50*AA51)),IF(AND(T50="Impacto",T51="Probabilidad"),(AG49-(+AG49*AA51)),IF(T51="Impacto",AG50,""))),"")</f>
        <v/>
      </c>
      <c r="AF51" s="130" t="str">
        <f t="shared" si="4"/>
        <v/>
      </c>
      <c r="AG51" s="97" t="str">
        <f t="shared" si="12"/>
        <v/>
      </c>
      <c r="AH51" s="130" t="str">
        <f t="shared" si="5"/>
        <v/>
      </c>
      <c r="AI51" s="97" t="str">
        <f>IFERROR(IF(AND(T50="Impacto",T51="Impacto"),(AI50-(+AI50*AA51)),IF(AND(T50="Probabilidad",T51="Impacto"),(AI49-(+AI49*AA51)),IF(T51="Probabilidad",AI50,""))),"")</f>
        <v/>
      </c>
      <c r="AJ51" s="98" t="str">
        <f t="shared" si="13"/>
        <v/>
      </c>
      <c r="AK51" s="349"/>
      <c r="AL51" s="275"/>
      <c r="AM51" s="175"/>
      <c r="AN51" s="183"/>
      <c r="AO51" s="99"/>
      <c r="AP51" s="167"/>
      <c r="AQ51" s="99"/>
      <c r="AR51" s="167"/>
      <c r="AS51" s="183"/>
      <c r="AT51" s="176"/>
      <c r="AU51" s="99"/>
      <c r="AV51" s="167"/>
      <c r="AW51" s="131"/>
      <c r="AX51" s="176"/>
      <c r="AY51" s="176"/>
      <c r="AZ51" s="175"/>
      <c r="BA51" s="183"/>
      <c r="BB51" s="183"/>
      <c r="BC51" s="167"/>
      <c r="BD51" s="167"/>
      <c r="BE51" s="131"/>
      <c r="BF51" s="99"/>
      <c r="BG51" s="99"/>
      <c r="BH51" s="176"/>
      <c r="BI51" s="176"/>
      <c r="BJ51" s="175"/>
      <c r="BK51" s="183"/>
      <c r="BL51" s="183"/>
      <c r="BM51" s="167"/>
      <c r="BN51" s="279"/>
      <c r="BO51" s="131"/>
      <c r="BP51" s="99"/>
      <c r="BQ51" s="99"/>
      <c r="BR51" s="132"/>
      <c r="BS51" s="167"/>
      <c r="BT51" s="167"/>
      <c r="BU51" s="167"/>
      <c r="BV51" s="99"/>
      <c r="BW51" s="167"/>
      <c r="BX51" s="167"/>
      <c r="BY51" s="99"/>
      <c r="BZ51" s="167"/>
      <c r="CA51" s="131"/>
      <c r="CB51" s="167"/>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row>
    <row r="52" spans="1:106" ht="16.5" customHeight="1" x14ac:dyDescent="0.3">
      <c r="A52" s="340"/>
      <c r="B52" s="341"/>
      <c r="C52" s="341"/>
      <c r="D52" s="341"/>
      <c r="E52" s="366"/>
      <c r="F52" s="341"/>
      <c r="G52" s="341"/>
      <c r="H52" s="341"/>
      <c r="I52" s="341"/>
      <c r="J52" s="340"/>
      <c r="K52" s="367"/>
      <c r="L52" s="364"/>
      <c r="M52" s="355"/>
      <c r="N52" s="355"/>
      <c r="O52" s="355"/>
      <c r="P52" s="364"/>
      <c r="Q52" s="365"/>
      <c r="R52" s="175">
        <v>6</v>
      </c>
      <c r="S52" s="270"/>
      <c r="T52" s="166" t="str">
        <f t="shared" si="14"/>
        <v/>
      </c>
      <c r="U52" s="166"/>
      <c r="V52" s="166"/>
      <c r="W52" s="166"/>
      <c r="X52" s="166"/>
      <c r="Y52" s="178"/>
      <c r="Z52" s="178"/>
      <c r="AA52" s="97" t="str">
        <f t="shared" si="11"/>
        <v/>
      </c>
      <c r="AB52" s="178"/>
      <c r="AC52" s="178"/>
      <c r="AD52" s="178"/>
      <c r="AE52" s="145" t="str">
        <f>IFERROR(IF(AND(T51="Probabilidad",T52="Probabilidad"),(AG51-(+AG51*AA52)),IF(AND(T51="Impacto",T52="Probabilidad"),(AG50-(+AG50*AA52)),IF(T52="Impacto",AG51,""))),"")</f>
        <v/>
      </c>
      <c r="AF52" s="130" t="str">
        <f t="shared" si="4"/>
        <v/>
      </c>
      <c r="AG52" s="97" t="str">
        <f t="shared" si="12"/>
        <v/>
      </c>
      <c r="AH52" s="130" t="str">
        <f t="shared" si="5"/>
        <v/>
      </c>
      <c r="AI52" s="97" t="str">
        <f>IFERROR(IF(AND(T51="Impacto",T52="Impacto"),(AI51-(+AI51*AA52)),IF(AND(T51="Probabilidad",T52="Impacto"),(AI50-(+AI50*AA52)),IF(T52="Probabilidad",AI51,""))),"")</f>
        <v/>
      </c>
      <c r="AJ52" s="98" t="str">
        <f t="shared" si="13"/>
        <v/>
      </c>
      <c r="AK52" s="350"/>
      <c r="AL52" s="275"/>
      <c r="AM52" s="175"/>
      <c r="AN52" s="183"/>
      <c r="AO52" s="99"/>
      <c r="AP52" s="167"/>
      <c r="AQ52" s="99"/>
      <c r="AR52" s="167"/>
      <c r="AS52" s="183"/>
      <c r="AT52" s="176"/>
      <c r="AU52" s="99"/>
      <c r="AV52" s="167"/>
      <c r="AW52" s="131"/>
      <c r="AX52" s="176"/>
      <c r="AY52" s="176"/>
      <c r="AZ52" s="175"/>
      <c r="BA52" s="183"/>
      <c r="BB52" s="183"/>
      <c r="BC52" s="167"/>
      <c r="BD52" s="167"/>
      <c r="BE52" s="131"/>
      <c r="BF52" s="99"/>
      <c r="BG52" s="99"/>
      <c r="BH52" s="176"/>
      <c r="BI52" s="176"/>
      <c r="BJ52" s="175"/>
      <c r="BK52" s="183"/>
      <c r="BL52" s="183"/>
      <c r="BM52" s="167"/>
      <c r="BN52" s="279"/>
      <c r="BO52" s="131"/>
      <c r="BP52" s="99"/>
      <c r="BQ52" s="99"/>
      <c r="BR52" s="132"/>
      <c r="BS52" s="167"/>
      <c r="BT52" s="167"/>
      <c r="BU52" s="167"/>
      <c r="BV52" s="99"/>
      <c r="BW52" s="167"/>
      <c r="BX52" s="167"/>
      <c r="BY52" s="99"/>
      <c r="BZ52" s="167"/>
      <c r="CA52" s="131"/>
      <c r="CB52" s="167"/>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row>
    <row r="53" spans="1:106" ht="16.5" customHeight="1" x14ac:dyDescent="0.3">
      <c r="A53" s="340">
        <v>9</v>
      </c>
      <c r="B53" s="341"/>
      <c r="C53" s="341"/>
      <c r="D53" s="341"/>
      <c r="E53" s="366"/>
      <c r="F53" s="341"/>
      <c r="G53" s="341"/>
      <c r="H53" s="341"/>
      <c r="I53" s="341"/>
      <c r="J53" s="340"/>
      <c r="K53" s="367" t="str">
        <f>IF(J53&lt;=0,"",IF(J53&lt;=2,"Muy Baja",IF(J53&lt;=24,"Baja",IF(J53&lt;=500,"Media",IF(J53&lt;=5000,"Alta","Muy Alta")))))</f>
        <v/>
      </c>
      <c r="L53" s="364" t="str">
        <f>IF(K53="","",IF(K53="Muy Baja",0.2,IF(K53="Baja",0.4,IF(K53="Media",0.6,IF(K53="Alta",0.8,IF(K53="Muy Alta",1,))))))</f>
        <v/>
      </c>
      <c r="M53" s="362"/>
      <c r="N53" s="362">
        <f ca="1">IF(NOT(ISERROR(MATCH(M53,'Tabla Impacto'!$B$221:$B$223,0))),'Tabla Impacto'!$F$223&amp;"Por favor no seleccionar los criterios de impacto(Afectación Económica o presupuestal y Pérdida Reputacional)",M53)</f>
        <v>0</v>
      </c>
      <c r="O53" s="363" t="str">
        <f ca="1">IF(OR(N53='Tabla Impacto'!$C$11,N53='Tabla Impacto'!$D$11),"Leve",IF(OR(N53='Tabla Impacto'!$C$12,N53='Tabla Impacto'!$D$12),"Menor",IF(OR(N53='Tabla Impacto'!$C$13,N53='Tabla Impacto'!$D$13),"Moderado",IF(OR(N53='Tabla Impacto'!$C$14,N53='Tabla Impacto'!$D$14),"Mayor",IF(OR(N53='Tabla Impacto'!$C$15,N53='Tabla Impacto'!$D$15),"Catastrófico","")))))</f>
        <v/>
      </c>
      <c r="P53" s="364" t="str">
        <f ca="1">IF(O53="","",IF(O53="Leve",0.2,IF(O53="Menor",0.4,IF(O53="Moderado",0.6,IF(O53="Mayor",0.8,IF(O53="Catastrófico",1,))))))</f>
        <v/>
      </c>
      <c r="Q53" s="365"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75">
        <v>1</v>
      </c>
      <c r="S53" s="270"/>
      <c r="T53" s="166" t="str">
        <f t="shared" si="14"/>
        <v/>
      </c>
      <c r="U53" s="166"/>
      <c r="V53" s="166"/>
      <c r="W53" s="166"/>
      <c r="X53" s="166"/>
      <c r="Y53" s="178"/>
      <c r="Z53" s="178"/>
      <c r="AA53" s="97" t="str">
        <f t="shared" si="11"/>
        <v/>
      </c>
      <c r="AB53" s="178"/>
      <c r="AC53" s="178"/>
      <c r="AD53" s="178"/>
      <c r="AE53" s="145" t="str">
        <f>IFERROR(IF(T53="Probabilidad",(L53-(+L53*AA53)),IF(T53="Impacto",L53,"")),"")</f>
        <v/>
      </c>
      <c r="AF53" s="130" t="str">
        <f>IFERROR(IF(AE53="","",IF(AE53&lt;=0.2,"Muy Baja",IF(AE53&lt;=0.4,"Baja",IF(AE53&lt;=0.6,"Media",IF(AE53&lt;=0.8,"Alta","Muy Alta"))))),"")</f>
        <v/>
      </c>
      <c r="AG53" s="97" t="str">
        <f t="shared" si="12"/>
        <v/>
      </c>
      <c r="AH53" s="130" t="str">
        <f>IFERROR(IF(AI53="","",IF(AI53&lt;=0.2,"Leve",IF(AI53&lt;=0.4,"Menor",IF(AI53&lt;=0.6,"Moderado",IF(AI53&lt;=0.8,"Mayor","Catastrófico"))))),"")</f>
        <v/>
      </c>
      <c r="AI53" s="97" t="str">
        <f>IFERROR(IF(T53="Impacto",(P53-(+P53*AA53)),IF(T53="Probabilidad",P53,"")),"")</f>
        <v/>
      </c>
      <c r="AJ53" s="98" t="str">
        <f t="shared" si="13"/>
        <v/>
      </c>
      <c r="AK53" s="348"/>
      <c r="AL53" s="275"/>
      <c r="AM53" s="175"/>
      <c r="AN53" s="183"/>
      <c r="AO53" s="99"/>
      <c r="AP53" s="167"/>
      <c r="AQ53" s="99"/>
      <c r="AR53" s="167"/>
      <c r="AS53" s="183"/>
      <c r="AT53" s="176"/>
      <c r="AU53" s="99"/>
      <c r="AV53" s="167"/>
      <c r="AW53" s="131"/>
      <c r="AX53" s="167"/>
      <c r="AY53" s="167"/>
      <c r="AZ53" s="131"/>
      <c r="BA53" s="99"/>
      <c r="BB53" s="99"/>
      <c r="BC53" s="167"/>
      <c r="BD53" s="167"/>
      <c r="BE53" s="131"/>
      <c r="BF53" s="99"/>
      <c r="BG53" s="99"/>
      <c r="BH53" s="176"/>
      <c r="BI53" s="176"/>
      <c r="BJ53" s="175"/>
      <c r="BK53" s="183"/>
      <c r="BL53" s="183"/>
      <c r="BM53" s="167"/>
      <c r="BN53" s="279"/>
      <c r="BO53" s="131"/>
      <c r="BP53" s="99"/>
      <c r="BQ53" s="99"/>
      <c r="BR53" s="132"/>
      <c r="BS53" s="167"/>
      <c r="BT53" s="167"/>
      <c r="BU53" s="167"/>
      <c r="BV53" s="99"/>
      <c r="BW53" s="167"/>
      <c r="BX53" s="167"/>
      <c r="BY53" s="99"/>
      <c r="BZ53" s="167"/>
      <c r="CA53" s="131"/>
      <c r="CB53" s="167"/>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row>
    <row r="54" spans="1:106" ht="16.5" customHeight="1" x14ac:dyDescent="0.3">
      <c r="A54" s="340"/>
      <c r="B54" s="341"/>
      <c r="C54" s="341"/>
      <c r="D54" s="341"/>
      <c r="E54" s="366"/>
      <c r="F54" s="341"/>
      <c r="G54" s="341"/>
      <c r="H54" s="341"/>
      <c r="I54" s="341"/>
      <c r="J54" s="340"/>
      <c r="K54" s="367"/>
      <c r="L54" s="364"/>
      <c r="M54" s="354"/>
      <c r="N54" s="354"/>
      <c r="O54" s="354"/>
      <c r="P54" s="364"/>
      <c r="Q54" s="365"/>
      <c r="R54" s="175">
        <v>2</v>
      </c>
      <c r="S54" s="270"/>
      <c r="T54" s="166" t="str">
        <f t="shared" si="14"/>
        <v/>
      </c>
      <c r="U54" s="166"/>
      <c r="V54" s="166"/>
      <c r="W54" s="166"/>
      <c r="X54" s="166"/>
      <c r="Y54" s="178"/>
      <c r="Z54" s="178"/>
      <c r="AA54" s="97" t="str">
        <f t="shared" si="11"/>
        <v/>
      </c>
      <c r="AB54" s="178"/>
      <c r="AC54" s="178"/>
      <c r="AD54" s="178"/>
      <c r="AE54" s="145" t="str">
        <f>IFERROR(IF(AND(T53="Probabilidad",T54="Probabilidad"),(AG53-(+AG53*AA54)),IF(T54="Probabilidad",(L53-(+L53*AA54)),IF(T54="Impacto",AG53,""))),"")</f>
        <v/>
      </c>
      <c r="AF54" s="130" t="str">
        <f t="shared" si="4"/>
        <v/>
      </c>
      <c r="AG54" s="97" t="str">
        <f t="shared" si="12"/>
        <v/>
      </c>
      <c r="AH54" s="130" t="str">
        <f t="shared" si="5"/>
        <v/>
      </c>
      <c r="AI54" s="97" t="str">
        <f>IFERROR(IF(AND(T53="Impacto",T54="Impacto"),(AI47-(+AI47*AA54)),IF(T54="Impacto",($P$53-(+$P$53*AA54)),IF(T54="Probabilidad",AI47,""))),"")</f>
        <v/>
      </c>
      <c r="AJ54" s="98" t="str">
        <f t="shared" si="13"/>
        <v/>
      </c>
      <c r="AK54" s="349"/>
      <c r="AL54" s="275"/>
      <c r="AM54" s="175"/>
      <c r="AN54" s="183"/>
      <c r="AO54" s="99"/>
      <c r="AP54" s="167"/>
      <c r="AQ54" s="99"/>
      <c r="AR54" s="167"/>
      <c r="AS54" s="183"/>
      <c r="AT54" s="176"/>
      <c r="AU54" s="99"/>
      <c r="AV54" s="167"/>
      <c r="AW54" s="131"/>
      <c r="AX54" s="167"/>
      <c r="AY54" s="167"/>
      <c r="AZ54" s="131"/>
      <c r="BA54" s="99"/>
      <c r="BB54" s="99"/>
      <c r="BC54" s="167"/>
      <c r="BD54" s="167"/>
      <c r="BE54" s="131"/>
      <c r="BF54" s="99"/>
      <c r="BG54" s="99"/>
      <c r="BH54" s="176"/>
      <c r="BI54" s="176"/>
      <c r="BJ54" s="175"/>
      <c r="BK54" s="183"/>
      <c r="BL54" s="183"/>
      <c r="BM54" s="167"/>
      <c r="BN54" s="279"/>
      <c r="BO54" s="131"/>
      <c r="BP54" s="99"/>
      <c r="BQ54" s="99"/>
      <c r="BR54" s="132"/>
      <c r="BS54" s="167"/>
      <c r="BT54" s="167"/>
      <c r="BU54" s="167"/>
      <c r="BV54" s="99"/>
      <c r="BW54" s="167"/>
      <c r="BX54" s="167"/>
      <c r="BY54" s="99"/>
      <c r="BZ54" s="167"/>
      <c r="CA54" s="131"/>
      <c r="CB54" s="167"/>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row>
    <row r="55" spans="1:106" ht="16.5" customHeight="1" x14ac:dyDescent="0.3">
      <c r="A55" s="340"/>
      <c r="B55" s="341"/>
      <c r="C55" s="341"/>
      <c r="D55" s="341"/>
      <c r="E55" s="366"/>
      <c r="F55" s="341"/>
      <c r="G55" s="341"/>
      <c r="H55" s="341"/>
      <c r="I55" s="341"/>
      <c r="J55" s="340"/>
      <c r="K55" s="367"/>
      <c r="L55" s="364"/>
      <c r="M55" s="354"/>
      <c r="N55" s="354"/>
      <c r="O55" s="354"/>
      <c r="P55" s="364"/>
      <c r="Q55" s="365"/>
      <c r="R55" s="175">
        <v>3</v>
      </c>
      <c r="S55" s="272"/>
      <c r="T55" s="166" t="str">
        <f t="shared" si="14"/>
        <v/>
      </c>
      <c r="U55" s="166"/>
      <c r="V55" s="166"/>
      <c r="W55" s="166"/>
      <c r="X55" s="166"/>
      <c r="Y55" s="178"/>
      <c r="Z55" s="178"/>
      <c r="AA55" s="97" t="str">
        <f t="shared" si="11"/>
        <v/>
      </c>
      <c r="AB55" s="178"/>
      <c r="AC55" s="178"/>
      <c r="AD55" s="178"/>
      <c r="AE55" s="145" t="str">
        <f>IFERROR(IF(AND(T54="Probabilidad",T55="Probabilidad"),(AG54-(+AG54*AA55)),IF(AND(T54="Impacto",T55="Probabilidad"),(AG53-(+AG53*AA55)),IF(T55="Impacto",AG54,""))),"")</f>
        <v/>
      </c>
      <c r="AF55" s="130" t="str">
        <f t="shared" si="4"/>
        <v/>
      </c>
      <c r="AG55" s="97" t="str">
        <f t="shared" si="12"/>
        <v/>
      </c>
      <c r="AH55" s="130" t="str">
        <f t="shared" si="5"/>
        <v/>
      </c>
      <c r="AI55" s="97" t="str">
        <f>IFERROR(IF(AND(T54="Impacto",T55="Impacto"),(AI54-(+AI54*AA55)),IF(AND(T54="Probabilidad",T55="Impacto"),(AI53-(+AI53*AA55)),IF(T55="Probabilidad",AI54,""))),"")</f>
        <v/>
      </c>
      <c r="AJ55" s="98" t="str">
        <f t="shared" si="13"/>
        <v/>
      </c>
      <c r="AK55" s="349"/>
      <c r="AL55" s="275"/>
      <c r="AM55" s="175"/>
      <c r="AN55" s="183"/>
      <c r="AO55" s="99"/>
      <c r="AP55" s="167"/>
      <c r="AQ55" s="99"/>
      <c r="AR55" s="167"/>
      <c r="AS55" s="183"/>
      <c r="AT55" s="176"/>
      <c r="AU55" s="99"/>
      <c r="AV55" s="167"/>
      <c r="AW55" s="131"/>
      <c r="AX55" s="167"/>
      <c r="AY55" s="167"/>
      <c r="AZ55" s="131"/>
      <c r="BA55" s="99"/>
      <c r="BB55" s="99"/>
      <c r="BC55" s="167"/>
      <c r="BD55" s="167"/>
      <c r="BE55" s="131"/>
      <c r="BF55" s="99"/>
      <c r="BG55" s="99"/>
      <c r="BH55" s="176"/>
      <c r="BI55" s="176"/>
      <c r="BJ55" s="175"/>
      <c r="BK55" s="183"/>
      <c r="BL55" s="183"/>
      <c r="BM55" s="167"/>
      <c r="BN55" s="279"/>
      <c r="BO55" s="131"/>
      <c r="BP55" s="99"/>
      <c r="BQ55" s="99"/>
      <c r="BR55" s="132"/>
      <c r="BS55" s="167"/>
      <c r="BT55" s="167"/>
      <c r="BU55" s="167"/>
      <c r="BV55" s="99"/>
      <c r="BW55" s="167"/>
      <c r="BX55" s="167"/>
      <c r="BY55" s="99"/>
      <c r="BZ55" s="167"/>
      <c r="CA55" s="131"/>
      <c r="CB55" s="167"/>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row>
    <row r="56" spans="1:106" ht="16.5" customHeight="1" x14ac:dyDescent="0.3">
      <c r="A56" s="340"/>
      <c r="B56" s="341"/>
      <c r="C56" s="341"/>
      <c r="D56" s="341"/>
      <c r="E56" s="366"/>
      <c r="F56" s="341"/>
      <c r="G56" s="341"/>
      <c r="H56" s="341"/>
      <c r="I56" s="341"/>
      <c r="J56" s="340"/>
      <c r="K56" s="367"/>
      <c r="L56" s="364"/>
      <c r="M56" s="354"/>
      <c r="N56" s="354"/>
      <c r="O56" s="354"/>
      <c r="P56" s="364"/>
      <c r="Q56" s="365"/>
      <c r="R56" s="175">
        <v>4</v>
      </c>
      <c r="S56" s="270"/>
      <c r="T56" s="166" t="str">
        <f t="shared" si="14"/>
        <v/>
      </c>
      <c r="U56" s="166"/>
      <c r="V56" s="166"/>
      <c r="W56" s="166"/>
      <c r="X56" s="166"/>
      <c r="Y56" s="178"/>
      <c r="Z56" s="178"/>
      <c r="AA56" s="97" t="str">
        <f t="shared" si="11"/>
        <v/>
      </c>
      <c r="AB56" s="178"/>
      <c r="AC56" s="178"/>
      <c r="AD56" s="178"/>
      <c r="AE56" s="145" t="str">
        <f>IFERROR(IF(AND(T55="Probabilidad",T56="Probabilidad"),(AG55-(+AG55*AA56)),IF(AND(T55="Impacto",T56="Probabilidad"),(AG54-(+AG54*AA56)),IF(T56="Impacto",AG55,""))),"")</f>
        <v/>
      </c>
      <c r="AF56" s="130" t="str">
        <f t="shared" si="4"/>
        <v/>
      </c>
      <c r="AG56" s="97" t="str">
        <f t="shared" si="12"/>
        <v/>
      </c>
      <c r="AH56" s="130" t="str">
        <f t="shared" si="5"/>
        <v/>
      </c>
      <c r="AI56" s="97" t="str">
        <f>IFERROR(IF(AND(T55="Impacto",T56="Impacto"),(AI55-(+AI55*AA56)),IF(AND(T55="Probabilidad",T56="Impacto"),(AI54-(+AI54*AA56)),IF(T56="Probabilidad",AI55,""))),"")</f>
        <v/>
      </c>
      <c r="AJ56" s="98" t="str">
        <f t="shared" si="13"/>
        <v/>
      </c>
      <c r="AK56" s="349"/>
      <c r="AL56" s="275"/>
      <c r="AM56" s="175"/>
      <c r="AN56" s="183"/>
      <c r="AO56" s="99"/>
      <c r="AP56" s="167"/>
      <c r="AQ56" s="99"/>
      <c r="AR56" s="167"/>
      <c r="AS56" s="183"/>
      <c r="AT56" s="176"/>
      <c r="AU56" s="99"/>
      <c r="AV56" s="167"/>
      <c r="AW56" s="131"/>
      <c r="AX56" s="167"/>
      <c r="AY56" s="167"/>
      <c r="AZ56" s="131"/>
      <c r="BA56" s="99"/>
      <c r="BB56" s="99"/>
      <c r="BC56" s="167"/>
      <c r="BD56" s="167"/>
      <c r="BE56" s="131"/>
      <c r="BF56" s="99"/>
      <c r="BG56" s="99"/>
      <c r="BH56" s="176"/>
      <c r="BI56" s="176"/>
      <c r="BJ56" s="175"/>
      <c r="BK56" s="183"/>
      <c r="BL56" s="183"/>
      <c r="BM56" s="167"/>
      <c r="BN56" s="279"/>
      <c r="BO56" s="131"/>
      <c r="BP56" s="99"/>
      <c r="BQ56" s="99"/>
      <c r="BR56" s="132"/>
      <c r="BS56" s="167"/>
      <c r="BT56" s="167"/>
      <c r="BU56" s="167"/>
      <c r="BV56" s="99"/>
      <c r="BW56" s="167"/>
      <c r="BX56" s="167"/>
      <c r="BY56" s="99"/>
      <c r="BZ56" s="167"/>
      <c r="CA56" s="131"/>
      <c r="CB56" s="167"/>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row>
    <row r="57" spans="1:106" ht="16.5" customHeight="1" x14ac:dyDescent="0.3">
      <c r="A57" s="340"/>
      <c r="B57" s="341"/>
      <c r="C57" s="341"/>
      <c r="D57" s="341"/>
      <c r="E57" s="366"/>
      <c r="F57" s="341"/>
      <c r="G57" s="341"/>
      <c r="H57" s="341"/>
      <c r="I57" s="341"/>
      <c r="J57" s="340"/>
      <c r="K57" s="367"/>
      <c r="L57" s="364"/>
      <c r="M57" s="354"/>
      <c r="N57" s="354"/>
      <c r="O57" s="354"/>
      <c r="P57" s="364"/>
      <c r="Q57" s="365"/>
      <c r="R57" s="175">
        <v>5</v>
      </c>
      <c r="S57" s="270"/>
      <c r="T57" s="166" t="str">
        <f t="shared" si="14"/>
        <v/>
      </c>
      <c r="U57" s="166"/>
      <c r="V57" s="166"/>
      <c r="W57" s="166"/>
      <c r="X57" s="166"/>
      <c r="Y57" s="178"/>
      <c r="Z57" s="178"/>
      <c r="AA57" s="97" t="str">
        <f t="shared" si="11"/>
        <v/>
      </c>
      <c r="AB57" s="178"/>
      <c r="AC57" s="178"/>
      <c r="AD57" s="178"/>
      <c r="AE57" s="145" t="str">
        <f>IFERROR(IF(AND(T56="Probabilidad",T57="Probabilidad"),(AG56-(+AG56*AA57)),IF(AND(T56="Impacto",T57="Probabilidad"),(AG55-(+AG55*AA57)),IF(T57="Impacto",AG56,""))),"")</f>
        <v/>
      </c>
      <c r="AF57" s="130" t="str">
        <f t="shared" si="4"/>
        <v/>
      </c>
      <c r="AG57" s="97" t="str">
        <f t="shared" si="12"/>
        <v/>
      </c>
      <c r="AH57" s="130" t="str">
        <f t="shared" si="5"/>
        <v/>
      </c>
      <c r="AI57" s="97" t="str">
        <f>IFERROR(IF(AND(T56="Impacto",T57="Impacto"),(AI56-(+AI56*AA57)),IF(AND(T56="Probabilidad",T57="Impacto"),(AI55-(+AI55*AA57)),IF(T57="Probabilidad",AI56,""))),"")</f>
        <v/>
      </c>
      <c r="AJ57" s="98" t="str">
        <f t="shared" si="13"/>
        <v/>
      </c>
      <c r="AK57" s="349"/>
      <c r="AL57" s="275"/>
      <c r="AM57" s="175"/>
      <c r="AN57" s="183"/>
      <c r="AO57" s="99"/>
      <c r="AP57" s="167"/>
      <c r="AQ57" s="99"/>
      <c r="AR57" s="167"/>
      <c r="AS57" s="183"/>
      <c r="AT57" s="176"/>
      <c r="AU57" s="99"/>
      <c r="AV57" s="167"/>
      <c r="AW57" s="131"/>
      <c r="AX57" s="167"/>
      <c r="AY57" s="167"/>
      <c r="AZ57" s="131"/>
      <c r="BA57" s="99"/>
      <c r="BB57" s="99"/>
      <c r="BC57" s="167"/>
      <c r="BD57" s="167"/>
      <c r="BE57" s="131"/>
      <c r="BF57" s="99"/>
      <c r="BG57" s="99"/>
      <c r="BH57" s="176"/>
      <c r="BI57" s="176"/>
      <c r="BJ57" s="175"/>
      <c r="BK57" s="183"/>
      <c r="BL57" s="183"/>
      <c r="BM57" s="167"/>
      <c r="BN57" s="279"/>
      <c r="BO57" s="131"/>
      <c r="BP57" s="99"/>
      <c r="BQ57" s="99"/>
      <c r="BR57" s="132"/>
      <c r="BS57" s="167"/>
      <c r="BT57" s="167"/>
      <c r="BU57" s="167"/>
      <c r="BV57" s="99"/>
      <c r="BW57" s="167"/>
      <c r="BX57" s="167"/>
      <c r="BY57" s="99"/>
      <c r="BZ57" s="167"/>
      <c r="CA57" s="131"/>
      <c r="CB57" s="167"/>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row>
    <row r="58" spans="1:106" ht="16.5" customHeight="1" x14ac:dyDescent="0.3">
      <c r="A58" s="340"/>
      <c r="B58" s="341"/>
      <c r="C58" s="341"/>
      <c r="D58" s="341"/>
      <c r="E58" s="366"/>
      <c r="F58" s="341"/>
      <c r="G58" s="341"/>
      <c r="H58" s="341"/>
      <c r="I58" s="341"/>
      <c r="J58" s="340"/>
      <c r="K58" s="367"/>
      <c r="L58" s="364"/>
      <c r="M58" s="355"/>
      <c r="N58" s="355"/>
      <c r="O58" s="355"/>
      <c r="P58" s="364"/>
      <c r="Q58" s="365"/>
      <c r="R58" s="175">
        <v>6</v>
      </c>
      <c r="S58" s="270"/>
      <c r="T58" s="166" t="str">
        <f t="shared" si="14"/>
        <v/>
      </c>
      <c r="U58" s="166"/>
      <c r="V58" s="166"/>
      <c r="W58" s="166"/>
      <c r="X58" s="166"/>
      <c r="Y58" s="178"/>
      <c r="Z58" s="178"/>
      <c r="AA58" s="97" t="str">
        <f t="shared" si="11"/>
        <v/>
      </c>
      <c r="AB58" s="178"/>
      <c r="AC58" s="178"/>
      <c r="AD58" s="178"/>
      <c r="AE58" s="145" t="str">
        <f>IFERROR(IF(AND(T57="Probabilidad",T58="Probabilidad"),(AG57-(+AG57*AA58)),IF(AND(T57="Impacto",T58="Probabilidad"),(AG56-(+AG56*AA58)),IF(T58="Impacto",AG57,""))),"")</f>
        <v/>
      </c>
      <c r="AF58" s="130" t="str">
        <f t="shared" si="4"/>
        <v/>
      </c>
      <c r="AG58" s="97" t="str">
        <f t="shared" si="12"/>
        <v/>
      </c>
      <c r="AH58" s="130" t="str">
        <f t="shared" si="5"/>
        <v/>
      </c>
      <c r="AI58" s="97" t="str">
        <f>IFERROR(IF(AND(T57="Impacto",T58="Impacto"),(AI57-(+AI57*AA58)),IF(AND(T57="Probabilidad",T58="Impacto"),(AI56-(+AI56*AA58)),IF(T58="Probabilidad",AI57,""))),"")</f>
        <v/>
      </c>
      <c r="AJ58" s="98" t="str">
        <f t="shared" si="13"/>
        <v/>
      </c>
      <c r="AK58" s="350"/>
      <c r="AL58" s="275"/>
      <c r="AM58" s="175"/>
      <c r="AN58" s="183"/>
      <c r="AO58" s="99"/>
      <c r="AP58" s="167"/>
      <c r="AQ58" s="99"/>
      <c r="AR58" s="167"/>
      <c r="AS58" s="183"/>
      <c r="AT58" s="176"/>
      <c r="AU58" s="99"/>
      <c r="AV58" s="167"/>
      <c r="AW58" s="131"/>
      <c r="AX58" s="167"/>
      <c r="AY58" s="167"/>
      <c r="AZ58" s="131"/>
      <c r="BA58" s="99"/>
      <c r="BB58" s="99"/>
      <c r="BC58" s="167"/>
      <c r="BD58" s="167"/>
      <c r="BE58" s="131"/>
      <c r="BF58" s="99"/>
      <c r="BG58" s="99"/>
      <c r="BH58" s="176"/>
      <c r="BI58" s="176"/>
      <c r="BJ58" s="175"/>
      <c r="BK58" s="183"/>
      <c r="BL58" s="183"/>
      <c r="BM58" s="167"/>
      <c r="BN58" s="279"/>
      <c r="BO58" s="131"/>
      <c r="BP58" s="99"/>
      <c r="BQ58" s="99"/>
      <c r="BR58" s="132"/>
      <c r="BS58" s="167"/>
      <c r="BT58" s="167"/>
      <c r="BU58" s="167"/>
      <c r="BV58" s="99"/>
      <c r="BW58" s="167"/>
      <c r="BX58" s="167"/>
      <c r="BY58" s="99"/>
      <c r="BZ58" s="167"/>
      <c r="CA58" s="131"/>
      <c r="CB58" s="167"/>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row>
    <row r="59" spans="1:106" ht="16.5" customHeight="1" x14ac:dyDescent="0.3">
      <c r="A59" s="340">
        <v>10</v>
      </c>
      <c r="B59" s="341"/>
      <c r="C59" s="341"/>
      <c r="D59" s="341"/>
      <c r="E59" s="366"/>
      <c r="F59" s="341"/>
      <c r="G59" s="341"/>
      <c r="H59" s="341"/>
      <c r="I59" s="341"/>
      <c r="J59" s="340"/>
      <c r="K59" s="367" t="str">
        <f>IF(J59&lt;=0,"",IF(J59&lt;=2,"Muy Baja",IF(J59&lt;=24,"Baja",IF(J59&lt;=500,"Media",IF(J59&lt;=5000,"Alta","Muy Alta")))))</f>
        <v/>
      </c>
      <c r="L59" s="364" t="str">
        <f>IF(K59="","",IF(K59="Muy Baja",0.2,IF(K59="Baja",0.4,IF(K59="Media",0.6,IF(K59="Alta",0.8,IF(K59="Muy Alta",1,))))))</f>
        <v/>
      </c>
      <c r="M59" s="362"/>
      <c r="N59" s="362">
        <f ca="1">IF(NOT(ISERROR(MATCH(M59,'Tabla Impacto'!$B$221:$B$223,0))),'Tabla Impacto'!$F$223&amp;"Por favor no seleccionar los criterios de impacto(Afectación Económica o presupuestal y Pérdida Reputacional)",M59)</f>
        <v>0</v>
      </c>
      <c r="O59" s="363" t="str">
        <f ca="1">IF(OR(N59='Tabla Impacto'!$C$11,N59='Tabla Impacto'!$D$11),"Leve",IF(OR(N59='Tabla Impacto'!$C$12,N59='Tabla Impacto'!$D$12),"Menor",IF(OR(N59='Tabla Impacto'!$C$13,N59='Tabla Impacto'!$D$13),"Moderado",IF(OR(N59='Tabla Impacto'!$C$14,N59='Tabla Impacto'!$D$14),"Mayor",IF(OR(N59='Tabla Impacto'!$C$15,N59='Tabla Impacto'!$D$15),"Catastrófico","")))))</f>
        <v/>
      </c>
      <c r="P59" s="364" t="str">
        <f ca="1">IF(O59="","",IF(O59="Leve",0.2,IF(O59="Menor",0.4,IF(O59="Moderado",0.6,IF(O59="Mayor",0.8,IF(O59="Catastrófico",1,))))))</f>
        <v/>
      </c>
      <c r="Q59" s="365"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75">
        <v>1</v>
      </c>
      <c r="S59" s="270"/>
      <c r="T59" s="166" t="str">
        <f t="shared" si="14"/>
        <v/>
      </c>
      <c r="U59" s="166"/>
      <c r="V59" s="166"/>
      <c r="W59" s="166"/>
      <c r="X59" s="166"/>
      <c r="Y59" s="178"/>
      <c r="Z59" s="178"/>
      <c r="AA59" s="97" t="str">
        <f t="shared" si="11"/>
        <v/>
      </c>
      <c r="AB59" s="178"/>
      <c r="AC59" s="178"/>
      <c r="AD59" s="178"/>
      <c r="AE59" s="145" t="str">
        <f>IFERROR(IF(T59="Probabilidad",(L59-(+L59*AA59)),IF(T59="Impacto",L59,"")),"")</f>
        <v/>
      </c>
      <c r="AF59" s="130" t="str">
        <f>IFERROR(IF(AE59="","",IF(AE59&lt;=0.2,"Muy Baja",IF(AE59&lt;=0.4,"Baja",IF(AE59&lt;=0.6,"Media",IF(AE59&lt;=0.8,"Alta","Muy Alta"))))),"")</f>
        <v/>
      </c>
      <c r="AG59" s="97" t="str">
        <f t="shared" si="12"/>
        <v/>
      </c>
      <c r="AH59" s="130" t="str">
        <f>IFERROR(IF(AI59="","",IF(AI59&lt;=0.2,"Leve",IF(AI59&lt;=0.4,"Menor",IF(AI59&lt;=0.6,"Moderado",IF(AI59&lt;=0.8,"Mayor","Catastrófico"))))),"")</f>
        <v/>
      </c>
      <c r="AI59" s="97" t="str">
        <f>IFERROR(IF(T59="Impacto",(P59-(+P59*AA59)),IF(T59="Probabilidad",P59,"")),"")</f>
        <v/>
      </c>
      <c r="AJ59" s="98" t="str">
        <f t="shared" si="13"/>
        <v/>
      </c>
      <c r="AK59" s="348"/>
      <c r="AL59" s="275"/>
      <c r="AM59" s="175"/>
      <c r="AN59" s="183"/>
      <c r="AO59" s="99"/>
      <c r="AP59" s="167"/>
      <c r="AQ59" s="99"/>
      <c r="AR59" s="167"/>
      <c r="AS59" s="183"/>
      <c r="AT59" s="176"/>
      <c r="AU59" s="99"/>
      <c r="AV59" s="167"/>
      <c r="AW59" s="131"/>
      <c r="AX59" s="167"/>
      <c r="AY59" s="167"/>
      <c r="AZ59" s="131"/>
      <c r="BA59" s="99"/>
      <c r="BB59" s="99"/>
      <c r="BC59" s="167"/>
      <c r="BD59" s="167"/>
      <c r="BE59" s="131"/>
      <c r="BF59" s="99"/>
      <c r="BG59" s="99"/>
      <c r="BH59" s="176"/>
      <c r="BI59" s="176"/>
      <c r="BJ59" s="175"/>
      <c r="BK59" s="183"/>
      <c r="BL59" s="183"/>
      <c r="BM59" s="167"/>
      <c r="BN59" s="279"/>
      <c r="BO59" s="131"/>
      <c r="BP59" s="99"/>
      <c r="BQ59" s="99"/>
      <c r="BR59" s="132"/>
      <c r="BS59" s="167"/>
      <c r="BT59" s="167"/>
      <c r="BU59" s="167"/>
      <c r="BV59" s="99"/>
      <c r="BW59" s="167"/>
      <c r="BX59" s="167"/>
      <c r="BY59" s="99"/>
      <c r="BZ59" s="167"/>
      <c r="CA59" s="131"/>
      <c r="CB59" s="167"/>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row>
    <row r="60" spans="1:106" ht="16.5" customHeight="1" x14ac:dyDescent="0.3">
      <c r="A60" s="340"/>
      <c r="B60" s="341"/>
      <c r="C60" s="341"/>
      <c r="D60" s="341"/>
      <c r="E60" s="366"/>
      <c r="F60" s="341"/>
      <c r="G60" s="341"/>
      <c r="H60" s="341"/>
      <c r="I60" s="341"/>
      <c r="J60" s="340"/>
      <c r="K60" s="367"/>
      <c r="L60" s="364"/>
      <c r="M60" s="354"/>
      <c r="N60" s="354"/>
      <c r="O60" s="354"/>
      <c r="P60" s="364"/>
      <c r="Q60" s="365"/>
      <c r="R60" s="175">
        <v>2</v>
      </c>
      <c r="S60" s="270"/>
      <c r="T60" s="166" t="str">
        <f t="shared" si="14"/>
        <v/>
      </c>
      <c r="U60" s="166"/>
      <c r="V60" s="166"/>
      <c r="W60" s="166"/>
      <c r="X60" s="166"/>
      <c r="Y60" s="178"/>
      <c r="Z60" s="178"/>
      <c r="AA60" s="97" t="str">
        <f t="shared" si="11"/>
        <v/>
      </c>
      <c r="AB60" s="178"/>
      <c r="AC60" s="178"/>
      <c r="AD60" s="178"/>
      <c r="AE60" s="145" t="str">
        <f>IFERROR(IF(AND(T59="Probabilidad",T60="Probabilidad"),(AG59-(+AG59*AA60)),IF(T60="Probabilidad",(L59-(+L59*AA60)),IF(T60="Impacto",AG59,""))),"")</f>
        <v/>
      </c>
      <c r="AF60" s="130" t="str">
        <f t="shared" si="4"/>
        <v/>
      </c>
      <c r="AG60" s="97" t="str">
        <f t="shared" si="12"/>
        <v/>
      </c>
      <c r="AH60" s="130" t="str">
        <f t="shared" si="5"/>
        <v/>
      </c>
      <c r="AI60" s="97" t="str">
        <f>IFERROR(IF(AND(T59="Impacto",T60="Impacto"),(AI53-(+AI53*AA60)),IF(T60="Impacto",($P$59-(+$P$59*AA60)),IF(T60="Probabilidad",AI53,""))),"")</f>
        <v/>
      </c>
      <c r="AJ60" s="98" t="str">
        <f t="shared" si="13"/>
        <v/>
      </c>
      <c r="AK60" s="349"/>
      <c r="AL60" s="275"/>
      <c r="AM60" s="175"/>
      <c r="AN60" s="183"/>
      <c r="AO60" s="99"/>
      <c r="AP60" s="167"/>
      <c r="AQ60" s="99"/>
      <c r="AR60" s="167"/>
      <c r="AS60" s="183"/>
      <c r="AT60" s="176"/>
      <c r="AU60" s="99"/>
      <c r="AV60" s="167"/>
      <c r="AW60" s="131"/>
      <c r="AX60" s="167"/>
      <c r="AY60" s="167"/>
      <c r="AZ60" s="131"/>
      <c r="BA60" s="99"/>
      <c r="BB60" s="99"/>
      <c r="BC60" s="167"/>
      <c r="BD60" s="167"/>
      <c r="BE60" s="131"/>
      <c r="BF60" s="99"/>
      <c r="BG60" s="99"/>
      <c r="BH60" s="176"/>
      <c r="BI60" s="176"/>
      <c r="BJ60" s="175"/>
      <c r="BK60" s="183"/>
      <c r="BL60" s="183"/>
      <c r="BM60" s="167"/>
      <c r="BN60" s="279"/>
      <c r="BO60" s="131"/>
      <c r="BP60" s="99"/>
      <c r="BQ60" s="99"/>
      <c r="BR60" s="132"/>
      <c r="BS60" s="167"/>
      <c r="BT60" s="167"/>
      <c r="BU60" s="167"/>
      <c r="BV60" s="99"/>
      <c r="BW60" s="167"/>
      <c r="BX60" s="167"/>
      <c r="BY60" s="99"/>
      <c r="BZ60" s="167"/>
      <c r="CA60" s="131"/>
      <c r="CB60" s="167"/>
    </row>
    <row r="61" spans="1:106" ht="16.5" customHeight="1" x14ac:dyDescent="0.3">
      <c r="A61" s="340"/>
      <c r="B61" s="341"/>
      <c r="C61" s="341"/>
      <c r="D61" s="341"/>
      <c r="E61" s="366"/>
      <c r="F61" s="341"/>
      <c r="G61" s="341"/>
      <c r="H61" s="341"/>
      <c r="I61" s="341"/>
      <c r="J61" s="340"/>
      <c r="K61" s="367"/>
      <c r="L61" s="364"/>
      <c r="M61" s="354"/>
      <c r="N61" s="354"/>
      <c r="O61" s="354"/>
      <c r="P61" s="364"/>
      <c r="Q61" s="365"/>
      <c r="R61" s="175">
        <v>3</v>
      </c>
      <c r="S61" s="272"/>
      <c r="T61" s="166" t="str">
        <f t="shared" si="14"/>
        <v/>
      </c>
      <c r="U61" s="166"/>
      <c r="V61" s="166"/>
      <c r="W61" s="166"/>
      <c r="X61" s="166"/>
      <c r="Y61" s="178"/>
      <c r="Z61" s="178"/>
      <c r="AA61" s="97" t="str">
        <f t="shared" si="11"/>
        <v/>
      </c>
      <c r="AB61" s="178"/>
      <c r="AC61" s="178"/>
      <c r="AD61" s="178"/>
      <c r="AE61" s="145" t="str">
        <f>IFERROR(IF(AND(T60="Probabilidad",T61="Probabilidad"),(AG60-(+AG60*AA61)),IF(AND(T60="Impacto",T61="Probabilidad"),(AG59-(+AG59*AA61)),IF(T61="Impacto",AG60,""))),"")</f>
        <v/>
      </c>
      <c r="AF61" s="130" t="str">
        <f t="shared" si="4"/>
        <v/>
      </c>
      <c r="AG61" s="97" t="str">
        <f t="shared" si="12"/>
        <v/>
      </c>
      <c r="AH61" s="130" t="str">
        <f t="shared" si="5"/>
        <v/>
      </c>
      <c r="AI61" s="97" t="str">
        <f>IFERROR(IF(AND(T60="Impacto",T61="Impacto"),(AI60-(+AI60*AA61)),IF(AND(T60="Probabilidad",T61="Impacto"),(AI59-(+AI59*AA61)),IF(T61="Probabilidad",AI60,""))),"")</f>
        <v/>
      </c>
      <c r="AJ61" s="98" t="str">
        <f t="shared" si="13"/>
        <v/>
      </c>
      <c r="AK61" s="349"/>
      <c r="AL61" s="275"/>
      <c r="AM61" s="175"/>
      <c r="AN61" s="183"/>
      <c r="AO61" s="99"/>
      <c r="AP61" s="167"/>
      <c r="AQ61" s="99"/>
      <c r="AR61" s="167"/>
      <c r="AS61" s="183"/>
      <c r="AT61" s="176"/>
      <c r="AU61" s="99"/>
      <c r="AV61" s="167"/>
      <c r="AW61" s="131"/>
      <c r="AX61" s="167"/>
      <c r="AY61" s="167"/>
      <c r="AZ61" s="131"/>
      <c r="BA61" s="99"/>
      <c r="BB61" s="99"/>
      <c r="BC61" s="167"/>
      <c r="BD61" s="167"/>
      <c r="BE61" s="131"/>
      <c r="BF61" s="99"/>
      <c r="BG61" s="99"/>
      <c r="BH61" s="176"/>
      <c r="BI61" s="176"/>
      <c r="BJ61" s="175"/>
      <c r="BK61" s="183"/>
      <c r="BL61" s="183"/>
      <c r="BM61" s="167"/>
      <c r="BN61" s="279"/>
      <c r="BO61" s="131"/>
      <c r="BP61" s="99"/>
      <c r="BQ61" s="99"/>
      <c r="BR61" s="132"/>
      <c r="BS61" s="167"/>
      <c r="BT61" s="167"/>
      <c r="BU61" s="167"/>
      <c r="BV61" s="99"/>
      <c r="BW61" s="167"/>
      <c r="BX61" s="167"/>
      <c r="BY61" s="99"/>
      <c r="BZ61" s="167"/>
      <c r="CA61" s="131"/>
      <c r="CB61" s="167"/>
    </row>
    <row r="62" spans="1:106" ht="16.5" customHeight="1" x14ac:dyDescent="0.3">
      <c r="A62" s="340"/>
      <c r="B62" s="341"/>
      <c r="C62" s="341"/>
      <c r="D62" s="341"/>
      <c r="E62" s="366"/>
      <c r="F62" s="341"/>
      <c r="G62" s="341"/>
      <c r="H62" s="341"/>
      <c r="I62" s="341"/>
      <c r="J62" s="340"/>
      <c r="K62" s="367"/>
      <c r="L62" s="364"/>
      <c r="M62" s="354"/>
      <c r="N62" s="354"/>
      <c r="O62" s="354"/>
      <c r="P62" s="364"/>
      <c r="Q62" s="365"/>
      <c r="R62" s="175">
        <v>4</v>
      </c>
      <c r="S62" s="270"/>
      <c r="T62" s="166" t="str">
        <f t="shared" si="14"/>
        <v/>
      </c>
      <c r="U62" s="166"/>
      <c r="V62" s="166"/>
      <c r="W62" s="166"/>
      <c r="X62" s="166"/>
      <c r="Y62" s="178"/>
      <c r="Z62" s="178"/>
      <c r="AA62" s="97" t="str">
        <f t="shared" si="11"/>
        <v/>
      </c>
      <c r="AB62" s="178"/>
      <c r="AC62" s="178"/>
      <c r="AD62" s="178"/>
      <c r="AE62" s="145" t="str">
        <f>IFERROR(IF(AND(T61="Probabilidad",T62="Probabilidad"),(AG61-(+AG61*AA62)),IF(AND(T61="Impacto",T62="Probabilidad"),(AG60-(+AG60*AA62)),IF(T62="Impacto",AG61,""))),"")</f>
        <v/>
      </c>
      <c r="AF62" s="130" t="str">
        <f t="shared" si="4"/>
        <v/>
      </c>
      <c r="AG62" s="97" t="str">
        <f t="shared" si="12"/>
        <v/>
      </c>
      <c r="AH62" s="130" t="str">
        <f t="shared" si="5"/>
        <v/>
      </c>
      <c r="AI62" s="97" t="str">
        <f>IFERROR(IF(AND(T61="Impacto",T62="Impacto"),(AI61-(+AI61*AA62)),IF(AND(T61="Probabilidad",T62="Impacto"),(AI60-(+AI60*AA62)),IF(T62="Probabilidad",AI61,""))),"")</f>
        <v/>
      </c>
      <c r="AJ62" s="98" t="str">
        <f t="shared" si="13"/>
        <v/>
      </c>
      <c r="AK62" s="349"/>
      <c r="AL62" s="275"/>
      <c r="AM62" s="175"/>
      <c r="AN62" s="183"/>
      <c r="AO62" s="99"/>
      <c r="AP62" s="167"/>
      <c r="AQ62" s="99"/>
      <c r="AR62" s="167"/>
      <c r="AS62" s="183"/>
      <c r="AT62" s="176"/>
      <c r="AU62" s="99"/>
      <c r="AV62" s="167"/>
      <c r="AW62" s="131"/>
      <c r="AX62" s="167"/>
      <c r="AY62" s="167"/>
      <c r="AZ62" s="131"/>
      <c r="BA62" s="99"/>
      <c r="BB62" s="99"/>
      <c r="BC62" s="167"/>
      <c r="BD62" s="167"/>
      <c r="BE62" s="131"/>
      <c r="BF62" s="99"/>
      <c r="BG62" s="99"/>
      <c r="BH62" s="176"/>
      <c r="BI62" s="176"/>
      <c r="BJ62" s="175"/>
      <c r="BK62" s="183"/>
      <c r="BL62" s="183"/>
      <c r="BM62" s="167"/>
      <c r="BN62" s="279"/>
      <c r="BO62" s="131"/>
      <c r="BP62" s="99"/>
      <c r="BQ62" s="99"/>
      <c r="BR62" s="132"/>
      <c r="BS62" s="167"/>
      <c r="BT62" s="167"/>
      <c r="BU62" s="167"/>
      <c r="BV62" s="99"/>
      <c r="BW62" s="167"/>
      <c r="BX62" s="167"/>
      <c r="BY62" s="99"/>
      <c r="BZ62" s="167"/>
      <c r="CA62" s="131"/>
      <c r="CB62" s="167"/>
    </row>
    <row r="63" spans="1:106" ht="16.5" customHeight="1" x14ac:dyDescent="0.3">
      <c r="A63" s="340"/>
      <c r="B63" s="341"/>
      <c r="C63" s="341"/>
      <c r="D63" s="341"/>
      <c r="E63" s="366"/>
      <c r="F63" s="341"/>
      <c r="G63" s="341"/>
      <c r="H63" s="341"/>
      <c r="I63" s="341"/>
      <c r="J63" s="340"/>
      <c r="K63" s="367"/>
      <c r="L63" s="364"/>
      <c r="M63" s="354"/>
      <c r="N63" s="354"/>
      <c r="O63" s="354"/>
      <c r="P63" s="364"/>
      <c r="Q63" s="365"/>
      <c r="R63" s="175">
        <v>5</v>
      </c>
      <c r="S63" s="270"/>
      <c r="T63" s="166" t="str">
        <f t="shared" si="14"/>
        <v/>
      </c>
      <c r="U63" s="166"/>
      <c r="V63" s="166"/>
      <c r="W63" s="166"/>
      <c r="X63" s="166"/>
      <c r="Y63" s="178"/>
      <c r="Z63" s="178"/>
      <c r="AA63" s="97" t="str">
        <f t="shared" si="11"/>
        <v/>
      </c>
      <c r="AB63" s="178"/>
      <c r="AC63" s="178"/>
      <c r="AD63" s="178"/>
      <c r="AE63" s="145" t="str">
        <f>IFERROR(IF(AND(T62="Probabilidad",T63="Probabilidad"),(AG62-(+AG62*AA63)),IF(AND(T62="Impacto",T63="Probabilidad"),(AG61-(+AG61*AA63)),IF(T63="Impacto",AG62,""))),"")</f>
        <v/>
      </c>
      <c r="AF63" s="130" t="str">
        <f t="shared" si="4"/>
        <v/>
      </c>
      <c r="AG63" s="97" t="str">
        <f t="shared" si="12"/>
        <v/>
      </c>
      <c r="AH63" s="130" t="str">
        <f t="shared" si="5"/>
        <v/>
      </c>
      <c r="AI63" s="97" t="str">
        <f>IFERROR(IF(AND(T62="Impacto",T63="Impacto"),(AI62-(+AI62*AA63)),IF(AND(T62="Probabilidad",T63="Impacto"),(AI61-(+AI61*AA63)),IF(T63="Probabilidad",AI62,""))),"")</f>
        <v/>
      </c>
      <c r="AJ63" s="98" t="str">
        <f t="shared" si="13"/>
        <v/>
      </c>
      <c r="AK63" s="349"/>
      <c r="AL63" s="275"/>
      <c r="AM63" s="175"/>
      <c r="AN63" s="183"/>
      <c r="AO63" s="99"/>
      <c r="AP63" s="167"/>
      <c r="AQ63" s="99"/>
      <c r="AR63" s="167"/>
      <c r="AS63" s="183"/>
      <c r="AT63" s="176"/>
      <c r="AU63" s="99"/>
      <c r="AV63" s="167"/>
      <c r="AW63" s="131"/>
      <c r="AX63" s="167"/>
      <c r="AY63" s="167"/>
      <c r="AZ63" s="131"/>
      <c r="BA63" s="99"/>
      <c r="BB63" s="99"/>
      <c r="BC63" s="167"/>
      <c r="BD63" s="167"/>
      <c r="BE63" s="131"/>
      <c r="BF63" s="99"/>
      <c r="BG63" s="99"/>
      <c r="BH63" s="176"/>
      <c r="BI63" s="176"/>
      <c r="BJ63" s="175"/>
      <c r="BK63" s="183"/>
      <c r="BL63" s="183"/>
      <c r="BM63" s="167"/>
      <c r="BN63" s="279"/>
      <c r="BO63" s="131"/>
      <c r="BP63" s="99"/>
      <c r="BQ63" s="99"/>
      <c r="BR63" s="132"/>
      <c r="BS63" s="167"/>
      <c r="BT63" s="167"/>
      <c r="BU63" s="167"/>
      <c r="BV63" s="99"/>
      <c r="BW63" s="167"/>
      <c r="BX63" s="167"/>
      <c r="BY63" s="99"/>
      <c r="BZ63" s="167"/>
      <c r="CA63" s="131"/>
      <c r="CB63" s="167"/>
    </row>
    <row r="64" spans="1:106" ht="16.5" customHeight="1" x14ac:dyDescent="0.3">
      <c r="A64" s="340"/>
      <c r="B64" s="341"/>
      <c r="C64" s="341"/>
      <c r="D64" s="341"/>
      <c r="E64" s="366"/>
      <c r="F64" s="341"/>
      <c r="G64" s="341"/>
      <c r="H64" s="341"/>
      <c r="I64" s="341"/>
      <c r="J64" s="340"/>
      <c r="K64" s="367"/>
      <c r="L64" s="364"/>
      <c r="M64" s="355"/>
      <c r="N64" s="355"/>
      <c r="O64" s="355"/>
      <c r="P64" s="364"/>
      <c r="Q64" s="365"/>
      <c r="R64" s="175">
        <v>6</v>
      </c>
      <c r="S64" s="270"/>
      <c r="T64" s="166" t="str">
        <f t="shared" si="14"/>
        <v/>
      </c>
      <c r="U64" s="166"/>
      <c r="V64" s="166"/>
      <c r="W64" s="166"/>
      <c r="X64" s="166"/>
      <c r="Y64" s="178"/>
      <c r="Z64" s="178"/>
      <c r="AA64" s="97" t="str">
        <f t="shared" si="11"/>
        <v/>
      </c>
      <c r="AB64" s="178"/>
      <c r="AC64" s="178"/>
      <c r="AD64" s="178"/>
      <c r="AE64" s="145" t="str">
        <f>IFERROR(IF(AND(T63="Probabilidad",T64="Probabilidad"),(AG63-(+AG63*AA64)),IF(AND(T63="Impacto",T64="Probabilidad"),(AG62-(+AG62*AA64)),IF(T64="Impacto",AG63,""))),"")</f>
        <v/>
      </c>
      <c r="AF64" s="130" t="str">
        <f t="shared" si="4"/>
        <v/>
      </c>
      <c r="AG64" s="97" t="str">
        <f t="shared" si="12"/>
        <v/>
      </c>
      <c r="AH64" s="130" t="str">
        <f t="shared" si="5"/>
        <v/>
      </c>
      <c r="AI64" s="97" t="str">
        <f>IFERROR(IF(AND(T63="Impacto",T64="Impacto"),(AI63-(+AI63*AA64)),IF(AND(T63="Probabilidad",T64="Impacto"),(AI62-(+AI62*AA64)),IF(T64="Probabilidad",AI63,""))),"")</f>
        <v/>
      </c>
      <c r="AJ64" s="98" t="str">
        <f t="shared" si="13"/>
        <v/>
      </c>
      <c r="AK64" s="350"/>
      <c r="AL64" s="275"/>
      <c r="AM64" s="175"/>
      <c r="AN64" s="183"/>
      <c r="AO64" s="99"/>
      <c r="AP64" s="167"/>
      <c r="AQ64" s="99"/>
      <c r="AR64" s="167"/>
      <c r="AS64" s="183"/>
      <c r="AT64" s="176"/>
      <c r="AU64" s="99"/>
      <c r="AV64" s="167"/>
      <c r="AW64" s="131"/>
      <c r="AX64" s="167"/>
      <c r="AY64" s="167"/>
      <c r="AZ64" s="131"/>
      <c r="BA64" s="99"/>
      <c r="BB64" s="99"/>
      <c r="BC64" s="167"/>
      <c r="BD64" s="167"/>
      <c r="BE64" s="131"/>
      <c r="BF64" s="99"/>
      <c r="BG64" s="99"/>
      <c r="BH64" s="176"/>
      <c r="BI64" s="176"/>
      <c r="BJ64" s="175"/>
      <c r="BK64" s="183"/>
      <c r="BL64" s="183"/>
      <c r="BM64" s="167"/>
      <c r="BN64" s="279"/>
      <c r="BO64" s="131"/>
      <c r="BP64" s="99"/>
      <c r="BQ64" s="99"/>
      <c r="BR64" s="132"/>
      <c r="BS64" s="167"/>
      <c r="BT64" s="167"/>
      <c r="BU64" s="167"/>
      <c r="BV64" s="99"/>
      <c r="BW64" s="167"/>
      <c r="BX64" s="167"/>
      <c r="BY64" s="99"/>
      <c r="BZ64" s="167"/>
      <c r="CA64" s="131"/>
      <c r="CB64" s="167"/>
    </row>
  </sheetData>
  <sheetProtection algorithmName="SHA-512" hashValue="qESpgREFDg0riLr8SuT6yYjE2O7z78Qmk2mhHdx35Uc6rcwfryTSzSVuM7J3NBcSFnOtcv68Br1WY7sv7rKkOw==" saltValue="9QY1+oqCeAZYG46lLwZ5Tw==" spinCount="100000" sheet="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200" priority="248" operator="equal">
      <formula>"Baja"</formula>
    </cfRule>
    <cfRule type="cellIs" dxfId="199" priority="247" operator="equal">
      <formula>"Media"</formula>
    </cfRule>
    <cfRule type="cellIs" dxfId="198" priority="246" operator="equal">
      <formula>"Alta"</formula>
    </cfRule>
    <cfRule type="cellIs" dxfId="197" priority="245" operator="equal">
      <formula>"Muy Alta"</formula>
    </cfRule>
    <cfRule type="cellIs" dxfId="196" priority="249" operator="equal">
      <formula>"Muy Baja"</formula>
    </cfRule>
  </conditionalFormatting>
  <conditionalFormatting sqref="K17">
    <cfRule type="cellIs" dxfId="195" priority="203" operator="equal">
      <formula>"Muy Baja"</formula>
    </cfRule>
    <cfRule type="cellIs" dxfId="194" priority="202" operator="equal">
      <formula>"Baja"</formula>
    </cfRule>
    <cfRule type="cellIs" dxfId="193" priority="201" operator="equal">
      <formula>"Media"</formula>
    </cfRule>
    <cfRule type="cellIs" dxfId="192" priority="200" operator="equal">
      <formula>"Alta"</formula>
    </cfRule>
    <cfRule type="cellIs" dxfId="191" priority="199" operator="equal">
      <formula>"Muy Alta"</formula>
    </cfRule>
  </conditionalFormatting>
  <conditionalFormatting sqref="K23">
    <cfRule type="cellIs" dxfId="190" priority="178" operator="equal">
      <formula>"Media"</formula>
    </cfRule>
    <cfRule type="cellIs" dxfId="189" priority="180" operator="equal">
      <formula>"Muy Baja"</formula>
    </cfRule>
    <cfRule type="cellIs" dxfId="188" priority="179" operator="equal">
      <formula>"Baja"</formula>
    </cfRule>
    <cfRule type="cellIs" dxfId="187" priority="177" operator="equal">
      <formula>"Alta"</formula>
    </cfRule>
    <cfRule type="cellIs" dxfId="186" priority="176" operator="equal">
      <formula>"Muy Alta"</formula>
    </cfRule>
  </conditionalFormatting>
  <conditionalFormatting sqref="K29">
    <cfRule type="cellIs" dxfId="185" priority="157" operator="equal">
      <formula>"Muy Baja"</formula>
    </cfRule>
    <cfRule type="cellIs" dxfId="184" priority="156" operator="equal">
      <formula>"Baja"</formula>
    </cfRule>
    <cfRule type="cellIs" dxfId="183" priority="155" operator="equal">
      <formula>"Media"</formula>
    </cfRule>
    <cfRule type="cellIs" dxfId="182" priority="154" operator="equal">
      <formula>"Alta"</formula>
    </cfRule>
    <cfRule type="cellIs" dxfId="181" priority="153" operator="equal">
      <formula>"Muy Alta"</formula>
    </cfRule>
  </conditionalFormatting>
  <conditionalFormatting sqref="K35">
    <cfRule type="cellIs" dxfId="180" priority="134" operator="equal">
      <formula>"Muy Baja"</formula>
    </cfRule>
    <cfRule type="cellIs" dxfId="179" priority="133" operator="equal">
      <formula>"Baja"</formula>
    </cfRule>
    <cfRule type="cellIs" dxfId="178" priority="131" operator="equal">
      <formula>"Alta"</formula>
    </cfRule>
    <cfRule type="cellIs" dxfId="177" priority="130" operator="equal">
      <formula>"Muy Alta"</formula>
    </cfRule>
    <cfRule type="cellIs" dxfId="176" priority="132" operator="equal">
      <formula>"Media"</formula>
    </cfRule>
  </conditionalFormatting>
  <conditionalFormatting sqref="K41">
    <cfRule type="cellIs" dxfId="175" priority="111" operator="equal">
      <formula>"Muy Baja"</formula>
    </cfRule>
    <cfRule type="cellIs" dxfId="174" priority="110" operator="equal">
      <formula>"Baja"</formula>
    </cfRule>
    <cfRule type="cellIs" dxfId="173" priority="109" operator="equal">
      <formula>"Media"</formula>
    </cfRule>
    <cfRule type="cellIs" dxfId="172" priority="108" operator="equal">
      <formula>"Alta"</formula>
    </cfRule>
    <cfRule type="cellIs" dxfId="171" priority="107" operator="equal">
      <formula>"Muy Alta"</formula>
    </cfRule>
  </conditionalFormatting>
  <conditionalFormatting sqref="K47">
    <cfRule type="cellIs" dxfId="170" priority="84" operator="equal">
      <formula>"Muy Alta"</formula>
    </cfRule>
    <cfRule type="cellIs" dxfId="169" priority="85" operator="equal">
      <formula>"Alta"</formula>
    </cfRule>
    <cfRule type="cellIs" dxfId="168" priority="86" operator="equal">
      <formula>"Media"</formula>
    </cfRule>
    <cfRule type="cellIs" dxfId="167" priority="87" operator="equal">
      <formula>"Baja"</formula>
    </cfRule>
    <cfRule type="cellIs" dxfId="166" priority="88" operator="equal">
      <formula>"Muy Baja"</formula>
    </cfRule>
  </conditionalFormatting>
  <conditionalFormatting sqref="K53">
    <cfRule type="cellIs" dxfId="165" priority="65" operator="equal">
      <formula>"Muy Baja"</formula>
    </cfRule>
    <cfRule type="cellIs" dxfId="164" priority="64" operator="equal">
      <formula>"Baja"</formula>
    </cfRule>
    <cfRule type="cellIs" dxfId="163" priority="63" operator="equal">
      <formula>"Media"</formula>
    </cfRule>
    <cfRule type="cellIs" dxfId="162" priority="61" operator="equal">
      <formula>"Muy Alta"</formula>
    </cfRule>
    <cfRule type="cellIs" dxfId="161" priority="62" operator="equal">
      <formula>"Alta"</formula>
    </cfRule>
  </conditionalFormatting>
  <conditionalFormatting sqref="K59">
    <cfRule type="cellIs" dxfId="160" priority="42" operator="equal">
      <formula>"Muy Baja"</formula>
    </cfRule>
    <cfRule type="cellIs" dxfId="159" priority="41" operator="equal">
      <formula>"Baja"</formula>
    </cfRule>
    <cfRule type="cellIs" dxfId="158" priority="40" operator="equal">
      <formula>"Media"</formula>
    </cfRule>
    <cfRule type="cellIs" dxfId="157" priority="39" operator="equal">
      <formula>"Alta"</formula>
    </cfRule>
    <cfRule type="cellIs" dxfId="156" priority="38" operator="equal">
      <formula>"Muy Alta"</formula>
    </cfRule>
  </conditionalFormatting>
  <conditionalFormatting sqref="N5 N11 N17 N23 N29 N35 N41 N47 N53 N59">
    <cfRule type="containsText" dxfId="155" priority="6" operator="containsText" text="❌">
      <formula>NOT(ISERROR(SEARCH(("❌"),(N5))))</formula>
    </cfRule>
  </conditionalFormatting>
  <conditionalFormatting sqref="O5 O11 O17 O23 O29 O35 O41 O47 O53 O59">
    <cfRule type="cellIs" dxfId="154" priority="1" operator="equal">
      <formula>"Catastrófico"</formula>
    </cfRule>
    <cfRule type="cellIs" dxfId="153" priority="2" operator="equal">
      <formula>"Mayor"</formula>
    </cfRule>
    <cfRule type="cellIs" dxfId="152" priority="3" operator="equal">
      <formula>"Moderado"</formula>
    </cfRule>
    <cfRule type="cellIs" dxfId="151" priority="4" operator="equal">
      <formula>"Menor"</formula>
    </cfRule>
    <cfRule type="cellIs" dxfId="150" priority="5" operator="equal">
      <formula>"Leve"</formula>
    </cfRule>
  </conditionalFormatting>
  <conditionalFormatting sqref="Q5 Q11 Q17 Q23 Q29 Q35 Q41 Q47 Q53 Q59">
    <cfRule type="cellIs" dxfId="149" priority="239" operator="equal">
      <formula>"Bajo"</formula>
    </cfRule>
    <cfRule type="cellIs" dxfId="148" priority="236" operator="equal">
      <formula>"Extremo"</formula>
    </cfRule>
    <cfRule type="cellIs" dxfId="147" priority="237" operator="equal">
      <formula>"Alto"</formula>
    </cfRule>
    <cfRule type="cellIs" dxfId="146" priority="238" operator="equal">
      <formula>"Moderado"</formula>
    </cfRule>
  </conditionalFormatting>
  <conditionalFormatting sqref="AF5:AF64">
    <cfRule type="cellIs" dxfId="145" priority="33" operator="equal">
      <formula>"Muy Baja"</formula>
    </cfRule>
    <cfRule type="cellIs" dxfId="144" priority="30" operator="equal">
      <formula>"Alta"</formula>
    </cfRule>
    <cfRule type="cellIs" dxfId="143" priority="29" operator="equal">
      <formula>"Muy Alta"</formula>
    </cfRule>
    <cfRule type="cellIs" dxfId="142" priority="31" operator="equal">
      <formula>"Media"</formula>
    </cfRule>
    <cfRule type="cellIs" dxfId="141" priority="32" operator="equal">
      <formula>"Baja"</formula>
    </cfRule>
  </conditionalFormatting>
  <conditionalFormatting sqref="AH5:AH64">
    <cfRule type="cellIs" dxfId="140" priority="27" operator="equal">
      <formula>"Menor"</formula>
    </cfRule>
    <cfRule type="cellIs" dxfId="139" priority="28" operator="equal">
      <formula>"Leve"</formula>
    </cfRule>
    <cfRule type="cellIs" dxfId="138" priority="25" operator="equal">
      <formula>"Mayor"</formula>
    </cfRule>
    <cfRule type="cellIs" dxfId="137" priority="24" operator="equal">
      <formula>"Catastrófico"</formula>
    </cfRule>
    <cfRule type="cellIs" dxfId="136" priority="26" operator="equal">
      <formula>"Moderado"</formula>
    </cfRule>
  </conditionalFormatting>
  <conditionalFormatting sqref="AJ5:AJ64">
    <cfRule type="cellIs" dxfId="135" priority="21" operator="equal">
      <formula>"Alto"</formula>
    </cfRule>
    <cfRule type="cellIs" dxfId="134" priority="20" operator="equal">
      <formula>"Extremo"</formula>
    </cfRule>
    <cfRule type="cellIs" dxfId="133" priority="23" operator="equal">
      <formula>"Bajo"</formula>
    </cfRule>
    <cfRule type="cellIs" dxfId="132" priority="22" operator="equal">
      <formula>"Moderado"</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opLeftCell="BT3" zoomScale="86" zoomScaleNormal="86" zoomScaleSheetLayoutView="10" zoomScalePageLayoutView="55" workbookViewId="0">
      <selection activeCell="CA5" sqref="CA5"/>
    </sheetView>
  </sheetViews>
  <sheetFormatPr baseColWidth="10" defaultColWidth="11.42578125" defaultRowHeight="21" customHeight="1" x14ac:dyDescent="0.3"/>
  <cols>
    <col min="1" max="1" width="4" style="2" bestFit="1" customWidth="1"/>
    <col min="2" max="4" width="18.7109375" style="93" customWidth="1"/>
    <col min="5" max="5" width="32.42578125" style="1" customWidth="1"/>
    <col min="6" max="6" width="14.140625" style="2" customWidth="1"/>
    <col min="7" max="7" width="13.140625" style="2" customWidth="1"/>
    <col min="8" max="8" width="18.5703125" style="2" customWidth="1"/>
    <col min="9" max="9" width="19" style="180" customWidth="1"/>
    <col min="10" max="12" width="17.85546875" style="1" customWidth="1"/>
    <col min="13" max="13" width="16.5703125" style="1" customWidth="1"/>
    <col min="14" max="14" width="5.85546875" style="1" customWidth="1"/>
    <col min="15" max="15" width="48.42578125" style="1" customWidth="1"/>
    <col min="16" max="24" width="31" style="1" hidden="1" customWidth="1"/>
    <col min="25" max="25" width="31" style="184" hidden="1" customWidth="1"/>
    <col min="26" max="26" width="31" style="185" hidden="1" customWidth="1"/>
    <col min="27" max="36" width="31" style="1" hidden="1" customWidth="1"/>
    <col min="37" max="37" width="17.85546875" style="1" hidden="1" customWidth="1"/>
    <col min="38" max="38" width="16.5703125" style="1" hidden="1" customWidth="1"/>
    <col min="39" max="39" width="31" style="1" hidden="1" customWidth="1"/>
    <col min="40" max="40" width="32.42578125" style="1" customWidth="1"/>
    <col min="41" max="41" width="18.85546875" style="1" customWidth="1"/>
    <col min="42" max="42" width="22.140625" style="1" customWidth="1"/>
    <col min="43" max="43" width="20.5703125" style="134" hidden="1" customWidth="1"/>
    <col min="44" max="44" width="41.140625" style="134" hidden="1" customWidth="1"/>
    <col min="45" max="45" width="20.5703125" style="134" hidden="1" customWidth="1"/>
    <col min="46" max="46" width="46" style="134" hidden="1" customWidth="1"/>
    <col min="47" max="47" width="20.5703125" style="134" hidden="1" customWidth="1"/>
    <col min="48" max="48" width="37.7109375" style="134" hidden="1" customWidth="1"/>
    <col min="49" max="49" width="20.5703125" style="134" customWidth="1"/>
    <col min="50" max="50" width="48.28515625" style="134" customWidth="1"/>
    <col min="51" max="51" width="22.28515625" style="134" customWidth="1"/>
    <col min="52" max="52" width="8.140625" style="134" hidden="1" customWidth="1"/>
    <col min="53" max="54" width="0.140625" style="134" customWidth="1"/>
    <col min="55" max="55" width="11.7109375" style="134" hidden="1" customWidth="1"/>
    <col min="56" max="56" width="6.7109375" style="134" hidden="1" customWidth="1"/>
    <col min="57" max="57" width="8" style="134" hidden="1" customWidth="1"/>
    <col min="58" max="58" width="9" style="134" hidden="1" customWidth="1"/>
    <col min="59" max="59" width="12.42578125" style="134" hidden="1" customWidth="1"/>
    <col min="60" max="60" width="15.5703125" style="134" hidden="1" customWidth="1"/>
    <col min="61" max="61" width="12.7109375" style="134" hidden="1" customWidth="1"/>
    <col min="62" max="62" width="23" style="1" hidden="1" customWidth="1"/>
    <col min="63" max="63" width="67.28515625" style="1" hidden="1" customWidth="1"/>
    <col min="64" max="64" width="22.5703125" style="1" hidden="1" customWidth="1"/>
    <col min="65" max="65" width="23" style="1" hidden="1" customWidth="1"/>
    <col min="66" max="66" width="19.5703125" style="1" hidden="1" customWidth="1"/>
    <col min="67" max="67" width="23" style="134" customWidth="1"/>
    <col min="68" max="68" width="71.28515625" style="133" customWidth="1"/>
    <col min="69" max="69" width="18.85546875" style="134" customWidth="1"/>
    <col min="70" max="70" width="21.5703125" style="134" customWidth="1"/>
    <col min="71" max="71" width="19.5703125" style="134" customWidth="1"/>
    <col min="72" max="72" width="28.85546875" style="134" customWidth="1"/>
    <col min="73" max="74" width="23" style="134" customWidth="1"/>
    <col min="75" max="75" width="18.5703125" style="134" customWidth="1"/>
    <col min="76" max="76" width="20.5703125" style="134" customWidth="1"/>
    <col min="77" max="77" width="28.42578125" style="134" customWidth="1"/>
    <col min="78" max="78" width="24" style="134" customWidth="1"/>
    <col min="79" max="79" width="20.5703125" style="134" customWidth="1"/>
    <col min="80" max="80" width="61.7109375" style="134" customWidth="1"/>
    <col min="81" max="81" width="47.28515625" style="134" customWidth="1"/>
    <col min="82" max="82" width="47.42578125" style="134" customWidth="1"/>
    <col min="83" max="16384" width="11.42578125" style="134"/>
  </cols>
  <sheetData>
    <row r="1" spans="1:108" ht="21" customHeight="1" x14ac:dyDescent="0.3">
      <c r="AN1" s="133"/>
      <c r="AO1" s="133"/>
      <c r="AP1" s="133"/>
      <c r="AQ1" s="133"/>
      <c r="AR1" s="133"/>
      <c r="AS1" s="133"/>
      <c r="AT1" s="133"/>
      <c r="AU1" s="133"/>
      <c r="AV1" s="133"/>
      <c r="AW1" s="133"/>
      <c r="AX1" s="133"/>
      <c r="AY1" s="133"/>
      <c r="AZ1" s="133"/>
      <c r="BA1" s="133"/>
      <c r="BB1" s="133"/>
      <c r="BC1" s="133"/>
      <c r="BD1" s="133"/>
      <c r="BE1" s="133"/>
      <c r="BF1" s="133"/>
      <c r="BG1" s="133"/>
      <c r="BH1" s="133"/>
      <c r="BI1" s="133"/>
      <c r="BJ1" s="3"/>
      <c r="BK1" s="3"/>
      <c r="BL1" s="3"/>
      <c r="BM1" s="3"/>
      <c r="BN1" s="3"/>
      <c r="BO1" s="133"/>
      <c r="BQ1" s="133"/>
      <c r="BR1" s="133"/>
      <c r="BS1" s="133"/>
    </row>
    <row r="2" spans="1:108" ht="21" customHeight="1" x14ac:dyDescent="0.3">
      <c r="A2" s="345" t="s">
        <v>108</v>
      </c>
      <c r="B2" s="346"/>
      <c r="C2" s="346"/>
      <c r="D2" s="346"/>
      <c r="E2" s="346"/>
      <c r="F2" s="346"/>
      <c r="G2" s="346"/>
      <c r="H2" s="346"/>
      <c r="I2" s="347"/>
      <c r="J2" s="345" t="s">
        <v>109</v>
      </c>
      <c r="K2" s="346"/>
      <c r="L2" s="346"/>
      <c r="M2" s="347"/>
      <c r="N2" s="345" t="s">
        <v>110</v>
      </c>
      <c r="O2" s="346"/>
      <c r="P2" s="346"/>
      <c r="Q2" s="346"/>
      <c r="R2" s="346"/>
      <c r="S2" s="346"/>
      <c r="T2" s="346"/>
      <c r="U2" s="346"/>
      <c r="V2" s="346"/>
      <c r="W2" s="346"/>
      <c r="X2" s="346"/>
      <c r="Y2" s="346"/>
      <c r="Z2" s="346"/>
      <c r="AA2" s="346"/>
      <c r="AB2" s="346"/>
      <c r="AC2" s="346"/>
      <c r="AD2" s="346"/>
      <c r="AE2" s="346"/>
      <c r="AF2" s="346"/>
      <c r="AG2" s="346"/>
      <c r="AH2" s="347"/>
      <c r="AI2" s="345" t="s">
        <v>239</v>
      </c>
      <c r="AJ2" s="346"/>
      <c r="AK2" s="346"/>
      <c r="AL2" s="347"/>
      <c r="AM2" s="172"/>
      <c r="AN2" s="382" t="s">
        <v>112</v>
      </c>
      <c r="AO2" s="382"/>
      <c r="AP2" s="382"/>
      <c r="AQ2" s="382"/>
      <c r="AR2" s="382"/>
      <c r="AS2" s="382"/>
      <c r="AT2" s="382"/>
      <c r="AU2" s="382"/>
      <c r="AV2" s="382"/>
      <c r="AW2" s="382"/>
      <c r="AX2" s="382"/>
      <c r="AY2" s="382"/>
      <c r="AZ2" s="338" t="s">
        <v>113</v>
      </c>
      <c r="BA2" s="338"/>
      <c r="BB2" s="338"/>
      <c r="BC2" s="338"/>
      <c r="BD2" s="338"/>
      <c r="BE2" s="338" t="s">
        <v>114</v>
      </c>
      <c r="BF2" s="338"/>
      <c r="BG2" s="338"/>
      <c r="BH2" s="338"/>
      <c r="BI2" s="338"/>
      <c r="BJ2" s="338" t="s">
        <v>115</v>
      </c>
      <c r="BK2" s="338"/>
      <c r="BL2" s="338"/>
      <c r="BM2" s="338"/>
      <c r="BN2" s="338"/>
      <c r="BO2" s="338" t="s">
        <v>116</v>
      </c>
      <c r="BP2" s="338"/>
      <c r="BQ2" s="338"/>
      <c r="BR2" s="338"/>
      <c r="BS2" s="338"/>
      <c r="BT2" s="379" t="s">
        <v>117</v>
      </c>
      <c r="BU2" s="379"/>
      <c r="BV2" s="379"/>
      <c r="BW2" s="379"/>
      <c r="BX2" s="351" t="s">
        <v>118</v>
      </c>
      <c r="BY2" s="351"/>
      <c r="BZ2" s="351"/>
      <c r="CA2" s="342" t="s">
        <v>119</v>
      </c>
      <c r="CB2" s="343"/>
      <c r="CC2" s="343"/>
      <c r="CD2" s="344"/>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row>
    <row r="3" spans="1:108" s="140" customFormat="1" ht="21" customHeight="1" x14ac:dyDescent="0.3">
      <c r="A3" s="406" t="s">
        <v>120</v>
      </c>
      <c r="B3" s="371" t="s">
        <v>7</v>
      </c>
      <c r="C3" s="371" t="s">
        <v>9</v>
      </c>
      <c r="D3" s="371" t="s">
        <v>11</v>
      </c>
      <c r="E3" s="407" t="s">
        <v>21</v>
      </c>
      <c r="F3" s="407" t="s">
        <v>15</v>
      </c>
      <c r="G3" s="371" t="s">
        <v>17</v>
      </c>
      <c r="H3" s="371" t="s">
        <v>19</v>
      </c>
      <c r="I3" s="371" t="s">
        <v>23</v>
      </c>
      <c r="J3" s="371" t="s">
        <v>240</v>
      </c>
      <c r="K3" s="371" t="s">
        <v>15</v>
      </c>
      <c r="L3" s="371" t="s">
        <v>241</v>
      </c>
      <c r="M3" s="398" t="s">
        <v>29</v>
      </c>
      <c r="N3" s="401" t="s">
        <v>129</v>
      </c>
      <c r="O3" s="371" t="s">
        <v>31</v>
      </c>
      <c r="P3" s="371" t="s">
        <v>242</v>
      </c>
      <c r="Q3" s="398" t="s">
        <v>137</v>
      </c>
      <c r="R3" s="371" t="s">
        <v>137</v>
      </c>
      <c r="S3" s="371" t="s">
        <v>243</v>
      </c>
      <c r="T3" s="371" t="s">
        <v>244</v>
      </c>
      <c r="U3" s="371" t="s">
        <v>245</v>
      </c>
      <c r="V3" s="371" t="s">
        <v>246</v>
      </c>
      <c r="W3" s="371" t="s">
        <v>247</v>
      </c>
      <c r="X3" s="371" t="s">
        <v>248</v>
      </c>
      <c r="Y3" s="371" t="s">
        <v>249</v>
      </c>
      <c r="Z3" s="371" t="s">
        <v>250</v>
      </c>
      <c r="AA3" s="371" t="s">
        <v>251</v>
      </c>
      <c r="AB3" s="371" t="s">
        <v>252</v>
      </c>
      <c r="AC3" s="402" t="s">
        <v>253</v>
      </c>
      <c r="AD3" s="403"/>
      <c r="AE3" s="371" t="s">
        <v>254</v>
      </c>
      <c r="AF3" s="371" t="s">
        <v>255</v>
      </c>
      <c r="AG3" s="371" t="s">
        <v>256</v>
      </c>
      <c r="AH3" s="371" t="s">
        <v>257</v>
      </c>
      <c r="AI3" s="371" t="s">
        <v>240</v>
      </c>
      <c r="AJ3" s="371" t="s">
        <v>15</v>
      </c>
      <c r="AK3" s="371" t="s">
        <v>241</v>
      </c>
      <c r="AL3" s="398" t="s">
        <v>258</v>
      </c>
      <c r="AM3" s="371" t="s">
        <v>259</v>
      </c>
      <c r="AN3" s="359" t="s">
        <v>136</v>
      </c>
      <c r="AO3" s="359" t="s">
        <v>137</v>
      </c>
      <c r="AP3" s="359" t="s">
        <v>138</v>
      </c>
      <c r="AQ3" s="359" t="s">
        <v>139</v>
      </c>
      <c r="AR3" s="359" t="s">
        <v>140</v>
      </c>
      <c r="AS3" s="359" t="s">
        <v>139</v>
      </c>
      <c r="AT3" s="360" t="s">
        <v>141</v>
      </c>
      <c r="AU3" s="359" t="s">
        <v>139</v>
      </c>
      <c r="AV3" s="359" t="s">
        <v>142</v>
      </c>
      <c r="AW3" s="359" t="s">
        <v>139</v>
      </c>
      <c r="AX3" s="360" t="s">
        <v>143</v>
      </c>
      <c r="AY3" s="359" t="s">
        <v>53</v>
      </c>
      <c r="AZ3" s="339" t="s">
        <v>144</v>
      </c>
      <c r="BA3" s="339" t="s">
        <v>145</v>
      </c>
      <c r="BB3" s="339" t="s">
        <v>137</v>
      </c>
      <c r="BC3" s="339" t="s">
        <v>146</v>
      </c>
      <c r="BD3" s="339" t="s">
        <v>147</v>
      </c>
      <c r="BE3" s="339" t="s">
        <v>144</v>
      </c>
      <c r="BF3" s="339" t="s">
        <v>145</v>
      </c>
      <c r="BG3" s="339" t="s">
        <v>137</v>
      </c>
      <c r="BH3" s="339" t="s">
        <v>146</v>
      </c>
      <c r="BI3" s="339" t="s">
        <v>147</v>
      </c>
      <c r="BJ3" s="339" t="s">
        <v>144</v>
      </c>
      <c r="BK3" s="339" t="s">
        <v>145</v>
      </c>
      <c r="BL3" s="339" t="s">
        <v>137</v>
      </c>
      <c r="BM3" s="339" t="s">
        <v>146</v>
      </c>
      <c r="BN3" s="339" t="s">
        <v>147</v>
      </c>
      <c r="BO3" s="339" t="s">
        <v>144</v>
      </c>
      <c r="BP3" s="339" t="s">
        <v>145</v>
      </c>
      <c r="BQ3" s="339" t="s">
        <v>137</v>
      </c>
      <c r="BR3" s="339" t="s">
        <v>146</v>
      </c>
      <c r="BS3" s="339" t="s">
        <v>147</v>
      </c>
      <c r="BT3" s="400" t="s">
        <v>260</v>
      </c>
      <c r="BU3" s="400" t="s">
        <v>149</v>
      </c>
      <c r="BV3" s="400" t="s">
        <v>150</v>
      </c>
      <c r="BW3" s="400" t="s">
        <v>145</v>
      </c>
      <c r="BX3" s="352" t="s">
        <v>139</v>
      </c>
      <c r="BY3" s="352" t="s">
        <v>151</v>
      </c>
      <c r="BZ3" s="352" t="s">
        <v>152</v>
      </c>
      <c r="CA3" s="385" t="s">
        <v>153</v>
      </c>
      <c r="CB3" s="385" t="s">
        <v>154</v>
      </c>
      <c r="CC3" s="385" t="s">
        <v>155</v>
      </c>
      <c r="CD3" s="385" t="s">
        <v>156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row>
    <row r="4" spans="1:108" s="142" customFormat="1" ht="21" customHeight="1" thickBot="1" x14ac:dyDescent="0.3">
      <c r="A4" s="406"/>
      <c r="B4" s="371"/>
      <c r="C4" s="371"/>
      <c r="D4" s="371"/>
      <c r="E4" s="407"/>
      <c r="F4" s="407"/>
      <c r="G4" s="371"/>
      <c r="H4" s="371"/>
      <c r="I4" s="371"/>
      <c r="J4" s="371"/>
      <c r="K4" s="371"/>
      <c r="L4" s="371"/>
      <c r="M4" s="399"/>
      <c r="N4" s="401"/>
      <c r="O4" s="371"/>
      <c r="P4" s="371"/>
      <c r="Q4" s="399"/>
      <c r="R4" s="371" t="s">
        <v>137</v>
      </c>
      <c r="S4" s="371"/>
      <c r="T4" s="371"/>
      <c r="U4" s="371"/>
      <c r="V4" s="371"/>
      <c r="W4" s="371" t="s">
        <v>247</v>
      </c>
      <c r="X4" s="371"/>
      <c r="Y4" s="371" t="s">
        <v>247</v>
      </c>
      <c r="Z4" s="371"/>
      <c r="AA4" s="371" t="s">
        <v>251</v>
      </c>
      <c r="AB4" s="371"/>
      <c r="AC4" s="404"/>
      <c r="AD4" s="405"/>
      <c r="AE4" s="371"/>
      <c r="AF4" s="371"/>
      <c r="AG4" s="371"/>
      <c r="AH4" s="371"/>
      <c r="AI4" s="371"/>
      <c r="AJ4" s="371"/>
      <c r="AK4" s="371"/>
      <c r="AL4" s="399"/>
      <c r="AM4" s="371"/>
      <c r="AN4" s="359"/>
      <c r="AO4" s="359"/>
      <c r="AP4" s="359"/>
      <c r="AQ4" s="359"/>
      <c r="AR4" s="359"/>
      <c r="AS4" s="359"/>
      <c r="AT4" s="361"/>
      <c r="AU4" s="359"/>
      <c r="AV4" s="359"/>
      <c r="AW4" s="359"/>
      <c r="AX4" s="361"/>
      <c r="AY4" s="359"/>
      <c r="AZ4" s="339"/>
      <c r="BA4" s="339"/>
      <c r="BB4" s="339"/>
      <c r="BC4" s="339"/>
      <c r="BD4" s="339"/>
      <c r="BE4" s="339"/>
      <c r="BF4" s="339"/>
      <c r="BG4" s="339"/>
      <c r="BH4" s="339"/>
      <c r="BI4" s="339"/>
      <c r="BJ4" s="339"/>
      <c r="BK4" s="339"/>
      <c r="BL4" s="339"/>
      <c r="BM4" s="339"/>
      <c r="BN4" s="339"/>
      <c r="BO4" s="339"/>
      <c r="BP4" s="339"/>
      <c r="BQ4" s="339"/>
      <c r="BR4" s="339"/>
      <c r="BS4" s="339"/>
      <c r="BT4" s="400"/>
      <c r="BU4" s="400"/>
      <c r="BV4" s="400"/>
      <c r="BW4" s="400"/>
      <c r="BX4" s="352"/>
      <c r="BY4" s="352"/>
      <c r="BZ4" s="352"/>
      <c r="CA4" s="385"/>
      <c r="CB4" s="385"/>
      <c r="CC4" s="385"/>
      <c r="CD4" s="385"/>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row>
    <row r="5" spans="1:108" s="138" customFormat="1" ht="409.5" customHeight="1" x14ac:dyDescent="0.25">
      <c r="A5" s="340">
        <v>1</v>
      </c>
      <c r="B5" s="341" t="s">
        <v>72</v>
      </c>
      <c r="C5" s="341" t="s">
        <v>95</v>
      </c>
      <c r="D5" s="341" t="s">
        <v>165</v>
      </c>
      <c r="E5" s="366" t="s">
        <v>91</v>
      </c>
      <c r="F5" s="341" t="s">
        <v>166</v>
      </c>
      <c r="G5" s="341" t="s">
        <v>261</v>
      </c>
      <c r="H5" s="341" t="s">
        <v>262</v>
      </c>
      <c r="I5" s="341" t="s">
        <v>263</v>
      </c>
      <c r="J5" s="340">
        <v>1</v>
      </c>
      <c r="K5" s="340">
        <v>5</v>
      </c>
      <c r="L5" s="391">
        <f>+(J5*K5)*4</f>
        <v>20</v>
      </c>
      <c r="M5" s="388" t="str">
        <f>IF(OR(AND(J5=3,K5=4),AND(J5=2,K5=5),AND(J5=2,K5=5),AND(L5=20),AND(L5&gt;=52,L5&lt;=100)),"ZONA RIESGO EXTREMA",IF(OR(AND(J5=5,K5=2),AND(J5=4,K5=3),AND(J5=1,K5=4),AND(L5=16),AND(L5&gt;=28,L5&lt;=48)),"ZONA RIESGO ALTA",IF(OR(AND(J5=1,K5=3),AND(J5=4,K5=1),AND(L5=24)),"ZONA RIESGO MODERADA",IF(AND(L5&gt;=4,L5&lt;=16),"ZONA RIESGO BAJA"))))</f>
        <v>ZONA RIESGO EXTREMA</v>
      </c>
      <c r="N5" s="175">
        <v>1</v>
      </c>
      <c r="O5" s="181" t="s">
        <v>264</v>
      </c>
      <c r="P5" s="186">
        <v>15</v>
      </c>
      <c r="Q5" s="186">
        <v>15</v>
      </c>
      <c r="R5" s="186">
        <v>15</v>
      </c>
      <c r="S5" s="186">
        <v>15</v>
      </c>
      <c r="T5" s="186">
        <v>15</v>
      </c>
      <c r="U5" s="186">
        <v>15</v>
      </c>
      <c r="V5" s="186">
        <v>10</v>
      </c>
      <c r="W5" s="101">
        <f>SUM(P5:V5)</f>
        <v>100</v>
      </c>
      <c r="X5" s="102" t="str">
        <f t="shared" ref="X5:X64" si="0">IF(AND(W5&gt;=86,W5&lt;=95),"MODERADO",IF(AND(W5&gt;=96), "FUERTE",IF(AND(W5&lt;=85), "DEBIL")))</f>
        <v>FUERTE</v>
      </c>
      <c r="Y5" s="187" t="s">
        <v>265</v>
      </c>
      <c r="Z5" s="103" t="str">
        <f>IFERROR((_xlfn.IFS(AND(X5="FUERTE",Y5="FUERTE"),"FUERTE",AND(X5="FUERTE",Y5="MODERADO"),"MODERADO",AND(X5="FUERTE",Y5="DEBIL"),"DEBIL",AND(X5="MODERADO",Y5="FUERTE"),"MODERADO",AND(X5="MODERADO",Y5="MODERADO"),"MODERADO",AND(X5="MODERADO",Y5="DEBIL"),"DEBIL",AND(X5="DEBIL",Y5="FUERTE"),"DEBIL",AND(X5="DEBIL",Y5="MODERADO"),"DEBIL",AND(X5="DEBIL",Y5="DEBIL"),"DEBIL")),"")</f>
        <v>FUERTE</v>
      </c>
      <c r="AA5" s="101" t="str">
        <f>IF(AND(Z5="FUERTE"),"NO", "SI")</f>
        <v>NO</v>
      </c>
      <c r="AB5" s="186" t="s">
        <v>266</v>
      </c>
      <c r="AC5" s="392">
        <f>IF(AND(W5&gt;0,SUM(W6:W10)=0),W5,IF(AND(SUM(W5:W6)&gt;0,SUM(W7:W10)=0),AVERAGE(W5:W6),IF(AND(SUM(W5:W7)&gt;0,SUM(W8:W10)=0),AVERAGE(W5:W7),IF(AND(SUM(W5:W8)&gt;0,SUM(W9:W10)=0),AVERAGE(W5:W8),IF(AND(SUM(W5:W9)&gt;0,W10=0),AVERAGE(W5:W9),AVERAGE(W5:W10))))))</f>
        <v>97.5</v>
      </c>
      <c r="AD5" s="392" t="str">
        <f>IF(AND(AC5&gt;=50,AC5&lt;=99),"MODERADO",IF(AND(AC5=100), "FUERTE",IF(AND(AC5&lt;50), "DEBIL")))</f>
        <v>MODERADO</v>
      </c>
      <c r="AE5" s="393" t="s">
        <v>267</v>
      </c>
      <c r="AF5" s="393" t="s">
        <v>268</v>
      </c>
      <c r="AG5" s="394">
        <f>IFERROR(_xlfn.IFS(AND(AD5="MODERADO",AE5="Directamente"),1,AND(AD5="FUERTE",AE5="Directamente"),2),"0")</f>
        <v>1</v>
      </c>
      <c r="AH5" s="394" t="str">
        <f>IFERROR(_xlfn.IFS(AND(AD5="MODERADO",AF5="Directamente"),1,AND(AD5="FUERTE",AF5="Directamente"),2,AND(AD5="FUERTE",AF5="Indirectamente"),1),"0")</f>
        <v>0</v>
      </c>
      <c r="AI5" s="387">
        <v>1</v>
      </c>
      <c r="AJ5" s="387">
        <v>4</v>
      </c>
      <c r="AK5" s="391">
        <f>+(AI5*AJ5)*4</f>
        <v>16</v>
      </c>
      <c r="AL5" s="388" t="str">
        <f>IF(OR(AND(AI5=3,AJ5=4),AND(AI5=2,AJ5=5),AND(AI5=2,AJ5=5),AND(AK5=20),AND(AK5&gt;=52,AK5&lt;=100)),"ZONA RIESGO EXTREMA",IF(OR(AND(AI5=5,AJ5=2),AND(AI5=4,AJ5=3),AND(AI5=1,AJ5=4),AND(AK5=16),AND(AK5&gt;=28,AK5&lt;=48)),"ZONA RIESGO ALTA",IF(OR(AND(AI5=1,AJ5=3),AND(AI5=4,AJ5=1),AND(AK5=24)),"ZONA RIESGO MODERADA",IF(AND(AK5&gt;=4,AK5&lt;=16),"ZONA RIESGO BAJA"))))</f>
        <v>ZONA RIESGO ALTA</v>
      </c>
      <c r="AM5" s="395" t="s">
        <v>269</v>
      </c>
      <c r="AN5" s="189" t="s">
        <v>270</v>
      </c>
      <c r="AO5" s="182" t="s">
        <v>180</v>
      </c>
      <c r="AP5" s="183">
        <v>45016</v>
      </c>
      <c r="AQ5" s="194" t="s">
        <v>271</v>
      </c>
      <c r="AR5" s="189" t="s">
        <v>272</v>
      </c>
      <c r="AS5" s="194" t="s">
        <v>273</v>
      </c>
      <c r="AT5" s="189" t="s">
        <v>274</v>
      </c>
      <c r="AU5" s="183">
        <v>45209</v>
      </c>
      <c r="AV5" s="176" t="s">
        <v>275</v>
      </c>
      <c r="AW5" s="132" t="s">
        <v>629</v>
      </c>
      <c r="AX5" s="255" t="s">
        <v>276</v>
      </c>
      <c r="AY5" s="131" t="s">
        <v>188</v>
      </c>
      <c r="AZ5" s="242" t="s">
        <v>277</v>
      </c>
      <c r="BA5" s="243" t="s">
        <v>278</v>
      </c>
      <c r="BB5" s="182" t="s">
        <v>180</v>
      </c>
      <c r="BC5" s="183" t="s">
        <v>279</v>
      </c>
      <c r="BD5" s="183" t="s">
        <v>192</v>
      </c>
      <c r="BE5" s="245" t="s">
        <v>280</v>
      </c>
      <c r="BF5" s="243" t="s">
        <v>281</v>
      </c>
      <c r="BG5" s="182" t="s">
        <v>180</v>
      </c>
      <c r="BH5" s="183" t="s">
        <v>279</v>
      </c>
      <c r="BI5" s="183" t="s">
        <v>192</v>
      </c>
      <c r="BJ5" s="194" t="s">
        <v>282</v>
      </c>
      <c r="BK5" s="243" t="s">
        <v>283</v>
      </c>
      <c r="BL5" s="182" t="s">
        <v>180</v>
      </c>
      <c r="BM5" s="194" t="s">
        <v>279</v>
      </c>
      <c r="BN5" s="183" t="s">
        <v>192</v>
      </c>
      <c r="BO5" s="132" t="s">
        <v>629</v>
      </c>
      <c r="BP5" s="278" t="s">
        <v>284</v>
      </c>
      <c r="BQ5" s="254" t="s">
        <v>180</v>
      </c>
      <c r="BR5" s="132" t="s">
        <v>212</v>
      </c>
      <c r="BS5" s="258" t="s">
        <v>192</v>
      </c>
      <c r="BT5" s="132" t="s">
        <v>200</v>
      </c>
      <c r="BU5" s="167"/>
      <c r="BV5" s="167"/>
      <c r="BW5" s="167"/>
      <c r="BX5" s="132" t="s">
        <v>634</v>
      </c>
      <c r="BY5" s="241" t="s">
        <v>630</v>
      </c>
      <c r="BZ5" s="241" t="s">
        <v>635</v>
      </c>
      <c r="CA5" s="247" t="s">
        <v>285</v>
      </c>
      <c r="CB5" s="282" t="s">
        <v>286</v>
      </c>
      <c r="CC5" s="282" t="s">
        <v>287</v>
      </c>
      <c r="CD5" s="282" t="s">
        <v>288</v>
      </c>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row>
    <row r="6" spans="1:108" ht="409.5" customHeight="1" x14ac:dyDescent="0.3">
      <c r="A6" s="340"/>
      <c r="B6" s="341"/>
      <c r="C6" s="341"/>
      <c r="D6" s="341"/>
      <c r="E6" s="366"/>
      <c r="F6" s="341"/>
      <c r="G6" s="341"/>
      <c r="H6" s="341"/>
      <c r="I6" s="341"/>
      <c r="J6" s="340"/>
      <c r="K6" s="340"/>
      <c r="L6" s="391"/>
      <c r="M6" s="389"/>
      <c r="N6" s="175">
        <v>2</v>
      </c>
      <c r="O6" s="181" t="s">
        <v>289</v>
      </c>
      <c r="P6" s="186">
        <v>10</v>
      </c>
      <c r="Q6" s="186">
        <v>15</v>
      </c>
      <c r="R6" s="186">
        <v>15</v>
      </c>
      <c r="S6" s="186">
        <v>15</v>
      </c>
      <c r="T6" s="186">
        <v>15</v>
      </c>
      <c r="U6" s="186">
        <v>15</v>
      </c>
      <c r="V6" s="186">
        <v>10</v>
      </c>
      <c r="W6" s="101">
        <f t="shared" ref="W6:W64" si="1">SUM(P6:V6)</f>
        <v>95</v>
      </c>
      <c r="X6" s="102" t="str">
        <f t="shared" si="0"/>
        <v>MODERADO</v>
      </c>
      <c r="Y6" s="187" t="s">
        <v>265</v>
      </c>
      <c r="Z6" s="103" t="str">
        <f t="shared" ref="Z6:Z64" si="2">IFERROR((_xlfn.IFS(AND(X6="FUERTE",Y6="FUERTE"),"FUERTE",AND(X6="FUERTE",Y6="MODERADO"),"MODERADO",AND(X6="FUERTE",Y6="DEBIL"),"DEBIL",AND(X6="MODERADO",Y6="FUERTE"),"MODERADO",AND(X6="MODERADO",Y6="MODERADO"),"MODERADO",AND(X6="MODERADO",Y6="DEBIL"),"DEBIL",AND(X6="DEBIL",Y6="FUERTE"),"DEBIL",AND(X6="DEBIL",Y6="MODERADO"),"DEBIL",AND(X6="DEBIL",Y6="DEBIL"),"DEBIL")),"")</f>
        <v>MODERADO</v>
      </c>
      <c r="AA6" s="101" t="str">
        <f t="shared" ref="AA6:AA64" si="3">IF(AND(Z6="FUERTE"),"NO", "SI")</f>
        <v>SI</v>
      </c>
      <c r="AB6" s="186" t="s">
        <v>266</v>
      </c>
      <c r="AC6" s="392"/>
      <c r="AD6" s="392"/>
      <c r="AE6" s="393"/>
      <c r="AF6" s="393"/>
      <c r="AG6" s="394"/>
      <c r="AH6" s="394"/>
      <c r="AI6" s="387"/>
      <c r="AJ6" s="387"/>
      <c r="AK6" s="391"/>
      <c r="AL6" s="389"/>
      <c r="AM6" s="396"/>
      <c r="AN6" s="176"/>
      <c r="AO6" s="182"/>
      <c r="AP6" s="183"/>
      <c r="AQ6" s="183"/>
      <c r="AR6" s="176"/>
      <c r="AS6" s="183"/>
      <c r="AT6" s="176"/>
      <c r="AU6" s="183"/>
      <c r="AV6" s="176"/>
      <c r="AW6" s="99"/>
      <c r="AX6" s="167"/>
      <c r="AY6" s="131"/>
      <c r="AZ6" s="194" t="s">
        <v>290</v>
      </c>
      <c r="BA6" s="243" t="s">
        <v>291</v>
      </c>
      <c r="BB6" s="182" t="s">
        <v>180</v>
      </c>
      <c r="BC6" s="183" t="s">
        <v>279</v>
      </c>
      <c r="BD6" s="183" t="s">
        <v>192</v>
      </c>
      <c r="BE6" s="245" t="s">
        <v>292</v>
      </c>
      <c r="BF6" s="243" t="s">
        <v>293</v>
      </c>
      <c r="BG6" s="182" t="s">
        <v>180</v>
      </c>
      <c r="BH6" s="183" t="s">
        <v>279</v>
      </c>
      <c r="BI6" s="183" t="s">
        <v>192</v>
      </c>
      <c r="BJ6" s="194" t="s">
        <v>294</v>
      </c>
      <c r="BK6" s="243" t="s">
        <v>295</v>
      </c>
      <c r="BL6" s="182" t="s">
        <v>180</v>
      </c>
      <c r="BM6" s="194" t="s">
        <v>279</v>
      </c>
      <c r="BN6" s="183" t="s">
        <v>192</v>
      </c>
      <c r="BO6" s="132" t="s">
        <v>629</v>
      </c>
      <c r="BP6" s="278" t="s">
        <v>296</v>
      </c>
      <c r="BQ6" s="254" t="s">
        <v>297</v>
      </c>
      <c r="BR6" s="132" t="s">
        <v>298</v>
      </c>
      <c r="BS6" s="258" t="s">
        <v>192</v>
      </c>
      <c r="BT6" s="132"/>
      <c r="BU6" s="167"/>
      <c r="BV6" s="167"/>
      <c r="BW6" s="167"/>
      <c r="BX6" s="132" t="s">
        <v>634</v>
      </c>
      <c r="BY6" s="167" t="s">
        <v>633</v>
      </c>
      <c r="BZ6" s="167"/>
      <c r="CA6" s="252" t="s">
        <v>285</v>
      </c>
      <c r="CB6" s="283" t="s">
        <v>299</v>
      </c>
      <c r="CC6" s="283" t="s">
        <v>300</v>
      </c>
      <c r="CD6" s="283" t="s">
        <v>301</v>
      </c>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row>
    <row r="7" spans="1:108" ht="102" customHeight="1" x14ac:dyDescent="0.3">
      <c r="A7" s="340"/>
      <c r="B7" s="341"/>
      <c r="C7" s="341"/>
      <c r="D7" s="341"/>
      <c r="E7" s="366"/>
      <c r="F7" s="341"/>
      <c r="G7" s="341"/>
      <c r="H7" s="341"/>
      <c r="I7" s="341"/>
      <c r="J7" s="340"/>
      <c r="K7" s="340"/>
      <c r="L7" s="391"/>
      <c r="M7" s="389"/>
      <c r="N7" s="175">
        <v>3</v>
      </c>
      <c r="O7" s="179"/>
      <c r="P7" s="186"/>
      <c r="Q7" s="186"/>
      <c r="R7" s="186"/>
      <c r="S7" s="186"/>
      <c r="T7" s="186"/>
      <c r="U7" s="186"/>
      <c r="V7" s="186"/>
      <c r="W7" s="101">
        <f t="shared" si="1"/>
        <v>0</v>
      </c>
      <c r="X7" s="102" t="str">
        <f t="shared" si="0"/>
        <v>DEBIL</v>
      </c>
      <c r="Y7" s="187"/>
      <c r="Z7" s="103" t="str">
        <f t="shared" si="2"/>
        <v/>
      </c>
      <c r="AA7" s="101" t="str">
        <f t="shared" si="3"/>
        <v>SI</v>
      </c>
      <c r="AB7" s="186"/>
      <c r="AC7" s="392"/>
      <c r="AD7" s="392"/>
      <c r="AE7" s="393"/>
      <c r="AF7" s="393"/>
      <c r="AG7" s="394"/>
      <c r="AH7" s="394"/>
      <c r="AI7" s="387"/>
      <c r="AJ7" s="387"/>
      <c r="AK7" s="391"/>
      <c r="AL7" s="389"/>
      <c r="AM7" s="396"/>
      <c r="AN7" s="176"/>
      <c r="AO7" s="175"/>
      <c r="AP7" s="183"/>
      <c r="AQ7" s="183"/>
      <c r="AR7" s="176"/>
      <c r="AS7" s="183"/>
      <c r="AT7" s="176"/>
      <c r="AU7" s="183"/>
      <c r="AV7" s="176"/>
      <c r="AW7" s="99"/>
      <c r="AX7" s="167"/>
      <c r="AY7" s="131"/>
      <c r="AZ7" s="176"/>
      <c r="BA7" s="176"/>
      <c r="BB7" s="175"/>
      <c r="BC7" s="183"/>
      <c r="BD7" s="183"/>
      <c r="BE7" s="176"/>
      <c r="BF7" s="176"/>
      <c r="BG7" s="175"/>
      <c r="BH7" s="183"/>
      <c r="BI7" s="183"/>
      <c r="BJ7" s="176"/>
      <c r="BK7" s="176"/>
      <c r="BL7" s="175"/>
      <c r="BM7" s="183"/>
      <c r="BN7" s="183"/>
      <c r="BO7" s="167"/>
      <c r="BP7" s="279"/>
      <c r="BQ7" s="131"/>
      <c r="BR7" s="99"/>
      <c r="BS7" s="99"/>
      <c r="BT7" s="99"/>
      <c r="BU7" s="167"/>
      <c r="BV7" s="167"/>
      <c r="BW7" s="167"/>
      <c r="BX7" s="99"/>
      <c r="BY7" s="167"/>
      <c r="BZ7" s="167"/>
      <c r="CA7" s="99"/>
      <c r="CB7" s="167"/>
      <c r="CC7" s="131"/>
      <c r="CD7" s="167"/>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row>
    <row r="8" spans="1:108" ht="21" customHeight="1" x14ac:dyDescent="0.3">
      <c r="A8" s="340"/>
      <c r="B8" s="341"/>
      <c r="C8" s="341"/>
      <c r="D8" s="341"/>
      <c r="E8" s="366"/>
      <c r="F8" s="341"/>
      <c r="G8" s="341"/>
      <c r="H8" s="341"/>
      <c r="I8" s="341"/>
      <c r="J8" s="340"/>
      <c r="K8" s="340"/>
      <c r="L8" s="391"/>
      <c r="M8" s="389"/>
      <c r="N8" s="175">
        <v>4</v>
      </c>
      <c r="O8" s="177"/>
      <c r="P8" s="186"/>
      <c r="Q8" s="186"/>
      <c r="R8" s="186"/>
      <c r="S8" s="186"/>
      <c r="T8" s="186"/>
      <c r="U8" s="186"/>
      <c r="V8" s="186"/>
      <c r="W8" s="101">
        <f t="shared" si="1"/>
        <v>0</v>
      </c>
      <c r="X8" s="102" t="str">
        <f t="shared" si="0"/>
        <v>DEBIL</v>
      </c>
      <c r="Y8" s="187"/>
      <c r="Z8" s="103" t="str">
        <f t="shared" si="2"/>
        <v/>
      </c>
      <c r="AA8" s="101" t="str">
        <f t="shared" si="3"/>
        <v>SI</v>
      </c>
      <c r="AB8" s="186"/>
      <c r="AC8" s="392"/>
      <c r="AD8" s="392"/>
      <c r="AE8" s="393"/>
      <c r="AF8" s="393"/>
      <c r="AG8" s="394"/>
      <c r="AH8" s="394"/>
      <c r="AI8" s="387"/>
      <c r="AJ8" s="387"/>
      <c r="AK8" s="391"/>
      <c r="AL8" s="389"/>
      <c r="AM8" s="396"/>
      <c r="AN8" s="176"/>
      <c r="AO8" s="175"/>
      <c r="AP8" s="183"/>
      <c r="AQ8" s="183"/>
      <c r="AR8" s="176"/>
      <c r="AS8" s="183"/>
      <c r="AT8" s="176"/>
      <c r="AU8" s="183"/>
      <c r="AV8" s="176"/>
      <c r="AW8" s="99"/>
      <c r="AX8" s="167"/>
      <c r="AY8" s="131"/>
      <c r="AZ8" s="176"/>
      <c r="BA8" s="176"/>
      <c r="BB8" s="175"/>
      <c r="BC8" s="183"/>
      <c r="BD8" s="183"/>
      <c r="BE8" s="176"/>
      <c r="BF8" s="176"/>
      <c r="BG8" s="175"/>
      <c r="BH8" s="183"/>
      <c r="BI8" s="183"/>
      <c r="BJ8" s="176"/>
      <c r="BK8" s="176"/>
      <c r="BL8" s="175"/>
      <c r="BM8" s="183"/>
      <c r="BN8" s="183"/>
      <c r="BO8" s="167"/>
      <c r="BP8" s="279"/>
      <c r="BQ8" s="131"/>
      <c r="BR8" s="99"/>
      <c r="BS8" s="99"/>
      <c r="BT8" s="99"/>
      <c r="BU8" s="167"/>
      <c r="BV8" s="167"/>
      <c r="BW8" s="167"/>
      <c r="BX8" s="99"/>
      <c r="BY8" s="167"/>
      <c r="BZ8" s="167"/>
      <c r="CA8" s="99"/>
      <c r="CB8" s="167"/>
      <c r="CC8" s="131"/>
      <c r="CD8" s="167"/>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row>
    <row r="9" spans="1:108" ht="21" customHeight="1" x14ac:dyDescent="0.3">
      <c r="A9" s="340"/>
      <c r="B9" s="341"/>
      <c r="C9" s="341"/>
      <c r="D9" s="341"/>
      <c r="E9" s="366"/>
      <c r="F9" s="341"/>
      <c r="G9" s="341"/>
      <c r="H9" s="341"/>
      <c r="I9" s="341"/>
      <c r="J9" s="340"/>
      <c r="K9" s="340"/>
      <c r="L9" s="391"/>
      <c r="M9" s="389"/>
      <c r="N9" s="175">
        <v>5</v>
      </c>
      <c r="O9" s="177"/>
      <c r="P9" s="186"/>
      <c r="Q9" s="186"/>
      <c r="R9" s="186"/>
      <c r="S9" s="186"/>
      <c r="T9" s="186"/>
      <c r="U9" s="186"/>
      <c r="V9" s="186"/>
      <c r="W9" s="101">
        <f t="shared" si="1"/>
        <v>0</v>
      </c>
      <c r="X9" s="102" t="str">
        <f t="shared" si="0"/>
        <v>DEBIL</v>
      </c>
      <c r="Y9" s="187"/>
      <c r="Z9" s="103" t="str">
        <f t="shared" si="2"/>
        <v/>
      </c>
      <c r="AA9" s="101" t="str">
        <f t="shared" si="3"/>
        <v>SI</v>
      </c>
      <c r="AB9" s="186"/>
      <c r="AC9" s="392"/>
      <c r="AD9" s="392"/>
      <c r="AE9" s="393"/>
      <c r="AF9" s="393"/>
      <c r="AG9" s="394"/>
      <c r="AH9" s="394"/>
      <c r="AI9" s="387"/>
      <c r="AJ9" s="387"/>
      <c r="AK9" s="391"/>
      <c r="AL9" s="389"/>
      <c r="AM9" s="396"/>
      <c r="AN9" s="176"/>
      <c r="AO9" s="175"/>
      <c r="AP9" s="183"/>
      <c r="AQ9" s="183"/>
      <c r="AR9" s="176"/>
      <c r="AS9" s="183"/>
      <c r="AT9" s="176"/>
      <c r="AU9" s="183"/>
      <c r="AV9" s="176"/>
      <c r="AW9" s="99"/>
      <c r="AX9" s="167"/>
      <c r="AY9" s="131"/>
      <c r="AZ9" s="176"/>
      <c r="BA9" s="176"/>
      <c r="BB9" s="175"/>
      <c r="BC9" s="183"/>
      <c r="BD9" s="183"/>
      <c r="BE9" s="176"/>
      <c r="BF9" s="176"/>
      <c r="BG9" s="175"/>
      <c r="BH9" s="183"/>
      <c r="BI9" s="183"/>
      <c r="BJ9" s="176"/>
      <c r="BK9" s="176"/>
      <c r="BL9" s="175"/>
      <c r="BM9" s="183"/>
      <c r="BN9" s="183"/>
      <c r="BO9" s="167"/>
      <c r="BP9" s="279"/>
      <c r="BQ9" s="131"/>
      <c r="BR9" s="99"/>
      <c r="BS9" s="99"/>
      <c r="BT9" s="99"/>
      <c r="BU9" s="167"/>
      <c r="BV9" s="167"/>
      <c r="BW9" s="167"/>
      <c r="BX9" s="99"/>
      <c r="BY9" s="167"/>
      <c r="BZ9" s="167"/>
      <c r="CA9" s="99"/>
      <c r="CB9" s="167"/>
      <c r="CC9" s="131"/>
      <c r="CD9" s="167"/>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row>
    <row r="10" spans="1:108" ht="21" customHeight="1" x14ac:dyDescent="0.3">
      <c r="A10" s="340"/>
      <c r="B10" s="341"/>
      <c r="C10" s="341"/>
      <c r="D10" s="341"/>
      <c r="E10" s="366"/>
      <c r="F10" s="341"/>
      <c r="G10" s="341"/>
      <c r="H10" s="341"/>
      <c r="I10" s="341"/>
      <c r="J10" s="340"/>
      <c r="K10" s="340"/>
      <c r="L10" s="391"/>
      <c r="M10" s="390"/>
      <c r="N10" s="175">
        <v>6</v>
      </c>
      <c r="O10" s="177"/>
      <c r="P10" s="186"/>
      <c r="Q10" s="186"/>
      <c r="R10" s="186"/>
      <c r="S10" s="186"/>
      <c r="T10" s="186"/>
      <c r="U10" s="186"/>
      <c r="V10" s="186"/>
      <c r="W10" s="101">
        <f t="shared" si="1"/>
        <v>0</v>
      </c>
      <c r="X10" s="102" t="str">
        <f t="shared" si="0"/>
        <v>DEBIL</v>
      </c>
      <c r="Y10" s="187"/>
      <c r="Z10" s="103" t="str">
        <f t="shared" si="2"/>
        <v/>
      </c>
      <c r="AA10" s="101" t="str">
        <f t="shared" si="3"/>
        <v>SI</v>
      </c>
      <c r="AB10" s="186"/>
      <c r="AC10" s="392"/>
      <c r="AD10" s="392"/>
      <c r="AE10" s="393"/>
      <c r="AF10" s="393"/>
      <c r="AG10" s="394"/>
      <c r="AH10" s="394"/>
      <c r="AI10" s="387"/>
      <c r="AJ10" s="387"/>
      <c r="AK10" s="391"/>
      <c r="AL10" s="390"/>
      <c r="AM10" s="397"/>
      <c r="AN10" s="176"/>
      <c r="AO10" s="175"/>
      <c r="AP10" s="183"/>
      <c r="AQ10" s="183"/>
      <c r="AR10" s="176"/>
      <c r="AS10" s="183"/>
      <c r="AT10" s="176"/>
      <c r="AU10" s="183"/>
      <c r="AV10" s="176"/>
      <c r="AW10" s="99"/>
      <c r="AX10" s="167"/>
      <c r="AY10" s="131"/>
      <c r="AZ10" s="176"/>
      <c r="BA10" s="176"/>
      <c r="BB10" s="175"/>
      <c r="BC10" s="183"/>
      <c r="BD10" s="183"/>
      <c r="BE10" s="176"/>
      <c r="BF10" s="176"/>
      <c r="BG10" s="175"/>
      <c r="BH10" s="183"/>
      <c r="BI10" s="183"/>
      <c r="BJ10" s="176"/>
      <c r="BK10" s="176"/>
      <c r="BL10" s="175"/>
      <c r="BM10" s="183"/>
      <c r="BN10" s="183"/>
      <c r="BO10" s="167"/>
      <c r="BP10" s="279"/>
      <c r="BQ10" s="131"/>
      <c r="BR10" s="99"/>
      <c r="BS10" s="99"/>
      <c r="BT10" s="99"/>
      <c r="BU10" s="167"/>
      <c r="BV10" s="167"/>
      <c r="BW10" s="167"/>
      <c r="BX10" s="99"/>
      <c r="BY10" s="167"/>
      <c r="BZ10" s="167"/>
      <c r="CA10" s="99"/>
      <c r="CB10" s="167"/>
      <c r="CC10" s="131"/>
      <c r="CD10" s="167"/>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row>
    <row r="11" spans="1:108" ht="21" customHeight="1" x14ac:dyDescent="0.3">
      <c r="A11" s="340">
        <v>2</v>
      </c>
      <c r="B11" s="341"/>
      <c r="C11" s="341"/>
      <c r="D11" s="341"/>
      <c r="E11" s="366"/>
      <c r="F11" s="341"/>
      <c r="G11" s="341"/>
      <c r="H11" s="341"/>
      <c r="I11" s="341"/>
      <c r="J11" s="340"/>
      <c r="K11" s="340"/>
      <c r="L11" s="391">
        <f>+(J11*K11)*4</f>
        <v>0</v>
      </c>
      <c r="M11" s="388" t="b">
        <f>IF(OR(AND(J11=3,K11=4),AND(J11=2,K11=5),AND(J11=2,K11=5),AND(L11=20),AND(L11&gt;=52,L11&lt;=100)),"ZONA RIESGO EXTREMA",IF(OR(AND(J11=5,K11=2),AND(J11=4,K11=3),AND(J11=1,K11=4),AND(L11=16),AND(L11&gt;=28,L11&lt;=48)),"ZONA RIESGO ALTA",IF(OR(AND(J11=1,K11=3),AND(J11=4,K11=1),AND(L11=24)),"ZONA RIESGO MODERADA",IF(AND(L11&gt;=4,L11&lt;=16),"ZONA RIESGO BAJA"))))</f>
        <v>0</v>
      </c>
      <c r="N11" s="175">
        <v>1</v>
      </c>
      <c r="O11" s="177"/>
      <c r="P11" s="186"/>
      <c r="Q11" s="186"/>
      <c r="R11" s="186"/>
      <c r="S11" s="186"/>
      <c r="T11" s="186"/>
      <c r="U11" s="186"/>
      <c r="V11" s="186"/>
      <c r="W11" s="101">
        <f t="shared" si="1"/>
        <v>0</v>
      </c>
      <c r="X11" s="102" t="str">
        <f t="shared" si="0"/>
        <v>DEBIL</v>
      </c>
      <c r="Y11" s="187"/>
      <c r="Z11" s="103" t="str">
        <f t="shared" si="2"/>
        <v/>
      </c>
      <c r="AA11" s="101" t="str">
        <f t="shared" si="3"/>
        <v>SI</v>
      </c>
      <c r="AB11" s="186"/>
      <c r="AC11" s="392">
        <f>IF(AND(W11&gt;0,SUM(W12:W16)=0),W11,IF(AND(SUM(W11:W12)&gt;0,SUM(W13:W16)=0),AVERAGE(W11:W12),IF(AND(SUM(W11:W13)&gt;0,SUM(W14:W16)=0),AVERAGE(W11:W13),IF(AND(SUM(W11:W14)&gt;0,SUM(W15:W16)=0),AVERAGE(W11:W14),IF(AND(SUM(W11:W15)&gt;0,W16=0),AVERAGE(W11:W15),AVERAGE(W11:W16))))))</f>
        <v>0</v>
      </c>
      <c r="AD11" s="392" t="str">
        <f>IF(AND(AC11&gt;=50,AC11&lt;=99),"MODERADO",IF(AND(AC11=100), "FUERTE",IF(AND(AC11&lt;50), "DEBIL")))</f>
        <v>DEBIL</v>
      </c>
      <c r="AE11" s="393"/>
      <c r="AF11" s="393"/>
      <c r="AG11" s="394" t="str">
        <f>IFERROR(_xlfn.IFS(AND(AD11="MODERADO",AE11="Directamente"),1,AND(AD11="FUERTE",AE11="Directamente"),2),"0")</f>
        <v>0</v>
      </c>
      <c r="AH11" s="394" t="str">
        <f>IFERROR(_xlfn.IFS(AND(AD11="MODERADO",AF11="Directamente"),1,AND(AD11="FUERTE",AF11="Directamente"),2,AND(AD11="FUERTE",AF11="Indirectamente"),1),"0")</f>
        <v>0</v>
      </c>
      <c r="AI11" s="387"/>
      <c r="AJ11" s="387"/>
      <c r="AK11" s="391">
        <f>+(AI11*AJ11)*4</f>
        <v>0</v>
      </c>
      <c r="AL11" s="388"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395"/>
      <c r="AN11" s="176"/>
      <c r="AO11" s="175"/>
      <c r="AP11" s="183"/>
      <c r="AQ11" s="183"/>
      <c r="AR11" s="176"/>
      <c r="AS11" s="183"/>
      <c r="AT11" s="176"/>
      <c r="AU11" s="183"/>
      <c r="AV11" s="176"/>
      <c r="AW11" s="99"/>
      <c r="AX11" s="167"/>
      <c r="AY11" s="131"/>
      <c r="AZ11" s="176"/>
      <c r="BA11" s="176"/>
      <c r="BB11" s="175"/>
      <c r="BC11" s="183"/>
      <c r="BD11" s="183"/>
      <c r="BE11" s="176"/>
      <c r="BF11" s="176"/>
      <c r="BG11" s="175"/>
      <c r="BH11" s="183"/>
      <c r="BI11" s="183"/>
      <c r="BJ11" s="176"/>
      <c r="BK11" s="176"/>
      <c r="BL11" s="175"/>
      <c r="BM11" s="183"/>
      <c r="BN11" s="183"/>
      <c r="BO11" s="167"/>
      <c r="BP11" s="279"/>
      <c r="BQ11" s="131"/>
      <c r="BR11" s="99"/>
      <c r="BS11" s="99"/>
      <c r="BT11" s="99"/>
      <c r="BU11" s="167"/>
      <c r="BV11" s="167"/>
      <c r="BW11" s="167"/>
      <c r="BX11" s="99"/>
      <c r="BY11" s="167"/>
      <c r="BZ11" s="167"/>
      <c r="CA11" s="99"/>
      <c r="CB11" s="167"/>
      <c r="CC11" s="131"/>
      <c r="CD11" s="167"/>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row>
    <row r="12" spans="1:108" ht="21" customHeight="1" thickTop="1" thickBot="1" x14ac:dyDescent="0.35">
      <c r="A12" s="340"/>
      <c r="B12" s="341"/>
      <c r="C12" s="341"/>
      <c r="D12" s="341"/>
      <c r="E12" s="366"/>
      <c r="F12" s="341"/>
      <c r="G12" s="341"/>
      <c r="H12" s="341"/>
      <c r="I12" s="341"/>
      <c r="J12" s="340"/>
      <c r="K12" s="340"/>
      <c r="L12" s="391"/>
      <c r="M12" s="389"/>
      <c r="N12" s="175">
        <v>2</v>
      </c>
      <c r="O12" s="177"/>
      <c r="P12" s="186"/>
      <c r="Q12" s="186"/>
      <c r="R12" s="186"/>
      <c r="S12" s="186"/>
      <c r="T12" s="186"/>
      <c r="U12" s="186"/>
      <c r="V12" s="186"/>
      <c r="W12" s="101">
        <f t="shared" si="1"/>
        <v>0</v>
      </c>
      <c r="X12" s="102" t="str">
        <f t="shared" si="0"/>
        <v>DEBIL</v>
      </c>
      <c r="Y12" s="187"/>
      <c r="Z12" s="103" t="str">
        <f t="shared" si="2"/>
        <v/>
      </c>
      <c r="AA12" s="101" t="str">
        <f t="shared" si="3"/>
        <v>SI</v>
      </c>
      <c r="AB12" s="186"/>
      <c r="AC12" s="392"/>
      <c r="AD12" s="392"/>
      <c r="AE12" s="393"/>
      <c r="AF12" s="393"/>
      <c r="AG12" s="394"/>
      <c r="AH12" s="394"/>
      <c r="AI12" s="387"/>
      <c r="AJ12" s="387"/>
      <c r="AK12" s="391"/>
      <c r="AL12" s="389"/>
      <c r="AM12" s="396"/>
      <c r="AN12" s="176"/>
      <c r="AO12" s="175"/>
      <c r="AP12" s="183"/>
      <c r="AQ12" s="183"/>
      <c r="AR12" s="176"/>
      <c r="AS12" s="183"/>
      <c r="AT12" s="176"/>
      <c r="AU12" s="183"/>
      <c r="AV12" s="176"/>
      <c r="AW12" s="99"/>
      <c r="AX12" s="167"/>
      <c r="AY12" s="131"/>
      <c r="AZ12" s="176"/>
      <c r="BA12" s="176"/>
      <c r="BB12" s="175"/>
      <c r="BC12" s="183"/>
      <c r="BD12" s="183"/>
      <c r="BE12" s="176"/>
      <c r="BF12" s="176"/>
      <c r="BG12" s="175"/>
      <c r="BH12" s="183"/>
      <c r="BI12" s="183"/>
      <c r="BJ12" s="176"/>
      <c r="BK12" s="176"/>
      <c r="BL12" s="175"/>
      <c r="BM12" s="183"/>
      <c r="BN12" s="183"/>
      <c r="BO12" s="167"/>
      <c r="BP12" s="279"/>
      <c r="BQ12" s="131"/>
      <c r="BR12" s="99"/>
      <c r="BS12" s="99"/>
      <c r="BT12" s="99"/>
      <c r="BU12" s="167"/>
      <c r="BV12" s="167"/>
      <c r="BW12" s="167"/>
      <c r="BX12" s="99"/>
      <c r="BY12" s="167"/>
      <c r="BZ12" s="167"/>
      <c r="CA12" s="99"/>
      <c r="CB12" s="167"/>
      <c r="CC12" s="131"/>
      <c r="CD12" s="167"/>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row>
    <row r="13" spans="1:108" ht="21" customHeight="1" thickTop="1" thickBot="1" x14ac:dyDescent="0.35">
      <c r="A13" s="340"/>
      <c r="B13" s="341"/>
      <c r="C13" s="341"/>
      <c r="D13" s="341"/>
      <c r="E13" s="366"/>
      <c r="F13" s="341"/>
      <c r="G13" s="341"/>
      <c r="H13" s="341"/>
      <c r="I13" s="341"/>
      <c r="J13" s="340"/>
      <c r="K13" s="340"/>
      <c r="L13" s="391"/>
      <c r="M13" s="389"/>
      <c r="N13" s="175">
        <v>3</v>
      </c>
      <c r="O13" s="179"/>
      <c r="P13" s="186"/>
      <c r="Q13" s="186"/>
      <c r="R13" s="186"/>
      <c r="S13" s="186"/>
      <c r="T13" s="186"/>
      <c r="U13" s="186"/>
      <c r="V13" s="186"/>
      <c r="W13" s="101">
        <f t="shared" si="1"/>
        <v>0</v>
      </c>
      <c r="X13" s="102" t="str">
        <f t="shared" si="0"/>
        <v>DEBIL</v>
      </c>
      <c r="Y13" s="187"/>
      <c r="Z13" s="103" t="str">
        <f t="shared" si="2"/>
        <v/>
      </c>
      <c r="AA13" s="101" t="str">
        <f t="shared" si="3"/>
        <v>SI</v>
      </c>
      <c r="AB13" s="186"/>
      <c r="AC13" s="392"/>
      <c r="AD13" s="392"/>
      <c r="AE13" s="393"/>
      <c r="AF13" s="393"/>
      <c r="AG13" s="394"/>
      <c r="AH13" s="394"/>
      <c r="AI13" s="387"/>
      <c r="AJ13" s="387"/>
      <c r="AK13" s="391"/>
      <c r="AL13" s="389"/>
      <c r="AM13" s="396"/>
      <c r="AN13" s="176"/>
      <c r="AO13" s="175"/>
      <c r="AP13" s="183"/>
      <c r="AQ13" s="183"/>
      <c r="AR13" s="176"/>
      <c r="AS13" s="183"/>
      <c r="AT13" s="176"/>
      <c r="AU13" s="183"/>
      <c r="AV13" s="176"/>
      <c r="AW13" s="99"/>
      <c r="AX13" s="167"/>
      <c r="AY13" s="131"/>
      <c r="AZ13" s="176"/>
      <c r="BA13" s="176"/>
      <c r="BB13" s="175"/>
      <c r="BC13" s="183"/>
      <c r="BD13" s="183"/>
      <c r="BE13" s="176"/>
      <c r="BF13" s="176"/>
      <c r="BG13" s="175"/>
      <c r="BH13" s="183"/>
      <c r="BI13" s="183"/>
      <c r="BJ13" s="176"/>
      <c r="BK13" s="176"/>
      <c r="BL13" s="175"/>
      <c r="BM13" s="183"/>
      <c r="BN13" s="183"/>
      <c r="BO13" s="167"/>
      <c r="BP13" s="279"/>
      <c r="BQ13" s="131"/>
      <c r="BR13" s="99"/>
      <c r="BS13" s="99"/>
      <c r="BT13" s="99"/>
      <c r="BU13" s="167"/>
      <c r="BV13" s="167"/>
      <c r="BW13" s="167"/>
      <c r="BX13" s="99"/>
      <c r="BY13" s="167"/>
      <c r="BZ13" s="167"/>
      <c r="CA13" s="99"/>
      <c r="CB13" s="167"/>
      <c r="CC13" s="131"/>
      <c r="CD13" s="167"/>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row>
    <row r="14" spans="1:108" ht="21" customHeight="1" thickTop="1" thickBot="1" x14ac:dyDescent="0.35">
      <c r="A14" s="340"/>
      <c r="B14" s="341"/>
      <c r="C14" s="341"/>
      <c r="D14" s="341"/>
      <c r="E14" s="366"/>
      <c r="F14" s="341"/>
      <c r="G14" s="341"/>
      <c r="H14" s="341"/>
      <c r="I14" s="341"/>
      <c r="J14" s="340"/>
      <c r="K14" s="340"/>
      <c r="L14" s="391"/>
      <c r="M14" s="389"/>
      <c r="N14" s="175">
        <v>4</v>
      </c>
      <c r="O14" s="177"/>
      <c r="P14" s="186"/>
      <c r="Q14" s="186"/>
      <c r="R14" s="186"/>
      <c r="S14" s="186"/>
      <c r="T14" s="186"/>
      <c r="U14" s="186"/>
      <c r="V14" s="186"/>
      <c r="W14" s="101">
        <f t="shared" si="1"/>
        <v>0</v>
      </c>
      <c r="X14" s="102" t="str">
        <f t="shared" si="0"/>
        <v>DEBIL</v>
      </c>
      <c r="Y14" s="187"/>
      <c r="Z14" s="103" t="str">
        <f t="shared" si="2"/>
        <v/>
      </c>
      <c r="AA14" s="101" t="str">
        <f t="shared" si="3"/>
        <v>SI</v>
      </c>
      <c r="AB14" s="186"/>
      <c r="AC14" s="392"/>
      <c r="AD14" s="392"/>
      <c r="AE14" s="393"/>
      <c r="AF14" s="393"/>
      <c r="AG14" s="394"/>
      <c r="AH14" s="394"/>
      <c r="AI14" s="387"/>
      <c r="AJ14" s="387"/>
      <c r="AK14" s="391"/>
      <c r="AL14" s="389"/>
      <c r="AM14" s="396"/>
      <c r="AN14" s="176"/>
      <c r="AO14" s="175"/>
      <c r="AP14" s="183"/>
      <c r="AQ14" s="183"/>
      <c r="AR14" s="176"/>
      <c r="AS14" s="183"/>
      <c r="AT14" s="176"/>
      <c r="AU14" s="183"/>
      <c r="AV14" s="176"/>
      <c r="AW14" s="99"/>
      <c r="AX14" s="167"/>
      <c r="AY14" s="131"/>
      <c r="AZ14" s="176"/>
      <c r="BA14" s="176"/>
      <c r="BB14" s="175"/>
      <c r="BC14" s="183"/>
      <c r="BD14" s="183"/>
      <c r="BE14" s="176"/>
      <c r="BF14" s="176"/>
      <c r="BG14" s="175"/>
      <c r="BH14" s="183"/>
      <c r="BI14" s="183"/>
      <c r="BJ14" s="176"/>
      <c r="BK14" s="176"/>
      <c r="BL14" s="175"/>
      <c r="BM14" s="183"/>
      <c r="BN14" s="183"/>
      <c r="BO14" s="167"/>
      <c r="BP14" s="279"/>
      <c r="BQ14" s="131"/>
      <c r="BR14" s="99"/>
      <c r="BS14" s="99"/>
      <c r="BT14" s="99"/>
      <c r="BU14" s="167"/>
      <c r="BV14" s="167"/>
      <c r="BW14" s="167"/>
      <c r="BX14" s="99"/>
      <c r="BY14" s="167"/>
      <c r="BZ14" s="167"/>
      <c r="CA14" s="99"/>
      <c r="CB14" s="167"/>
      <c r="CC14" s="131"/>
      <c r="CD14" s="167"/>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row>
    <row r="15" spans="1:108" ht="21" customHeight="1" thickTop="1" thickBot="1" x14ac:dyDescent="0.35">
      <c r="A15" s="340"/>
      <c r="B15" s="341"/>
      <c r="C15" s="341"/>
      <c r="D15" s="341"/>
      <c r="E15" s="366"/>
      <c r="F15" s="341"/>
      <c r="G15" s="341"/>
      <c r="H15" s="341"/>
      <c r="I15" s="341"/>
      <c r="J15" s="340"/>
      <c r="K15" s="340"/>
      <c r="L15" s="391"/>
      <c r="M15" s="389"/>
      <c r="N15" s="175">
        <v>5</v>
      </c>
      <c r="O15" s="177"/>
      <c r="P15" s="186"/>
      <c r="Q15" s="186"/>
      <c r="R15" s="186"/>
      <c r="S15" s="186"/>
      <c r="T15" s="186"/>
      <c r="U15" s="186"/>
      <c r="V15" s="186"/>
      <c r="W15" s="101">
        <f t="shared" si="1"/>
        <v>0</v>
      </c>
      <c r="X15" s="102" t="str">
        <f t="shared" si="0"/>
        <v>DEBIL</v>
      </c>
      <c r="Y15" s="187"/>
      <c r="Z15" s="103" t="str">
        <f t="shared" si="2"/>
        <v/>
      </c>
      <c r="AA15" s="101" t="str">
        <f t="shared" si="3"/>
        <v>SI</v>
      </c>
      <c r="AB15" s="186"/>
      <c r="AC15" s="392"/>
      <c r="AD15" s="392"/>
      <c r="AE15" s="393"/>
      <c r="AF15" s="393"/>
      <c r="AG15" s="394"/>
      <c r="AH15" s="394"/>
      <c r="AI15" s="387"/>
      <c r="AJ15" s="387"/>
      <c r="AK15" s="391"/>
      <c r="AL15" s="389"/>
      <c r="AM15" s="396"/>
      <c r="AN15" s="176"/>
      <c r="AO15" s="175"/>
      <c r="AP15" s="183"/>
      <c r="AQ15" s="183"/>
      <c r="AR15" s="176"/>
      <c r="AS15" s="183"/>
      <c r="AT15" s="176"/>
      <c r="AU15" s="183"/>
      <c r="AV15" s="176"/>
      <c r="AW15" s="99"/>
      <c r="AX15" s="167"/>
      <c r="AY15" s="131"/>
      <c r="AZ15" s="176"/>
      <c r="BA15" s="176"/>
      <c r="BB15" s="175"/>
      <c r="BC15" s="183"/>
      <c r="BD15" s="183"/>
      <c r="BE15" s="176"/>
      <c r="BF15" s="176"/>
      <c r="BG15" s="175"/>
      <c r="BH15" s="183"/>
      <c r="BI15" s="183"/>
      <c r="BJ15" s="176"/>
      <c r="BK15" s="176"/>
      <c r="BL15" s="175"/>
      <c r="BM15" s="183"/>
      <c r="BN15" s="183"/>
      <c r="BO15" s="167"/>
      <c r="BP15" s="279"/>
      <c r="BQ15" s="131"/>
      <c r="BR15" s="99"/>
      <c r="BS15" s="99"/>
      <c r="BT15" s="99"/>
      <c r="BU15" s="167"/>
      <c r="BV15" s="167"/>
      <c r="BW15" s="167"/>
      <c r="BX15" s="99"/>
      <c r="BY15" s="167"/>
      <c r="BZ15" s="167"/>
      <c r="CA15" s="99"/>
      <c r="CB15" s="167"/>
      <c r="CC15" s="131"/>
      <c r="CD15" s="167"/>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row>
    <row r="16" spans="1:108" ht="21" customHeight="1" thickTop="1" thickBot="1" x14ac:dyDescent="0.35">
      <c r="A16" s="340"/>
      <c r="B16" s="341"/>
      <c r="C16" s="341"/>
      <c r="D16" s="341"/>
      <c r="E16" s="366"/>
      <c r="F16" s="341"/>
      <c r="G16" s="341"/>
      <c r="H16" s="341"/>
      <c r="I16" s="341"/>
      <c r="J16" s="340"/>
      <c r="K16" s="340"/>
      <c r="L16" s="391"/>
      <c r="M16" s="390"/>
      <c r="N16" s="175">
        <v>6</v>
      </c>
      <c r="O16" s="177"/>
      <c r="P16" s="186"/>
      <c r="Q16" s="186"/>
      <c r="R16" s="186"/>
      <c r="S16" s="186"/>
      <c r="T16" s="186"/>
      <c r="U16" s="186"/>
      <c r="V16" s="186"/>
      <c r="W16" s="101">
        <f t="shared" si="1"/>
        <v>0</v>
      </c>
      <c r="X16" s="102" t="str">
        <f t="shared" si="0"/>
        <v>DEBIL</v>
      </c>
      <c r="Y16" s="187"/>
      <c r="Z16" s="103" t="str">
        <f t="shared" si="2"/>
        <v/>
      </c>
      <c r="AA16" s="101" t="str">
        <f t="shared" si="3"/>
        <v>SI</v>
      </c>
      <c r="AB16" s="186"/>
      <c r="AC16" s="392"/>
      <c r="AD16" s="392"/>
      <c r="AE16" s="393"/>
      <c r="AF16" s="393"/>
      <c r="AG16" s="394"/>
      <c r="AH16" s="394"/>
      <c r="AI16" s="387"/>
      <c r="AJ16" s="387"/>
      <c r="AK16" s="391"/>
      <c r="AL16" s="390"/>
      <c r="AM16" s="397"/>
      <c r="AN16" s="176"/>
      <c r="AO16" s="175"/>
      <c r="AP16" s="183"/>
      <c r="AQ16" s="183"/>
      <c r="AR16" s="176"/>
      <c r="AS16" s="183"/>
      <c r="AT16" s="176"/>
      <c r="AU16" s="183"/>
      <c r="AV16" s="176"/>
      <c r="AW16" s="99"/>
      <c r="AX16" s="167"/>
      <c r="AY16" s="131"/>
      <c r="AZ16" s="176"/>
      <c r="BA16" s="176"/>
      <c r="BB16" s="175"/>
      <c r="BC16" s="183"/>
      <c r="BD16" s="183"/>
      <c r="BE16" s="176"/>
      <c r="BF16" s="176"/>
      <c r="BG16" s="175"/>
      <c r="BH16" s="183"/>
      <c r="BI16" s="183"/>
      <c r="BJ16" s="176"/>
      <c r="BK16" s="176"/>
      <c r="BL16" s="175"/>
      <c r="BM16" s="183"/>
      <c r="BN16" s="183"/>
      <c r="BO16" s="167"/>
      <c r="BP16" s="279"/>
      <c r="BQ16" s="131"/>
      <c r="BR16" s="99"/>
      <c r="BS16" s="99"/>
      <c r="BT16" s="99"/>
      <c r="BU16" s="167"/>
      <c r="BV16" s="167"/>
      <c r="BW16" s="167"/>
      <c r="BX16" s="99"/>
      <c r="BY16" s="167"/>
      <c r="BZ16" s="167"/>
      <c r="CA16" s="99"/>
      <c r="CB16" s="167"/>
      <c r="CC16" s="131"/>
      <c r="CD16" s="167"/>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row>
    <row r="17" spans="1:108" ht="21" customHeight="1" thickTop="1" thickBot="1" x14ac:dyDescent="0.35">
      <c r="A17" s="340">
        <v>3</v>
      </c>
      <c r="B17" s="341"/>
      <c r="C17" s="341"/>
      <c r="D17" s="341"/>
      <c r="E17" s="366"/>
      <c r="F17" s="341"/>
      <c r="G17" s="341"/>
      <c r="H17" s="341"/>
      <c r="I17" s="341"/>
      <c r="J17" s="340"/>
      <c r="K17" s="340"/>
      <c r="L17" s="391">
        <f>+(J17*K17)*4</f>
        <v>0</v>
      </c>
      <c r="M17" s="388" t="b">
        <f>IF(OR(AND(J17=3,K17=4),AND(J17=2,K17=5),AND(J17=2,K17=5),AND(L17=20),AND(L17&gt;=52,L17&lt;=100)),"ZONA RIESGO EXTREMA",IF(OR(AND(J17=5,K17=2),AND(J17=4,K17=3),AND(J17=1,K17=4),AND(L17=16),AND(L17&gt;=28,L17&lt;=48)),"ZONA RIESGO ALTA",IF(OR(AND(J17=1,K17=3),AND(J17=4,K17=1),AND(L17=24)),"ZONA RIESGO MODERADA",IF(AND(L17&gt;=4,L17&lt;=16),"ZONA RIESGO BAJA"))))</f>
        <v>0</v>
      </c>
      <c r="N17" s="175">
        <v>1</v>
      </c>
      <c r="O17" s="177"/>
      <c r="P17" s="186"/>
      <c r="Q17" s="186"/>
      <c r="R17" s="186"/>
      <c r="S17" s="186"/>
      <c r="T17" s="186"/>
      <c r="U17" s="186"/>
      <c r="V17" s="186"/>
      <c r="W17" s="101">
        <f t="shared" si="1"/>
        <v>0</v>
      </c>
      <c r="X17" s="102" t="str">
        <f t="shared" si="0"/>
        <v>DEBIL</v>
      </c>
      <c r="Y17" s="187"/>
      <c r="Z17" s="103" t="str">
        <f t="shared" si="2"/>
        <v/>
      </c>
      <c r="AA17" s="101" t="str">
        <f t="shared" si="3"/>
        <v>SI</v>
      </c>
      <c r="AB17" s="186"/>
      <c r="AC17" s="392">
        <f>IF(AND(W17&gt;0,SUM(W18:W22)=0),W17,IF(AND(SUM(W17:W18)&gt;0,SUM(W19:W22)=0),AVERAGE(W17:W18),IF(AND(SUM(W17:W19)&gt;0,SUM(W20:W22)=0),AVERAGE(W17:W19),IF(AND(SUM(W17:W20)&gt;0,SUM(W21:W22)=0),AVERAGE(W17:W20),IF(AND(SUM(W17:W21)&gt;0,W22=0),AVERAGE(W17:W21),AVERAGE(W17:W22))))))</f>
        <v>0</v>
      </c>
      <c r="AD17" s="392" t="str">
        <f>IF(AND(AC17&gt;=50,AC17&lt;=99),"MODERADO",IF(AND(AC17=100), "FUERTE",IF(AND(AC17&lt;50), "DEBIL")))</f>
        <v>DEBIL</v>
      </c>
      <c r="AE17" s="393"/>
      <c r="AF17" s="393"/>
      <c r="AG17" s="394" t="str">
        <f>IFERROR(_xlfn.IFS(AND(AD17="MODERADO",AE17="Directamente"),1,AND(AD17="FUERTE",AE17="Directamente"),2),"0")</f>
        <v>0</v>
      </c>
      <c r="AH17" s="394" t="str">
        <f>IFERROR(_xlfn.IFS(AND(AD17="MODERADO",AF17="Directamente"),1,AND(AD17="FUERTE",AF17="Directamente"),2,AND(AD17="FUERTE",AF17="Indirectamente"),1),"0")</f>
        <v>0</v>
      </c>
      <c r="AI17" s="387"/>
      <c r="AJ17" s="387"/>
      <c r="AK17" s="391">
        <f>+(AI17*AJ17)*4</f>
        <v>0</v>
      </c>
      <c r="AL17" s="388"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395"/>
      <c r="AN17" s="176"/>
      <c r="AO17" s="175"/>
      <c r="AP17" s="183"/>
      <c r="AQ17" s="183"/>
      <c r="AR17" s="176"/>
      <c r="AS17" s="183"/>
      <c r="AT17" s="176"/>
      <c r="AU17" s="183"/>
      <c r="AV17" s="176"/>
      <c r="AW17" s="99"/>
      <c r="AX17" s="167"/>
      <c r="AY17" s="131"/>
      <c r="AZ17" s="176"/>
      <c r="BA17" s="176"/>
      <c r="BB17" s="175"/>
      <c r="BC17" s="183"/>
      <c r="BD17" s="183"/>
      <c r="BE17" s="176"/>
      <c r="BF17" s="176"/>
      <c r="BG17" s="175"/>
      <c r="BH17" s="183"/>
      <c r="BI17" s="183"/>
      <c r="BJ17" s="176"/>
      <c r="BK17" s="176"/>
      <c r="BL17" s="175"/>
      <c r="BM17" s="183"/>
      <c r="BN17" s="183"/>
      <c r="BO17" s="167"/>
      <c r="BP17" s="279"/>
      <c r="BQ17" s="131"/>
      <c r="BR17" s="99"/>
      <c r="BS17" s="99"/>
      <c r="BT17" s="99"/>
      <c r="BU17" s="167"/>
      <c r="BV17" s="167"/>
      <c r="BW17" s="167"/>
      <c r="BX17" s="99"/>
      <c r="BY17" s="167"/>
      <c r="BZ17" s="167"/>
      <c r="CA17" s="99"/>
      <c r="CB17" s="167"/>
      <c r="CC17" s="131"/>
      <c r="CD17" s="167"/>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row>
    <row r="18" spans="1:108" ht="21" customHeight="1" thickTop="1" thickBot="1" x14ac:dyDescent="0.35">
      <c r="A18" s="340"/>
      <c r="B18" s="341"/>
      <c r="C18" s="341"/>
      <c r="D18" s="341"/>
      <c r="E18" s="366"/>
      <c r="F18" s="341"/>
      <c r="G18" s="341"/>
      <c r="H18" s="341"/>
      <c r="I18" s="341"/>
      <c r="J18" s="340"/>
      <c r="K18" s="340"/>
      <c r="L18" s="391"/>
      <c r="M18" s="389"/>
      <c r="N18" s="175">
        <v>2</v>
      </c>
      <c r="O18" s="177"/>
      <c r="P18" s="186"/>
      <c r="Q18" s="186"/>
      <c r="R18" s="186"/>
      <c r="S18" s="186"/>
      <c r="T18" s="186"/>
      <c r="U18" s="186"/>
      <c r="V18" s="186"/>
      <c r="W18" s="101">
        <f t="shared" si="1"/>
        <v>0</v>
      </c>
      <c r="X18" s="102" t="str">
        <f t="shared" si="0"/>
        <v>DEBIL</v>
      </c>
      <c r="Y18" s="187"/>
      <c r="Z18" s="103" t="str">
        <f t="shared" si="2"/>
        <v/>
      </c>
      <c r="AA18" s="101" t="str">
        <f t="shared" si="3"/>
        <v>SI</v>
      </c>
      <c r="AB18" s="186"/>
      <c r="AC18" s="392"/>
      <c r="AD18" s="392"/>
      <c r="AE18" s="393"/>
      <c r="AF18" s="393"/>
      <c r="AG18" s="394"/>
      <c r="AH18" s="394"/>
      <c r="AI18" s="387"/>
      <c r="AJ18" s="387"/>
      <c r="AK18" s="391"/>
      <c r="AL18" s="389"/>
      <c r="AM18" s="396"/>
      <c r="AN18" s="176"/>
      <c r="AO18" s="175"/>
      <c r="AP18" s="183"/>
      <c r="AQ18" s="183"/>
      <c r="AR18" s="176"/>
      <c r="AS18" s="183"/>
      <c r="AT18" s="176"/>
      <c r="AU18" s="183"/>
      <c r="AV18" s="176"/>
      <c r="AW18" s="99"/>
      <c r="AX18" s="167"/>
      <c r="AY18" s="131"/>
      <c r="AZ18" s="176"/>
      <c r="BA18" s="176"/>
      <c r="BB18" s="175"/>
      <c r="BC18" s="183"/>
      <c r="BD18" s="183"/>
      <c r="BE18" s="176"/>
      <c r="BF18" s="176"/>
      <c r="BG18" s="175"/>
      <c r="BH18" s="183"/>
      <c r="BI18" s="183"/>
      <c r="BJ18" s="176"/>
      <c r="BK18" s="176"/>
      <c r="BL18" s="175"/>
      <c r="BM18" s="183"/>
      <c r="BN18" s="183"/>
      <c r="BO18" s="167"/>
      <c r="BP18" s="279"/>
      <c r="BQ18" s="131"/>
      <c r="BR18" s="99"/>
      <c r="BS18" s="99"/>
      <c r="BT18" s="99"/>
      <c r="BU18" s="167"/>
      <c r="BV18" s="167"/>
      <c r="BW18" s="167"/>
      <c r="BX18" s="99"/>
      <c r="BY18" s="167"/>
      <c r="BZ18" s="167"/>
      <c r="CA18" s="99"/>
      <c r="CB18" s="167"/>
      <c r="CC18" s="131"/>
      <c r="CD18" s="167"/>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row>
    <row r="19" spans="1:108" ht="21" customHeight="1" thickTop="1" thickBot="1" x14ac:dyDescent="0.35">
      <c r="A19" s="340"/>
      <c r="B19" s="341"/>
      <c r="C19" s="341"/>
      <c r="D19" s="341"/>
      <c r="E19" s="366"/>
      <c r="F19" s="341"/>
      <c r="G19" s="341"/>
      <c r="H19" s="341"/>
      <c r="I19" s="341"/>
      <c r="J19" s="340"/>
      <c r="K19" s="340"/>
      <c r="L19" s="391"/>
      <c r="M19" s="389"/>
      <c r="N19" s="175">
        <v>3</v>
      </c>
      <c r="O19" s="179"/>
      <c r="P19" s="186"/>
      <c r="Q19" s="186"/>
      <c r="R19" s="186"/>
      <c r="S19" s="186"/>
      <c r="T19" s="186"/>
      <c r="U19" s="186"/>
      <c r="V19" s="186"/>
      <c r="W19" s="101">
        <f t="shared" si="1"/>
        <v>0</v>
      </c>
      <c r="X19" s="102" t="str">
        <f t="shared" si="0"/>
        <v>DEBIL</v>
      </c>
      <c r="Y19" s="187"/>
      <c r="Z19" s="103" t="str">
        <f t="shared" si="2"/>
        <v/>
      </c>
      <c r="AA19" s="101" t="str">
        <f t="shared" si="3"/>
        <v>SI</v>
      </c>
      <c r="AB19" s="186"/>
      <c r="AC19" s="392"/>
      <c r="AD19" s="392"/>
      <c r="AE19" s="393"/>
      <c r="AF19" s="393"/>
      <c r="AG19" s="394"/>
      <c r="AH19" s="394"/>
      <c r="AI19" s="387"/>
      <c r="AJ19" s="387"/>
      <c r="AK19" s="391"/>
      <c r="AL19" s="389"/>
      <c r="AM19" s="396"/>
      <c r="AN19" s="176"/>
      <c r="AO19" s="175"/>
      <c r="AP19" s="183"/>
      <c r="AQ19" s="183"/>
      <c r="AR19" s="176"/>
      <c r="AS19" s="183"/>
      <c r="AT19" s="176"/>
      <c r="AU19" s="183"/>
      <c r="AV19" s="176"/>
      <c r="AW19" s="99"/>
      <c r="AX19" s="167"/>
      <c r="AY19" s="131"/>
      <c r="AZ19" s="176"/>
      <c r="BA19" s="176"/>
      <c r="BB19" s="175"/>
      <c r="BC19" s="183"/>
      <c r="BD19" s="183"/>
      <c r="BE19" s="176"/>
      <c r="BF19" s="176"/>
      <c r="BG19" s="175"/>
      <c r="BH19" s="183"/>
      <c r="BI19" s="183"/>
      <c r="BJ19" s="176"/>
      <c r="BK19" s="176"/>
      <c r="BL19" s="175"/>
      <c r="BM19" s="183"/>
      <c r="BN19" s="183"/>
      <c r="BO19" s="167"/>
      <c r="BP19" s="279"/>
      <c r="BQ19" s="131"/>
      <c r="BR19" s="99"/>
      <c r="BS19" s="99"/>
      <c r="BT19" s="99"/>
      <c r="BU19" s="167"/>
      <c r="BV19" s="167"/>
      <c r="BW19" s="167"/>
      <c r="BX19" s="99"/>
      <c r="BY19" s="167"/>
      <c r="BZ19" s="167"/>
      <c r="CA19" s="99"/>
      <c r="CB19" s="167"/>
      <c r="CC19" s="131"/>
      <c r="CD19" s="167"/>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row>
    <row r="20" spans="1:108" ht="21" customHeight="1" thickTop="1" thickBot="1" x14ac:dyDescent="0.35">
      <c r="A20" s="340"/>
      <c r="B20" s="341"/>
      <c r="C20" s="341"/>
      <c r="D20" s="341"/>
      <c r="E20" s="366"/>
      <c r="F20" s="341"/>
      <c r="G20" s="341"/>
      <c r="H20" s="341"/>
      <c r="I20" s="341"/>
      <c r="J20" s="340"/>
      <c r="K20" s="340"/>
      <c r="L20" s="391"/>
      <c r="M20" s="389"/>
      <c r="N20" s="175">
        <v>4</v>
      </c>
      <c r="O20" s="177"/>
      <c r="P20" s="186"/>
      <c r="Q20" s="186"/>
      <c r="R20" s="186"/>
      <c r="S20" s="186"/>
      <c r="T20" s="186"/>
      <c r="U20" s="186"/>
      <c r="V20" s="186"/>
      <c r="W20" s="101">
        <f t="shared" si="1"/>
        <v>0</v>
      </c>
      <c r="X20" s="102" t="str">
        <f t="shared" si="0"/>
        <v>DEBIL</v>
      </c>
      <c r="Y20" s="187"/>
      <c r="Z20" s="103" t="str">
        <f t="shared" si="2"/>
        <v/>
      </c>
      <c r="AA20" s="101" t="str">
        <f t="shared" si="3"/>
        <v>SI</v>
      </c>
      <c r="AB20" s="186"/>
      <c r="AC20" s="392"/>
      <c r="AD20" s="392"/>
      <c r="AE20" s="393"/>
      <c r="AF20" s="393"/>
      <c r="AG20" s="394"/>
      <c r="AH20" s="394"/>
      <c r="AI20" s="387"/>
      <c r="AJ20" s="387"/>
      <c r="AK20" s="391"/>
      <c r="AL20" s="389"/>
      <c r="AM20" s="396"/>
      <c r="AN20" s="176"/>
      <c r="AO20" s="175"/>
      <c r="AP20" s="183"/>
      <c r="AQ20" s="183"/>
      <c r="AR20" s="176"/>
      <c r="AS20" s="183"/>
      <c r="AT20" s="176"/>
      <c r="AU20" s="183"/>
      <c r="AV20" s="176"/>
      <c r="AW20" s="99"/>
      <c r="AX20" s="167"/>
      <c r="AY20" s="131"/>
      <c r="AZ20" s="176"/>
      <c r="BA20" s="176"/>
      <c r="BB20" s="175"/>
      <c r="BC20" s="183"/>
      <c r="BD20" s="183"/>
      <c r="BE20" s="176"/>
      <c r="BF20" s="176"/>
      <c r="BG20" s="175"/>
      <c r="BH20" s="183"/>
      <c r="BI20" s="183"/>
      <c r="BJ20" s="176"/>
      <c r="BK20" s="176"/>
      <c r="BL20" s="175"/>
      <c r="BM20" s="183"/>
      <c r="BN20" s="183"/>
      <c r="BO20" s="167"/>
      <c r="BP20" s="279"/>
      <c r="BQ20" s="131"/>
      <c r="BR20" s="99"/>
      <c r="BS20" s="99"/>
      <c r="BT20" s="99"/>
      <c r="BU20" s="167"/>
      <c r="BV20" s="167"/>
      <c r="BW20" s="167"/>
      <c r="BX20" s="99"/>
      <c r="BY20" s="167"/>
      <c r="BZ20" s="167"/>
      <c r="CA20" s="99"/>
      <c r="CB20" s="167"/>
      <c r="CC20" s="131"/>
      <c r="CD20" s="167"/>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row>
    <row r="21" spans="1:108" ht="21" customHeight="1" thickTop="1" thickBot="1" x14ac:dyDescent="0.35">
      <c r="A21" s="340"/>
      <c r="B21" s="341"/>
      <c r="C21" s="341"/>
      <c r="D21" s="341"/>
      <c r="E21" s="366"/>
      <c r="F21" s="341"/>
      <c r="G21" s="341"/>
      <c r="H21" s="341"/>
      <c r="I21" s="341"/>
      <c r="J21" s="340"/>
      <c r="K21" s="340"/>
      <c r="L21" s="391"/>
      <c r="M21" s="389"/>
      <c r="N21" s="175">
        <v>5</v>
      </c>
      <c r="O21" s="177"/>
      <c r="P21" s="186"/>
      <c r="Q21" s="186"/>
      <c r="R21" s="186"/>
      <c r="S21" s="186"/>
      <c r="T21" s="186"/>
      <c r="U21" s="186"/>
      <c r="V21" s="186"/>
      <c r="W21" s="101">
        <f t="shared" si="1"/>
        <v>0</v>
      </c>
      <c r="X21" s="102" t="str">
        <f t="shared" si="0"/>
        <v>DEBIL</v>
      </c>
      <c r="Y21" s="187"/>
      <c r="Z21" s="103" t="str">
        <f t="shared" si="2"/>
        <v/>
      </c>
      <c r="AA21" s="101" t="str">
        <f t="shared" si="3"/>
        <v>SI</v>
      </c>
      <c r="AB21" s="186"/>
      <c r="AC21" s="392"/>
      <c r="AD21" s="392"/>
      <c r="AE21" s="393"/>
      <c r="AF21" s="393"/>
      <c r="AG21" s="394"/>
      <c r="AH21" s="394"/>
      <c r="AI21" s="387"/>
      <c r="AJ21" s="387"/>
      <c r="AK21" s="391"/>
      <c r="AL21" s="389"/>
      <c r="AM21" s="396"/>
      <c r="AN21" s="176"/>
      <c r="AO21" s="175"/>
      <c r="AP21" s="183"/>
      <c r="AQ21" s="183"/>
      <c r="AR21" s="176"/>
      <c r="AS21" s="183"/>
      <c r="AT21" s="176"/>
      <c r="AU21" s="183"/>
      <c r="AV21" s="176"/>
      <c r="AW21" s="99"/>
      <c r="AX21" s="167"/>
      <c r="AY21" s="131"/>
      <c r="AZ21" s="176"/>
      <c r="BA21" s="176"/>
      <c r="BB21" s="175"/>
      <c r="BC21" s="183"/>
      <c r="BD21" s="183"/>
      <c r="BE21" s="176"/>
      <c r="BF21" s="176"/>
      <c r="BG21" s="175"/>
      <c r="BH21" s="183"/>
      <c r="BI21" s="183"/>
      <c r="BJ21" s="176"/>
      <c r="BK21" s="176"/>
      <c r="BL21" s="175"/>
      <c r="BM21" s="183"/>
      <c r="BN21" s="183"/>
      <c r="BO21" s="167"/>
      <c r="BP21" s="279"/>
      <c r="BQ21" s="131"/>
      <c r="BR21" s="99"/>
      <c r="BS21" s="99"/>
      <c r="BT21" s="99"/>
      <c r="BU21" s="167"/>
      <c r="BV21" s="167"/>
      <c r="BW21" s="167"/>
      <c r="BX21" s="99"/>
      <c r="BY21" s="167"/>
      <c r="BZ21" s="167"/>
      <c r="CA21" s="99"/>
      <c r="CB21" s="167"/>
      <c r="CC21" s="131"/>
      <c r="CD21" s="167"/>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row>
    <row r="22" spans="1:108" ht="21" customHeight="1" thickTop="1" thickBot="1" x14ac:dyDescent="0.35">
      <c r="A22" s="340"/>
      <c r="B22" s="341"/>
      <c r="C22" s="341"/>
      <c r="D22" s="341"/>
      <c r="E22" s="366"/>
      <c r="F22" s="341"/>
      <c r="G22" s="341"/>
      <c r="H22" s="341"/>
      <c r="I22" s="341"/>
      <c r="J22" s="340"/>
      <c r="K22" s="340"/>
      <c r="L22" s="391"/>
      <c r="M22" s="390"/>
      <c r="N22" s="175">
        <v>6</v>
      </c>
      <c r="O22" s="177"/>
      <c r="P22" s="186"/>
      <c r="Q22" s="186"/>
      <c r="R22" s="186"/>
      <c r="S22" s="186"/>
      <c r="T22" s="186"/>
      <c r="U22" s="186"/>
      <c r="V22" s="186"/>
      <c r="W22" s="101">
        <f t="shared" si="1"/>
        <v>0</v>
      </c>
      <c r="X22" s="102" t="str">
        <f t="shared" si="0"/>
        <v>DEBIL</v>
      </c>
      <c r="Y22" s="187"/>
      <c r="Z22" s="103" t="str">
        <f t="shared" si="2"/>
        <v/>
      </c>
      <c r="AA22" s="101" t="str">
        <f t="shared" si="3"/>
        <v>SI</v>
      </c>
      <c r="AB22" s="186"/>
      <c r="AC22" s="392"/>
      <c r="AD22" s="392"/>
      <c r="AE22" s="393"/>
      <c r="AF22" s="393"/>
      <c r="AG22" s="394"/>
      <c r="AH22" s="394"/>
      <c r="AI22" s="387"/>
      <c r="AJ22" s="387"/>
      <c r="AK22" s="391"/>
      <c r="AL22" s="390"/>
      <c r="AM22" s="397"/>
      <c r="AN22" s="176"/>
      <c r="AO22" s="175"/>
      <c r="AP22" s="183"/>
      <c r="AQ22" s="183"/>
      <c r="AR22" s="176"/>
      <c r="AS22" s="183"/>
      <c r="AT22" s="176"/>
      <c r="AU22" s="183"/>
      <c r="AV22" s="176"/>
      <c r="AW22" s="99"/>
      <c r="AX22" s="167"/>
      <c r="AY22" s="131"/>
      <c r="AZ22" s="176"/>
      <c r="BA22" s="176"/>
      <c r="BB22" s="175"/>
      <c r="BC22" s="183"/>
      <c r="BD22" s="183"/>
      <c r="BE22" s="176"/>
      <c r="BF22" s="176"/>
      <c r="BG22" s="175"/>
      <c r="BH22" s="183"/>
      <c r="BI22" s="183"/>
      <c r="BJ22" s="176"/>
      <c r="BK22" s="176"/>
      <c r="BL22" s="175"/>
      <c r="BM22" s="183"/>
      <c r="BN22" s="183"/>
      <c r="BO22" s="167"/>
      <c r="BP22" s="279"/>
      <c r="BQ22" s="131"/>
      <c r="BR22" s="99"/>
      <c r="BS22" s="99"/>
      <c r="BT22" s="99"/>
      <c r="BU22" s="167"/>
      <c r="BV22" s="167"/>
      <c r="BW22" s="167"/>
      <c r="BX22" s="99"/>
      <c r="BY22" s="167"/>
      <c r="BZ22" s="167"/>
      <c r="CA22" s="99"/>
      <c r="CB22" s="167"/>
      <c r="CC22" s="131"/>
      <c r="CD22" s="167"/>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row>
    <row r="23" spans="1:108" ht="21" customHeight="1" thickTop="1" thickBot="1" x14ac:dyDescent="0.35">
      <c r="A23" s="340">
        <v>4</v>
      </c>
      <c r="B23" s="341"/>
      <c r="C23" s="341"/>
      <c r="D23" s="341"/>
      <c r="E23" s="366"/>
      <c r="F23" s="341"/>
      <c r="G23" s="341"/>
      <c r="H23" s="341"/>
      <c r="I23" s="341"/>
      <c r="J23" s="340"/>
      <c r="K23" s="340"/>
      <c r="L23" s="391">
        <f>+(J23*K23)*4</f>
        <v>0</v>
      </c>
      <c r="M23" s="388" t="b">
        <f>IF(OR(AND(J23=3,K23=4),AND(J23=2,K23=5),AND(J23=2,K23=5),AND(L23=20),AND(L23&gt;=52,L23&lt;=100)),"ZONA RIESGO EXTREMA",IF(OR(AND(J23=5,K23=2),AND(J23=4,K23=3),AND(J23=1,K23=4),AND(L23=16),AND(L23&gt;=28,L23&lt;=48)),"ZONA RIESGO ALTA",IF(OR(AND(J23=1,K23=3),AND(J23=4,K23=1),AND(L23=24)),"ZONA RIESGO MODERADA",IF(AND(L23&gt;=4,L23&lt;=16),"ZONA RIESGO BAJA"))))</f>
        <v>0</v>
      </c>
      <c r="N23" s="175">
        <v>1</v>
      </c>
      <c r="O23" s="177"/>
      <c r="P23" s="186"/>
      <c r="Q23" s="186"/>
      <c r="R23" s="186"/>
      <c r="S23" s="186"/>
      <c r="T23" s="186"/>
      <c r="U23" s="186"/>
      <c r="V23" s="186"/>
      <c r="W23" s="101">
        <f t="shared" si="1"/>
        <v>0</v>
      </c>
      <c r="X23" s="102" t="str">
        <f t="shared" si="0"/>
        <v>DEBIL</v>
      </c>
      <c r="Y23" s="187"/>
      <c r="Z23" s="103" t="str">
        <f t="shared" si="2"/>
        <v/>
      </c>
      <c r="AA23" s="101" t="str">
        <f t="shared" si="3"/>
        <v>SI</v>
      </c>
      <c r="AB23" s="186"/>
      <c r="AC23" s="392">
        <f>IF(AND(W23&gt;0,SUM(W24:W28)=0),W23,IF(AND(SUM(W23:W24)&gt;0,SUM(W25:W28)=0),AVERAGE(W23:W24),IF(AND(SUM(W23:W25)&gt;0,SUM(W26:W28)=0),AVERAGE(W23:W25),IF(AND(SUM(W23:W26)&gt;0,SUM(W27:W28)=0),AVERAGE(W23:W26),IF(AND(SUM(W23:W27)&gt;0,W28=0),AVERAGE(W23:W27),AVERAGE(W23:W28))))))</f>
        <v>0</v>
      </c>
      <c r="AD23" s="392" t="str">
        <f>IF(AND(AC23&gt;=50,AC23&lt;=99),"MODERADO",IF(AND(AC23=100), "FUERTE",IF(AND(AC23&lt;50), "DEBIL")))</f>
        <v>DEBIL</v>
      </c>
      <c r="AE23" s="393"/>
      <c r="AF23" s="393"/>
      <c r="AG23" s="394" t="str">
        <f>IFERROR(_xlfn.IFS(AND(AD23="MODERADO",AE23="Directamente"),1,AND(AD23="FUERTE",AE23="Directamente"),2),"0")</f>
        <v>0</v>
      </c>
      <c r="AH23" s="394" t="str">
        <f>IFERROR(_xlfn.IFS(AND(AD23="MODERADO",AF23="Directamente"),1,AND(AD23="FUERTE",AF23="Directamente"),2,AND(AD23="FUERTE",AF23="Indirectamente"),1),"0")</f>
        <v>0</v>
      </c>
      <c r="AI23" s="387"/>
      <c r="AJ23" s="387"/>
      <c r="AK23" s="391">
        <f>+(AI23*AJ23)*4</f>
        <v>0</v>
      </c>
      <c r="AL23" s="388"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395"/>
      <c r="AN23" s="176"/>
      <c r="AO23" s="175"/>
      <c r="AP23" s="183"/>
      <c r="AQ23" s="183"/>
      <c r="AR23" s="176"/>
      <c r="AS23" s="183"/>
      <c r="AT23" s="176"/>
      <c r="AU23" s="183"/>
      <c r="AV23" s="176"/>
      <c r="AW23" s="99"/>
      <c r="AX23" s="167"/>
      <c r="AY23" s="131"/>
      <c r="AZ23" s="176"/>
      <c r="BA23" s="176"/>
      <c r="BB23" s="175"/>
      <c r="BC23" s="183"/>
      <c r="BD23" s="183"/>
      <c r="BE23" s="176"/>
      <c r="BF23" s="176"/>
      <c r="BG23" s="175"/>
      <c r="BH23" s="183"/>
      <c r="BI23" s="183"/>
      <c r="BJ23" s="176"/>
      <c r="BK23" s="176"/>
      <c r="BL23" s="175"/>
      <c r="BM23" s="183"/>
      <c r="BN23" s="183"/>
      <c r="BO23" s="167"/>
      <c r="BP23" s="279"/>
      <c r="BQ23" s="131"/>
      <c r="BR23" s="99"/>
      <c r="BS23" s="99"/>
      <c r="BT23" s="99"/>
      <c r="BU23" s="167"/>
      <c r="BV23" s="167"/>
      <c r="BW23" s="167"/>
      <c r="BX23" s="99"/>
      <c r="BY23" s="167"/>
      <c r="BZ23" s="167"/>
      <c r="CA23" s="99"/>
      <c r="CB23" s="167"/>
      <c r="CC23" s="131"/>
      <c r="CD23" s="167"/>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row>
    <row r="24" spans="1:108" ht="21" customHeight="1" thickTop="1" thickBot="1" x14ac:dyDescent="0.35">
      <c r="A24" s="340"/>
      <c r="B24" s="341"/>
      <c r="C24" s="341"/>
      <c r="D24" s="341"/>
      <c r="E24" s="366"/>
      <c r="F24" s="341"/>
      <c r="G24" s="341"/>
      <c r="H24" s="341"/>
      <c r="I24" s="341"/>
      <c r="J24" s="340"/>
      <c r="K24" s="340"/>
      <c r="L24" s="391"/>
      <c r="M24" s="389"/>
      <c r="N24" s="175">
        <v>2</v>
      </c>
      <c r="O24" s="177"/>
      <c r="P24" s="186"/>
      <c r="Q24" s="186"/>
      <c r="R24" s="186"/>
      <c r="S24" s="186"/>
      <c r="T24" s="186"/>
      <c r="U24" s="186"/>
      <c r="V24" s="186"/>
      <c r="W24" s="101">
        <f t="shared" si="1"/>
        <v>0</v>
      </c>
      <c r="X24" s="102" t="str">
        <f t="shared" si="0"/>
        <v>DEBIL</v>
      </c>
      <c r="Y24" s="187"/>
      <c r="Z24" s="103" t="str">
        <f t="shared" si="2"/>
        <v/>
      </c>
      <c r="AA24" s="101" t="str">
        <f t="shared" si="3"/>
        <v>SI</v>
      </c>
      <c r="AB24" s="186"/>
      <c r="AC24" s="392"/>
      <c r="AD24" s="392"/>
      <c r="AE24" s="393"/>
      <c r="AF24" s="393"/>
      <c r="AG24" s="394"/>
      <c r="AH24" s="394"/>
      <c r="AI24" s="387"/>
      <c r="AJ24" s="387"/>
      <c r="AK24" s="391"/>
      <c r="AL24" s="389"/>
      <c r="AM24" s="396"/>
      <c r="AN24" s="176"/>
      <c r="AO24" s="175"/>
      <c r="AP24" s="183"/>
      <c r="AQ24" s="183"/>
      <c r="AR24" s="176"/>
      <c r="AS24" s="183"/>
      <c r="AT24" s="176"/>
      <c r="AU24" s="183"/>
      <c r="AV24" s="176"/>
      <c r="AW24" s="99"/>
      <c r="AX24" s="167"/>
      <c r="AY24" s="131"/>
      <c r="AZ24" s="176"/>
      <c r="BA24" s="176"/>
      <c r="BB24" s="175"/>
      <c r="BC24" s="183"/>
      <c r="BD24" s="183"/>
      <c r="BE24" s="176"/>
      <c r="BF24" s="176"/>
      <c r="BG24" s="175"/>
      <c r="BH24" s="183"/>
      <c r="BI24" s="183"/>
      <c r="BJ24" s="176"/>
      <c r="BK24" s="176"/>
      <c r="BL24" s="175"/>
      <c r="BM24" s="183"/>
      <c r="BN24" s="183"/>
      <c r="BO24" s="167"/>
      <c r="BP24" s="279"/>
      <c r="BQ24" s="131"/>
      <c r="BR24" s="99"/>
      <c r="BS24" s="99"/>
      <c r="BT24" s="99"/>
      <c r="BU24" s="167"/>
      <c r="BV24" s="167"/>
      <c r="BW24" s="167"/>
      <c r="BX24" s="99"/>
      <c r="BY24" s="167"/>
      <c r="BZ24" s="167"/>
      <c r="CA24" s="99"/>
      <c r="CB24" s="167"/>
      <c r="CC24" s="131"/>
      <c r="CD24" s="167"/>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row>
    <row r="25" spans="1:108" ht="21" customHeight="1" thickTop="1" thickBot="1" x14ac:dyDescent="0.35">
      <c r="A25" s="340"/>
      <c r="B25" s="341"/>
      <c r="C25" s="341"/>
      <c r="D25" s="341"/>
      <c r="E25" s="366"/>
      <c r="F25" s="341"/>
      <c r="G25" s="341"/>
      <c r="H25" s="341"/>
      <c r="I25" s="341"/>
      <c r="J25" s="340"/>
      <c r="K25" s="340"/>
      <c r="L25" s="391"/>
      <c r="M25" s="389"/>
      <c r="N25" s="175">
        <v>3</v>
      </c>
      <c r="O25" s="179"/>
      <c r="P25" s="186"/>
      <c r="Q25" s="186"/>
      <c r="R25" s="186"/>
      <c r="S25" s="186"/>
      <c r="T25" s="186"/>
      <c r="U25" s="186"/>
      <c r="V25" s="186"/>
      <c r="W25" s="101">
        <f t="shared" si="1"/>
        <v>0</v>
      </c>
      <c r="X25" s="102" t="str">
        <f t="shared" si="0"/>
        <v>DEBIL</v>
      </c>
      <c r="Y25" s="187"/>
      <c r="Z25" s="103" t="str">
        <f t="shared" si="2"/>
        <v/>
      </c>
      <c r="AA25" s="101" t="str">
        <f t="shared" si="3"/>
        <v>SI</v>
      </c>
      <c r="AB25" s="186"/>
      <c r="AC25" s="392"/>
      <c r="AD25" s="392"/>
      <c r="AE25" s="393"/>
      <c r="AF25" s="393"/>
      <c r="AG25" s="394"/>
      <c r="AH25" s="394"/>
      <c r="AI25" s="387"/>
      <c r="AJ25" s="387"/>
      <c r="AK25" s="391"/>
      <c r="AL25" s="389"/>
      <c r="AM25" s="396"/>
      <c r="AN25" s="176"/>
      <c r="AO25" s="175"/>
      <c r="AP25" s="183"/>
      <c r="AQ25" s="183"/>
      <c r="AR25" s="176"/>
      <c r="AS25" s="183"/>
      <c r="AT25" s="176"/>
      <c r="AU25" s="183"/>
      <c r="AV25" s="176"/>
      <c r="AW25" s="99"/>
      <c r="AX25" s="167"/>
      <c r="AY25" s="131"/>
      <c r="AZ25" s="176"/>
      <c r="BA25" s="176"/>
      <c r="BB25" s="175"/>
      <c r="BC25" s="183"/>
      <c r="BD25" s="183"/>
      <c r="BE25" s="176"/>
      <c r="BF25" s="176"/>
      <c r="BG25" s="175"/>
      <c r="BH25" s="183"/>
      <c r="BI25" s="183"/>
      <c r="BJ25" s="176"/>
      <c r="BK25" s="176"/>
      <c r="BL25" s="175"/>
      <c r="BM25" s="183"/>
      <c r="BN25" s="183"/>
      <c r="BO25" s="167"/>
      <c r="BP25" s="279"/>
      <c r="BQ25" s="131"/>
      <c r="BR25" s="99"/>
      <c r="BS25" s="99"/>
      <c r="BT25" s="99"/>
      <c r="BU25" s="167"/>
      <c r="BV25" s="167"/>
      <c r="BW25" s="167"/>
      <c r="BX25" s="99"/>
      <c r="BY25" s="167"/>
      <c r="BZ25" s="167"/>
      <c r="CA25" s="99"/>
      <c r="CB25" s="167"/>
      <c r="CC25" s="131"/>
      <c r="CD25" s="167"/>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row>
    <row r="26" spans="1:108" ht="21" customHeight="1" thickTop="1" thickBot="1" x14ac:dyDescent="0.35">
      <c r="A26" s="340"/>
      <c r="B26" s="341"/>
      <c r="C26" s="341"/>
      <c r="D26" s="341"/>
      <c r="E26" s="366"/>
      <c r="F26" s="341"/>
      <c r="G26" s="341"/>
      <c r="H26" s="341"/>
      <c r="I26" s="341"/>
      <c r="J26" s="340"/>
      <c r="K26" s="340"/>
      <c r="L26" s="391"/>
      <c r="M26" s="389"/>
      <c r="N26" s="175">
        <v>4</v>
      </c>
      <c r="O26" s="177"/>
      <c r="P26" s="186"/>
      <c r="Q26" s="186"/>
      <c r="R26" s="186"/>
      <c r="S26" s="186"/>
      <c r="T26" s="186"/>
      <c r="U26" s="186"/>
      <c r="V26" s="186"/>
      <c r="W26" s="101">
        <f t="shared" si="1"/>
        <v>0</v>
      </c>
      <c r="X26" s="102" t="str">
        <f t="shared" si="0"/>
        <v>DEBIL</v>
      </c>
      <c r="Y26" s="187"/>
      <c r="Z26" s="103" t="str">
        <f t="shared" si="2"/>
        <v/>
      </c>
      <c r="AA26" s="101" t="str">
        <f t="shared" si="3"/>
        <v>SI</v>
      </c>
      <c r="AB26" s="186"/>
      <c r="AC26" s="392"/>
      <c r="AD26" s="392"/>
      <c r="AE26" s="393"/>
      <c r="AF26" s="393"/>
      <c r="AG26" s="394"/>
      <c r="AH26" s="394"/>
      <c r="AI26" s="387"/>
      <c r="AJ26" s="387"/>
      <c r="AK26" s="391"/>
      <c r="AL26" s="389"/>
      <c r="AM26" s="396"/>
      <c r="AN26" s="176"/>
      <c r="AO26" s="175"/>
      <c r="AP26" s="183"/>
      <c r="AQ26" s="183"/>
      <c r="AR26" s="176"/>
      <c r="AS26" s="183"/>
      <c r="AT26" s="176"/>
      <c r="AU26" s="183"/>
      <c r="AV26" s="176"/>
      <c r="AW26" s="99"/>
      <c r="AX26" s="167"/>
      <c r="AY26" s="131"/>
      <c r="AZ26" s="176"/>
      <c r="BA26" s="176"/>
      <c r="BB26" s="175"/>
      <c r="BC26" s="183"/>
      <c r="BD26" s="183"/>
      <c r="BE26" s="176"/>
      <c r="BF26" s="176"/>
      <c r="BG26" s="175"/>
      <c r="BH26" s="183"/>
      <c r="BI26" s="183"/>
      <c r="BJ26" s="176"/>
      <c r="BK26" s="176"/>
      <c r="BL26" s="175"/>
      <c r="BM26" s="183"/>
      <c r="BN26" s="183"/>
      <c r="BO26" s="167"/>
      <c r="BP26" s="279"/>
      <c r="BQ26" s="131"/>
      <c r="BR26" s="99"/>
      <c r="BS26" s="99"/>
      <c r="BT26" s="99"/>
      <c r="BU26" s="167"/>
      <c r="BV26" s="167"/>
      <c r="BW26" s="167"/>
      <c r="BX26" s="99"/>
      <c r="BY26" s="167"/>
      <c r="BZ26" s="167"/>
      <c r="CA26" s="99"/>
      <c r="CB26" s="167"/>
      <c r="CC26" s="131"/>
      <c r="CD26" s="167"/>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row>
    <row r="27" spans="1:108" ht="21" customHeight="1" thickTop="1" thickBot="1" x14ac:dyDescent="0.35">
      <c r="A27" s="340"/>
      <c r="B27" s="341"/>
      <c r="C27" s="341"/>
      <c r="D27" s="341"/>
      <c r="E27" s="366"/>
      <c r="F27" s="341"/>
      <c r="G27" s="341"/>
      <c r="H27" s="341"/>
      <c r="I27" s="341"/>
      <c r="J27" s="340"/>
      <c r="K27" s="340"/>
      <c r="L27" s="391"/>
      <c r="M27" s="389"/>
      <c r="N27" s="175">
        <v>5</v>
      </c>
      <c r="O27" s="177"/>
      <c r="P27" s="186"/>
      <c r="Q27" s="186"/>
      <c r="R27" s="186"/>
      <c r="S27" s="186"/>
      <c r="T27" s="186"/>
      <c r="U27" s="186"/>
      <c r="V27" s="186"/>
      <c r="W27" s="101">
        <f t="shared" si="1"/>
        <v>0</v>
      </c>
      <c r="X27" s="102" t="str">
        <f t="shared" si="0"/>
        <v>DEBIL</v>
      </c>
      <c r="Y27" s="187"/>
      <c r="Z27" s="103" t="str">
        <f t="shared" si="2"/>
        <v/>
      </c>
      <c r="AA27" s="101" t="str">
        <f t="shared" si="3"/>
        <v>SI</v>
      </c>
      <c r="AB27" s="186"/>
      <c r="AC27" s="392"/>
      <c r="AD27" s="392"/>
      <c r="AE27" s="393"/>
      <c r="AF27" s="393"/>
      <c r="AG27" s="394"/>
      <c r="AH27" s="394"/>
      <c r="AI27" s="387"/>
      <c r="AJ27" s="387"/>
      <c r="AK27" s="391"/>
      <c r="AL27" s="389"/>
      <c r="AM27" s="396"/>
      <c r="AN27" s="176"/>
      <c r="AO27" s="175"/>
      <c r="AP27" s="183"/>
      <c r="AQ27" s="183"/>
      <c r="AR27" s="176"/>
      <c r="AS27" s="183"/>
      <c r="AT27" s="176"/>
      <c r="AU27" s="183"/>
      <c r="AV27" s="176"/>
      <c r="AW27" s="99"/>
      <c r="AX27" s="167"/>
      <c r="AY27" s="131"/>
      <c r="AZ27" s="176"/>
      <c r="BA27" s="176"/>
      <c r="BB27" s="175"/>
      <c r="BC27" s="183"/>
      <c r="BD27" s="183"/>
      <c r="BE27" s="176"/>
      <c r="BF27" s="176"/>
      <c r="BG27" s="175"/>
      <c r="BH27" s="183"/>
      <c r="BI27" s="183"/>
      <c r="BJ27" s="176"/>
      <c r="BK27" s="176"/>
      <c r="BL27" s="175"/>
      <c r="BM27" s="183"/>
      <c r="BN27" s="183"/>
      <c r="BO27" s="167"/>
      <c r="BP27" s="279"/>
      <c r="BQ27" s="131"/>
      <c r="BR27" s="99"/>
      <c r="BS27" s="99"/>
      <c r="BT27" s="99"/>
      <c r="BU27" s="167"/>
      <c r="BV27" s="167"/>
      <c r="BW27" s="167"/>
      <c r="BX27" s="99"/>
      <c r="BY27" s="167"/>
      <c r="BZ27" s="167"/>
      <c r="CA27" s="99"/>
      <c r="CB27" s="167"/>
      <c r="CC27" s="131"/>
      <c r="CD27" s="167"/>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row>
    <row r="28" spans="1:108" ht="21" customHeight="1" thickTop="1" thickBot="1" x14ac:dyDescent="0.35">
      <c r="A28" s="340"/>
      <c r="B28" s="341"/>
      <c r="C28" s="341"/>
      <c r="D28" s="341"/>
      <c r="E28" s="366"/>
      <c r="F28" s="341"/>
      <c r="G28" s="341"/>
      <c r="H28" s="341"/>
      <c r="I28" s="341"/>
      <c r="J28" s="340"/>
      <c r="K28" s="340"/>
      <c r="L28" s="391"/>
      <c r="M28" s="390"/>
      <c r="N28" s="175">
        <v>6</v>
      </c>
      <c r="O28" s="177"/>
      <c r="P28" s="186"/>
      <c r="Q28" s="186"/>
      <c r="R28" s="186"/>
      <c r="S28" s="186"/>
      <c r="T28" s="186"/>
      <c r="U28" s="186"/>
      <c r="V28" s="186"/>
      <c r="W28" s="101">
        <f t="shared" si="1"/>
        <v>0</v>
      </c>
      <c r="X28" s="102" t="str">
        <f t="shared" si="0"/>
        <v>DEBIL</v>
      </c>
      <c r="Y28" s="187"/>
      <c r="Z28" s="103" t="str">
        <f t="shared" si="2"/>
        <v/>
      </c>
      <c r="AA28" s="101" t="str">
        <f t="shared" si="3"/>
        <v>SI</v>
      </c>
      <c r="AB28" s="186"/>
      <c r="AC28" s="392"/>
      <c r="AD28" s="392"/>
      <c r="AE28" s="393"/>
      <c r="AF28" s="393"/>
      <c r="AG28" s="394"/>
      <c r="AH28" s="394"/>
      <c r="AI28" s="387"/>
      <c r="AJ28" s="387"/>
      <c r="AK28" s="391"/>
      <c r="AL28" s="390"/>
      <c r="AM28" s="397"/>
      <c r="AN28" s="176"/>
      <c r="AO28" s="175"/>
      <c r="AP28" s="183"/>
      <c r="AQ28" s="183"/>
      <c r="AR28" s="176"/>
      <c r="AS28" s="183"/>
      <c r="AT28" s="176"/>
      <c r="AU28" s="183"/>
      <c r="AV28" s="176"/>
      <c r="AW28" s="99"/>
      <c r="AX28" s="167"/>
      <c r="AY28" s="131"/>
      <c r="AZ28" s="176"/>
      <c r="BA28" s="176"/>
      <c r="BB28" s="175"/>
      <c r="BC28" s="183"/>
      <c r="BD28" s="183"/>
      <c r="BE28" s="176"/>
      <c r="BF28" s="176"/>
      <c r="BG28" s="175"/>
      <c r="BH28" s="183"/>
      <c r="BI28" s="183"/>
      <c r="BJ28" s="176"/>
      <c r="BK28" s="176"/>
      <c r="BL28" s="175"/>
      <c r="BM28" s="183"/>
      <c r="BN28" s="183"/>
      <c r="BO28" s="167"/>
      <c r="BP28" s="279"/>
      <c r="BQ28" s="131"/>
      <c r="BR28" s="99"/>
      <c r="BS28" s="99"/>
      <c r="BT28" s="99"/>
      <c r="BU28" s="167"/>
      <c r="BV28" s="167"/>
      <c r="BW28" s="167"/>
      <c r="BX28" s="99"/>
      <c r="BY28" s="167"/>
      <c r="BZ28" s="167"/>
      <c r="CA28" s="99"/>
      <c r="CB28" s="167"/>
      <c r="CC28" s="131"/>
      <c r="CD28" s="167"/>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row>
    <row r="29" spans="1:108" ht="21" customHeight="1" thickTop="1" thickBot="1" x14ac:dyDescent="0.35">
      <c r="A29" s="340">
        <v>5</v>
      </c>
      <c r="B29" s="341"/>
      <c r="C29" s="341"/>
      <c r="D29" s="341"/>
      <c r="E29" s="366"/>
      <c r="F29" s="341"/>
      <c r="G29" s="341"/>
      <c r="H29" s="341"/>
      <c r="I29" s="341"/>
      <c r="J29" s="340"/>
      <c r="K29" s="340"/>
      <c r="L29" s="391">
        <f>+(J29*K29)*4</f>
        <v>0</v>
      </c>
      <c r="M29" s="388" t="b">
        <f>IF(OR(AND(J29=3,K29=4),AND(J29=2,K29=5),AND(J29=2,K29=5),AND(L29=20),AND(L29&gt;=52,L29&lt;=100)),"ZONA RIESGO EXTREMA",IF(OR(AND(J29=5,K29=2),AND(J29=4,K29=3),AND(J29=1,K29=4),AND(L29=16),AND(L29&gt;=28,L29&lt;=48)),"ZONA RIESGO ALTA",IF(OR(AND(J29=1,K29=3),AND(J29=4,K29=1),AND(L29=24)),"ZONA RIESGO MODERADA",IF(AND(L29&gt;=4,L29&lt;=16),"ZONA RIESGO BAJA"))))</f>
        <v>0</v>
      </c>
      <c r="N29" s="175">
        <v>1</v>
      </c>
      <c r="O29" s="177"/>
      <c r="P29" s="186"/>
      <c r="Q29" s="186"/>
      <c r="R29" s="186"/>
      <c r="S29" s="186"/>
      <c r="T29" s="186"/>
      <c r="U29" s="186"/>
      <c r="V29" s="186"/>
      <c r="W29" s="101">
        <f t="shared" si="1"/>
        <v>0</v>
      </c>
      <c r="X29" s="102" t="str">
        <f t="shared" si="0"/>
        <v>DEBIL</v>
      </c>
      <c r="Y29" s="187"/>
      <c r="Z29" s="103" t="str">
        <f t="shared" si="2"/>
        <v/>
      </c>
      <c r="AA29" s="101" t="str">
        <f t="shared" si="3"/>
        <v>SI</v>
      </c>
      <c r="AB29" s="186"/>
      <c r="AC29" s="392">
        <f>IF(AND(W29&gt;0,SUM(W30:W34)=0),W29,IF(AND(SUM(W29:W30)&gt;0,SUM(W31:W34)=0),AVERAGE(W29:W30),IF(AND(SUM(W29:W31)&gt;0,SUM(W32:W34)=0),AVERAGE(W29:W31),IF(AND(SUM(W29:W32)&gt;0,SUM(W33:W34)=0),AVERAGE(W29:W32),IF(AND(SUM(W29:W33)&gt;0,W34=0),AVERAGE(W29:W33),AVERAGE(W29:W34))))))</f>
        <v>0</v>
      </c>
      <c r="AD29" s="392" t="str">
        <f>IF(AND(AC29&gt;=50,AC29&lt;=99),"MODERADO",IF(AND(AC29=100), "FUERTE",IF(AND(AC29&lt;50), "DEBIL")))</f>
        <v>DEBIL</v>
      </c>
      <c r="AE29" s="393"/>
      <c r="AF29" s="393"/>
      <c r="AG29" s="394" t="str">
        <f>IFERROR(_xlfn.IFS(AND(AD29="MODERADO",AE29="Directamente"),1,AND(AD29="FUERTE",AE29="Directamente"),2),"0")</f>
        <v>0</v>
      </c>
      <c r="AH29" s="394" t="str">
        <f>IFERROR(_xlfn.IFS(AND(AD29="MODERADO",AF29="Directamente"),1,AND(AD29="FUERTE",AF29="Directamente"),2,AND(AD29="FUERTE",AF29="Indirectamente"),1),"0")</f>
        <v>0</v>
      </c>
      <c r="AI29" s="387"/>
      <c r="AJ29" s="387"/>
      <c r="AK29" s="391">
        <f>+(AI29*AJ29)*4</f>
        <v>0</v>
      </c>
      <c r="AL29" s="388"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395"/>
      <c r="AN29" s="176"/>
      <c r="AO29" s="175"/>
      <c r="AP29" s="183"/>
      <c r="AQ29" s="183"/>
      <c r="AR29" s="176"/>
      <c r="AS29" s="183"/>
      <c r="AT29" s="176"/>
      <c r="AU29" s="183"/>
      <c r="AV29" s="176"/>
      <c r="AW29" s="99"/>
      <c r="AX29" s="167"/>
      <c r="AY29" s="131"/>
      <c r="AZ29" s="176"/>
      <c r="BA29" s="176"/>
      <c r="BB29" s="175"/>
      <c r="BC29" s="183"/>
      <c r="BD29" s="183"/>
      <c r="BE29" s="176"/>
      <c r="BF29" s="176"/>
      <c r="BG29" s="175"/>
      <c r="BH29" s="183"/>
      <c r="BI29" s="183"/>
      <c r="BJ29" s="176"/>
      <c r="BK29" s="176"/>
      <c r="BL29" s="175"/>
      <c r="BM29" s="183"/>
      <c r="BN29" s="183"/>
      <c r="BO29" s="167"/>
      <c r="BP29" s="279"/>
      <c r="BQ29" s="131"/>
      <c r="BR29" s="99"/>
      <c r="BS29" s="99"/>
      <c r="BT29" s="99"/>
      <c r="BU29" s="167"/>
      <c r="BV29" s="167"/>
      <c r="BW29" s="167"/>
      <c r="BX29" s="99"/>
      <c r="BY29" s="167"/>
      <c r="BZ29" s="167"/>
      <c r="CA29" s="99"/>
      <c r="CB29" s="167"/>
      <c r="CC29" s="131"/>
      <c r="CD29" s="167"/>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row>
    <row r="30" spans="1:108" ht="21" customHeight="1" thickTop="1" thickBot="1" x14ac:dyDescent="0.35">
      <c r="A30" s="340"/>
      <c r="B30" s="341"/>
      <c r="C30" s="341"/>
      <c r="D30" s="341"/>
      <c r="E30" s="366"/>
      <c r="F30" s="341"/>
      <c r="G30" s="341"/>
      <c r="H30" s="341"/>
      <c r="I30" s="341"/>
      <c r="J30" s="340"/>
      <c r="K30" s="340"/>
      <c r="L30" s="391"/>
      <c r="M30" s="389"/>
      <c r="N30" s="175">
        <v>2</v>
      </c>
      <c r="O30" s="177"/>
      <c r="P30" s="186"/>
      <c r="Q30" s="186"/>
      <c r="R30" s="186"/>
      <c r="S30" s="186"/>
      <c r="T30" s="186"/>
      <c r="U30" s="186"/>
      <c r="V30" s="186"/>
      <c r="W30" s="101">
        <f t="shared" si="1"/>
        <v>0</v>
      </c>
      <c r="X30" s="102" t="str">
        <f t="shared" si="0"/>
        <v>DEBIL</v>
      </c>
      <c r="Y30" s="187"/>
      <c r="Z30" s="103" t="str">
        <f t="shared" si="2"/>
        <v/>
      </c>
      <c r="AA30" s="101" t="str">
        <f t="shared" si="3"/>
        <v>SI</v>
      </c>
      <c r="AB30" s="186"/>
      <c r="AC30" s="392"/>
      <c r="AD30" s="392"/>
      <c r="AE30" s="393"/>
      <c r="AF30" s="393"/>
      <c r="AG30" s="394"/>
      <c r="AH30" s="394"/>
      <c r="AI30" s="387"/>
      <c r="AJ30" s="387"/>
      <c r="AK30" s="391"/>
      <c r="AL30" s="389"/>
      <c r="AM30" s="396"/>
      <c r="AN30" s="176"/>
      <c r="AO30" s="175"/>
      <c r="AP30" s="183"/>
      <c r="AQ30" s="183"/>
      <c r="AR30" s="176"/>
      <c r="AS30" s="183"/>
      <c r="AT30" s="176"/>
      <c r="AU30" s="183"/>
      <c r="AV30" s="176"/>
      <c r="AW30" s="99"/>
      <c r="AX30" s="167"/>
      <c r="AY30" s="131"/>
      <c r="AZ30" s="176"/>
      <c r="BA30" s="176"/>
      <c r="BB30" s="175"/>
      <c r="BC30" s="183"/>
      <c r="BD30" s="183"/>
      <c r="BE30" s="176"/>
      <c r="BF30" s="176"/>
      <c r="BG30" s="175"/>
      <c r="BH30" s="183"/>
      <c r="BI30" s="183"/>
      <c r="BJ30" s="176"/>
      <c r="BK30" s="176"/>
      <c r="BL30" s="175"/>
      <c r="BM30" s="183"/>
      <c r="BN30" s="183"/>
      <c r="BO30" s="167"/>
      <c r="BP30" s="279"/>
      <c r="BQ30" s="131"/>
      <c r="BR30" s="99"/>
      <c r="BS30" s="99"/>
      <c r="BT30" s="99"/>
      <c r="BU30" s="167"/>
      <c r="BV30" s="167"/>
      <c r="BW30" s="167"/>
      <c r="BX30" s="99"/>
      <c r="BY30" s="167"/>
      <c r="BZ30" s="167"/>
      <c r="CA30" s="99"/>
      <c r="CB30" s="167"/>
      <c r="CC30" s="131"/>
      <c r="CD30" s="167"/>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row>
    <row r="31" spans="1:108" ht="21" customHeight="1" thickTop="1" thickBot="1" x14ac:dyDescent="0.35">
      <c r="A31" s="340"/>
      <c r="B31" s="341"/>
      <c r="C31" s="341"/>
      <c r="D31" s="341"/>
      <c r="E31" s="366"/>
      <c r="F31" s="341"/>
      <c r="G31" s="341"/>
      <c r="H31" s="341"/>
      <c r="I31" s="341"/>
      <c r="J31" s="340"/>
      <c r="K31" s="340"/>
      <c r="L31" s="391"/>
      <c r="M31" s="389"/>
      <c r="N31" s="175">
        <v>3</v>
      </c>
      <c r="O31" s="179"/>
      <c r="P31" s="186"/>
      <c r="Q31" s="186"/>
      <c r="R31" s="186"/>
      <c r="S31" s="186"/>
      <c r="T31" s="186"/>
      <c r="U31" s="186"/>
      <c r="V31" s="186"/>
      <c r="W31" s="101">
        <f t="shared" si="1"/>
        <v>0</v>
      </c>
      <c r="X31" s="102" t="str">
        <f t="shared" si="0"/>
        <v>DEBIL</v>
      </c>
      <c r="Y31" s="187"/>
      <c r="Z31" s="103" t="str">
        <f t="shared" si="2"/>
        <v/>
      </c>
      <c r="AA31" s="101" t="str">
        <f t="shared" si="3"/>
        <v>SI</v>
      </c>
      <c r="AB31" s="186"/>
      <c r="AC31" s="392"/>
      <c r="AD31" s="392"/>
      <c r="AE31" s="393"/>
      <c r="AF31" s="393"/>
      <c r="AG31" s="394"/>
      <c r="AH31" s="394"/>
      <c r="AI31" s="387"/>
      <c r="AJ31" s="387"/>
      <c r="AK31" s="391"/>
      <c r="AL31" s="389"/>
      <c r="AM31" s="396"/>
      <c r="AN31" s="176"/>
      <c r="AO31" s="175"/>
      <c r="AP31" s="183"/>
      <c r="AQ31" s="183"/>
      <c r="AR31" s="176"/>
      <c r="AS31" s="183"/>
      <c r="AT31" s="176"/>
      <c r="AU31" s="183"/>
      <c r="AV31" s="176"/>
      <c r="AW31" s="99"/>
      <c r="AX31" s="167"/>
      <c r="AY31" s="131"/>
      <c r="AZ31" s="176"/>
      <c r="BA31" s="176"/>
      <c r="BB31" s="175"/>
      <c r="BC31" s="183"/>
      <c r="BD31" s="183"/>
      <c r="BE31" s="176"/>
      <c r="BF31" s="176"/>
      <c r="BG31" s="175"/>
      <c r="BH31" s="183"/>
      <c r="BI31" s="183"/>
      <c r="BJ31" s="176"/>
      <c r="BK31" s="176"/>
      <c r="BL31" s="175"/>
      <c r="BM31" s="183"/>
      <c r="BN31" s="183"/>
      <c r="BO31" s="167"/>
      <c r="BP31" s="279"/>
      <c r="BQ31" s="131"/>
      <c r="BR31" s="99"/>
      <c r="BS31" s="99"/>
      <c r="BT31" s="99"/>
      <c r="BU31" s="167"/>
      <c r="BV31" s="167"/>
      <c r="BW31" s="167"/>
      <c r="BX31" s="99"/>
      <c r="BY31" s="167"/>
      <c r="BZ31" s="167"/>
      <c r="CA31" s="99"/>
      <c r="CB31" s="167"/>
      <c r="CC31" s="131"/>
      <c r="CD31" s="167"/>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row>
    <row r="32" spans="1:108" ht="21" customHeight="1" thickTop="1" thickBot="1" x14ac:dyDescent="0.35">
      <c r="A32" s="340"/>
      <c r="B32" s="341"/>
      <c r="C32" s="341"/>
      <c r="D32" s="341"/>
      <c r="E32" s="366"/>
      <c r="F32" s="341"/>
      <c r="G32" s="341"/>
      <c r="H32" s="341"/>
      <c r="I32" s="341"/>
      <c r="J32" s="340"/>
      <c r="K32" s="340"/>
      <c r="L32" s="391"/>
      <c r="M32" s="389"/>
      <c r="N32" s="175">
        <v>4</v>
      </c>
      <c r="O32" s="177"/>
      <c r="P32" s="186"/>
      <c r="Q32" s="186"/>
      <c r="R32" s="186"/>
      <c r="S32" s="186"/>
      <c r="T32" s="186"/>
      <c r="U32" s="186"/>
      <c r="V32" s="186"/>
      <c r="W32" s="101">
        <f t="shared" si="1"/>
        <v>0</v>
      </c>
      <c r="X32" s="102" t="str">
        <f t="shared" si="0"/>
        <v>DEBIL</v>
      </c>
      <c r="Y32" s="187"/>
      <c r="Z32" s="103" t="str">
        <f t="shared" si="2"/>
        <v/>
      </c>
      <c r="AA32" s="101" t="str">
        <f t="shared" si="3"/>
        <v>SI</v>
      </c>
      <c r="AB32" s="186"/>
      <c r="AC32" s="392"/>
      <c r="AD32" s="392"/>
      <c r="AE32" s="393"/>
      <c r="AF32" s="393"/>
      <c r="AG32" s="394"/>
      <c r="AH32" s="394"/>
      <c r="AI32" s="387"/>
      <c r="AJ32" s="387"/>
      <c r="AK32" s="391"/>
      <c r="AL32" s="389"/>
      <c r="AM32" s="396"/>
      <c r="AN32" s="176"/>
      <c r="AO32" s="175"/>
      <c r="AP32" s="183"/>
      <c r="AQ32" s="183"/>
      <c r="AR32" s="176"/>
      <c r="AS32" s="183"/>
      <c r="AT32" s="176"/>
      <c r="AU32" s="183"/>
      <c r="AV32" s="176"/>
      <c r="AW32" s="99"/>
      <c r="AX32" s="167"/>
      <c r="AY32" s="131"/>
      <c r="AZ32" s="176"/>
      <c r="BA32" s="176"/>
      <c r="BB32" s="175"/>
      <c r="BC32" s="183"/>
      <c r="BD32" s="183"/>
      <c r="BE32" s="176"/>
      <c r="BF32" s="176"/>
      <c r="BG32" s="175"/>
      <c r="BH32" s="183"/>
      <c r="BI32" s="183"/>
      <c r="BJ32" s="176"/>
      <c r="BK32" s="176"/>
      <c r="BL32" s="175"/>
      <c r="BM32" s="183"/>
      <c r="BN32" s="183"/>
      <c r="BO32" s="167"/>
      <c r="BP32" s="279"/>
      <c r="BQ32" s="131"/>
      <c r="BR32" s="99"/>
      <c r="BS32" s="99"/>
      <c r="BT32" s="99"/>
      <c r="BU32" s="167"/>
      <c r="BV32" s="167"/>
      <c r="BW32" s="167"/>
      <c r="BX32" s="99"/>
      <c r="BY32" s="167"/>
      <c r="BZ32" s="167"/>
      <c r="CA32" s="99"/>
      <c r="CB32" s="167"/>
      <c r="CC32" s="131"/>
      <c r="CD32" s="167"/>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row>
    <row r="33" spans="1:108" ht="21" customHeight="1" thickTop="1" thickBot="1" x14ac:dyDescent="0.35">
      <c r="A33" s="340"/>
      <c r="B33" s="341"/>
      <c r="C33" s="341"/>
      <c r="D33" s="341"/>
      <c r="E33" s="366"/>
      <c r="F33" s="341"/>
      <c r="G33" s="341"/>
      <c r="H33" s="341"/>
      <c r="I33" s="341"/>
      <c r="J33" s="340"/>
      <c r="K33" s="340"/>
      <c r="L33" s="391"/>
      <c r="M33" s="389"/>
      <c r="N33" s="175">
        <v>5</v>
      </c>
      <c r="O33" s="177"/>
      <c r="P33" s="186"/>
      <c r="Q33" s="186"/>
      <c r="R33" s="186"/>
      <c r="S33" s="186"/>
      <c r="T33" s="186"/>
      <c r="U33" s="186"/>
      <c r="V33" s="186"/>
      <c r="W33" s="101">
        <f t="shared" si="1"/>
        <v>0</v>
      </c>
      <c r="X33" s="102" t="str">
        <f t="shared" si="0"/>
        <v>DEBIL</v>
      </c>
      <c r="Y33" s="187"/>
      <c r="Z33" s="103" t="str">
        <f t="shared" si="2"/>
        <v/>
      </c>
      <c r="AA33" s="101" t="str">
        <f t="shared" si="3"/>
        <v>SI</v>
      </c>
      <c r="AB33" s="186"/>
      <c r="AC33" s="392"/>
      <c r="AD33" s="392"/>
      <c r="AE33" s="393"/>
      <c r="AF33" s="393"/>
      <c r="AG33" s="394"/>
      <c r="AH33" s="394"/>
      <c r="AI33" s="387"/>
      <c r="AJ33" s="387"/>
      <c r="AK33" s="391"/>
      <c r="AL33" s="389"/>
      <c r="AM33" s="396"/>
      <c r="AN33" s="176"/>
      <c r="AO33" s="175"/>
      <c r="AP33" s="183"/>
      <c r="AQ33" s="183"/>
      <c r="AR33" s="176"/>
      <c r="AS33" s="183"/>
      <c r="AT33" s="176"/>
      <c r="AU33" s="183"/>
      <c r="AV33" s="176"/>
      <c r="AW33" s="99"/>
      <c r="AX33" s="167"/>
      <c r="AY33" s="131"/>
      <c r="AZ33" s="176"/>
      <c r="BA33" s="176"/>
      <c r="BB33" s="175"/>
      <c r="BC33" s="183"/>
      <c r="BD33" s="183"/>
      <c r="BE33" s="176"/>
      <c r="BF33" s="176"/>
      <c r="BG33" s="175"/>
      <c r="BH33" s="183"/>
      <c r="BI33" s="183"/>
      <c r="BJ33" s="176"/>
      <c r="BK33" s="176"/>
      <c r="BL33" s="175"/>
      <c r="BM33" s="183"/>
      <c r="BN33" s="183"/>
      <c r="BO33" s="167"/>
      <c r="BP33" s="279"/>
      <c r="BQ33" s="131"/>
      <c r="BR33" s="99"/>
      <c r="BS33" s="99"/>
      <c r="BT33" s="99"/>
      <c r="BU33" s="167"/>
      <c r="BV33" s="167"/>
      <c r="BW33" s="167"/>
      <c r="BX33" s="99"/>
      <c r="BY33" s="167"/>
      <c r="BZ33" s="167"/>
      <c r="CA33" s="99"/>
      <c r="CB33" s="167"/>
      <c r="CC33" s="131"/>
      <c r="CD33" s="167"/>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row>
    <row r="34" spans="1:108" ht="21" customHeight="1" thickTop="1" thickBot="1" x14ac:dyDescent="0.35">
      <c r="A34" s="340"/>
      <c r="B34" s="341"/>
      <c r="C34" s="341"/>
      <c r="D34" s="341"/>
      <c r="E34" s="366"/>
      <c r="F34" s="341"/>
      <c r="G34" s="341"/>
      <c r="H34" s="341"/>
      <c r="I34" s="341"/>
      <c r="J34" s="340"/>
      <c r="K34" s="340"/>
      <c r="L34" s="391"/>
      <c r="M34" s="390"/>
      <c r="N34" s="175">
        <v>6</v>
      </c>
      <c r="O34" s="177"/>
      <c r="P34" s="186"/>
      <c r="Q34" s="186"/>
      <c r="R34" s="186"/>
      <c r="S34" s="186"/>
      <c r="T34" s="186"/>
      <c r="U34" s="186"/>
      <c r="V34" s="186"/>
      <c r="W34" s="101">
        <f t="shared" si="1"/>
        <v>0</v>
      </c>
      <c r="X34" s="102" t="str">
        <f t="shared" si="0"/>
        <v>DEBIL</v>
      </c>
      <c r="Y34" s="187"/>
      <c r="Z34" s="103" t="str">
        <f t="shared" si="2"/>
        <v/>
      </c>
      <c r="AA34" s="101" t="str">
        <f t="shared" si="3"/>
        <v>SI</v>
      </c>
      <c r="AB34" s="186"/>
      <c r="AC34" s="392"/>
      <c r="AD34" s="392"/>
      <c r="AE34" s="393"/>
      <c r="AF34" s="393"/>
      <c r="AG34" s="394"/>
      <c r="AH34" s="394"/>
      <c r="AI34" s="387"/>
      <c r="AJ34" s="387"/>
      <c r="AK34" s="391"/>
      <c r="AL34" s="390"/>
      <c r="AM34" s="397"/>
      <c r="AN34" s="176"/>
      <c r="AO34" s="175"/>
      <c r="AP34" s="183"/>
      <c r="AQ34" s="183"/>
      <c r="AR34" s="176"/>
      <c r="AS34" s="183"/>
      <c r="AT34" s="176"/>
      <c r="AU34" s="183"/>
      <c r="AV34" s="176"/>
      <c r="AW34" s="99"/>
      <c r="AX34" s="167"/>
      <c r="AY34" s="131"/>
      <c r="AZ34" s="176"/>
      <c r="BA34" s="176"/>
      <c r="BB34" s="175"/>
      <c r="BC34" s="183"/>
      <c r="BD34" s="183"/>
      <c r="BE34" s="176"/>
      <c r="BF34" s="176"/>
      <c r="BG34" s="175"/>
      <c r="BH34" s="183"/>
      <c r="BI34" s="183"/>
      <c r="BJ34" s="176"/>
      <c r="BK34" s="176"/>
      <c r="BL34" s="175"/>
      <c r="BM34" s="183"/>
      <c r="BN34" s="183"/>
      <c r="BO34" s="167"/>
      <c r="BP34" s="279"/>
      <c r="BQ34" s="131"/>
      <c r="BR34" s="99"/>
      <c r="BS34" s="99"/>
      <c r="BT34" s="99"/>
      <c r="BU34" s="167"/>
      <c r="BV34" s="167"/>
      <c r="BW34" s="167"/>
      <c r="BX34" s="99"/>
      <c r="BY34" s="167"/>
      <c r="BZ34" s="167"/>
      <c r="CA34" s="99"/>
      <c r="CB34" s="167"/>
      <c r="CC34" s="131"/>
      <c r="CD34" s="167"/>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row>
    <row r="35" spans="1:108" ht="21" customHeight="1" thickTop="1" thickBot="1" x14ac:dyDescent="0.35">
      <c r="A35" s="340">
        <v>6</v>
      </c>
      <c r="B35" s="341"/>
      <c r="C35" s="341"/>
      <c r="D35" s="341"/>
      <c r="E35" s="366"/>
      <c r="F35" s="341"/>
      <c r="G35" s="341"/>
      <c r="H35" s="341"/>
      <c r="I35" s="341"/>
      <c r="J35" s="340"/>
      <c r="K35" s="340"/>
      <c r="L35" s="391">
        <f>+(J35*K35)*4</f>
        <v>0</v>
      </c>
      <c r="M35" s="388" t="b">
        <f>IF(OR(AND(J35=3,K35=4),AND(J35=2,K35=5),AND(J35=2,K35=5),AND(L35=20),AND(L35&gt;=52,L35&lt;=100)),"ZONA RIESGO EXTREMA",IF(OR(AND(J35=5,K35=2),AND(J35=4,K35=3),AND(J35=1,K35=4),AND(L35=16),AND(L35&gt;=28,L35&lt;=48)),"ZONA RIESGO ALTA",IF(OR(AND(J35=1,K35=3),AND(J35=4,K35=1),AND(L35=24)),"ZONA RIESGO MODERADA",IF(AND(L35&gt;=4,L35&lt;=16),"ZONA RIESGO BAJA"))))</f>
        <v>0</v>
      </c>
      <c r="N35" s="175">
        <v>1</v>
      </c>
      <c r="O35" s="177"/>
      <c r="P35" s="186"/>
      <c r="Q35" s="186"/>
      <c r="R35" s="186"/>
      <c r="S35" s="186"/>
      <c r="T35" s="186"/>
      <c r="U35" s="186"/>
      <c r="V35" s="186"/>
      <c r="W35" s="101">
        <f t="shared" si="1"/>
        <v>0</v>
      </c>
      <c r="X35" s="102" t="str">
        <f t="shared" si="0"/>
        <v>DEBIL</v>
      </c>
      <c r="Y35" s="187"/>
      <c r="Z35" s="103" t="str">
        <f t="shared" si="2"/>
        <v/>
      </c>
      <c r="AA35" s="101" t="str">
        <f t="shared" si="3"/>
        <v>SI</v>
      </c>
      <c r="AB35" s="186"/>
      <c r="AC35" s="392">
        <f>IF(AND(W35&gt;0,SUM(W36:W40)=0),W35,IF(AND(SUM(W35:W36)&gt;0,SUM(W37:W40)=0),AVERAGE(W35:W36),IF(AND(SUM(W35:W37)&gt;0,SUM(W38:W40)=0),AVERAGE(W35:W37),IF(AND(SUM(W35:W38)&gt;0,SUM(W39:W40)=0),AVERAGE(W35:W38),IF(AND(SUM(W35:W39)&gt;0,W40=0),AVERAGE(W35:W39),AVERAGE(W35:W40))))))</f>
        <v>0</v>
      </c>
      <c r="AD35" s="392" t="str">
        <f>IF(AND(AC35&gt;=50,AC35&lt;=99),"MODERADO",IF(AND(AC35=100), "FUERTE",IF(AND(AC35&lt;50), "DEBIL")))</f>
        <v>DEBIL</v>
      </c>
      <c r="AE35" s="393"/>
      <c r="AF35" s="393"/>
      <c r="AG35" s="394" t="str">
        <f>IFERROR(_xlfn.IFS(AND(AD35="MODERADO",AE35="Directamente"),1,AND(AD35="FUERTE",AE35="Directamente"),2),"0")</f>
        <v>0</v>
      </c>
      <c r="AH35" s="394" t="str">
        <f>IFERROR(_xlfn.IFS(AND(AD35="MODERADO",AF35="Directamente"),1,AND(AD35="FUERTE",AF35="Directamente"),2,AND(AD35="FUERTE",AF35="Indirectamente"),1),"0")</f>
        <v>0</v>
      </c>
      <c r="AI35" s="387"/>
      <c r="AJ35" s="387"/>
      <c r="AK35" s="391">
        <f>+(AI35*AJ35)*4</f>
        <v>0</v>
      </c>
      <c r="AL35" s="388"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395"/>
      <c r="AN35" s="176"/>
      <c r="AO35" s="175"/>
      <c r="AP35" s="183"/>
      <c r="AQ35" s="183"/>
      <c r="AR35" s="176"/>
      <c r="AS35" s="183"/>
      <c r="AT35" s="176"/>
      <c r="AU35" s="183"/>
      <c r="AV35" s="176"/>
      <c r="AW35" s="99"/>
      <c r="AX35" s="167"/>
      <c r="AY35" s="131"/>
      <c r="AZ35" s="176"/>
      <c r="BA35" s="176"/>
      <c r="BB35" s="175"/>
      <c r="BC35" s="183"/>
      <c r="BD35" s="183"/>
      <c r="BE35" s="176"/>
      <c r="BF35" s="176"/>
      <c r="BG35" s="175"/>
      <c r="BH35" s="183"/>
      <c r="BI35" s="183"/>
      <c r="BJ35" s="176"/>
      <c r="BK35" s="176"/>
      <c r="BL35" s="175"/>
      <c r="BM35" s="183"/>
      <c r="BN35" s="183"/>
      <c r="BO35" s="167"/>
      <c r="BP35" s="279"/>
      <c r="BQ35" s="131"/>
      <c r="BR35" s="99"/>
      <c r="BS35" s="99"/>
      <c r="BT35" s="99"/>
      <c r="BU35" s="167"/>
      <c r="BV35" s="167"/>
      <c r="BW35" s="167"/>
      <c r="BX35" s="99"/>
      <c r="BY35" s="167"/>
      <c r="BZ35" s="167"/>
      <c r="CA35" s="99"/>
      <c r="CB35" s="167"/>
      <c r="CC35" s="131"/>
      <c r="CD35" s="167"/>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row>
    <row r="36" spans="1:108" ht="21" customHeight="1" thickTop="1" thickBot="1" x14ac:dyDescent="0.35">
      <c r="A36" s="340"/>
      <c r="B36" s="341"/>
      <c r="C36" s="341"/>
      <c r="D36" s="341"/>
      <c r="E36" s="366"/>
      <c r="F36" s="341"/>
      <c r="G36" s="341"/>
      <c r="H36" s="341"/>
      <c r="I36" s="341"/>
      <c r="J36" s="340"/>
      <c r="K36" s="340"/>
      <c r="L36" s="391"/>
      <c r="M36" s="389"/>
      <c r="N36" s="175">
        <v>2</v>
      </c>
      <c r="O36" s="177"/>
      <c r="P36" s="186"/>
      <c r="Q36" s="186"/>
      <c r="R36" s="186"/>
      <c r="S36" s="186"/>
      <c r="T36" s="186"/>
      <c r="U36" s="186"/>
      <c r="V36" s="186"/>
      <c r="W36" s="101">
        <f t="shared" si="1"/>
        <v>0</v>
      </c>
      <c r="X36" s="102" t="str">
        <f t="shared" si="0"/>
        <v>DEBIL</v>
      </c>
      <c r="Y36" s="187"/>
      <c r="Z36" s="103" t="str">
        <f t="shared" si="2"/>
        <v/>
      </c>
      <c r="AA36" s="101" t="str">
        <f t="shared" si="3"/>
        <v>SI</v>
      </c>
      <c r="AB36" s="186"/>
      <c r="AC36" s="392"/>
      <c r="AD36" s="392"/>
      <c r="AE36" s="393"/>
      <c r="AF36" s="393"/>
      <c r="AG36" s="394"/>
      <c r="AH36" s="394"/>
      <c r="AI36" s="387"/>
      <c r="AJ36" s="387"/>
      <c r="AK36" s="391"/>
      <c r="AL36" s="389"/>
      <c r="AM36" s="396"/>
      <c r="AN36" s="176"/>
      <c r="AO36" s="175"/>
      <c r="AP36" s="183"/>
      <c r="AQ36" s="183"/>
      <c r="AR36" s="176"/>
      <c r="AS36" s="183"/>
      <c r="AT36" s="176"/>
      <c r="AU36" s="183"/>
      <c r="AV36" s="176"/>
      <c r="AW36" s="99"/>
      <c r="AX36" s="167"/>
      <c r="AY36" s="131"/>
      <c r="AZ36" s="176"/>
      <c r="BA36" s="176"/>
      <c r="BB36" s="175"/>
      <c r="BC36" s="183"/>
      <c r="BD36" s="183"/>
      <c r="BE36" s="176"/>
      <c r="BF36" s="176"/>
      <c r="BG36" s="175"/>
      <c r="BH36" s="183"/>
      <c r="BI36" s="183"/>
      <c r="BJ36" s="176"/>
      <c r="BK36" s="176"/>
      <c r="BL36" s="175"/>
      <c r="BM36" s="183"/>
      <c r="BN36" s="183"/>
      <c r="BO36" s="167"/>
      <c r="BP36" s="279"/>
      <c r="BQ36" s="131"/>
      <c r="BR36" s="99"/>
      <c r="BS36" s="99"/>
      <c r="BT36" s="99"/>
      <c r="BU36" s="167"/>
      <c r="BV36" s="167"/>
      <c r="BW36" s="167"/>
      <c r="BX36" s="99"/>
      <c r="BY36" s="167"/>
      <c r="BZ36" s="167"/>
      <c r="CA36" s="99"/>
      <c r="CB36" s="167"/>
      <c r="CC36" s="131"/>
      <c r="CD36" s="167"/>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row>
    <row r="37" spans="1:108" ht="21" customHeight="1" thickTop="1" thickBot="1" x14ac:dyDescent="0.35">
      <c r="A37" s="340"/>
      <c r="B37" s="341"/>
      <c r="C37" s="341"/>
      <c r="D37" s="341"/>
      <c r="E37" s="366"/>
      <c r="F37" s="341"/>
      <c r="G37" s="341"/>
      <c r="H37" s="341"/>
      <c r="I37" s="341"/>
      <c r="J37" s="340"/>
      <c r="K37" s="340"/>
      <c r="L37" s="391"/>
      <c r="M37" s="389"/>
      <c r="N37" s="175">
        <v>3</v>
      </c>
      <c r="O37" s="179"/>
      <c r="P37" s="186"/>
      <c r="Q37" s="186"/>
      <c r="R37" s="186"/>
      <c r="S37" s="186"/>
      <c r="T37" s="186"/>
      <c r="U37" s="186"/>
      <c r="V37" s="186"/>
      <c r="W37" s="101">
        <f t="shared" si="1"/>
        <v>0</v>
      </c>
      <c r="X37" s="102" t="str">
        <f t="shared" si="0"/>
        <v>DEBIL</v>
      </c>
      <c r="Y37" s="187"/>
      <c r="Z37" s="103" t="str">
        <f t="shared" si="2"/>
        <v/>
      </c>
      <c r="AA37" s="101" t="str">
        <f t="shared" si="3"/>
        <v>SI</v>
      </c>
      <c r="AB37" s="186"/>
      <c r="AC37" s="392"/>
      <c r="AD37" s="392"/>
      <c r="AE37" s="393"/>
      <c r="AF37" s="393"/>
      <c r="AG37" s="394"/>
      <c r="AH37" s="394"/>
      <c r="AI37" s="387"/>
      <c r="AJ37" s="387"/>
      <c r="AK37" s="391"/>
      <c r="AL37" s="389"/>
      <c r="AM37" s="396"/>
      <c r="AN37" s="176"/>
      <c r="AO37" s="175"/>
      <c r="AP37" s="183"/>
      <c r="AQ37" s="183"/>
      <c r="AR37" s="176"/>
      <c r="AS37" s="183"/>
      <c r="AT37" s="176"/>
      <c r="AU37" s="183"/>
      <c r="AV37" s="176"/>
      <c r="AW37" s="99"/>
      <c r="AX37" s="167"/>
      <c r="AY37" s="131"/>
      <c r="AZ37" s="176"/>
      <c r="BA37" s="176"/>
      <c r="BB37" s="175"/>
      <c r="BC37" s="183"/>
      <c r="BD37" s="183"/>
      <c r="BE37" s="176"/>
      <c r="BF37" s="176"/>
      <c r="BG37" s="175"/>
      <c r="BH37" s="183"/>
      <c r="BI37" s="183"/>
      <c r="BJ37" s="176"/>
      <c r="BK37" s="176"/>
      <c r="BL37" s="175"/>
      <c r="BM37" s="183"/>
      <c r="BN37" s="183"/>
      <c r="BO37" s="167"/>
      <c r="BP37" s="279"/>
      <c r="BQ37" s="131"/>
      <c r="BR37" s="99"/>
      <c r="BS37" s="99"/>
      <c r="BT37" s="99"/>
      <c r="BU37" s="167"/>
      <c r="BV37" s="167"/>
      <c r="BW37" s="167"/>
      <c r="BX37" s="99"/>
      <c r="BY37" s="167"/>
      <c r="BZ37" s="167"/>
      <c r="CA37" s="99"/>
      <c r="CB37" s="167"/>
      <c r="CC37" s="131"/>
      <c r="CD37" s="167"/>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row>
    <row r="38" spans="1:108" ht="21" customHeight="1" thickTop="1" thickBot="1" x14ac:dyDescent="0.35">
      <c r="A38" s="340"/>
      <c r="B38" s="341"/>
      <c r="C38" s="341"/>
      <c r="D38" s="341"/>
      <c r="E38" s="366"/>
      <c r="F38" s="341"/>
      <c r="G38" s="341"/>
      <c r="H38" s="341"/>
      <c r="I38" s="341"/>
      <c r="J38" s="340"/>
      <c r="K38" s="340"/>
      <c r="L38" s="391"/>
      <c r="M38" s="389"/>
      <c r="N38" s="175">
        <v>4</v>
      </c>
      <c r="O38" s="177"/>
      <c r="P38" s="186"/>
      <c r="Q38" s="186"/>
      <c r="R38" s="186"/>
      <c r="S38" s="186"/>
      <c r="T38" s="186"/>
      <c r="U38" s="186"/>
      <c r="V38" s="186"/>
      <c r="W38" s="101">
        <f t="shared" si="1"/>
        <v>0</v>
      </c>
      <c r="X38" s="102" t="str">
        <f t="shared" si="0"/>
        <v>DEBIL</v>
      </c>
      <c r="Y38" s="187"/>
      <c r="Z38" s="103" t="str">
        <f t="shared" si="2"/>
        <v/>
      </c>
      <c r="AA38" s="101" t="str">
        <f t="shared" si="3"/>
        <v>SI</v>
      </c>
      <c r="AB38" s="186"/>
      <c r="AC38" s="392"/>
      <c r="AD38" s="392"/>
      <c r="AE38" s="393"/>
      <c r="AF38" s="393"/>
      <c r="AG38" s="394"/>
      <c r="AH38" s="394"/>
      <c r="AI38" s="387"/>
      <c r="AJ38" s="387"/>
      <c r="AK38" s="391"/>
      <c r="AL38" s="389"/>
      <c r="AM38" s="396"/>
      <c r="AN38" s="176"/>
      <c r="AO38" s="175"/>
      <c r="AP38" s="183"/>
      <c r="AQ38" s="183"/>
      <c r="AR38" s="176"/>
      <c r="AS38" s="183"/>
      <c r="AT38" s="176"/>
      <c r="AU38" s="183"/>
      <c r="AV38" s="176"/>
      <c r="AW38" s="99"/>
      <c r="AX38" s="167"/>
      <c r="AY38" s="131"/>
      <c r="AZ38" s="176"/>
      <c r="BA38" s="176"/>
      <c r="BB38" s="175"/>
      <c r="BC38" s="183"/>
      <c r="BD38" s="183"/>
      <c r="BE38" s="176"/>
      <c r="BF38" s="176"/>
      <c r="BG38" s="175"/>
      <c r="BH38" s="183"/>
      <c r="BI38" s="183"/>
      <c r="BJ38" s="176"/>
      <c r="BK38" s="176"/>
      <c r="BL38" s="175"/>
      <c r="BM38" s="183"/>
      <c r="BN38" s="183"/>
      <c r="BO38" s="167"/>
      <c r="BP38" s="279"/>
      <c r="BQ38" s="131"/>
      <c r="BR38" s="99"/>
      <c r="BS38" s="99"/>
      <c r="BT38" s="99"/>
      <c r="BU38" s="167"/>
      <c r="BV38" s="167"/>
      <c r="BW38" s="167"/>
      <c r="BX38" s="99"/>
      <c r="BY38" s="167"/>
      <c r="BZ38" s="167"/>
      <c r="CA38" s="99"/>
      <c r="CB38" s="167"/>
      <c r="CC38" s="131"/>
      <c r="CD38" s="167"/>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row>
    <row r="39" spans="1:108" ht="21" customHeight="1" thickTop="1" thickBot="1" x14ac:dyDescent="0.35">
      <c r="A39" s="340"/>
      <c r="B39" s="341"/>
      <c r="C39" s="341"/>
      <c r="D39" s="341"/>
      <c r="E39" s="366"/>
      <c r="F39" s="341"/>
      <c r="G39" s="341"/>
      <c r="H39" s="341"/>
      <c r="I39" s="341"/>
      <c r="J39" s="340"/>
      <c r="K39" s="340"/>
      <c r="L39" s="391"/>
      <c r="M39" s="389"/>
      <c r="N39" s="175">
        <v>5</v>
      </c>
      <c r="O39" s="177"/>
      <c r="P39" s="186"/>
      <c r="Q39" s="186"/>
      <c r="R39" s="186"/>
      <c r="S39" s="186"/>
      <c r="T39" s="186"/>
      <c r="U39" s="186"/>
      <c r="V39" s="186"/>
      <c r="W39" s="101">
        <f t="shared" si="1"/>
        <v>0</v>
      </c>
      <c r="X39" s="102" t="str">
        <f t="shared" si="0"/>
        <v>DEBIL</v>
      </c>
      <c r="Y39" s="187"/>
      <c r="Z39" s="103" t="str">
        <f t="shared" si="2"/>
        <v/>
      </c>
      <c r="AA39" s="101" t="str">
        <f t="shared" si="3"/>
        <v>SI</v>
      </c>
      <c r="AB39" s="186"/>
      <c r="AC39" s="392"/>
      <c r="AD39" s="392"/>
      <c r="AE39" s="393"/>
      <c r="AF39" s="393"/>
      <c r="AG39" s="394"/>
      <c r="AH39" s="394"/>
      <c r="AI39" s="387"/>
      <c r="AJ39" s="387"/>
      <c r="AK39" s="391"/>
      <c r="AL39" s="389"/>
      <c r="AM39" s="396"/>
      <c r="AN39" s="176"/>
      <c r="AO39" s="175"/>
      <c r="AP39" s="183"/>
      <c r="AQ39" s="183"/>
      <c r="AR39" s="176"/>
      <c r="AS39" s="183"/>
      <c r="AT39" s="176"/>
      <c r="AU39" s="183"/>
      <c r="AV39" s="176"/>
      <c r="AW39" s="99"/>
      <c r="AX39" s="167"/>
      <c r="AY39" s="131"/>
      <c r="AZ39" s="176"/>
      <c r="BA39" s="176"/>
      <c r="BB39" s="175"/>
      <c r="BC39" s="183"/>
      <c r="BD39" s="183"/>
      <c r="BE39" s="176"/>
      <c r="BF39" s="176"/>
      <c r="BG39" s="175"/>
      <c r="BH39" s="183"/>
      <c r="BI39" s="183"/>
      <c r="BJ39" s="176"/>
      <c r="BK39" s="176"/>
      <c r="BL39" s="175"/>
      <c r="BM39" s="183"/>
      <c r="BN39" s="183"/>
      <c r="BO39" s="167"/>
      <c r="BP39" s="279"/>
      <c r="BQ39" s="131"/>
      <c r="BR39" s="99"/>
      <c r="BS39" s="99"/>
      <c r="BT39" s="99"/>
      <c r="BU39" s="167"/>
      <c r="BV39" s="167"/>
      <c r="BW39" s="167"/>
      <c r="BX39" s="99"/>
      <c r="BY39" s="167"/>
      <c r="BZ39" s="167"/>
      <c r="CA39" s="99"/>
      <c r="CB39" s="167"/>
      <c r="CC39" s="131"/>
      <c r="CD39" s="167"/>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row>
    <row r="40" spans="1:108" ht="21" customHeight="1" thickTop="1" thickBot="1" x14ac:dyDescent="0.35">
      <c r="A40" s="340"/>
      <c r="B40" s="341"/>
      <c r="C40" s="341"/>
      <c r="D40" s="341"/>
      <c r="E40" s="366"/>
      <c r="F40" s="341"/>
      <c r="G40" s="341"/>
      <c r="H40" s="341"/>
      <c r="I40" s="341"/>
      <c r="J40" s="340"/>
      <c r="K40" s="340"/>
      <c r="L40" s="391"/>
      <c r="M40" s="390"/>
      <c r="N40" s="175">
        <v>6</v>
      </c>
      <c r="O40" s="177"/>
      <c r="P40" s="186"/>
      <c r="Q40" s="186"/>
      <c r="R40" s="186"/>
      <c r="S40" s="186"/>
      <c r="T40" s="186"/>
      <c r="U40" s="186"/>
      <c r="V40" s="186"/>
      <c r="W40" s="101">
        <f t="shared" si="1"/>
        <v>0</v>
      </c>
      <c r="X40" s="102" t="str">
        <f t="shared" si="0"/>
        <v>DEBIL</v>
      </c>
      <c r="Y40" s="187"/>
      <c r="Z40" s="103" t="str">
        <f t="shared" si="2"/>
        <v/>
      </c>
      <c r="AA40" s="101" t="str">
        <f t="shared" si="3"/>
        <v>SI</v>
      </c>
      <c r="AB40" s="186"/>
      <c r="AC40" s="392"/>
      <c r="AD40" s="392"/>
      <c r="AE40" s="393"/>
      <c r="AF40" s="393"/>
      <c r="AG40" s="394"/>
      <c r="AH40" s="394"/>
      <c r="AI40" s="387"/>
      <c r="AJ40" s="387"/>
      <c r="AK40" s="391"/>
      <c r="AL40" s="390"/>
      <c r="AM40" s="397"/>
      <c r="AN40" s="176"/>
      <c r="AO40" s="175"/>
      <c r="AP40" s="183"/>
      <c r="AQ40" s="183"/>
      <c r="AR40" s="176"/>
      <c r="AS40" s="183"/>
      <c r="AT40" s="176"/>
      <c r="AU40" s="183"/>
      <c r="AV40" s="176"/>
      <c r="AW40" s="99"/>
      <c r="AX40" s="167"/>
      <c r="AY40" s="131"/>
      <c r="AZ40" s="176"/>
      <c r="BA40" s="176"/>
      <c r="BB40" s="175"/>
      <c r="BC40" s="183"/>
      <c r="BD40" s="183"/>
      <c r="BE40" s="176"/>
      <c r="BF40" s="176"/>
      <c r="BG40" s="175"/>
      <c r="BH40" s="183"/>
      <c r="BI40" s="183"/>
      <c r="BJ40" s="176"/>
      <c r="BK40" s="176"/>
      <c r="BL40" s="175"/>
      <c r="BM40" s="183"/>
      <c r="BN40" s="183"/>
      <c r="BO40" s="167"/>
      <c r="BP40" s="279"/>
      <c r="BQ40" s="131"/>
      <c r="BR40" s="99"/>
      <c r="BS40" s="99"/>
      <c r="BT40" s="99"/>
      <c r="BU40" s="167"/>
      <c r="BV40" s="167"/>
      <c r="BW40" s="167"/>
      <c r="BX40" s="99"/>
      <c r="BY40" s="167"/>
      <c r="BZ40" s="167"/>
      <c r="CA40" s="99"/>
      <c r="CB40" s="167"/>
      <c r="CC40" s="131"/>
      <c r="CD40" s="167"/>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row>
    <row r="41" spans="1:108" ht="21" customHeight="1" thickTop="1" thickBot="1" x14ac:dyDescent="0.35">
      <c r="A41" s="340">
        <v>7</v>
      </c>
      <c r="B41" s="341"/>
      <c r="C41" s="341"/>
      <c r="D41" s="341"/>
      <c r="E41" s="366"/>
      <c r="F41" s="341"/>
      <c r="G41" s="341"/>
      <c r="H41" s="341"/>
      <c r="I41" s="341"/>
      <c r="J41" s="340"/>
      <c r="K41" s="340"/>
      <c r="L41" s="391">
        <f>+(J41*K41)*4</f>
        <v>0</v>
      </c>
      <c r="M41" s="388" t="b">
        <f>IF(OR(AND(J41=3,K41=4),AND(J41=2,K41=5),AND(J41=2,K41=5),AND(L41=20),AND(L41&gt;=52,L41&lt;=100)),"ZONA RIESGO EXTREMA",IF(OR(AND(J41=5,K41=2),AND(J41=4,K41=3),AND(J41=1,K41=4),AND(L41=16),AND(L41&gt;=28,L41&lt;=48)),"ZONA RIESGO ALTA",IF(OR(AND(J41=1,K41=3),AND(J41=4,K41=1),AND(L41=24)),"ZONA RIESGO MODERADA",IF(AND(L41&gt;=4,L41&lt;=16),"ZONA RIESGO BAJA"))))</f>
        <v>0</v>
      </c>
      <c r="N41" s="175">
        <v>1</v>
      </c>
      <c r="O41" s="177"/>
      <c r="P41" s="186"/>
      <c r="Q41" s="186"/>
      <c r="R41" s="186"/>
      <c r="S41" s="186"/>
      <c r="T41" s="186"/>
      <c r="U41" s="186"/>
      <c r="V41" s="186"/>
      <c r="W41" s="101">
        <f t="shared" si="1"/>
        <v>0</v>
      </c>
      <c r="X41" s="102" t="str">
        <f t="shared" si="0"/>
        <v>DEBIL</v>
      </c>
      <c r="Y41" s="187"/>
      <c r="Z41" s="103" t="str">
        <f t="shared" si="2"/>
        <v/>
      </c>
      <c r="AA41" s="101" t="str">
        <f t="shared" si="3"/>
        <v>SI</v>
      </c>
      <c r="AB41" s="186"/>
      <c r="AC41" s="392">
        <f>IF(AND(W41&gt;0,SUM(W42:W46)=0),W41,IF(AND(SUM(W41:W42)&gt;0,SUM(W43:W46)=0),AVERAGE(W41:W42),IF(AND(SUM(W41:W43)&gt;0,SUM(W44:W46)=0),AVERAGE(W41:W43),IF(AND(SUM(W41:W44)&gt;0,SUM(W45:W46)=0),AVERAGE(W41:W44),IF(AND(SUM(W41:W45)&gt;0,W46=0),AVERAGE(W41:W45),AVERAGE(W41:W46))))))</f>
        <v>0</v>
      </c>
      <c r="AD41" s="392" t="str">
        <f>IF(AND(AC41&gt;=50,AC41&lt;=99),"MODERADO",IF(AND(AC41=100), "FUERTE",IF(AND(AC41&lt;50), "DEBIL")))</f>
        <v>DEBIL</v>
      </c>
      <c r="AE41" s="393"/>
      <c r="AF41" s="393"/>
      <c r="AG41" s="394" t="str">
        <f>IFERROR(_xlfn.IFS(AND(AD41="MODERADO",AE41="Directamente"),1,AND(AD41="FUERTE",AE41="Directamente"),2),"0")</f>
        <v>0</v>
      </c>
      <c r="AH41" s="394" t="str">
        <f>IFERROR(_xlfn.IFS(AND(AD41="MODERADO",AF41="Directamente"),1,AND(AD41="FUERTE",AF41="Directamente"),2,AND(AD41="FUERTE",AF41="Indirectamente"),1),"0")</f>
        <v>0</v>
      </c>
      <c r="AI41" s="387"/>
      <c r="AJ41" s="387"/>
      <c r="AK41" s="391">
        <f>+(AI41*AJ41)*4</f>
        <v>0</v>
      </c>
      <c r="AL41" s="388"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395"/>
      <c r="AN41" s="176"/>
      <c r="AO41" s="175"/>
      <c r="AP41" s="183"/>
      <c r="AQ41" s="183"/>
      <c r="AR41" s="176"/>
      <c r="AS41" s="183"/>
      <c r="AT41" s="176"/>
      <c r="AU41" s="183"/>
      <c r="AV41" s="176"/>
      <c r="AW41" s="99"/>
      <c r="AX41" s="167"/>
      <c r="AY41" s="131"/>
      <c r="AZ41" s="176"/>
      <c r="BA41" s="176"/>
      <c r="BB41" s="175"/>
      <c r="BC41" s="183"/>
      <c r="BD41" s="183"/>
      <c r="BE41" s="167"/>
      <c r="BF41" s="167"/>
      <c r="BG41" s="131"/>
      <c r="BH41" s="99"/>
      <c r="BI41" s="99"/>
      <c r="BJ41" s="176"/>
      <c r="BK41" s="176"/>
      <c r="BL41" s="175"/>
      <c r="BM41" s="183"/>
      <c r="BN41" s="183"/>
      <c r="BO41" s="167"/>
      <c r="BP41" s="279"/>
      <c r="BQ41" s="131"/>
      <c r="BR41" s="99"/>
      <c r="BS41" s="99"/>
      <c r="BT41" s="99"/>
      <c r="BU41" s="167"/>
      <c r="BV41" s="167"/>
      <c r="BW41" s="167"/>
      <c r="BX41" s="99"/>
      <c r="BY41" s="167"/>
      <c r="BZ41" s="167"/>
      <c r="CA41" s="99"/>
      <c r="CB41" s="167"/>
      <c r="CC41" s="131"/>
      <c r="CD41" s="167"/>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row>
    <row r="42" spans="1:108" ht="21" customHeight="1" thickTop="1" thickBot="1" x14ac:dyDescent="0.35">
      <c r="A42" s="340"/>
      <c r="B42" s="341"/>
      <c r="C42" s="341"/>
      <c r="D42" s="341"/>
      <c r="E42" s="366"/>
      <c r="F42" s="341"/>
      <c r="G42" s="341"/>
      <c r="H42" s="341"/>
      <c r="I42" s="341"/>
      <c r="J42" s="340"/>
      <c r="K42" s="340"/>
      <c r="L42" s="391"/>
      <c r="M42" s="389"/>
      <c r="N42" s="175">
        <v>2</v>
      </c>
      <c r="O42" s="177"/>
      <c r="P42" s="186"/>
      <c r="Q42" s="186"/>
      <c r="R42" s="186"/>
      <c r="S42" s="186"/>
      <c r="T42" s="186"/>
      <c r="U42" s="186"/>
      <c r="V42" s="186"/>
      <c r="W42" s="101">
        <f t="shared" si="1"/>
        <v>0</v>
      </c>
      <c r="X42" s="102" t="str">
        <f t="shared" si="0"/>
        <v>DEBIL</v>
      </c>
      <c r="Y42" s="187"/>
      <c r="Z42" s="103" t="str">
        <f t="shared" si="2"/>
        <v/>
      </c>
      <c r="AA42" s="101" t="str">
        <f t="shared" si="3"/>
        <v>SI</v>
      </c>
      <c r="AB42" s="186"/>
      <c r="AC42" s="392"/>
      <c r="AD42" s="392"/>
      <c r="AE42" s="393"/>
      <c r="AF42" s="393"/>
      <c r="AG42" s="394"/>
      <c r="AH42" s="394"/>
      <c r="AI42" s="387"/>
      <c r="AJ42" s="387"/>
      <c r="AK42" s="391"/>
      <c r="AL42" s="389"/>
      <c r="AM42" s="396"/>
      <c r="AN42" s="176"/>
      <c r="AO42" s="175"/>
      <c r="AP42" s="183"/>
      <c r="AQ42" s="183"/>
      <c r="AR42" s="176"/>
      <c r="AS42" s="183"/>
      <c r="AT42" s="176"/>
      <c r="AU42" s="183"/>
      <c r="AV42" s="176"/>
      <c r="AW42" s="99"/>
      <c r="AX42" s="167"/>
      <c r="AY42" s="131"/>
      <c r="AZ42" s="176"/>
      <c r="BA42" s="176"/>
      <c r="BB42" s="175"/>
      <c r="BC42" s="183"/>
      <c r="BD42" s="183"/>
      <c r="BE42" s="167"/>
      <c r="BF42" s="167"/>
      <c r="BG42" s="131"/>
      <c r="BH42" s="99"/>
      <c r="BI42" s="99"/>
      <c r="BJ42" s="176"/>
      <c r="BK42" s="176"/>
      <c r="BL42" s="175"/>
      <c r="BM42" s="183"/>
      <c r="BN42" s="183"/>
      <c r="BO42" s="167"/>
      <c r="BP42" s="279"/>
      <c r="BQ42" s="131"/>
      <c r="BR42" s="99"/>
      <c r="BS42" s="99"/>
      <c r="BT42" s="99"/>
      <c r="BU42" s="167"/>
      <c r="BV42" s="167"/>
      <c r="BW42" s="167"/>
      <c r="BX42" s="99"/>
      <c r="BY42" s="167"/>
      <c r="BZ42" s="167"/>
      <c r="CA42" s="99"/>
      <c r="CB42" s="167"/>
      <c r="CC42" s="131"/>
      <c r="CD42" s="167"/>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row>
    <row r="43" spans="1:108" ht="21" customHeight="1" thickTop="1" thickBot="1" x14ac:dyDescent="0.35">
      <c r="A43" s="340"/>
      <c r="B43" s="341"/>
      <c r="C43" s="341"/>
      <c r="D43" s="341"/>
      <c r="E43" s="366"/>
      <c r="F43" s="341"/>
      <c r="G43" s="341"/>
      <c r="H43" s="341"/>
      <c r="I43" s="341"/>
      <c r="J43" s="340"/>
      <c r="K43" s="340"/>
      <c r="L43" s="391"/>
      <c r="M43" s="389"/>
      <c r="N43" s="175">
        <v>3</v>
      </c>
      <c r="O43" s="179"/>
      <c r="P43" s="186"/>
      <c r="Q43" s="186"/>
      <c r="R43" s="186"/>
      <c r="S43" s="186"/>
      <c r="T43" s="186"/>
      <c r="U43" s="186"/>
      <c r="V43" s="186"/>
      <c r="W43" s="101">
        <f t="shared" si="1"/>
        <v>0</v>
      </c>
      <c r="X43" s="102" t="str">
        <f t="shared" si="0"/>
        <v>DEBIL</v>
      </c>
      <c r="Y43" s="187"/>
      <c r="Z43" s="103" t="str">
        <f t="shared" si="2"/>
        <v/>
      </c>
      <c r="AA43" s="101" t="str">
        <f t="shared" si="3"/>
        <v>SI</v>
      </c>
      <c r="AB43" s="186"/>
      <c r="AC43" s="392"/>
      <c r="AD43" s="392"/>
      <c r="AE43" s="393"/>
      <c r="AF43" s="393"/>
      <c r="AG43" s="394"/>
      <c r="AH43" s="394"/>
      <c r="AI43" s="387"/>
      <c r="AJ43" s="387"/>
      <c r="AK43" s="391"/>
      <c r="AL43" s="389"/>
      <c r="AM43" s="396"/>
      <c r="AN43" s="176"/>
      <c r="AO43" s="175"/>
      <c r="AP43" s="183"/>
      <c r="AQ43" s="183"/>
      <c r="AR43" s="176"/>
      <c r="AS43" s="183"/>
      <c r="AT43" s="176"/>
      <c r="AU43" s="183"/>
      <c r="AV43" s="176"/>
      <c r="AW43" s="99"/>
      <c r="AX43" s="167"/>
      <c r="AY43" s="131"/>
      <c r="AZ43" s="176"/>
      <c r="BA43" s="176"/>
      <c r="BB43" s="175"/>
      <c r="BC43" s="183"/>
      <c r="BD43" s="183"/>
      <c r="BE43" s="167"/>
      <c r="BF43" s="167"/>
      <c r="BG43" s="131"/>
      <c r="BH43" s="99"/>
      <c r="BI43" s="99"/>
      <c r="BJ43" s="176"/>
      <c r="BK43" s="176"/>
      <c r="BL43" s="175"/>
      <c r="BM43" s="183"/>
      <c r="BN43" s="183"/>
      <c r="BO43" s="167"/>
      <c r="BP43" s="279"/>
      <c r="BQ43" s="131"/>
      <c r="BR43" s="99"/>
      <c r="BS43" s="99"/>
      <c r="BT43" s="99"/>
      <c r="BU43" s="167"/>
      <c r="BV43" s="167"/>
      <c r="BW43" s="167"/>
      <c r="BX43" s="99"/>
      <c r="BY43" s="167"/>
      <c r="BZ43" s="167"/>
      <c r="CA43" s="99"/>
      <c r="CB43" s="167"/>
      <c r="CC43" s="131"/>
      <c r="CD43" s="167"/>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row>
    <row r="44" spans="1:108" ht="21" customHeight="1" thickTop="1" thickBot="1" x14ac:dyDescent="0.35">
      <c r="A44" s="340"/>
      <c r="B44" s="341"/>
      <c r="C44" s="341"/>
      <c r="D44" s="341"/>
      <c r="E44" s="366"/>
      <c r="F44" s="341"/>
      <c r="G44" s="341"/>
      <c r="H44" s="341"/>
      <c r="I44" s="341"/>
      <c r="J44" s="340"/>
      <c r="K44" s="340"/>
      <c r="L44" s="391"/>
      <c r="M44" s="389"/>
      <c r="N44" s="175">
        <v>4</v>
      </c>
      <c r="O44" s="177"/>
      <c r="P44" s="186"/>
      <c r="Q44" s="186"/>
      <c r="R44" s="186"/>
      <c r="S44" s="186"/>
      <c r="T44" s="186"/>
      <c r="U44" s="186"/>
      <c r="V44" s="186"/>
      <c r="W44" s="101">
        <f t="shared" si="1"/>
        <v>0</v>
      </c>
      <c r="X44" s="102" t="str">
        <f t="shared" si="0"/>
        <v>DEBIL</v>
      </c>
      <c r="Y44" s="187"/>
      <c r="Z44" s="103" t="str">
        <f t="shared" si="2"/>
        <v/>
      </c>
      <c r="AA44" s="101" t="str">
        <f t="shared" si="3"/>
        <v>SI</v>
      </c>
      <c r="AB44" s="186"/>
      <c r="AC44" s="392"/>
      <c r="AD44" s="392"/>
      <c r="AE44" s="393"/>
      <c r="AF44" s="393"/>
      <c r="AG44" s="394"/>
      <c r="AH44" s="394"/>
      <c r="AI44" s="387"/>
      <c r="AJ44" s="387"/>
      <c r="AK44" s="391"/>
      <c r="AL44" s="389"/>
      <c r="AM44" s="396"/>
      <c r="AN44" s="176"/>
      <c r="AO44" s="175"/>
      <c r="AP44" s="183"/>
      <c r="AQ44" s="183"/>
      <c r="AR44" s="176"/>
      <c r="AS44" s="99"/>
      <c r="AT44" s="167"/>
      <c r="AU44" s="183"/>
      <c r="AV44" s="176"/>
      <c r="AW44" s="99"/>
      <c r="AX44" s="167"/>
      <c r="AY44" s="131"/>
      <c r="AZ44" s="176"/>
      <c r="BA44" s="176"/>
      <c r="BB44" s="175"/>
      <c r="BC44" s="183"/>
      <c r="BD44" s="183"/>
      <c r="BE44" s="167"/>
      <c r="BF44" s="167"/>
      <c r="BG44" s="131"/>
      <c r="BH44" s="99"/>
      <c r="BI44" s="99"/>
      <c r="BJ44" s="176"/>
      <c r="BK44" s="176"/>
      <c r="BL44" s="175"/>
      <c r="BM44" s="183"/>
      <c r="BN44" s="183"/>
      <c r="BO44" s="167"/>
      <c r="BP44" s="279"/>
      <c r="BQ44" s="131"/>
      <c r="BR44" s="99"/>
      <c r="BS44" s="99"/>
      <c r="BT44" s="99"/>
      <c r="BU44" s="167"/>
      <c r="BV44" s="167"/>
      <c r="BW44" s="167"/>
      <c r="BX44" s="99"/>
      <c r="BY44" s="167"/>
      <c r="BZ44" s="167"/>
      <c r="CA44" s="99"/>
      <c r="CB44" s="167"/>
      <c r="CC44" s="131"/>
      <c r="CD44" s="167"/>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row>
    <row r="45" spans="1:108" ht="21" customHeight="1" thickTop="1" thickBot="1" x14ac:dyDescent="0.35">
      <c r="A45" s="340"/>
      <c r="B45" s="341"/>
      <c r="C45" s="341"/>
      <c r="D45" s="341"/>
      <c r="E45" s="366"/>
      <c r="F45" s="341"/>
      <c r="G45" s="341"/>
      <c r="H45" s="341"/>
      <c r="I45" s="341"/>
      <c r="J45" s="340"/>
      <c r="K45" s="340"/>
      <c r="L45" s="391"/>
      <c r="M45" s="389"/>
      <c r="N45" s="175">
        <v>5</v>
      </c>
      <c r="O45" s="177"/>
      <c r="P45" s="186"/>
      <c r="Q45" s="186"/>
      <c r="R45" s="186"/>
      <c r="S45" s="186"/>
      <c r="T45" s="186"/>
      <c r="U45" s="186"/>
      <c r="V45" s="186"/>
      <c r="W45" s="101">
        <f t="shared" si="1"/>
        <v>0</v>
      </c>
      <c r="X45" s="102" t="str">
        <f t="shared" si="0"/>
        <v>DEBIL</v>
      </c>
      <c r="Y45" s="187"/>
      <c r="Z45" s="103" t="str">
        <f t="shared" si="2"/>
        <v/>
      </c>
      <c r="AA45" s="101" t="str">
        <f t="shared" si="3"/>
        <v>SI</v>
      </c>
      <c r="AB45" s="186"/>
      <c r="AC45" s="392"/>
      <c r="AD45" s="392"/>
      <c r="AE45" s="393"/>
      <c r="AF45" s="393"/>
      <c r="AG45" s="394"/>
      <c r="AH45" s="394"/>
      <c r="AI45" s="387"/>
      <c r="AJ45" s="387"/>
      <c r="AK45" s="391"/>
      <c r="AL45" s="389"/>
      <c r="AM45" s="396"/>
      <c r="AN45" s="176"/>
      <c r="AO45" s="175"/>
      <c r="AP45" s="183"/>
      <c r="AQ45" s="183"/>
      <c r="AR45" s="176"/>
      <c r="AS45" s="99"/>
      <c r="AT45" s="167"/>
      <c r="AU45" s="183"/>
      <c r="AV45" s="176"/>
      <c r="AW45" s="99"/>
      <c r="AX45" s="167"/>
      <c r="AY45" s="131"/>
      <c r="AZ45" s="176"/>
      <c r="BA45" s="176"/>
      <c r="BB45" s="175"/>
      <c r="BC45" s="183"/>
      <c r="BD45" s="183"/>
      <c r="BE45" s="167"/>
      <c r="BF45" s="167"/>
      <c r="BG45" s="131"/>
      <c r="BH45" s="99"/>
      <c r="BI45" s="99"/>
      <c r="BJ45" s="176"/>
      <c r="BK45" s="176"/>
      <c r="BL45" s="175"/>
      <c r="BM45" s="183"/>
      <c r="BN45" s="183"/>
      <c r="BO45" s="167"/>
      <c r="BP45" s="279"/>
      <c r="BQ45" s="131"/>
      <c r="BR45" s="99"/>
      <c r="BS45" s="99"/>
      <c r="BT45" s="99"/>
      <c r="BU45" s="167"/>
      <c r="BV45" s="167"/>
      <c r="BW45" s="167"/>
      <c r="BX45" s="99"/>
      <c r="BY45" s="167"/>
      <c r="BZ45" s="167"/>
      <c r="CA45" s="99"/>
      <c r="CB45" s="167"/>
      <c r="CC45" s="131"/>
      <c r="CD45" s="167"/>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row>
    <row r="46" spans="1:108" ht="21" customHeight="1" thickTop="1" thickBot="1" x14ac:dyDescent="0.35">
      <c r="A46" s="340"/>
      <c r="B46" s="341"/>
      <c r="C46" s="341"/>
      <c r="D46" s="341"/>
      <c r="E46" s="366"/>
      <c r="F46" s="341"/>
      <c r="G46" s="341"/>
      <c r="H46" s="341"/>
      <c r="I46" s="341"/>
      <c r="J46" s="340"/>
      <c r="K46" s="340"/>
      <c r="L46" s="391"/>
      <c r="M46" s="390"/>
      <c r="N46" s="175">
        <v>6</v>
      </c>
      <c r="O46" s="177"/>
      <c r="P46" s="186"/>
      <c r="Q46" s="186"/>
      <c r="R46" s="186"/>
      <c r="S46" s="186"/>
      <c r="T46" s="186"/>
      <c r="U46" s="186"/>
      <c r="V46" s="186"/>
      <c r="W46" s="101">
        <f t="shared" si="1"/>
        <v>0</v>
      </c>
      <c r="X46" s="102" t="str">
        <f t="shared" si="0"/>
        <v>DEBIL</v>
      </c>
      <c r="Y46" s="187"/>
      <c r="Z46" s="103" t="str">
        <f t="shared" si="2"/>
        <v/>
      </c>
      <c r="AA46" s="101" t="str">
        <f t="shared" si="3"/>
        <v>SI</v>
      </c>
      <c r="AB46" s="186"/>
      <c r="AC46" s="392"/>
      <c r="AD46" s="392"/>
      <c r="AE46" s="393"/>
      <c r="AF46" s="393"/>
      <c r="AG46" s="394"/>
      <c r="AH46" s="394"/>
      <c r="AI46" s="387"/>
      <c r="AJ46" s="387"/>
      <c r="AK46" s="391"/>
      <c r="AL46" s="390"/>
      <c r="AM46" s="397"/>
      <c r="AN46" s="176"/>
      <c r="AO46" s="175"/>
      <c r="AP46" s="183"/>
      <c r="AQ46" s="183"/>
      <c r="AR46" s="176"/>
      <c r="AS46" s="99"/>
      <c r="AT46" s="167"/>
      <c r="AU46" s="183"/>
      <c r="AV46" s="176"/>
      <c r="AW46" s="99"/>
      <c r="AX46" s="167"/>
      <c r="AY46" s="131"/>
      <c r="AZ46" s="176"/>
      <c r="BA46" s="176"/>
      <c r="BB46" s="175"/>
      <c r="BC46" s="183"/>
      <c r="BD46" s="183"/>
      <c r="BE46" s="167"/>
      <c r="BF46" s="167"/>
      <c r="BG46" s="131"/>
      <c r="BH46" s="99"/>
      <c r="BI46" s="99"/>
      <c r="BJ46" s="176"/>
      <c r="BK46" s="176"/>
      <c r="BL46" s="175"/>
      <c r="BM46" s="183"/>
      <c r="BN46" s="183"/>
      <c r="BO46" s="167"/>
      <c r="BP46" s="279"/>
      <c r="BQ46" s="131"/>
      <c r="BR46" s="99"/>
      <c r="BS46" s="99"/>
      <c r="BT46" s="99"/>
      <c r="BU46" s="167"/>
      <c r="BV46" s="167"/>
      <c r="BW46" s="167"/>
      <c r="BX46" s="99"/>
      <c r="BY46" s="167"/>
      <c r="BZ46" s="167"/>
      <c r="CA46" s="99"/>
      <c r="CB46" s="167"/>
      <c r="CC46" s="131"/>
      <c r="CD46" s="167"/>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row>
    <row r="47" spans="1:108" ht="21" customHeight="1" thickTop="1" thickBot="1" x14ac:dyDescent="0.35">
      <c r="A47" s="340">
        <v>8</v>
      </c>
      <c r="B47" s="341"/>
      <c r="C47" s="341"/>
      <c r="D47" s="341"/>
      <c r="E47" s="366"/>
      <c r="F47" s="341"/>
      <c r="G47" s="341"/>
      <c r="H47" s="341"/>
      <c r="I47" s="341"/>
      <c r="J47" s="340"/>
      <c r="K47" s="340"/>
      <c r="L47" s="391">
        <f>+(J47*K47)*4</f>
        <v>0</v>
      </c>
      <c r="M47" s="388" t="b">
        <f>IF(OR(AND(J47=3,K47=4),AND(J47=2,K47=5),AND(J47=2,K47=5),AND(L47=20),AND(L47&gt;=52,L47&lt;=100)),"ZONA RIESGO EXTREMA",IF(OR(AND(J47=5,K47=2),AND(J47=4,K47=3),AND(J47=1,K47=4),AND(L47=16),AND(L47&gt;=28,L47&lt;=48)),"ZONA RIESGO ALTA",IF(OR(AND(J47=1,K47=3),AND(J47=4,K47=1),AND(L47=24)),"ZONA RIESGO MODERADA",IF(AND(L47&gt;=4,L47&lt;=16),"ZONA RIESGO BAJA"))))</f>
        <v>0</v>
      </c>
      <c r="N47" s="175">
        <v>1</v>
      </c>
      <c r="O47" s="177"/>
      <c r="P47" s="186"/>
      <c r="Q47" s="186"/>
      <c r="R47" s="186"/>
      <c r="S47" s="186"/>
      <c r="T47" s="186"/>
      <c r="U47" s="186"/>
      <c r="V47" s="186"/>
      <c r="W47" s="101">
        <f t="shared" si="1"/>
        <v>0</v>
      </c>
      <c r="X47" s="102" t="str">
        <f t="shared" si="0"/>
        <v>DEBIL</v>
      </c>
      <c r="Y47" s="187"/>
      <c r="Z47" s="103" t="str">
        <f t="shared" si="2"/>
        <v/>
      </c>
      <c r="AA47" s="101" t="str">
        <f t="shared" si="3"/>
        <v>SI</v>
      </c>
      <c r="AB47" s="186"/>
      <c r="AC47" s="392">
        <f>IF(AND(W47&gt;0,SUM(W48:W52)=0),W47,IF(AND(SUM(W47:W48)&gt;0,SUM(W49:W52)=0),AVERAGE(W47:W48),IF(AND(SUM(W47:W49)&gt;0,SUM(W50:W52)=0),AVERAGE(W47:W49),IF(AND(SUM(W47:W50)&gt;0,SUM(W51:W52)=0),AVERAGE(W47:W50),IF(AND(SUM(W47:W51)&gt;0,W52=0),AVERAGE(W47:W51),AVERAGE(W47:W52))))))</f>
        <v>0</v>
      </c>
      <c r="AD47" s="392" t="str">
        <f>IF(AND(AC47&gt;=50,AC47&lt;=99),"MODERADO",IF(AND(AC47=100), "FUERTE",IF(AND(AC47&lt;50), "DEBIL")))</f>
        <v>DEBIL</v>
      </c>
      <c r="AE47" s="393"/>
      <c r="AF47" s="393"/>
      <c r="AG47" s="394" t="str">
        <f>IFERROR(_xlfn.IFS(AND(AD47="MODERADO",AE47="Directamente"),1,AND(AD47="FUERTE",AE47="Directamente"),2),"0")</f>
        <v>0</v>
      </c>
      <c r="AH47" s="394" t="str">
        <f>IFERROR(_xlfn.IFS(AND(AD47="MODERADO",AF47="Directamente"),1,AND(AD47="FUERTE",AF47="Directamente"),2,AND(AD47="FUERTE",AF47="Indirectamente"),1),"0")</f>
        <v>0</v>
      </c>
      <c r="AI47" s="387"/>
      <c r="AJ47" s="387"/>
      <c r="AK47" s="391">
        <f>+(AI47*AJ47)*4</f>
        <v>0</v>
      </c>
      <c r="AL47" s="388"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395"/>
      <c r="AN47" s="176"/>
      <c r="AO47" s="175"/>
      <c r="AP47" s="183"/>
      <c r="AQ47" s="183"/>
      <c r="AR47" s="176"/>
      <c r="AS47" s="99"/>
      <c r="AT47" s="167"/>
      <c r="AU47" s="183"/>
      <c r="AV47" s="176"/>
      <c r="AW47" s="99"/>
      <c r="AX47" s="167"/>
      <c r="AY47" s="131"/>
      <c r="AZ47" s="176"/>
      <c r="BA47" s="176"/>
      <c r="BB47" s="175"/>
      <c r="BC47" s="183"/>
      <c r="BD47" s="183"/>
      <c r="BE47" s="167"/>
      <c r="BF47" s="167"/>
      <c r="BG47" s="131"/>
      <c r="BH47" s="99"/>
      <c r="BI47" s="99"/>
      <c r="BJ47" s="176"/>
      <c r="BK47" s="176"/>
      <c r="BL47" s="175"/>
      <c r="BM47" s="183"/>
      <c r="BN47" s="183"/>
      <c r="BO47" s="167"/>
      <c r="BP47" s="279"/>
      <c r="BQ47" s="131"/>
      <c r="BR47" s="99"/>
      <c r="BS47" s="99"/>
      <c r="BT47" s="99"/>
      <c r="BU47" s="167"/>
      <c r="BV47" s="167"/>
      <c r="BW47" s="167"/>
      <c r="BX47" s="99"/>
      <c r="BY47" s="167"/>
      <c r="BZ47" s="167"/>
      <c r="CA47" s="99"/>
      <c r="CB47" s="167"/>
      <c r="CC47" s="131"/>
      <c r="CD47" s="167"/>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row>
    <row r="48" spans="1:108" ht="21" customHeight="1" thickTop="1" thickBot="1" x14ac:dyDescent="0.35">
      <c r="A48" s="340"/>
      <c r="B48" s="341"/>
      <c r="C48" s="341"/>
      <c r="D48" s="341"/>
      <c r="E48" s="366"/>
      <c r="F48" s="341"/>
      <c r="G48" s="341"/>
      <c r="H48" s="341"/>
      <c r="I48" s="341"/>
      <c r="J48" s="340"/>
      <c r="K48" s="340"/>
      <c r="L48" s="391"/>
      <c r="M48" s="389"/>
      <c r="N48" s="175">
        <v>2</v>
      </c>
      <c r="O48" s="177"/>
      <c r="P48" s="186"/>
      <c r="Q48" s="186"/>
      <c r="R48" s="186"/>
      <c r="S48" s="186"/>
      <c r="T48" s="186"/>
      <c r="U48" s="186"/>
      <c r="V48" s="186"/>
      <c r="W48" s="101">
        <f t="shared" si="1"/>
        <v>0</v>
      </c>
      <c r="X48" s="102" t="str">
        <f t="shared" si="0"/>
        <v>DEBIL</v>
      </c>
      <c r="Y48" s="187"/>
      <c r="Z48" s="103" t="str">
        <f t="shared" si="2"/>
        <v/>
      </c>
      <c r="AA48" s="101" t="str">
        <f t="shared" si="3"/>
        <v>SI</v>
      </c>
      <c r="AB48" s="186"/>
      <c r="AC48" s="392"/>
      <c r="AD48" s="392"/>
      <c r="AE48" s="393"/>
      <c r="AF48" s="393"/>
      <c r="AG48" s="394"/>
      <c r="AH48" s="394"/>
      <c r="AI48" s="387"/>
      <c r="AJ48" s="387"/>
      <c r="AK48" s="391"/>
      <c r="AL48" s="389"/>
      <c r="AM48" s="396"/>
      <c r="AN48" s="176"/>
      <c r="AO48" s="175"/>
      <c r="AP48" s="183"/>
      <c r="AQ48" s="183"/>
      <c r="AR48" s="176"/>
      <c r="AS48" s="99"/>
      <c r="AT48" s="167"/>
      <c r="AU48" s="183"/>
      <c r="AV48" s="176"/>
      <c r="AW48" s="99"/>
      <c r="AX48" s="167"/>
      <c r="AY48" s="131"/>
      <c r="AZ48" s="176"/>
      <c r="BA48" s="176"/>
      <c r="BB48" s="175"/>
      <c r="BC48" s="183"/>
      <c r="BD48" s="183"/>
      <c r="BE48" s="167"/>
      <c r="BF48" s="167"/>
      <c r="BG48" s="131"/>
      <c r="BH48" s="99"/>
      <c r="BI48" s="99"/>
      <c r="BJ48" s="176"/>
      <c r="BK48" s="176"/>
      <c r="BL48" s="175"/>
      <c r="BM48" s="183"/>
      <c r="BN48" s="183"/>
      <c r="BO48" s="167"/>
      <c r="BP48" s="279"/>
      <c r="BQ48" s="131"/>
      <c r="BR48" s="99"/>
      <c r="BS48" s="99"/>
      <c r="BT48" s="99"/>
      <c r="BU48" s="167"/>
      <c r="BV48" s="167"/>
      <c r="BW48" s="167"/>
      <c r="BX48" s="99"/>
      <c r="BY48" s="167"/>
      <c r="BZ48" s="167"/>
      <c r="CA48" s="99"/>
      <c r="CB48" s="167"/>
      <c r="CC48" s="131"/>
      <c r="CD48" s="167"/>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row>
    <row r="49" spans="1:108" ht="21" customHeight="1" thickTop="1" thickBot="1" x14ac:dyDescent="0.35">
      <c r="A49" s="340"/>
      <c r="B49" s="341"/>
      <c r="C49" s="341"/>
      <c r="D49" s="341"/>
      <c r="E49" s="366"/>
      <c r="F49" s="341"/>
      <c r="G49" s="341"/>
      <c r="H49" s="341"/>
      <c r="I49" s="341"/>
      <c r="J49" s="340"/>
      <c r="K49" s="340"/>
      <c r="L49" s="391"/>
      <c r="M49" s="389"/>
      <c r="N49" s="175">
        <v>3</v>
      </c>
      <c r="O49" s="179"/>
      <c r="P49" s="186"/>
      <c r="Q49" s="186"/>
      <c r="R49" s="186"/>
      <c r="S49" s="186"/>
      <c r="T49" s="186"/>
      <c r="U49" s="186"/>
      <c r="V49" s="186"/>
      <c r="W49" s="101">
        <f t="shared" si="1"/>
        <v>0</v>
      </c>
      <c r="X49" s="102" t="str">
        <f t="shared" si="0"/>
        <v>DEBIL</v>
      </c>
      <c r="Y49" s="187"/>
      <c r="Z49" s="103" t="str">
        <f t="shared" si="2"/>
        <v/>
      </c>
      <c r="AA49" s="101" t="str">
        <f t="shared" si="3"/>
        <v>SI</v>
      </c>
      <c r="AB49" s="186"/>
      <c r="AC49" s="392"/>
      <c r="AD49" s="392"/>
      <c r="AE49" s="393"/>
      <c r="AF49" s="393"/>
      <c r="AG49" s="394"/>
      <c r="AH49" s="394"/>
      <c r="AI49" s="387"/>
      <c r="AJ49" s="387"/>
      <c r="AK49" s="391"/>
      <c r="AL49" s="389"/>
      <c r="AM49" s="396"/>
      <c r="AN49" s="176"/>
      <c r="AO49" s="175"/>
      <c r="AP49" s="183"/>
      <c r="AQ49" s="183"/>
      <c r="AR49" s="176"/>
      <c r="AS49" s="99"/>
      <c r="AT49" s="167"/>
      <c r="AU49" s="183"/>
      <c r="AV49" s="176"/>
      <c r="AW49" s="99"/>
      <c r="AX49" s="167"/>
      <c r="AY49" s="131"/>
      <c r="AZ49" s="176"/>
      <c r="BA49" s="176"/>
      <c r="BB49" s="175"/>
      <c r="BC49" s="183"/>
      <c r="BD49" s="183"/>
      <c r="BE49" s="167"/>
      <c r="BF49" s="167"/>
      <c r="BG49" s="131"/>
      <c r="BH49" s="99"/>
      <c r="BI49" s="99"/>
      <c r="BJ49" s="176"/>
      <c r="BK49" s="176"/>
      <c r="BL49" s="175"/>
      <c r="BM49" s="183"/>
      <c r="BN49" s="183"/>
      <c r="BO49" s="167"/>
      <c r="BP49" s="279"/>
      <c r="BQ49" s="131"/>
      <c r="BR49" s="99"/>
      <c r="BS49" s="99"/>
      <c r="BT49" s="99"/>
      <c r="BU49" s="167"/>
      <c r="BV49" s="167"/>
      <c r="BW49" s="167"/>
      <c r="BX49" s="99"/>
      <c r="BY49" s="167"/>
      <c r="BZ49" s="167"/>
      <c r="CA49" s="99"/>
      <c r="CB49" s="167"/>
      <c r="CC49" s="131"/>
      <c r="CD49" s="167"/>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row>
    <row r="50" spans="1:108" ht="21" customHeight="1" thickTop="1" thickBot="1" x14ac:dyDescent="0.35">
      <c r="A50" s="340"/>
      <c r="B50" s="341"/>
      <c r="C50" s="341"/>
      <c r="D50" s="341"/>
      <c r="E50" s="366"/>
      <c r="F50" s="341"/>
      <c r="G50" s="341"/>
      <c r="H50" s="341"/>
      <c r="I50" s="341"/>
      <c r="J50" s="340"/>
      <c r="K50" s="340"/>
      <c r="L50" s="391"/>
      <c r="M50" s="389"/>
      <c r="N50" s="175">
        <v>4</v>
      </c>
      <c r="O50" s="177"/>
      <c r="P50" s="186"/>
      <c r="Q50" s="186"/>
      <c r="R50" s="186"/>
      <c r="S50" s="186"/>
      <c r="T50" s="186"/>
      <c r="U50" s="186"/>
      <c r="V50" s="186"/>
      <c r="W50" s="101">
        <f t="shared" si="1"/>
        <v>0</v>
      </c>
      <c r="X50" s="102" t="str">
        <f t="shared" si="0"/>
        <v>DEBIL</v>
      </c>
      <c r="Y50" s="187"/>
      <c r="Z50" s="103" t="str">
        <f t="shared" si="2"/>
        <v/>
      </c>
      <c r="AA50" s="101" t="str">
        <f t="shared" si="3"/>
        <v>SI</v>
      </c>
      <c r="AB50" s="186"/>
      <c r="AC50" s="392"/>
      <c r="AD50" s="392"/>
      <c r="AE50" s="393"/>
      <c r="AF50" s="393"/>
      <c r="AG50" s="394"/>
      <c r="AH50" s="394"/>
      <c r="AI50" s="387"/>
      <c r="AJ50" s="387"/>
      <c r="AK50" s="391"/>
      <c r="AL50" s="389"/>
      <c r="AM50" s="396"/>
      <c r="AN50" s="176"/>
      <c r="AO50" s="175"/>
      <c r="AP50" s="183"/>
      <c r="AQ50" s="183"/>
      <c r="AR50" s="176"/>
      <c r="AS50" s="99"/>
      <c r="AT50" s="167"/>
      <c r="AU50" s="183"/>
      <c r="AV50" s="176"/>
      <c r="AW50" s="99"/>
      <c r="AX50" s="167"/>
      <c r="AY50" s="131"/>
      <c r="AZ50" s="176"/>
      <c r="BA50" s="176"/>
      <c r="BB50" s="175"/>
      <c r="BC50" s="183"/>
      <c r="BD50" s="183"/>
      <c r="BE50" s="167"/>
      <c r="BF50" s="167"/>
      <c r="BG50" s="131"/>
      <c r="BH50" s="99"/>
      <c r="BI50" s="99"/>
      <c r="BJ50" s="176"/>
      <c r="BK50" s="176"/>
      <c r="BL50" s="175"/>
      <c r="BM50" s="183"/>
      <c r="BN50" s="183"/>
      <c r="BO50" s="167"/>
      <c r="BP50" s="279"/>
      <c r="BQ50" s="131"/>
      <c r="BR50" s="99"/>
      <c r="BS50" s="99"/>
      <c r="BT50" s="99"/>
      <c r="BU50" s="167"/>
      <c r="BV50" s="167"/>
      <c r="BW50" s="167"/>
      <c r="BX50" s="99"/>
      <c r="BY50" s="167"/>
      <c r="BZ50" s="167"/>
      <c r="CA50" s="99"/>
      <c r="CB50" s="167"/>
      <c r="CC50" s="131"/>
      <c r="CD50" s="167"/>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row>
    <row r="51" spans="1:108" ht="21" customHeight="1" thickTop="1" thickBot="1" x14ac:dyDescent="0.35">
      <c r="A51" s="340"/>
      <c r="B51" s="341"/>
      <c r="C51" s="341"/>
      <c r="D51" s="341"/>
      <c r="E51" s="366"/>
      <c r="F51" s="341"/>
      <c r="G51" s="341"/>
      <c r="H51" s="341"/>
      <c r="I51" s="341"/>
      <c r="J51" s="340"/>
      <c r="K51" s="340"/>
      <c r="L51" s="391"/>
      <c r="M51" s="389"/>
      <c r="N51" s="175">
        <v>5</v>
      </c>
      <c r="O51" s="177"/>
      <c r="P51" s="186"/>
      <c r="Q51" s="186"/>
      <c r="R51" s="186"/>
      <c r="S51" s="186"/>
      <c r="T51" s="186"/>
      <c r="U51" s="186"/>
      <c r="V51" s="186"/>
      <c r="W51" s="101">
        <f t="shared" si="1"/>
        <v>0</v>
      </c>
      <c r="X51" s="102" t="str">
        <f t="shared" si="0"/>
        <v>DEBIL</v>
      </c>
      <c r="Y51" s="187"/>
      <c r="Z51" s="103" t="str">
        <f t="shared" si="2"/>
        <v/>
      </c>
      <c r="AA51" s="101" t="str">
        <f t="shared" si="3"/>
        <v>SI</v>
      </c>
      <c r="AB51" s="186"/>
      <c r="AC51" s="392"/>
      <c r="AD51" s="392"/>
      <c r="AE51" s="393"/>
      <c r="AF51" s="393"/>
      <c r="AG51" s="394"/>
      <c r="AH51" s="394"/>
      <c r="AI51" s="387"/>
      <c r="AJ51" s="387"/>
      <c r="AK51" s="391"/>
      <c r="AL51" s="389"/>
      <c r="AM51" s="396"/>
      <c r="AN51" s="176"/>
      <c r="AO51" s="175"/>
      <c r="AP51" s="183"/>
      <c r="AQ51" s="183"/>
      <c r="AR51" s="176"/>
      <c r="AS51" s="99"/>
      <c r="AT51" s="167"/>
      <c r="AU51" s="183"/>
      <c r="AV51" s="176"/>
      <c r="AW51" s="99"/>
      <c r="AX51" s="167"/>
      <c r="AY51" s="131"/>
      <c r="AZ51" s="176"/>
      <c r="BA51" s="176"/>
      <c r="BB51" s="175"/>
      <c r="BC51" s="183"/>
      <c r="BD51" s="183"/>
      <c r="BE51" s="167"/>
      <c r="BF51" s="167"/>
      <c r="BG51" s="131"/>
      <c r="BH51" s="99"/>
      <c r="BI51" s="99"/>
      <c r="BJ51" s="176"/>
      <c r="BK51" s="176"/>
      <c r="BL51" s="175"/>
      <c r="BM51" s="183"/>
      <c r="BN51" s="183"/>
      <c r="BO51" s="167"/>
      <c r="BP51" s="279"/>
      <c r="BQ51" s="131"/>
      <c r="BR51" s="99"/>
      <c r="BS51" s="99"/>
      <c r="BT51" s="99"/>
      <c r="BU51" s="167"/>
      <c r="BV51" s="167"/>
      <c r="BW51" s="167"/>
      <c r="BX51" s="99"/>
      <c r="BY51" s="167"/>
      <c r="BZ51" s="167"/>
      <c r="CA51" s="99"/>
      <c r="CB51" s="167"/>
      <c r="CC51" s="131"/>
      <c r="CD51" s="167"/>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row>
    <row r="52" spans="1:108" ht="21" customHeight="1" thickTop="1" thickBot="1" x14ac:dyDescent="0.35">
      <c r="A52" s="340"/>
      <c r="B52" s="341"/>
      <c r="C52" s="341"/>
      <c r="D52" s="341"/>
      <c r="E52" s="366"/>
      <c r="F52" s="341"/>
      <c r="G52" s="341"/>
      <c r="H52" s="341"/>
      <c r="I52" s="341"/>
      <c r="J52" s="340"/>
      <c r="K52" s="340"/>
      <c r="L52" s="391"/>
      <c r="M52" s="390"/>
      <c r="N52" s="175">
        <v>6</v>
      </c>
      <c r="O52" s="177"/>
      <c r="P52" s="186"/>
      <c r="Q52" s="186"/>
      <c r="R52" s="186"/>
      <c r="S52" s="186"/>
      <c r="T52" s="186"/>
      <c r="U52" s="186"/>
      <c r="V52" s="186"/>
      <c r="W52" s="101">
        <f t="shared" si="1"/>
        <v>0</v>
      </c>
      <c r="X52" s="102" t="str">
        <f t="shared" si="0"/>
        <v>DEBIL</v>
      </c>
      <c r="Y52" s="187"/>
      <c r="Z52" s="103" t="str">
        <f t="shared" si="2"/>
        <v/>
      </c>
      <c r="AA52" s="101" t="str">
        <f t="shared" si="3"/>
        <v>SI</v>
      </c>
      <c r="AB52" s="186"/>
      <c r="AC52" s="392"/>
      <c r="AD52" s="392"/>
      <c r="AE52" s="393"/>
      <c r="AF52" s="393"/>
      <c r="AG52" s="394"/>
      <c r="AH52" s="394"/>
      <c r="AI52" s="387"/>
      <c r="AJ52" s="387"/>
      <c r="AK52" s="391"/>
      <c r="AL52" s="390"/>
      <c r="AM52" s="397"/>
      <c r="AN52" s="176"/>
      <c r="AO52" s="175"/>
      <c r="AP52" s="183"/>
      <c r="AQ52" s="183"/>
      <c r="AR52" s="176"/>
      <c r="AS52" s="99"/>
      <c r="AT52" s="167"/>
      <c r="AU52" s="183"/>
      <c r="AV52" s="176"/>
      <c r="AW52" s="99"/>
      <c r="AX52" s="167"/>
      <c r="AY52" s="131"/>
      <c r="AZ52" s="176"/>
      <c r="BA52" s="176"/>
      <c r="BB52" s="175"/>
      <c r="BC52" s="183"/>
      <c r="BD52" s="183"/>
      <c r="BE52" s="167"/>
      <c r="BF52" s="167"/>
      <c r="BG52" s="131"/>
      <c r="BH52" s="99"/>
      <c r="BI52" s="99"/>
      <c r="BJ52" s="176"/>
      <c r="BK52" s="176"/>
      <c r="BL52" s="175"/>
      <c r="BM52" s="183"/>
      <c r="BN52" s="183"/>
      <c r="BO52" s="167"/>
      <c r="BP52" s="279"/>
      <c r="BQ52" s="131"/>
      <c r="BR52" s="99"/>
      <c r="BS52" s="99"/>
      <c r="BT52" s="99"/>
      <c r="BU52" s="167"/>
      <c r="BV52" s="167"/>
      <c r="BW52" s="167"/>
      <c r="BX52" s="99"/>
      <c r="BY52" s="167"/>
      <c r="BZ52" s="167"/>
      <c r="CA52" s="99"/>
      <c r="CB52" s="167"/>
      <c r="CC52" s="131"/>
      <c r="CD52" s="167"/>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row>
    <row r="53" spans="1:108" ht="21" customHeight="1" thickTop="1" thickBot="1" x14ac:dyDescent="0.35">
      <c r="A53" s="340">
        <v>9</v>
      </c>
      <c r="B53" s="341"/>
      <c r="C53" s="341"/>
      <c r="D53" s="341"/>
      <c r="E53" s="366"/>
      <c r="F53" s="341"/>
      <c r="G53" s="341"/>
      <c r="H53" s="341"/>
      <c r="I53" s="341"/>
      <c r="J53" s="340"/>
      <c r="K53" s="340"/>
      <c r="L53" s="391">
        <f>+(J53*K53)*4</f>
        <v>0</v>
      </c>
      <c r="M53" s="388" t="b">
        <f>IF(OR(AND(J53=3,K53=4),AND(J53=2,K53=5),AND(J53=2,K53=5),AND(L53=20),AND(L53&gt;=52,L53&lt;=100)),"ZONA RIESGO EXTREMA",IF(OR(AND(J53=5,K53=2),AND(J53=4,K53=3),AND(J53=1,K53=4),AND(L53=16),AND(L53&gt;=28,L53&lt;=48)),"ZONA RIESGO ALTA",IF(OR(AND(J53=1,K53=3),AND(J53=4,K53=1),AND(L53=24)),"ZONA RIESGO MODERADA",IF(AND(L53&gt;=4,L53&lt;=16),"ZONA RIESGO BAJA"))))</f>
        <v>0</v>
      </c>
      <c r="N53" s="175">
        <v>1</v>
      </c>
      <c r="O53" s="177"/>
      <c r="P53" s="186"/>
      <c r="Q53" s="186"/>
      <c r="R53" s="186"/>
      <c r="S53" s="186"/>
      <c r="T53" s="186"/>
      <c r="U53" s="186"/>
      <c r="V53" s="186"/>
      <c r="W53" s="101">
        <f t="shared" si="1"/>
        <v>0</v>
      </c>
      <c r="X53" s="102" t="str">
        <f t="shared" si="0"/>
        <v>DEBIL</v>
      </c>
      <c r="Y53" s="187"/>
      <c r="Z53" s="103" t="str">
        <f t="shared" si="2"/>
        <v/>
      </c>
      <c r="AA53" s="101" t="str">
        <f t="shared" si="3"/>
        <v>SI</v>
      </c>
      <c r="AB53" s="186"/>
      <c r="AC53" s="392">
        <f>IF(AND(W53&gt;0,SUM(W54:W58)=0),W53,IF(AND(SUM(W53:W54)&gt;0,SUM(W55:W58)=0),AVERAGE(W53:W54),IF(AND(SUM(W53:W55)&gt;0,SUM(W56:W58)=0),AVERAGE(W53:W55),IF(AND(SUM(W53:W56)&gt;0,SUM(W57:W58)=0),AVERAGE(W53:W56),IF(AND(SUM(W53:W57)&gt;0,W58=0),AVERAGE(W53:W57),AVERAGE(W53:W58))))))</f>
        <v>0</v>
      </c>
      <c r="AD53" s="392" t="str">
        <f>IF(AND(AC53&gt;=50,AC53&lt;=99),"MODERADO",IF(AND(AC53=100), "FUERTE",IF(AND(AC53&lt;50), "DEBIL")))</f>
        <v>DEBIL</v>
      </c>
      <c r="AE53" s="393"/>
      <c r="AF53" s="393"/>
      <c r="AG53" s="394" t="str">
        <f>IFERROR(_xlfn.IFS(AND(AD53="MODERADO",AE53="Directamente"),1,AND(AD53="FUERTE",AE53="Directamente"),2),"0")</f>
        <v>0</v>
      </c>
      <c r="AH53" s="394" t="str">
        <f>IFERROR(_xlfn.IFS(AND(AD53="MODERADO",AF53="Directamente"),1,AND(AD53="FUERTE",AF53="Directamente"),2,AND(AD53="FUERTE",AF53="Indirectamente"),1),"0")</f>
        <v>0</v>
      </c>
      <c r="AI53" s="387"/>
      <c r="AJ53" s="387"/>
      <c r="AK53" s="391">
        <f>+(AI53*AJ53)*4</f>
        <v>0</v>
      </c>
      <c r="AL53" s="388"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395"/>
      <c r="AN53" s="176"/>
      <c r="AO53" s="175"/>
      <c r="AP53" s="183"/>
      <c r="AQ53" s="183"/>
      <c r="AR53" s="176"/>
      <c r="AS53" s="99"/>
      <c r="AT53" s="167"/>
      <c r="AU53" s="183"/>
      <c r="AV53" s="176"/>
      <c r="AW53" s="99"/>
      <c r="AX53" s="167"/>
      <c r="AY53" s="131"/>
      <c r="AZ53" s="176"/>
      <c r="BA53" s="176"/>
      <c r="BB53" s="175"/>
      <c r="BC53" s="183"/>
      <c r="BD53" s="183"/>
      <c r="BE53" s="167"/>
      <c r="BF53" s="167"/>
      <c r="BG53" s="131"/>
      <c r="BH53" s="99"/>
      <c r="BI53" s="99"/>
      <c r="BJ53" s="176"/>
      <c r="BK53" s="176"/>
      <c r="BL53" s="175"/>
      <c r="BM53" s="183"/>
      <c r="BN53" s="183"/>
      <c r="BO53" s="167"/>
      <c r="BP53" s="279"/>
      <c r="BQ53" s="131"/>
      <c r="BR53" s="99"/>
      <c r="BS53" s="99"/>
      <c r="BT53" s="99"/>
      <c r="BU53" s="167"/>
      <c r="BV53" s="167"/>
      <c r="BW53" s="167"/>
      <c r="BX53" s="99"/>
      <c r="BY53" s="167"/>
      <c r="BZ53" s="167"/>
      <c r="CA53" s="99"/>
      <c r="CB53" s="167"/>
      <c r="CC53" s="131"/>
      <c r="CD53" s="167"/>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row>
    <row r="54" spans="1:108" ht="21" customHeight="1" thickTop="1" thickBot="1" x14ac:dyDescent="0.35">
      <c r="A54" s="340"/>
      <c r="B54" s="341"/>
      <c r="C54" s="341"/>
      <c r="D54" s="341"/>
      <c r="E54" s="366"/>
      <c r="F54" s="341"/>
      <c r="G54" s="341"/>
      <c r="H54" s="341"/>
      <c r="I54" s="341"/>
      <c r="J54" s="340"/>
      <c r="K54" s="340"/>
      <c r="L54" s="391"/>
      <c r="M54" s="389"/>
      <c r="N54" s="175">
        <v>2</v>
      </c>
      <c r="O54" s="177"/>
      <c r="P54" s="186"/>
      <c r="Q54" s="186"/>
      <c r="R54" s="186"/>
      <c r="S54" s="186"/>
      <c r="T54" s="186"/>
      <c r="U54" s="186"/>
      <c r="V54" s="186"/>
      <c r="W54" s="101">
        <f t="shared" si="1"/>
        <v>0</v>
      </c>
      <c r="X54" s="102" t="str">
        <f t="shared" si="0"/>
        <v>DEBIL</v>
      </c>
      <c r="Y54" s="187"/>
      <c r="Z54" s="103" t="str">
        <f t="shared" si="2"/>
        <v/>
      </c>
      <c r="AA54" s="101" t="str">
        <f t="shared" si="3"/>
        <v>SI</v>
      </c>
      <c r="AB54" s="186"/>
      <c r="AC54" s="392"/>
      <c r="AD54" s="392"/>
      <c r="AE54" s="393"/>
      <c r="AF54" s="393"/>
      <c r="AG54" s="394"/>
      <c r="AH54" s="394"/>
      <c r="AI54" s="387"/>
      <c r="AJ54" s="387"/>
      <c r="AK54" s="391"/>
      <c r="AL54" s="389"/>
      <c r="AM54" s="396"/>
      <c r="AN54" s="176"/>
      <c r="AO54" s="175"/>
      <c r="AP54" s="183"/>
      <c r="AQ54" s="183"/>
      <c r="AR54" s="176"/>
      <c r="AS54" s="99"/>
      <c r="AT54" s="167"/>
      <c r="AU54" s="183"/>
      <c r="AV54" s="176"/>
      <c r="AW54" s="99"/>
      <c r="AX54" s="167"/>
      <c r="AY54" s="131"/>
      <c r="AZ54" s="176"/>
      <c r="BA54" s="176"/>
      <c r="BB54" s="175"/>
      <c r="BC54" s="183"/>
      <c r="BD54" s="183"/>
      <c r="BE54" s="167"/>
      <c r="BF54" s="167"/>
      <c r="BG54" s="131"/>
      <c r="BH54" s="99"/>
      <c r="BI54" s="99"/>
      <c r="BJ54" s="176"/>
      <c r="BK54" s="176"/>
      <c r="BL54" s="175"/>
      <c r="BM54" s="183"/>
      <c r="BN54" s="183"/>
      <c r="BO54" s="167"/>
      <c r="BP54" s="279"/>
      <c r="BQ54" s="131"/>
      <c r="BR54" s="99"/>
      <c r="BS54" s="99"/>
      <c r="BT54" s="99"/>
      <c r="BU54" s="167"/>
      <c r="BV54" s="167"/>
      <c r="BW54" s="167"/>
      <c r="BX54" s="99"/>
      <c r="BY54" s="167"/>
      <c r="BZ54" s="167"/>
      <c r="CA54" s="99"/>
      <c r="CB54" s="167"/>
      <c r="CC54" s="131"/>
      <c r="CD54" s="167"/>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row>
    <row r="55" spans="1:108" ht="21" customHeight="1" thickTop="1" thickBot="1" x14ac:dyDescent="0.35">
      <c r="A55" s="340"/>
      <c r="B55" s="341"/>
      <c r="C55" s="341"/>
      <c r="D55" s="341"/>
      <c r="E55" s="366"/>
      <c r="F55" s="341"/>
      <c r="G55" s="341"/>
      <c r="H55" s="341"/>
      <c r="I55" s="341"/>
      <c r="J55" s="340"/>
      <c r="K55" s="340"/>
      <c r="L55" s="391"/>
      <c r="M55" s="389"/>
      <c r="N55" s="175">
        <v>3</v>
      </c>
      <c r="O55" s="179"/>
      <c r="P55" s="186"/>
      <c r="Q55" s="186"/>
      <c r="R55" s="186"/>
      <c r="S55" s="186"/>
      <c r="T55" s="186"/>
      <c r="U55" s="186"/>
      <c r="V55" s="186"/>
      <c r="W55" s="101">
        <f t="shared" si="1"/>
        <v>0</v>
      </c>
      <c r="X55" s="102" t="str">
        <f t="shared" si="0"/>
        <v>DEBIL</v>
      </c>
      <c r="Y55" s="187"/>
      <c r="Z55" s="103" t="str">
        <f t="shared" si="2"/>
        <v/>
      </c>
      <c r="AA55" s="101" t="str">
        <f t="shared" si="3"/>
        <v>SI</v>
      </c>
      <c r="AB55" s="186"/>
      <c r="AC55" s="392"/>
      <c r="AD55" s="392"/>
      <c r="AE55" s="393"/>
      <c r="AF55" s="393"/>
      <c r="AG55" s="394"/>
      <c r="AH55" s="394"/>
      <c r="AI55" s="387"/>
      <c r="AJ55" s="387"/>
      <c r="AK55" s="391"/>
      <c r="AL55" s="389"/>
      <c r="AM55" s="396"/>
      <c r="AN55" s="176"/>
      <c r="AO55" s="175"/>
      <c r="AP55" s="183"/>
      <c r="AQ55" s="183"/>
      <c r="AR55" s="176"/>
      <c r="AS55" s="99"/>
      <c r="AT55" s="167"/>
      <c r="AU55" s="183"/>
      <c r="AV55" s="176"/>
      <c r="AW55" s="99"/>
      <c r="AX55" s="167"/>
      <c r="AY55" s="131"/>
      <c r="AZ55" s="176"/>
      <c r="BA55" s="176"/>
      <c r="BB55" s="175"/>
      <c r="BC55" s="183"/>
      <c r="BD55" s="183"/>
      <c r="BE55" s="167"/>
      <c r="BF55" s="167"/>
      <c r="BG55" s="131"/>
      <c r="BH55" s="99"/>
      <c r="BI55" s="99"/>
      <c r="BJ55" s="176"/>
      <c r="BK55" s="176"/>
      <c r="BL55" s="175"/>
      <c r="BM55" s="183"/>
      <c r="BN55" s="183"/>
      <c r="BO55" s="167"/>
      <c r="BP55" s="279"/>
      <c r="BQ55" s="131"/>
      <c r="BR55" s="99"/>
      <c r="BS55" s="99"/>
      <c r="BT55" s="99"/>
      <c r="BU55" s="167"/>
      <c r="BV55" s="167"/>
      <c r="BW55" s="167"/>
      <c r="BX55" s="99"/>
      <c r="BY55" s="167"/>
      <c r="BZ55" s="167"/>
      <c r="CA55" s="99"/>
      <c r="CB55" s="167"/>
      <c r="CC55" s="131"/>
      <c r="CD55" s="167"/>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row>
    <row r="56" spans="1:108" ht="21" customHeight="1" thickTop="1" thickBot="1" x14ac:dyDescent="0.35">
      <c r="A56" s="340"/>
      <c r="B56" s="341"/>
      <c r="C56" s="341"/>
      <c r="D56" s="341"/>
      <c r="E56" s="366"/>
      <c r="F56" s="341"/>
      <c r="G56" s="341"/>
      <c r="H56" s="341"/>
      <c r="I56" s="341"/>
      <c r="J56" s="340"/>
      <c r="K56" s="340"/>
      <c r="L56" s="391"/>
      <c r="M56" s="389"/>
      <c r="N56" s="175">
        <v>4</v>
      </c>
      <c r="O56" s="177"/>
      <c r="P56" s="186"/>
      <c r="Q56" s="186"/>
      <c r="R56" s="186"/>
      <c r="S56" s="186"/>
      <c r="T56" s="186"/>
      <c r="U56" s="186"/>
      <c r="V56" s="186"/>
      <c r="W56" s="101">
        <f t="shared" si="1"/>
        <v>0</v>
      </c>
      <c r="X56" s="102" t="str">
        <f t="shared" si="0"/>
        <v>DEBIL</v>
      </c>
      <c r="Y56" s="187"/>
      <c r="Z56" s="103" t="str">
        <f t="shared" si="2"/>
        <v/>
      </c>
      <c r="AA56" s="101" t="str">
        <f t="shared" si="3"/>
        <v>SI</v>
      </c>
      <c r="AB56" s="186"/>
      <c r="AC56" s="392"/>
      <c r="AD56" s="392"/>
      <c r="AE56" s="393"/>
      <c r="AF56" s="393"/>
      <c r="AG56" s="394"/>
      <c r="AH56" s="394"/>
      <c r="AI56" s="387"/>
      <c r="AJ56" s="387"/>
      <c r="AK56" s="391"/>
      <c r="AL56" s="389"/>
      <c r="AM56" s="396"/>
      <c r="AN56" s="176"/>
      <c r="AO56" s="175"/>
      <c r="AP56" s="183"/>
      <c r="AQ56" s="183"/>
      <c r="AR56" s="176"/>
      <c r="AS56" s="99"/>
      <c r="AT56" s="167"/>
      <c r="AU56" s="183"/>
      <c r="AV56" s="176"/>
      <c r="AW56" s="99"/>
      <c r="AX56" s="167"/>
      <c r="AY56" s="131"/>
      <c r="AZ56" s="176"/>
      <c r="BA56" s="176"/>
      <c r="BB56" s="175"/>
      <c r="BC56" s="183"/>
      <c r="BD56" s="183"/>
      <c r="BE56" s="167"/>
      <c r="BF56" s="167"/>
      <c r="BG56" s="131"/>
      <c r="BH56" s="99"/>
      <c r="BI56" s="99"/>
      <c r="BJ56" s="176"/>
      <c r="BK56" s="176"/>
      <c r="BL56" s="175"/>
      <c r="BM56" s="183"/>
      <c r="BN56" s="183"/>
      <c r="BO56" s="167"/>
      <c r="BP56" s="279"/>
      <c r="BQ56" s="131"/>
      <c r="BR56" s="99"/>
      <c r="BS56" s="99"/>
      <c r="BT56" s="99"/>
      <c r="BU56" s="167"/>
      <c r="BV56" s="167"/>
      <c r="BW56" s="167"/>
      <c r="BX56" s="99"/>
      <c r="BY56" s="167"/>
      <c r="BZ56" s="167"/>
      <c r="CA56" s="99"/>
      <c r="CB56" s="167"/>
      <c r="CC56" s="131"/>
      <c r="CD56" s="167"/>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row>
    <row r="57" spans="1:108" ht="21" customHeight="1" thickTop="1" thickBot="1" x14ac:dyDescent="0.35">
      <c r="A57" s="340"/>
      <c r="B57" s="341"/>
      <c r="C57" s="341"/>
      <c r="D57" s="341"/>
      <c r="E57" s="366"/>
      <c r="F57" s="341"/>
      <c r="G57" s="341"/>
      <c r="H57" s="341"/>
      <c r="I57" s="341"/>
      <c r="J57" s="340"/>
      <c r="K57" s="340"/>
      <c r="L57" s="391"/>
      <c r="M57" s="389"/>
      <c r="N57" s="175">
        <v>5</v>
      </c>
      <c r="O57" s="177"/>
      <c r="P57" s="186"/>
      <c r="Q57" s="186"/>
      <c r="R57" s="186"/>
      <c r="S57" s="186"/>
      <c r="T57" s="186"/>
      <c r="U57" s="186"/>
      <c r="V57" s="186"/>
      <c r="W57" s="101">
        <f t="shared" si="1"/>
        <v>0</v>
      </c>
      <c r="X57" s="102" t="str">
        <f t="shared" si="0"/>
        <v>DEBIL</v>
      </c>
      <c r="Y57" s="187"/>
      <c r="Z57" s="103" t="str">
        <f t="shared" si="2"/>
        <v/>
      </c>
      <c r="AA57" s="101" t="str">
        <f t="shared" si="3"/>
        <v>SI</v>
      </c>
      <c r="AB57" s="186"/>
      <c r="AC57" s="392"/>
      <c r="AD57" s="392"/>
      <c r="AE57" s="393"/>
      <c r="AF57" s="393"/>
      <c r="AG57" s="394"/>
      <c r="AH57" s="394"/>
      <c r="AI57" s="387"/>
      <c r="AJ57" s="387"/>
      <c r="AK57" s="391"/>
      <c r="AL57" s="389"/>
      <c r="AM57" s="396"/>
      <c r="AN57" s="176"/>
      <c r="AO57" s="175"/>
      <c r="AP57" s="183"/>
      <c r="AQ57" s="183"/>
      <c r="AR57" s="176"/>
      <c r="AS57" s="99"/>
      <c r="AT57" s="167"/>
      <c r="AU57" s="183"/>
      <c r="AV57" s="176"/>
      <c r="AW57" s="99"/>
      <c r="AX57" s="167"/>
      <c r="AY57" s="131"/>
      <c r="AZ57" s="167"/>
      <c r="BA57" s="167"/>
      <c r="BB57" s="131"/>
      <c r="BC57" s="99"/>
      <c r="BD57" s="99"/>
      <c r="BE57" s="167"/>
      <c r="BF57" s="167"/>
      <c r="BG57" s="131"/>
      <c r="BH57" s="99"/>
      <c r="BI57" s="99"/>
      <c r="BJ57" s="176"/>
      <c r="BK57" s="176"/>
      <c r="BL57" s="175"/>
      <c r="BM57" s="183"/>
      <c r="BN57" s="183"/>
      <c r="BO57" s="167"/>
      <c r="BP57" s="279"/>
      <c r="BQ57" s="131"/>
      <c r="BR57" s="99"/>
      <c r="BS57" s="99"/>
      <c r="BT57" s="99"/>
      <c r="BU57" s="167"/>
      <c r="BV57" s="167"/>
      <c r="BW57" s="167"/>
      <c r="BX57" s="99"/>
      <c r="BY57" s="167"/>
      <c r="BZ57" s="167"/>
      <c r="CA57" s="99"/>
      <c r="CB57" s="167"/>
      <c r="CC57" s="131"/>
      <c r="CD57" s="167"/>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row>
    <row r="58" spans="1:108" ht="21" customHeight="1" thickTop="1" thickBot="1" x14ac:dyDescent="0.35">
      <c r="A58" s="340"/>
      <c r="B58" s="341"/>
      <c r="C58" s="341"/>
      <c r="D58" s="341"/>
      <c r="E58" s="366"/>
      <c r="F58" s="341"/>
      <c r="G58" s="341"/>
      <c r="H58" s="341"/>
      <c r="I58" s="341"/>
      <c r="J58" s="340"/>
      <c r="K58" s="340"/>
      <c r="L58" s="391"/>
      <c r="M58" s="390"/>
      <c r="N58" s="175">
        <v>6</v>
      </c>
      <c r="O58" s="177"/>
      <c r="P58" s="186"/>
      <c r="Q58" s="186"/>
      <c r="R58" s="186"/>
      <c r="S58" s="186"/>
      <c r="T58" s="186"/>
      <c r="U58" s="186"/>
      <c r="V58" s="186"/>
      <c r="W58" s="101">
        <f t="shared" si="1"/>
        <v>0</v>
      </c>
      <c r="X58" s="102" t="str">
        <f t="shared" si="0"/>
        <v>DEBIL</v>
      </c>
      <c r="Y58" s="187"/>
      <c r="Z58" s="103" t="str">
        <f t="shared" si="2"/>
        <v/>
      </c>
      <c r="AA58" s="101" t="str">
        <f t="shared" si="3"/>
        <v>SI</v>
      </c>
      <c r="AB58" s="186"/>
      <c r="AC58" s="392"/>
      <c r="AD58" s="392"/>
      <c r="AE58" s="393"/>
      <c r="AF58" s="393"/>
      <c r="AG58" s="394"/>
      <c r="AH58" s="394"/>
      <c r="AI58" s="387"/>
      <c r="AJ58" s="387"/>
      <c r="AK58" s="391"/>
      <c r="AL58" s="390"/>
      <c r="AM58" s="397"/>
      <c r="AN58" s="176"/>
      <c r="AO58" s="175"/>
      <c r="AP58" s="183"/>
      <c r="AQ58" s="183"/>
      <c r="AR58" s="176"/>
      <c r="AS58" s="99"/>
      <c r="AT58" s="167"/>
      <c r="AU58" s="183"/>
      <c r="AV58" s="176"/>
      <c r="AW58" s="99"/>
      <c r="AX58" s="167"/>
      <c r="AY58" s="131"/>
      <c r="AZ58" s="167"/>
      <c r="BA58" s="167"/>
      <c r="BB58" s="131"/>
      <c r="BC58" s="99"/>
      <c r="BD58" s="99"/>
      <c r="BE58" s="167"/>
      <c r="BF58" s="167"/>
      <c r="BG58" s="131"/>
      <c r="BH58" s="99"/>
      <c r="BI58" s="99"/>
      <c r="BJ58" s="176"/>
      <c r="BK58" s="176"/>
      <c r="BL58" s="175"/>
      <c r="BM58" s="183"/>
      <c r="BN58" s="183"/>
      <c r="BO58" s="167"/>
      <c r="BP58" s="279"/>
      <c r="BQ58" s="131"/>
      <c r="BR58" s="99"/>
      <c r="BS58" s="99"/>
      <c r="BT58" s="99"/>
      <c r="BU58" s="167"/>
      <c r="BV58" s="167"/>
      <c r="BW58" s="167"/>
      <c r="BX58" s="99"/>
      <c r="BY58" s="167"/>
      <c r="BZ58" s="167"/>
      <c r="CA58" s="99"/>
      <c r="CB58" s="167"/>
      <c r="CC58" s="131"/>
      <c r="CD58" s="167"/>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row>
    <row r="59" spans="1:108" ht="21" customHeight="1" thickTop="1" thickBot="1" x14ac:dyDescent="0.35">
      <c r="A59" s="340">
        <v>10</v>
      </c>
      <c r="B59" s="341"/>
      <c r="C59" s="341"/>
      <c r="D59" s="341"/>
      <c r="E59" s="366"/>
      <c r="F59" s="341"/>
      <c r="G59" s="341"/>
      <c r="H59" s="341"/>
      <c r="I59" s="341"/>
      <c r="J59" s="340"/>
      <c r="K59" s="340"/>
      <c r="L59" s="391">
        <f>+(J59*K59)*4</f>
        <v>0</v>
      </c>
      <c r="M59" s="388" t="b">
        <f>IF(OR(AND(J59=3,K59=4),AND(J59=2,K59=5),AND(J59=2,K59=5),AND(L59=20),AND(L59&gt;=52,L59&lt;=100)),"ZONA RIESGO EXTREMA",IF(OR(AND(J59=5,K59=2),AND(J59=4,K59=3),AND(J59=1,K59=4),AND(L59=16),AND(L59&gt;=28,L59&lt;=48)),"ZONA RIESGO ALTA",IF(OR(AND(J59=1,K59=3),AND(J59=4,K59=1),AND(L59=24)),"ZONA RIESGO MODERADA",IF(AND(L59&gt;=4,L59&lt;=16),"ZONA RIESGO BAJA"))))</f>
        <v>0</v>
      </c>
      <c r="N59" s="175">
        <v>1</v>
      </c>
      <c r="O59" s="177"/>
      <c r="P59" s="186"/>
      <c r="Q59" s="186"/>
      <c r="R59" s="186"/>
      <c r="S59" s="186"/>
      <c r="T59" s="186"/>
      <c r="U59" s="186"/>
      <c r="V59" s="186"/>
      <c r="W59" s="101">
        <f t="shared" si="1"/>
        <v>0</v>
      </c>
      <c r="X59" s="102" t="str">
        <f t="shared" si="0"/>
        <v>DEBIL</v>
      </c>
      <c r="Y59" s="187"/>
      <c r="Z59" s="103" t="str">
        <f t="shared" si="2"/>
        <v/>
      </c>
      <c r="AA59" s="101" t="str">
        <f t="shared" si="3"/>
        <v>SI</v>
      </c>
      <c r="AB59" s="186"/>
      <c r="AC59" s="392">
        <f>IF(AND(W59&gt;0,SUM(W60:W64)=0),W59,IF(AND(SUM(W59:W60)&gt;0,SUM(W61:W64)=0),AVERAGE(W59:W60),IF(AND(SUM(W59:W61)&gt;0,SUM(W62:W64)=0),AVERAGE(W59:W61),IF(AND(SUM(W59:W62)&gt;0,SUM(W63:W64)=0),AVERAGE(W59:W62),IF(AND(SUM(W59:W63)&gt;0,W64=0),AVERAGE(W59:W63),AVERAGE(W59:W64))))))</f>
        <v>0</v>
      </c>
      <c r="AD59" s="392" t="str">
        <f>IF(AND(AC59&gt;=50,AC59&lt;=99),"MODERADO",IF(AND(AC59=100), "FUERTE",IF(AND(AC59&lt;50), "DEBIL")))</f>
        <v>DEBIL</v>
      </c>
      <c r="AE59" s="393"/>
      <c r="AF59" s="393"/>
      <c r="AG59" s="394" t="str">
        <f>IFERROR(_xlfn.IFS(AND(AD59="MODERADO",AE59="Directamente"),1,AND(AD59="FUERTE",AE59="Directamente"),2),"0")</f>
        <v>0</v>
      </c>
      <c r="AH59" s="394" t="str">
        <f>IFERROR(_xlfn.IFS(AND(AD59="MODERADO",AF59="Directamente"),1,AND(AD59="FUERTE",AF59="Directamente"),2,AND(AD59="FUERTE",AF59="Indirectamente"),1),"0")</f>
        <v>0</v>
      </c>
      <c r="AI59" s="387"/>
      <c r="AJ59" s="387"/>
      <c r="AK59" s="391">
        <f>+(AI59*AJ59)*4</f>
        <v>0</v>
      </c>
      <c r="AL59" s="388"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395"/>
      <c r="AN59" s="176"/>
      <c r="AO59" s="175"/>
      <c r="AP59" s="183"/>
      <c r="AQ59" s="99"/>
      <c r="AR59" s="167"/>
      <c r="AS59" s="99"/>
      <c r="AT59" s="167"/>
      <c r="AU59" s="183"/>
      <c r="AV59" s="176"/>
      <c r="AW59" s="99"/>
      <c r="AX59" s="167"/>
      <c r="AY59" s="131"/>
      <c r="AZ59" s="167"/>
      <c r="BA59" s="167"/>
      <c r="BB59" s="131"/>
      <c r="BC59" s="99"/>
      <c r="BD59" s="99"/>
      <c r="BE59" s="167"/>
      <c r="BF59" s="167"/>
      <c r="BG59" s="131"/>
      <c r="BH59" s="99"/>
      <c r="BI59" s="99"/>
      <c r="BJ59" s="176"/>
      <c r="BK59" s="176"/>
      <c r="BL59" s="175"/>
      <c r="BM59" s="183"/>
      <c r="BN59" s="183"/>
      <c r="BO59" s="167"/>
      <c r="BP59" s="279"/>
      <c r="BQ59" s="131"/>
      <c r="BR59" s="99"/>
      <c r="BS59" s="99"/>
      <c r="BT59" s="99"/>
      <c r="BU59" s="167"/>
      <c r="BV59" s="167"/>
      <c r="BW59" s="167"/>
      <c r="BX59" s="99"/>
      <c r="BY59" s="167"/>
      <c r="BZ59" s="167"/>
      <c r="CA59" s="99"/>
      <c r="CB59" s="167"/>
      <c r="CC59" s="131"/>
      <c r="CD59" s="167"/>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row>
    <row r="60" spans="1:108" ht="21" customHeight="1" thickTop="1" thickBot="1" x14ac:dyDescent="0.35">
      <c r="A60" s="340"/>
      <c r="B60" s="341"/>
      <c r="C60" s="341"/>
      <c r="D60" s="341"/>
      <c r="E60" s="366"/>
      <c r="F60" s="341"/>
      <c r="G60" s="341"/>
      <c r="H60" s="341"/>
      <c r="I60" s="341"/>
      <c r="J60" s="340"/>
      <c r="K60" s="340"/>
      <c r="L60" s="391"/>
      <c r="M60" s="389"/>
      <c r="N60" s="175">
        <v>2</v>
      </c>
      <c r="O60" s="177"/>
      <c r="P60" s="186"/>
      <c r="Q60" s="186"/>
      <c r="R60" s="186"/>
      <c r="S60" s="186"/>
      <c r="T60" s="186"/>
      <c r="U60" s="186"/>
      <c r="V60" s="186"/>
      <c r="W60" s="101">
        <f t="shared" si="1"/>
        <v>0</v>
      </c>
      <c r="X60" s="102" t="str">
        <f t="shared" si="0"/>
        <v>DEBIL</v>
      </c>
      <c r="Y60" s="187"/>
      <c r="Z60" s="103" t="str">
        <f t="shared" si="2"/>
        <v/>
      </c>
      <c r="AA60" s="101" t="str">
        <f t="shared" si="3"/>
        <v>SI</v>
      </c>
      <c r="AB60" s="186"/>
      <c r="AC60" s="392"/>
      <c r="AD60" s="392"/>
      <c r="AE60" s="393"/>
      <c r="AF60" s="393"/>
      <c r="AG60" s="394"/>
      <c r="AH60" s="394"/>
      <c r="AI60" s="387"/>
      <c r="AJ60" s="387"/>
      <c r="AK60" s="391"/>
      <c r="AL60" s="389"/>
      <c r="AM60" s="396"/>
      <c r="AN60" s="176"/>
      <c r="AO60" s="175"/>
      <c r="AP60" s="183"/>
      <c r="AQ60" s="99"/>
      <c r="AR60" s="167"/>
      <c r="AS60" s="99"/>
      <c r="AT60" s="167"/>
      <c r="AU60" s="183"/>
      <c r="AV60" s="176"/>
      <c r="AW60" s="99"/>
      <c r="AX60" s="167"/>
      <c r="AY60" s="131"/>
      <c r="AZ60" s="167"/>
      <c r="BA60" s="167"/>
      <c r="BB60" s="131"/>
      <c r="BC60" s="99"/>
      <c r="BD60" s="99"/>
      <c r="BE60" s="167"/>
      <c r="BF60" s="167"/>
      <c r="BG60" s="131"/>
      <c r="BH60" s="99"/>
      <c r="BI60" s="99"/>
      <c r="BJ60" s="176"/>
      <c r="BK60" s="176"/>
      <c r="BL60" s="175"/>
      <c r="BM60" s="183"/>
      <c r="BN60" s="183"/>
      <c r="BO60" s="167"/>
      <c r="BP60" s="279"/>
      <c r="BQ60" s="131"/>
      <c r="BR60" s="99"/>
      <c r="BS60" s="99"/>
      <c r="BT60" s="99"/>
      <c r="BU60" s="167"/>
      <c r="BV60" s="167"/>
      <c r="BW60" s="167"/>
      <c r="BX60" s="99"/>
      <c r="BY60" s="167"/>
      <c r="BZ60" s="167"/>
      <c r="CA60" s="99"/>
      <c r="CB60" s="167"/>
      <c r="CC60" s="131"/>
      <c r="CD60" s="167"/>
    </row>
    <row r="61" spans="1:108" ht="21" customHeight="1" thickTop="1" thickBot="1" x14ac:dyDescent="0.35">
      <c r="A61" s="340"/>
      <c r="B61" s="341"/>
      <c r="C61" s="341"/>
      <c r="D61" s="341"/>
      <c r="E61" s="366"/>
      <c r="F61" s="341"/>
      <c r="G61" s="341"/>
      <c r="H61" s="341"/>
      <c r="I61" s="341"/>
      <c r="J61" s="340"/>
      <c r="K61" s="340"/>
      <c r="L61" s="391"/>
      <c r="M61" s="389"/>
      <c r="N61" s="175">
        <v>3</v>
      </c>
      <c r="O61" s="179"/>
      <c r="P61" s="186"/>
      <c r="Q61" s="186"/>
      <c r="R61" s="186"/>
      <c r="S61" s="186"/>
      <c r="T61" s="186"/>
      <c r="U61" s="186"/>
      <c r="V61" s="186"/>
      <c r="W61" s="101">
        <f t="shared" si="1"/>
        <v>0</v>
      </c>
      <c r="X61" s="102" t="str">
        <f t="shared" si="0"/>
        <v>DEBIL</v>
      </c>
      <c r="Y61" s="187"/>
      <c r="Z61" s="103" t="str">
        <f t="shared" si="2"/>
        <v/>
      </c>
      <c r="AA61" s="101" t="str">
        <f t="shared" si="3"/>
        <v>SI</v>
      </c>
      <c r="AB61" s="186"/>
      <c r="AC61" s="392"/>
      <c r="AD61" s="392"/>
      <c r="AE61" s="393"/>
      <c r="AF61" s="393"/>
      <c r="AG61" s="394"/>
      <c r="AH61" s="394"/>
      <c r="AI61" s="387"/>
      <c r="AJ61" s="387"/>
      <c r="AK61" s="391"/>
      <c r="AL61" s="389"/>
      <c r="AM61" s="396"/>
      <c r="AN61" s="176"/>
      <c r="AO61" s="175"/>
      <c r="AP61" s="183"/>
      <c r="AQ61" s="99"/>
      <c r="AR61" s="167"/>
      <c r="AS61" s="99"/>
      <c r="AT61" s="167"/>
      <c r="AU61" s="183"/>
      <c r="AV61" s="176"/>
      <c r="AW61" s="99"/>
      <c r="AX61" s="167"/>
      <c r="AY61" s="131"/>
      <c r="AZ61" s="167"/>
      <c r="BA61" s="167"/>
      <c r="BB61" s="131"/>
      <c r="BC61" s="99"/>
      <c r="BD61" s="99"/>
      <c r="BE61" s="167"/>
      <c r="BF61" s="167"/>
      <c r="BG61" s="131"/>
      <c r="BH61" s="99"/>
      <c r="BI61" s="99"/>
      <c r="BJ61" s="176"/>
      <c r="BK61" s="176"/>
      <c r="BL61" s="175"/>
      <c r="BM61" s="183"/>
      <c r="BN61" s="183"/>
      <c r="BO61" s="167"/>
      <c r="BP61" s="279"/>
      <c r="BQ61" s="131"/>
      <c r="BR61" s="99"/>
      <c r="BS61" s="99"/>
      <c r="BT61" s="99"/>
      <c r="BU61" s="167"/>
      <c r="BV61" s="167"/>
      <c r="BW61" s="167"/>
      <c r="BX61" s="99"/>
      <c r="BY61" s="167"/>
      <c r="BZ61" s="167"/>
      <c r="CA61" s="99"/>
      <c r="CB61" s="167"/>
      <c r="CC61" s="131"/>
      <c r="CD61" s="167"/>
    </row>
    <row r="62" spans="1:108" ht="21" customHeight="1" thickTop="1" thickBot="1" x14ac:dyDescent="0.35">
      <c r="A62" s="340"/>
      <c r="B62" s="341"/>
      <c r="C62" s="341"/>
      <c r="D62" s="341"/>
      <c r="E62" s="366"/>
      <c r="F62" s="341"/>
      <c r="G62" s="341"/>
      <c r="H62" s="341"/>
      <c r="I62" s="341"/>
      <c r="J62" s="340"/>
      <c r="K62" s="340"/>
      <c r="L62" s="391"/>
      <c r="M62" s="389"/>
      <c r="N62" s="175">
        <v>4</v>
      </c>
      <c r="O62" s="177"/>
      <c r="P62" s="186"/>
      <c r="Q62" s="186"/>
      <c r="R62" s="186"/>
      <c r="S62" s="186"/>
      <c r="T62" s="186"/>
      <c r="U62" s="186"/>
      <c r="V62" s="186"/>
      <c r="W62" s="101">
        <f t="shared" si="1"/>
        <v>0</v>
      </c>
      <c r="X62" s="102" t="str">
        <f t="shared" si="0"/>
        <v>DEBIL</v>
      </c>
      <c r="Y62" s="187"/>
      <c r="Z62" s="103" t="str">
        <f t="shared" si="2"/>
        <v/>
      </c>
      <c r="AA62" s="101" t="str">
        <f t="shared" si="3"/>
        <v>SI</v>
      </c>
      <c r="AB62" s="186"/>
      <c r="AC62" s="392"/>
      <c r="AD62" s="392"/>
      <c r="AE62" s="393"/>
      <c r="AF62" s="393"/>
      <c r="AG62" s="394"/>
      <c r="AH62" s="394"/>
      <c r="AI62" s="387"/>
      <c r="AJ62" s="387"/>
      <c r="AK62" s="391"/>
      <c r="AL62" s="389"/>
      <c r="AM62" s="396"/>
      <c r="AN62" s="176"/>
      <c r="AO62" s="175"/>
      <c r="AP62" s="183"/>
      <c r="AQ62" s="99"/>
      <c r="AR62" s="167"/>
      <c r="AS62" s="99"/>
      <c r="AT62" s="167"/>
      <c r="AU62" s="183"/>
      <c r="AV62" s="176"/>
      <c r="AW62" s="99"/>
      <c r="AX62" s="167"/>
      <c r="AY62" s="131"/>
      <c r="AZ62" s="167"/>
      <c r="BA62" s="167"/>
      <c r="BB62" s="131"/>
      <c r="BC62" s="99"/>
      <c r="BD62" s="99"/>
      <c r="BE62" s="167"/>
      <c r="BF62" s="167"/>
      <c r="BG62" s="131"/>
      <c r="BH62" s="99"/>
      <c r="BI62" s="99"/>
      <c r="BJ62" s="176"/>
      <c r="BK62" s="176"/>
      <c r="BL62" s="175"/>
      <c r="BM62" s="183"/>
      <c r="BN62" s="183"/>
      <c r="BO62" s="167"/>
      <c r="BP62" s="279"/>
      <c r="BQ62" s="131"/>
      <c r="BR62" s="99"/>
      <c r="BS62" s="99"/>
      <c r="BT62" s="99"/>
      <c r="BU62" s="167"/>
      <c r="BV62" s="167"/>
      <c r="BW62" s="167"/>
      <c r="BX62" s="99"/>
      <c r="BY62" s="167"/>
      <c r="BZ62" s="167"/>
      <c r="CA62" s="99"/>
      <c r="CB62" s="167"/>
      <c r="CC62" s="131"/>
      <c r="CD62" s="167"/>
    </row>
    <row r="63" spans="1:108" ht="21" customHeight="1" thickTop="1" thickBot="1" x14ac:dyDescent="0.35">
      <c r="A63" s="340"/>
      <c r="B63" s="341"/>
      <c r="C63" s="341"/>
      <c r="D63" s="341"/>
      <c r="E63" s="366"/>
      <c r="F63" s="341"/>
      <c r="G63" s="341"/>
      <c r="H63" s="341"/>
      <c r="I63" s="341"/>
      <c r="J63" s="340"/>
      <c r="K63" s="340"/>
      <c r="L63" s="391"/>
      <c r="M63" s="389"/>
      <c r="N63" s="175">
        <v>5</v>
      </c>
      <c r="O63" s="177"/>
      <c r="P63" s="186"/>
      <c r="Q63" s="186"/>
      <c r="R63" s="186"/>
      <c r="S63" s="186"/>
      <c r="T63" s="186"/>
      <c r="U63" s="186"/>
      <c r="V63" s="186"/>
      <c r="W63" s="101">
        <f t="shared" si="1"/>
        <v>0</v>
      </c>
      <c r="X63" s="102" t="str">
        <f t="shared" si="0"/>
        <v>DEBIL</v>
      </c>
      <c r="Y63" s="187"/>
      <c r="Z63" s="103" t="str">
        <f t="shared" si="2"/>
        <v/>
      </c>
      <c r="AA63" s="101" t="str">
        <f t="shared" si="3"/>
        <v>SI</v>
      </c>
      <c r="AB63" s="186"/>
      <c r="AC63" s="392"/>
      <c r="AD63" s="392"/>
      <c r="AE63" s="393"/>
      <c r="AF63" s="393"/>
      <c r="AG63" s="394"/>
      <c r="AH63" s="394"/>
      <c r="AI63" s="387"/>
      <c r="AJ63" s="387"/>
      <c r="AK63" s="391"/>
      <c r="AL63" s="389"/>
      <c r="AM63" s="396"/>
      <c r="AN63" s="176"/>
      <c r="AO63" s="175"/>
      <c r="AP63" s="183"/>
      <c r="AQ63" s="99"/>
      <c r="AR63" s="167"/>
      <c r="AS63" s="99"/>
      <c r="AT63" s="167"/>
      <c r="AU63" s="183"/>
      <c r="AV63" s="176"/>
      <c r="AW63" s="99"/>
      <c r="AX63" s="167"/>
      <c r="AY63" s="131"/>
      <c r="AZ63" s="167"/>
      <c r="BA63" s="167"/>
      <c r="BB63" s="131"/>
      <c r="BC63" s="99"/>
      <c r="BD63" s="99"/>
      <c r="BE63" s="167"/>
      <c r="BF63" s="167"/>
      <c r="BG63" s="131"/>
      <c r="BH63" s="99"/>
      <c r="BI63" s="99"/>
      <c r="BJ63" s="176"/>
      <c r="BK63" s="176"/>
      <c r="BL63" s="175"/>
      <c r="BM63" s="183"/>
      <c r="BN63" s="183"/>
      <c r="BO63" s="167"/>
      <c r="BP63" s="279"/>
      <c r="BQ63" s="131"/>
      <c r="BR63" s="99"/>
      <c r="BS63" s="99"/>
      <c r="BT63" s="99"/>
      <c r="BU63" s="167"/>
      <c r="BV63" s="167"/>
      <c r="BW63" s="167"/>
      <c r="BX63" s="99"/>
      <c r="BY63" s="167"/>
      <c r="BZ63" s="167"/>
      <c r="CA63" s="99"/>
      <c r="CB63" s="167"/>
      <c r="CC63" s="131"/>
      <c r="CD63" s="167"/>
    </row>
    <row r="64" spans="1:108" ht="21" customHeight="1" thickTop="1" thickBot="1" x14ac:dyDescent="0.35">
      <c r="A64" s="340"/>
      <c r="B64" s="341"/>
      <c r="C64" s="341"/>
      <c r="D64" s="341"/>
      <c r="E64" s="366"/>
      <c r="F64" s="341"/>
      <c r="G64" s="341"/>
      <c r="H64" s="341"/>
      <c r="I64" s="341"/>
      <c r="J64" s="340"/>
      <c r="K64" s="340"/>
      <c r="L64" s="391"/>
      <c r="M64" s="390"/>
      <c r="N64" s="175">
        <v>6</v>
      </c>
      <c r="O64" s="177"/>
      <c r="P64" s="186"/>
      <c r="Q64" s="186"/>
      <c r="R64" s="186"/>
      <c r="S64" s="186"/>
      <c r="T64" s="186"/>
      <c r="U64" s="186"/>
      <c r="V64" s="186"/>
      <c r="W64" s="101">
        <f t="shared" si="1"/>
        <v>0</v>
      </c>
      <c r="X64" s="102" t="str">
        <f t="shared" si="0"/>
        <v>DEBIL</v>
      </c>
      <c r="Y64" s="187"/>
      <c r="Z64" s="103" t="str">
        <f t="shared" si="2"/>
        <v/>
      </c>
      <c r="AA64" s="101" t="str">
        <f t="shared" si="3"/>
        <v>SI</v>
      </c>
      <c r="AB64" s="186"/>
      <c r="AC64" s="392"/>
      <c r="AD64" s="392"/>
      <c r="AE64" s="393"/>
      <c r="AF64" s="393"/>
      <c r="AG64" s="394"/>
      <c r="AH64" s="394"/>
      <c r="AI64" s="387"/>
      <c r="AJ64" s="387"/>
      <c r="AK64" s="391"/>
      <c r="AL64" s="390"/>
      <c r="AM64" s="397"/>
      <c r="AN64" s="176"/>
      <c r="AO64" s="175"/>
      <c r="AP64" s="183"/>
      <c r="AQ64" s="99"/>
      <c r="AR64" s="167"/>
      <c r="AS64" s="99"/>
      <c r="AT64" s="167"/>
      <c r="AU64" s="183"/>
      <c r="AV64" s="176"/>
      <c r="AW64" s="99"/>
      <c r="AX64" s="167"/>
      <c r="AY64" s="131"/>
      <c r="AZ64" s="167"/>
      <c r="BA64" s="167"/>
      <c r="BB64" s="131"/>
      <c r="BC64" s="99"/>
      <c r="BD64" s="99"/>
      <c r="BE64" s="167"/>
      <c r="BF64" s="167"/>
      <c r="BG64" s="131"/>
      <c r="BH64" s="99"/>
      <c r="BI64" s="99"/>
      <c r="BJ64" s="176"/>
      <c r="BK64" s="176"/>
      <c r="BL64" s="175"/>
      <c r="BM64" s="183"/>
      <c r="BN64" s="183"/>
      <c r="BO64" s="167"/>
      <c r="BP64" s="279"/>
      <c r="BQ64" s="131"/>
      <c r="BR64" s="99"/>
      <c r="BS64" s="99"/>
      <c r="BT64" s="99"/>
      <c r="BU64" s="167"/>
      <c r="BV64" s="167"/>
      <c r="BW64" s="167"/>
      <c r="BX64" s="99"/>
      <c r="BY64" s="167"/>
      <c r="BZ64" s="167"/>
      <c r="CA64" s="99"/>
      <c r="CB64" s="167"/>
      <c r="CC64" s="131"/>
      <c r="CD64" s="167"/>
    </row>
    <row r="65" ht="21" customHeight="1" thickTop="1" x14ac:dyDescent="0.3"/>
  </sheetData>
  <sheetProtection algorithmName="SHA-512" hashValue="jZTqO7N/HGErSdqjAgu/xzKBpnmhzgd2B2/TAx4N7xByfiVo+ojGjSs/C9kKeDM8K8qnnoPCzysuelBHa2CA+Q==" saltValue="gytuQMt+R1EV21SGiX2WtQ==" spinCount="100000" sheet="1" formatCells="0" formatColumns="0" formatRows="0"/>
  <mergeCells count="333">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J17:J22"/>
    <mergeCell ref="K17:K22"/>
    <mergeCell ref="A17:A22"/>
    <mergeCell ref="B17:B22"/>
    <mergeCell ref="C17:C22"/>
    <mergeCell ref="D17:D22"/>
    <mergeCell ref="F17:F22"/>
    <mergeCell ref="G17:G22"/>
    <mergeCell ref="L17:L22"/>
    <mergeCell ref="H17:H22"/>
    <mergeCell ref="E17:E22"/>
    <mergeCell ref="I17:I22"/>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s>
  <conditionalFormatting sqref="M5 M11 M17 M23 M29 M35 M41 M47 M53 M59">
    <cfRule type="cellIs" dxfId="131" priority="32" stopIfTrue="1" operator="equal">
      <formula>"Muy Alta"</formula>
    </cfRule>
    <cfRule type="containsText" dxfId="130" priority="33" operator="containsText" text="ZONA RIESGO ALTA">
      <formula>NOT(ISERROR(SEARCH("ZONA RIESGO ALTA",M5)))</formula>
    </cfRule>
    <cfRule type="containsText" dxfId="129" priority="34" operator="containsText" text="ZONA RIESGO MODERADA">
      <formula>NOT(ISERROR(SEARCH("ZONA RIESGO MODERADA",M5)))</formula>
    </cfRule>
    <cfRule type="containsText" dxfId="128" priority="35" operator="containsText" text="ZONA RIESGO BAJA">
      <formula>NOT(ISERROR(SEARCH("ZONA RIESGO BAJA",M5)))</formula>
    </cfRule>
    <cfRule type="cellIs" dxfId="127" priority="36" operator="equal">
      <formula>"Muy Baja"</formula>
    </cfRule>
  </conditionalFormatting>
  <conditionalFormatting sqref="M5:M64">
    <cfRule type="containsText" dxfId="126" priority="31" operator="containsText" text="ZONA RIESGO EXTREMA">
      <formula>NOT(ISERROR(SEARCH("ZONA RIESGO EXTREMA",M5)))</formula>
    </cfRule>
  </conditionalFormatting>
  <conditionalFormatting sqref="X5:X64">
    <cfRule type="containsText" dxfId="125" priority="28" operator="containsText" text="DEBIL">
      <formula>NOT(ISERROR(SEARCH("DEBIL",X5)))</formula>
    </cfRule>
    <cfRule type="containsText" dxfId="124" priority="29" operator="containsText" text="MODERADO">
      <formula>NOT(ISERROR(SEARCH("MODERADO",X5)))</formula>
    </cfRule>
    <cfRule type="containsText" dxfId="123" priority="30" operator="containsText" text="FUERTE">
      <formula>NOT(ISERROR(SEARCH("FUERTE",X5)))</formula>
    </cfRule>
  </conditionalFormatting>
  <conditionalFormatting sqref="AC5:AD5 AC11:AD11 AC17:AD17 AC23:AD23 AC29:AD29 AC35:AD35 AC41:AD41 AC47:AD47 AC53:AD53 AC59:AD59">
    <cfRule type="containsText" dxfId="122" priority="17" operator="containsText" text="DEBIL">
      <formula>NOT(ISERROR(SEARCH("DEBIL",AC5)))</formula>
    </cfRule>
    <cfRule type="containsText" dxfId="121" priority="18" operator="containsText" text="MODERADO">
      <formula>NOT(ISERROR(SEARCH("MODERADO",AC5)))</formula>
    </cfRule>
    <cfRule type="containsText" dxfId="120" priority="19" operator="containsText" text="FUERTE">
      <formula>NOT(ISERROR(SEARCH("FUERTE",AC5)))</formula>
    </cfRule>
  </conditionalFormatting>
  <conditionalFormatting sqref="AI5:AJ5 AI11:AJ11 AI17:AJ17 AI23:AJ23 AI29:AJ29 AI35:AJ35 AI41:AJ41 AI47:AJ47 AI53:AJ53 AI59:AJ59">
    <cfRule type="containsText" dxfId="119" priority="1" operator="containsText" text="casi seguro">
      <formula>NOT(ISERROR(SEARCH("casi seguro",AI5)))</formula>
    </cfRule>
    <cfRule type="containsText" dxfId="118" priority="2" operator="containsText" text="PROBABLE">
      <formula>NOT(ISERROR(SEARCH("PROBABLE",AI5)))</formula>
    </cfRule>
    <cfRule type="containsText" dxfId="117" priority="3" operator="containsText" text="posible">
      <formula>NOT(ISERROR(SEARCH("posible",AI5)))</formula>
    </cfRule>
    <cfRule type="containsText" dxfId="116" priority="4" operator="containsText" text="Improbable">
      <formula>NOT(ISERROR(SEARCH("Improbable",AI5)))</formula>
    </cfRule>
    <cfRule type="containsText" dxfId="115" priority="5" operator="containsText" text="Rara vez">
      <formula>NOT(ISERROR(SEARCH("Rara vez",AI5)))</formula>
    </cfRule>
  </conditionalFormatting>
  <conditionalFormatting sqref="AL5 AL11 AL17 AL23 AL29 AL35 AL41 AL47 AL53 AL59">
    <cfRule type="cellIs" dxfId="110" priority="12" stopIfTrue="1" operator="equal">
      <formula>"Muy Alta"</formula>
    </cfRule>
    <cfRule type="containsText" dxfId="109" priority="13" operator="containsText" text="ZONA RIESGO ALTA">
      <formula>NOT(ISERROR(SEARCH("ZONA RIESGO ALTA",AL5)))</formula>
    </cfRule>
    <cfRule type="containsText" dxfId="108" priority="14" operator="containsText" text="ZONA RIESGO MODERADA">
      <formula>NOT(ISERROR(SEARCH("ZONA RIESGO MODERADA",AL5)))</formula>
    </cfRule>
    <cfRule type="containsText" dxfId="107" priority="15" operator="containsText" text="ZONA RIESGO BAJA">
      <formula>NOT(ISERROR(SEARCH("ZONA RIESGO BAJA",AL5)))</formula>
    </cfRule>
    <cfRule type="cellIs" dxfId="106" priority="16" operator="equal">
      <formula>"Muy Baja"</formula>
    </cfRule>
  </conditionalFormatting>
  <conditionalFormatting sqref="AL5:AL64">
    <cfRule type="containsText" dxfId="105" priority="11" operator="containsText" text="ZONA RIESGO EXTREMA">
      <formula>NOT(ISERROR(SEARCH("ZONA RIESGO EXTREMA",AL5)))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6" operator="containsText" id="{AD203612-25EC-4686-BFE9-6479FC2C2B07}">
            <xm:f>NOT(ISERROR(SEARCH(#REF!,AI5)))</xm:f>
            <xm:f>#REF!</xm:f>
            <x14:dxf>
              <fill>
                <gradientFill degree="180">
                  <stop position="0">
                    <color rgb="FF008744"/>
                  </stop>
                  <stop position="1">
                    <color theme="0"/>
                  </stop>
                </gradientFill>
              </fill>
            </x14:dxf>
          </x14:cfRule>
          <x14:cfRule type="containsText" priority="8" operator="containsText" id="{DA000740-0671-441C-928E-6090D22BF798}">
            <xm:f>NOT(ISERROR(SEARCH(#REF!,AI5)))</xm:f>
            <xm:f>#REF!</xm:f>
            <x14:dxf>
              <fill>
                <gradientFill degree="180">
                  <stop position="0">
                    <color rgb="FF008744"/>
                  </stop>
                  <stop position="1">
                    <color rgb="FFFFFFFF"/>
                  </stop>
                </gradientFill>
              </fill>
            </x14:dxf>
          </x14:cfRule>
          <x14:cfRule type="containsText" priority="9" operator="containsText" id="{4967739F-55D5-41FA-8786-9A66FF772A44}">
            <xm:f>NOT(ISERROR(SEARCH(#REF!,AI5)))</xm:f>
            <xm:f>#REF!</xm:f>
            <x14:dxf>
              <fill>
                <gradientFill>
                  <stop position="0">
                    <color theme="0"/>
                  </stop>
                  <stop position="1">
                    <color rgb="FFFFFF00"/>
                  </stop>
                </gradientFill>
              </fill>
            </x14:dxf>
          </x14:cfRule>
          <x14:cfRule type="containsText" priority="10" operator="containsText" id="{415CE5F9-37B2-4B45-A599-4D477427DE99}">
            <xm:f>NOT(ISERROR(SEARCH(#REF!,AI5)))</xm:f>
            <xm:f>#REF!</xm:f>
            <x14:dxf>
              <fill>
                <gradientFill degree="180">
                  <stop position="0">
                    <color rgb="FFFFA700"/>
                  </stop>
                  <stop position="1">
                    <color theme="0"/>
                  </stop>
                </gradientFill>
              </fill>
            </x14:dxf>
          </x14:cfRule>
          <xm:sqref>AI5:AJ5 AI11:AJ11 AI17:AJ17 AI23:AJ23 AI29:AJ29 AI35:AJ35 AI41:AJ41 AI47:AJ47 AI53:AJ53 AI59:AJ59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topLeftCell="BV6" zoomScaleNormal="100" zoomScaleSheetLayoutView="10" zoomScalePageLayoutView="55" workbookViewId="0">
      <selection activeCell="CB10" sqref="CB10"/>
    </sheetView>
  </sheetViews>
  <sheetFormatPr baseColWidth="10" defaultColWidth="11.42578125" defaultRowHeight="33" customHeight="1" x14ac:dyDescent="0.3"/>
  <cols>
    <col min="1" max="1" width="4" style="2" bestFit="1" customWidth="1"/>
    <col min="2" max="2" width="18.7109375" style="93" customWidth="1"/>
    <col min="3" max="3" width="23.5703125" style="93" customWidth="1"/>
    <col min="4" max="4" width="25.85546875" style="93" customWidth="1"/>
    <col min="5" max="5" width="32.42578125" style="1" customWidth="1"/>
    <col min="6" max="7" width="18.7109375" style="93" customWidth="1"/>
    <col min="8" max="9" width="14.140625" style="2" customWidth="1"/>
    <col min="10" max="10" width="18.85546875" style="2" customWidth="1"/>
    <col min="11" max="11" width="19" style="180" customWidth="1"/>
    <col min="12" max="12" width="32.42578125" style="1" customWidth="1"/>
    <col min="13" max="13" width="17.85546875" style="1" customWidth="1"/>
    <col min="14" max="14" width="18.85546875" style="1" customWidth="1"/>
    <col min="15" max="15" width="6.28515625" style="1" bestFit="1" customWidth="1"/>
    <col min="16" max="16" width="27" style="1" customWidth="1"/>
    <col min="17" max="17" width="16.140625" style="1" customWidth="1"/>
    <col min="18" max="18" width="17.5703125" style="1" customWidth="1"/>
    <col min="19" max="19" width="6.28515625" style="1" bestFit="1" customWidth="1"/>
    <col min="20" max="20" width="16" style="1" customWidth="1"/>
    <col min="21" max="21" width="5.85546875" style="1" customWidth="1"/>
    <col min="22" max="22" width="43.140625" style="1" bestFit="1" customWidth="1"/>
    <col min="23" max="24" width="15.140625" style="1" hidden="1" customWidth="1"/>
    <col min="25" max="25" width="21" style="1" hidden="1" customWidth="1"/>
    <col min="26" max="26" width="19.28515625" style="1" hidden="1" customWidth="1"/>
    <col min="27" max="27" width="28.42578125" style="1" hidden="1" customWidth="1"/>
    <col min="28" max="28" width="6.85546875" style="1" hidden="1" customWidth="1"/>
    <col min="29" max="29" width="5" style="1" hidden="1" customWidth="1"/>
    <col min="30" max="30" width="5.5703125" style="1" hidden="1" customWidth="1"/>
    <col min="31" max="31" width="7.140625" style="1" hidden="1" customWidth="1"/>
    <col min="32" max="32" width="6.7109375" style="1" hidden="1" customWidth="1"/>
    <col min="33" max="33" width="7.5703125" style="1" hidden="1" customWidth="1"/>
    <col min="34" max="34" width="8.140625" style="1" hidden="1" customWidth="1"/>
    <col min="35" max="35" width="8.7109375" style="1" hidden="1" customWidth="1"/>
    <col min="36" max="36" width="10.42578125" style="1" hidden="1" customWidth="1"/>
    <col min="37" max="37" width="9.28515625" style="1" hidden="1" customWidth="1"/>
    <col min="38" max="38" width="9.140625" style="1" hidden="1" customWidth="1"/>
    <col min="39" max="39" width="8.42578125" style="1" hidden="1" customWidth="1"/>
    <col min="40" max="40" width="7.28515625" style="1" hidden="1" customWidth="1"/>
    <col min="41" max="41" width="30.5703125" style="1" customWidth="1"/>
    <col min="42" max="42" width="18.85546875" style="1" customWidth="1"/>
    <col min="43" max="43" width="22.140625" style="1" customWidth="1"/>
    <col min="44" max="44" width="20.5703125" style="134" hidden="1" customWidth="1"/>
    <col min="45" max="45" width="55" style="134" hidden="1" customWidth="1"/>
    <col min="46" max="46" width="20.5703125" style="134" hidden="1" customWidth="1"/>
    <col min="47" max="47" width="61.85546875" style="134" hidden="1" customWidth="1"/>
    <col min="48" max="48" width="21.140625" style="134" hidden="1" customWidth="1"/>
    <col min="49" max="49" width="62.140625" style="134" hidden="1" customWidth="1"/>
    <col min="50" max="50" width="20.5703125" style="134" customWidth="1"/>
    <col min="51" max="51" width="52" style="134" customWidth="1"/>
    <col min="52" max="52" width="19.140625" style="134" customWidth="1"/>
    <col min="53" max="53" width="23" style="134" hidden="1" customWidth="1"/>
    <col min="54" max="54" width="60.140625" style="134" hidden="1" customWidth="1"/>
    <col min="55" max="55" width="18.85546875" style="134" hidden="1" customWidth="1"/>
    <col min="56" max="56" width="16.85546875" style="134" hidden="1" customWidth="1"/>
    <col min="57" max="57" width="19.5703125" style="134" hidden="1" customWidth="1"/>
    <col min="58" max="58" width="23" style="134" hidden="1" customWidth="1"/>
    <col min="59" max="59" width="57.140625" style="134" hidden="1" customWidth="1"/>
    <col min="60" max="60" width="18.85546875" style="134" hidden="1" customWidth="1"/>
    <col min="61" max="61" width="16.85546875" style="134" hidden="1" customWidth="1"/>
    <col min="62" max="62" width="19.5703125" style="134" hidden="1" customWidth="1"/>
    <col min="63" max="63" width="23" style="1" hidden="1" customWidth="1"/>
    <col min="64" max="64" width="58.28515625" style="1" hidden="1" customWidth="1"/>
    <col min="65" max="65" width="18.85546875" style="1" hidden="1" customWidth="1"/>
    <col min="66" max="66" width="16.85546875" style="1" hidden="1" customWidth="1"/>
    <col min="67" max="67" width="19.5703125" style="1" hidden="1" customWidth="1"/>
    <col min="68" max="68" width="23" style="134" customWidth="1"/>
    <col min="69" max="69" width="51.7109375" style="133" customWidth="1"/>
    <col min="70" max="70" width="18.85546875" style="134" customWidth="1"/>
    <col min="71" max="71" width="16.85546875" style="134" customWidth="1"/>
    <col min="72" max="72" width="19.5703125" style="134" customWidth="1"/>
    <col min="73" max="73" width="20.5703125" style="134" customWidth="1"/>
    <col min="74" max="75" width="23" style="134" customWidth="1"/>
    <col min="76" max="76" width="18.5703125" style="134" customWidth="1"/>
    <col min="77" max="77" width="20.5703125" style="134" customWidth="1"/>
    <col min="78" max="78" width="23" style="134" customWidth="1"/>
    <col min="79" max="79" width="18.5703125" style="134" customWidth="1"/>
    <col min="80" max="80" width="20.5703125" style="134" customWidth="1"/>
    <col min="81" max="81" width="42" style="134" customWidth="1"/>
    <col min="82" max="82" width="37.85546875" style="134" customWidth="1"/>
    <col min="83" max="83" width="40.85546875" style="134" customWidth="1"/>
    <col min="84" max="16384" width="11.42578125" style="134"/>
  </cols>
  <sheetData>
    <row r="1" spans="1:109" ht="33" customHeight="1" x14ac:dyDescent="0.3">
      <c r="A1" s="168"/>
      <c r="B1" s="169"/>
      <c r="C1" s="169"/>
      <c r="D1" s="169"/>
      <c r="E1" s="3"/>
      <c r="F1" s="169"/>
      <c r="G1" s="169"/>
      <c r="H1" s="170"/>
      <c r="I1" s="170"/>
      <c r="J1" s="170"/>
      <c r="K1" s="17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133"/>
      <c r="AP1" s="133"/>
      <c r="AQ1" s="133"/>
      <c r="AR1" s="133"/>
      <c r="AS1" s="133"/>
      <c r="AT1" s="133"/>
      <c r="AU1" s="133"/>
      <c r="AV1" s="133"/>
      <c r="AW1" s="133"/>
      <c r="AX1" s="133"/>
      <c r="AY1" s="133"/>
      <c r="AZ1" s="133"/>
      <c r="BA1" s="133"/>
      <c r="BB1" s="133"/>
      <c r="BC1" s="133"/>
      <c r="BD1" s="133"/>
      <c r="BE1" s="133"/>
      <c r="BF1" s="133"/>
      <c r="BG1" s="133"/>
      <c r="BH1" s="133"/>
      <c r="BI1" s="133"/>
      <c r="BJ1" s="133"/>
      <c r="BK1" s="3"/>
      <c r="BL1" s="3"/>
      <c r="BM1" s="3"/>
      <c r="BN1" s="3"/>
      <c r="BO1" s="3"/>
      <c r="BP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row>
    <row r="2" spans="1:109" ht="33" customHeight="1" x14ac:dyDescent="0.3">
      <c r="A2" s="345" t="s">
        <v>108</v>
      </c>
      <c r="B2" s="346"/>
      <c r="C2" s="346"/>
      <c r="D2" s="346"/>
      <c r="E2" s="346"/>
      <c r="F2" s="346"/>
      <c r="G2" s="346"/>
      <c r="H2" s="346"/>
      <c r="I2" s="346"/>
      <c r="J2" s="346"/>
      <c r="K2" s="346"/>
      <c r="L2" s="347"/>
      <c r="M2" s="345" t="s">
        <v>109</v>
      </c>
      <c r="N2" s="346"/>
      <c r="O2" s="346"/>
      <c r="P2" s="346"/>
      <c r="Q2" s="346"/>
      <c r="R2" s="346"/>
      <c r="S2" s="346"/>
      <c r="T2" s="347"/>
      <c r="U2" s="374" t="s">
        <v>110</v>
      </c>
      <c r="V2" s="374"/>
      <c r="W2" s="374"/>
      <c r="X2" s="374"/>
      <c r="Y2" s="374"/>
      <c r="Z2" s="374"/>
      <c r="AA2" s="374"/>
      <c r="AB2" s="374"/>
      <c r="AC2" s="374"/>
      <c r="AD2" s="374"/>
      <c r="AE2" s="374"/>
      <c r="AF2" s="374"/>
      <c r="AG2" s="374"/>
      <c r="AH2" s="374" t="s">
        <v>111</v>
      </c>
      <c r="AI2" s="374"/>
      <c r="AJ2" s="374"/>
      <c r="AK2" s="374"/>
      <c r="AL2" s="374"/>
      <c r="AM2" s="374"/>
      <c r="AN2" s="374"/>
      <c r="AO2" s="382" t="s">
        <v>112</v>
      </c>
      <c r="AP2" s="382"/>
      <c r="AQ2" s="382"/>
      <c r="AR2" s="382"/>
      <c r="AS2" s="382"/>
      <c r="AT2" s="382"/>
      <c r="AU2" s="382"/>
      <c r="AV2" s="382"/>
      <c r="AW2" s="382"/>
      <c r="AX2" s="382"/>
      <c r="AY2" s="382"/>
      <c r="AZ2" s="382"/>
      <c r="BA2" s="338" t="s">
        <v>113</v>
      </c>
      <c r="BB2" s="338"/>
      <c r="BC2" s="338"/>
      <c r="BD2" s="338"/>
      <c r="BE2" s="338"/>
      <c r="BF2" s="338" t="s">
        <v>114</v>
      </c>
      <c r="BG2" s="338"/>
      <c r="BH2" s="338"/>
      <c r="BI2" s="338"/>
      <c r="BJ2" s="338"/>
      <c r="BK2" s="338" t="s">
        <v>115</v>
      </c>
      <c r="BL2" s="338"/>
      <c r="BM2" s="338"/>
      <c r="BN2" s="338"/>
      <c r="BO2" s="338"/>
      <c r="BP2" s="338" t="s">
        <v>116</v>
      </c>
      <c r="BQ2" s="338"/>
      <c r="BR2" s="338"/>
      <c r="BS2" s="338"/>
      <c r="BT2" s="338"/>
      <c r="BU2" s="379" t="s">
        <v>117</v>
      </c>
      <c r="BV2" s="379"/>
      <c r="BW2" s="379"/>
      <c r="BX2" s="379"/>
      <c r="BY2" s="351" t="s">
        <v>118</v>
      </c>
      <c r="BZ2" s="351"/>
      <c r="CA2" s="351"/>
      <c r="CB2" s="342" t="s">
        <v>119</v>
      </c>
      <c r="CC2" s="343"/>
      <c r="CD2" s="343"/>
      <c r="CE2" s="344"/>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row>
    <row r="3" spans="1:109" ht="33" customHeight="1" x14ac:dyDescent="0.3">
      <c r="A3" s="369" t="s">
        <v>120</v>
      </c>
      <c r="B3" s="370" t="s">
        <v>7</v>
      </c>
      <c r="C3" s="370" t="s">
        <v>9</v>
      </c>
      <c r="D3" s="370" t="s">
        <v>11</v>
      </c>
      <c r="E3" s="374" t="s">
        <v>21</v>
      </c>
      <c r="F3" s="370" t="s">
        <v>302</v>
      </c>
      <c r="G3" s="370" t="s">
        <v>303</v>
      </c>
      <c r="H3" s="374" t="s">
        <v>15</v>
      </c>
      <c r="I3" s="374" t="s">
        <v>304</v>
      </c>
      <c r="J3" s="374" t="s">
        <v>305</v>
      </c>
      <c r="K3" s="370" t="s">
        <v>23</v>
      </c>
      <c r="L3" s="374" t="s">
        <v>306</v>
      </c>
      <c r="M3" s="370" t="s">
        <v>123</v>
      </c>
      <c r="N3" s="370" t="s">
        <v>124</v>
      </c>
      <c r="O3" s="374" t="s">
        <v>125</v>
      </c>
      <c r="P3" s="370" t="s">
        <v>126</v>
      </c>
      <c r="Q3" s="370" t="s">
        <v>127</v>
      </c>
      <c r="R3" s="370" t="s">
        <v>128</v>
      </c>
      <c r="S3" s="374" t="s">
        <v>125</v>
      </c>
      <c r="T3" s="370" t="s">
        <v>29</v>
      </c>
      <c r="U3" s="372" t="s">
        <v>129</v>
      </c>
      <c r="V3" s="370" t="s">
        <v>31</v>
      </c>
      <c r="W3" s="370" t="s">
        <v>33</v>
      </c>
      <c r="X3" s="375" t="s">
        <v>130</v>
      </c>
      <c r="Y3" s="376"/>
      <c r="Z3" s="376"/>
      <c r="AA3" s="377"/>
      <c r="AB3" s="370" t="s">
        <v>131</v>
      </c>
      <c r="AC3" s="370"/>
      <c r="AD3" s="370"/>
      <c r="AE3" s="370"/>
      <c r="AF3" s="370"/>
      <c r="AG3" s="370"/>
      <c r="AH3" s="372" t="s">
        <v>132</v>
      </c>
      <c r="AI3" s="372" t="s">
        <v>133</v>
      </c>
      <c r="AJ3" s="372" t="s">
        <v>125</v>
      </c>
      <c r="AK3" s="372" t="s">
        <v>134</v>
      </c>
      <c r="AL3" s="372" t="s">
        <v>125</v>
      </c>
      <c r="AM3" s="372" t="s">
        <v>135</v>
      </c>
      <c r="AN3" s="372" t="s">
        <v>49</v>
      </c>
      <c r="AO3" s="359" t="s">
        <v>136</v>
      </c>
      <c r="AP3" s="359" t="s">
        <v>137</v>
      </c>
      <c r="AQ3" s="359" t="s">
        <v>138</v>
      </c>
      <c r="AR3" s="359" t="s">
        <v>139</v>
      </c>
      <c r="AS3" s="359" t="s">
        <v>140</v>
      </c>
      <c r="AT3" s="359" t="s">
        <v>139</v>
      </c>
      <c r="AU3" s="360" t="s">
        <v>141</v>
      </c>
      <c r="AV3" s="359" t="s">
        <v>139</v>
      </c>
      <c r="AW3" s="359" t="s">
        <v>142</v>
      </c>
      <c r="AX3" s="359" t="s">
        <v>139</v>
      </c>
      <c r="AY3" s="360" t="s">
        <v>143</v>
      </c>
      <c r="AZ3" s="359" t="s">
        <v>53</v>
      </c>
      <c r="BA3" s="339" t="s">
        <v>144</v>
      </c>
      <c r="BB3" s="339" t="s">
        <v>145</v>
      </c>
      <c r="BC3" s="339" t="s">
        <v>137</v>
      </c>
      <c r="BD3" s="339" t="s">
        <v>146</v>
      </c>
      <c r="BE3" s="339" t="s">
        <v>147</v>
      </c>
      <c r="BF3" s="339" t="s">
        <v>144</v>
      </c>
      <c r="BG3" s="339" t="s">
        <v>145</v>
      </c>
      <c r="BH3" s="339" t="s">
        <v>137</v>
      </c>
      <c r="BI3" s="339" t="s">
        <v>146</v>
      </c>
      <c r="BJ3" s="339" t="s">
        <v>147</v>
      </c>
      <c r="BK3" s="339" t="s">
        <v>144</v>
      </c>
      <c r="BL3" s="339" t="s">
        <v>145</v>
      </c>
      <c r="BM3" s="339" t="s">
        <v>137</v>
      </c>
      <c r="BN3" s="339" t="s">
        <v>146</v>
      </c>
      <c r="BO3" s="339" t="s">
        <v>147</v>
      </c>
      <c r="BP3" s="339" t="s">
        <v>144</v>
      </c>
      <c r="BQ3" s="339" t="s">
        <v>145</v>
      </c>
      <c r="BR3" s="339" t="s">
        <v>137</v>
      </c>
      <c r="BS3" s="339" t="s">
        <v>146</v>
      </c>
      <c r="BT3" s="339" t="s">
        <v>147</v>
      </c>
      <c r="BU3" s="380" t="s">
        <v>149</v>
      </c>
      <c r="BV3" s="380" t="s">
        <v>260</v>
      </c>
      <c r="BW3" s="380" t="s">
        <v>150</v>
      </c>
      <c r="BX3" s="380" t="s">
        <v>145</v>
      </c>
      <c r="BY3" s="352" t="s">
        <v>139</v>
      </c>
      <c r="BZ3" s="352" t="s">
        <v>151</v>
      </c>
      <c r="CA3" s="352" t="s">
        <v>152</v>
      </c>
      <c r="CB3" s="385" t="s">
        <v>153</v>
      </c>
      <c r="CC3" s="385" t="s">
        <v>154</v>
      </c>
      <c r="CD3" s="385" t="s">
        <v>155</v>
      </c>
      <c r="CE3" s="385" t="s">
        <v>156</v>
      </c>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row>
    <row r="4" spans="1:109" s="136" customFormat="1" ht="68.25" customHeight="1" x14ac:dyDescent="0.25">
      <c r="A4" s="369"/>
      <c r="B4" s="370"/>
      <c r="C4" s="370"/>
      <c r="D4" s="370"/>
      <c r="E4" s="374"/>
      <c r="F4" s="370"/>
      <c r="G4" s="370"/>
      <c r="H4" s="374"/>
      <c r="I4" s="374"/>
      <c r="J4" s="374"/>
      <c r="K4" s="370"/>
      <c r="L4" s="374"/>
      <c r="M4" s="370"/>
      <c r="N4" s="370"/>
      <c r="O4" s="374"/>
      <c r="P4" s="370"/>
      <c r="Q4" s="370"/>
      <c r="R4" s="374"/>
      <c r="S4" s="374"/>
      <c r="T4" s="370"/>
      <c r="U4" s="372"/>
      <c r="V4" s="370"/>
      <c r="W4" s="370"/>
      <c r="X4" s="173" t="s">
        <v>307</v>
      </c>
      <c r="Y4" s="173" t="s">
        <v>308</v>
      </c>
      <c r="Z4" s="173" t="s">
        <v>159</v>
      </c>
      <c r="AA4" s="173" t="s">
        <v>160</v>
      </c>
      <c r="AB4" s="174" t="s">
        <v>70</v>
      </c>
      <c r="AC4" s="174" t="s">
        <v>161</v>
      </c>
      <c r="AD4" s="174" t="s">
        <v>162</v>
      </c>
      <c r="AE4" s="174" t="s">
        <v>163</v>
      </c>
      <c r="AF4" s="174" t="s">
        <v>164</v>
      </c>
      <c r="AG4" s="174" t="s">
        <v>146</v>
      </c>
      <c r="AH4" s="372"/>
      <c r="AI4" s="372"/>
      <c r="AJ4" s="372"/>
      <c r="AK4" s="372"/>
      <c r="AL4" s="372"/>
      <c r="AM4" s="372"/>
      <c r="AN4" s="372"/>
      <c r="AO4" s="359"/>
      <c r="AP4" s="359"/>
      <c r="AQ4" s="359"/>
      <c r="AR4" s="359"/>
      <c r="AS4" s="359"/>
      <c r="AT4" s="359"/>
      <c r="AU4" s="361"/>
      <c r="AV4" s="359"/>
      <c r="AW4" s="359"/>
      <c r="AX4" s="359"/>
      <c r="AY4" s="361"/>
      <c r="AZ4" s="359"/>
      <c r="BA4" s="339"/>
      <c r="BB4" s="339"/>
      <c r="BC4" s="339"/>
      <c r="BD4" s="339"/>
      <c r="BE4" s="339"/>
      <c r="BF4" s="339"/>
      <c r="BG4" s="339"/>
      <c r="BH4" s="339"/>
      <c r="BI4" s="339"/>
      <c r="BJ4" s="339"/>
      <c r="BK4" s="339"/>
      <c r="BL4" s="339"/>
      <c r="BM4" s="339"/>
      <c r="BN4" s="339"/>
      <c r="BO4" s="339"/>
      <c r="BP4" s="339"/>
      <c r="BQ4" s="339"/>
      <c r="BR4" s="339"/>
      <c r="BS4" s="339"/>
      <c r="BT4" s="339"/>
      <c r="BU4" s="380"/>
      <c r="BV4" s="380"/>
      <c r="BW4" s="380"/>
      <c r="BX4" s="380"/>
      <c r="BY4" s="352"/>
      <c r="BZ4" s="352"/>
      <c r="CA4" s="352"/>
      <c r="CB4" s="385"/>
      <c r="CC4" s="385"/>
      <c r="CD4" s="385"/>
      <c r="CE4" s="38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row>
    <row r="5" spans="1:109" s="138" customFormat="1" ht="249" customHeight="1" x14ac:dyDescent="0.25">
      <c r="A5" s="340">
        <v>1</v>
      </c>
      <c r="B5" s="341" t="s">
        <v>72</v>
      </c>
      <c r="C5" s="341" t="s">
        <v>95</v>
      </c>
      <c r="D5" s="341" t="s">
        <v>165</v>
      </c>
      <c r="E5" s="366" t="s">
        <v>309</v>
      </c>
      <c r="F5" s="341" t="s">
        <v>310</v>
      </c>
      <c r="G5" s="341" t="s">
        <v>311</v>
      </c>
      <c r="H5" s="341" t="s">
        <v>312</v>
      </c>
      <c r="I5" s="176" t="s">
        <v>313</v>
      </c>
      <c r="J5" s="176" t="s">
        <v>314</v>
      </c>
      <c r="K5" s="341" t="s">
        <v>315</v>
      </c>
      <c r="L5" s="366" t="s">
        <v>316</v>
      </c>
      <c r="M5" s="340">
        <v>4</v>
      </c>
      <c r="N5" s="367" t="str">
        <f>IF(M5&lt;=0,"",IF(M5&lt;=2,"Muy Baja",IF(M5&lt;=24,"Baja",IF(M5&lt;=500,"Media",IF(M5&lt;=5000,"Alta","Muy Alta")))))</f>
        <v>Baja</v>
      </c>
      <c r="O5" s="364">
        <f>IF(N5="","",IF(N5="Muy Baja",0.2,IF(N5="Baja",0.4,IF(N5="Media",0.6,IF(N5="Alta",0.8,IF(N5="Muy Alta",1,))))))</f>
        <v>0.4</v>
      </c>
      <c r="P5" s="408" t="s">
        <v>170</v>
      </c>
      <c r="Q5" s="364" t="str">
        <f ca="1">IF(NOT(ISERROR(MATCH(P5,'Tabla Impacto'!$B$221:$B$223,0))),'Tabla Impacto'!$F$223&amp;"Por favor no seleccionar los criterios de impacto(Afectación Económica o presupuestal y Pérdida Reputacional)",P5)</f>
        <v xml:space="preserve">     El riesgo afecta la imagen de la entidad con efecto publicitario sostenido a nivel de sector administrativo, nivel departamental o municipal</v>
      </c>
      <c r="R5" s="367" t="str">
        <f ca="1">IF(OR(Q5='Tabla Impacto'!$C$11,Q5='Tabla Impacto'!$D$11),"Leve",IF(OR(Q5='Tabla Impacto'!$C$12,Q5='Tabla Impacto'!$D$12),"Menor",IF(OR(Q5='Tabla Impacto'!$C$13,Q5='Tabla Impacto'!$D$13),"Moderado",IF(OR(Q5='Tabla Impacto'!$C$14,Q5='Tabla Impacto'!$D$14),"Mayor",IF(OR(Q5='Tabla Impacto'!$C$15,Q5='Tabla Impacto'!$D$15),"Catastrófico","")))))</f>
        <v>Mayor</v>
      </c>
      <c r="S5" s="364">
        <f ca="1">IF(R5="","",IF(R5="Leve",0.2,IF(R5="Menor",0.4,IF(R5="Moderado",0.6,IF(R5="Mayor",0.8,IF(R5="Catastrófico",1,))))))</f>
        <v>0.8</v>
      </c>
      <c r="T5" s="365"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Alto</v>
      </c>
      <c r="U5" s="175">
        <v>1</v>
      </c>
      <c r="V5" s="181" t="s">
        <v>317</v>
      </c>
      <c r="W5" s="166" t="str">
        <f t="shared" ref="W5:W36" si="0">IF(OR(AB5="Preventivo",AB5="Detectivo"),"Probabilidad",IF(AB5="Correctivo","Impacto",""))</f>
        <v>Probabilidad</v>
      </c>
      <c r="X5" s="166" t="s">
        <v>172</v>
      </c>
      <c r="Y5" s="166" t="s">
        <v>172</v>
      </c>
      <c r="Z5" s="166" t="s">
        <v>172</v>
      </c>
      <c r="AA5" s="166" t="s">
        <v>172</v>
      </c>
      <c r="AB5" s="178" t="s">
        <v>173</v>
      </c>
      <c r="AC5" s="178" t="s">
        <v>174</v>
      </c>
      <c r="AD5" s="97" t="str">
        <f t="shared" ref="AD5" si="1">IF(AND(AB5="Preventivo",AC5="Automático"),"50%",IF(AND(AB5="Preventivo",AC5="Manual"),"40%",IF(AND(AB5="Detectivo",AC5="Automático"),"40%",IF(AND(AB5="Detectivo",AC5="Manual"),"30%",IF(AND(AB5="Correctivo",AC5="Automático"),"35%",IF(AND(AB5="Correctivo",AC5="Manual"),"25%",""))))))</f>
        <v>40%</v>
      </c>
      <c r="AE5" s="178" t="s">
        <v>175</v>
      </c>
      <c r="AF5" s="178" t="s">
        <v>176</v>
      </c>
      <c r="AG5" s="178" t="s">
        <v>177</v>
      </c>
      <c r="AH5" s="144">
        <f>IFERROR(IF(W5="Probabilidad",(O5-(+O5*AD5)),IF(W5="Impacto",O5,"")),"")</f>
        <v>0.24</v>
      </c>
      <c r="AI5" s="130" t="str">
        <f>IFERROR(IF(AH5="","",IF(AH5&lt;=0.2,"Muy Baja",IF(AH5&lt;=0.4,"Baja",IF(AH5&lt;=0.6,"Media",IF(AH5&lt;=0.8,"Alta","Muy Alta"))))),"")</f>
        <v>Baja</v>
      </c>
      <c r="AJ5" s="97">
        <f t="shared" ref="AJ5" si="2">+AH5</f>
        <v>0.24</v>
      </c>
      <c r="AK5" s="130" t="str">
        <f ca="1">IFERROR(IF(AL5="","",IF(AL5&lt;=0.2,"Leve",IF(AL5&lt;=0.4,"Menor",IF(AL5&lt;=0.6,"Moderado",IF(AL5&lt;=0.8,"Mayor","Catastrófico"))))),"")</f>
        <v>Mayor</v>
      </c>
      <c r="AL5" s="97">
        <f ca="1">IFERROR(IF(W5="Impacto",(S5-(+S5*AD5)),IF(W5="Probabilidad",S5,"")),"")</f>
        <v>0.8</v>
      </c>
      <c r="AM5" s="98" t="str">
        <f t="shared" ref="AM5" ca="1"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Alto</v>
      </c>
      <c r="AN5" s="348" t="s">
        <v>178</v>
      </c>
      <c r="AO5" s="181" t="s">
        <v>318</v>
      </c>
      <c r="AP5" s="182" t="s">
        <v>180</v>
      </c>
      <c r="AQ5" s="183">
        <v>45016</v>
      </c>
      <c r="AR5" s="194" t="s">
        <v>319</v>
      </c>
      <c r="AS5" s="188" t="s">
        <v>320</v>
      </c>
      <c r="AT5" s="242" t="s">
        <v>321</v>
      </c>
      <c r="AU5" s="189" t="s">
        <v>322</v>
      </c>
      <c r="AV5" s="194" t="s">
        <v>323</v>
      </c>
      <c r="AW5" s="189" t="s">
        <v>324</v>
      </c>
      <c r="AX5" s="132" t="s">
        <v>325</v>
      </c>
      <c r="AY5" s="261" t="s">
        <v>326</v>
      </c>
      <c r="AZ5" s="131" t="s">
        <v>188</v>
      </c>
      <c r="BA5" s="242" t="s">
        <v>327</v>
      </c>
      <c r="BB5" s="243" t="s">
        <v>328</v>
      </c>
      <c r="BC5" s="182" t="s">
        <v>180</v>
      </c>
      <c r="BD5" s="183" t="s">
        <v>329</v>
      </c>
      <c r="BE5" s="183" t="s">
        <v>192</v>
      </c>
      <c r="BF5" s="242" t="s">
        <v>330</v>
      </c>
      <c r="BG5" s="243" t="s">
        <v>331</v>
      </c>
      <c r="BH5" s="182" t="s">
        <v>180</v>
      </c>
      <c r="BI5" s="183" t="s">
        <v>329</v>
      </c>
      <c r="BJ5" s="183" t="s">
        <v>192</v>
      </c>
      <c r="BK5" s="194" t="s">
        <v>332</v>
      </c>
      <c r="BL5" s="253" t="s">
        <v>333</v>
      </c>
      <c r="BM5" s="182" t="s">
        <v>180</v>
      </c>
      <c r="BN5" s="183" t="s">
        <v>329</v>
      </c>
      <c r="BO5" s="183" t="s">
        <v>192</v>
      </c>
      <c r="BP5" s="132" t="s">
        <v>334</v>
      </c>
      <c r="BQ5" s="281" t="s">
        <v>335</v>
      </c>
      <c r="BR5" s="254" t="s">
        <v>180</v>
      </c>
      <c r="BS5" s="99" t="s">
        <v>329</v>
      </c>
      <c r="BT5" s="99" t="s">
        <v>192</v>
      </c>
      <c r="BU5" s="132"/>
      <c r="BV5" s="167"/>
      <c r="BW5" s="167"/>
      <c r="BX5" s="167"/>
      <c r="BY5" s="132" t="s">
        <v>636</v>
      </c>
      <c r="BZ5" s="241" t="s">
        <v>630</v>
      </c>
      <c r="CA5" s="241" t="s">
        <v>637</v>
      </c>
      <c r="CB5" s="247" t="s">
        <v>202</v>
      </c>
      <c r="CC5" s="248" t="s">
        <v>336</v>
      </c>
      <c r="CD5" s="248" t="s">
        <v>214</v>
      </c>
      <c r="CE5" s="248" t="s">
        <v>337</v>
      </c>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row>
    <row r="6" spans="1:109" ht="218.25" customHeight="1" x14ac:dyDescent="0.3">
      <c r="A6" s="340"/>
      <c r="B6" s="341"/>
      <c r="C6" s="341"/>
      <c r="D6" s="341"/>
      <c r="E6" s="366"/>
      <c r="F6" s="341"/>
      <c r="G6" s="341"/>
      <c r="H6" s="341"/>
      <c r="I6" s="176"/>
      <c r="J6" s="176"/>
      <c r="K6" s="341"/>
      <c r="L6" s="366"/>
      <c r="M6" s="340"/>
      <c r="N6" s="367"/>
      <c r="O6" s="364"/>
      <c r="P6" s="408"/>
      <c r="Q6" s="364">
        <f>IF(NOT(ISERROR(MATCH(P6,_xlfn.ANCHORARRAY(E17),0))),O19&amp;"Por favor no seleccionar los criterios de impacto",P6)</f>
        <v>0</v>
      </c>
      <c r="R6" s="367"/>
      <c r="S6" s="364"/>
      <c r="T6" s="365"/>
      <c r="U6" s="175">
        <v>2</v>
      </c>
      <c r="V6" s="177"/>
      <c r="W6" s="166" t="str">
        <f t="shared" si="0"/>
        <v/>
      </c>
      <c r="X6" s="166"/>
      <c r="Y6" s="166"/>
      <c r="Z6" s="166"/>
      <c r="AA6" s="166"/>
      <c r="AB6" s="178"/>
      <c r="AC6" s="178"/>
      <c r="AD6" s="97" t="str">
        <f t="shared" ref="AD6:AD64" si="4">IF(AND(AB6="Preventivo",AC6="Automático"),"50%",IF(AND(AB6="Preventivo",AC6="Manual"),"40%",IF(AND(AB6="Detectivo",AC6="Automático"),"40%",IF(AND(AB6="Detectivo",AC6="Manual"),"30%",IF(AND(AB6="Correctivo",AC6="Automático"),"35%",IF(AND(AB6="Correctivo",AC6="Manual"),"25%",""))))))</f>
        <v/>
      </c>
      <c r="AE6" s="178"/>
      <c r="AF6" s="178"/>
      <c r="AG6" s="178"/>
      <c r="AH6" s="144" t="str">
        <f>IFERROR(IF(AND(W5="Probabilidad",W6="Probabilidad"),(AJ5-(+AJ5*AD6)),IF(W6="Probabilidad",(O5-(+O5*AD6)),IF(W6="Impacto",AJ5,""))),"")</f>
        <v/>
      </c>
      <c r="AI6" s="130" t="str">
        <f t="shared" ref="AI6:AI64" si="5">IFERROR(IF(AH6="","",IF(AH6&lt;=0.2,"Muy Baja",IF(AH6&lt;=0.4,"Baja",IF(AH6&lt;=0.6,"Media",IF(AH6&lt;=0.8,"Alta","Muy Alta"))))),"")</f>
        <v/>
      </c>
      <c r="AJ6" s="97" t="str">
        <f t="shared" ref="AJ6:AJ36" si="6">+AH6</f>
        <v/>
      </c>
      <c r="AK6" s="130" t="str">
        <f t="shared" ref="AK6:AK64" si="7">IFERROR(IF(AL6="","",IF(AL6&lt;=0.2,"Leve",IF(AL6&lt;=0.4,"Menor",IF(AL6&lt;=0.6,"Moderado",IF(AL6&lt;=0.8,"Mayor","Catastrófico"))))),"")</f>
        <v/>
      </c>
      <c r="AL6" s="97" t="str">
        <f>IFERROR(IF(AND(W5="Impacto",W6="Impacto"),(AL5-(+AL5*AD6)),IF(W6="Impacto",($S$5-(+$S$5*AD6)),IF(W6="Probabilidad",AL5,""))),"")</f>
        <v/>
      </c>
      <c r="AM6" s="98"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349"/>
      <c r="AO6" s="181" t="s">
        <v>338</v>
      </c>
      <c r="AP6" s="182" t="s">
        <v>180</v>
      </c>
      <c r="AQ6" s="183">
        <v>45016</v>
      </c>
      <c r="AR6" s="194" t="s">
        <v>339</v>
      </c>
      <c r="AS6" s="189" t="s">
        <v>340</v>
      </c>
      <c r="AT6" s="194" t="s">
        <v>341</v>
      </c>
      <c r="AU6" s="189" t="s">
        <v>342</v>
      </c>
      <c r="AV6" s="194" t="s">
        <v>343</v>
      </c>
      <c r="AW6" s="189" t="s">
        <v>344</v>
      </c>
      <c r="AX6" s="132" t="s">
        <v>345</v>
      </c>
      <c r="AY6" s="261" t="s">
        <v>346</v>
      </c>
      <c r="AZ6" s="131" t="s">
        <v>347</v>
      </c>
      <c r="BA6" s="176"/>
      <c r="BB6" s="176"/>
      <c r="BC6" s="175"/>
      <c r="BD6" s="183"/>
      <c r="BE6" s="183"/>
      <c r="BF6" s="176"/>
      <c r="BG6" s="176"/>
      <c r="BH6" s="175"/>
      <c r="BI6" s="183"/>
      <c r="BJ6" s="183"/>
      <c r="BK6" s="176"/>
      <c r="BL6" s="176"/>
      <c r="BM6" s="175"/>
      <c r="BN6" s="183"/>
      <c r="BO6" s="183"/>
      <c r="BP6" s="167"/>
      <c r="BQ6" s="279"/>
      <c r="BR6" s="131"/>
      <c r="BS6" s="99"/>
      <c r="BT6" s="99"/>
      <c r="BU6" s="99"/>
      <c r="BV6" s="167"/>
      <c r="BW6" s="167"/>
      <c r="BX6" s="167"/>
      <c r="BY6" s="132" t="s">
        <v>636</v>
      </c>
      <c r="BZ6" s="167"/>
      <c r="CA6" s="167" t="s">
        <v>638</v>
      </c>
      <c r="CB6" s="252" t="s">
        <v>202</v>
      </c>
      <c r="CC6" s="249" t="s">
        <v>348</v>
      </c>
      <c r="CD6" s="249" t="s">
        <v>348</v>
      </c>
      <c r="CE6" s="249" t="s">
        <v>349</v>
      </c>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row>
    <row r="7" spans="1:109" ht="15.75" customHeight="1" x14ac:dyDescent="0.3">
      <c r="A7" s="340"/>
      <c r="B7" s="341"/>
      <c r="C7" s="341"/>
      <c r="D7" s="341"/>
      <c r="E7" s="366"/>
      <c r="F7" s="341"/>
      <c r="G7" s="341"/>
      <c r="H7" s="341"/>
      <c r="I7" s="176"/>
      <c r="J7" s="176"/>
      <c r="K7" s="341"/>
      <c r="L7" s="366"/>
      <c r="M7" s="340"/>
      <c r="N7" s="367"/>
      <c r="O7" s="364"/>
      <c r="P7" s="408"/>
      <c r="Q7" s="364">
        <f>IF(NOT(ISERROR(MATCH(P7,_xlfn.ANCHORARRAY(E18),0))),O20&amp;"Por favor no seleccionar los criterios de impacto",P7)</f>
        <v>0</v>
      </c>
      <c r="R7" s="367"/>
      <c r="S7" s="364"/>
      <c r="T7" s="365"/>
      <c r="U7" s="175">
        <v>3</v>
      </c>
      <c r="V7" s="179"/>
      <c r="W7" s="166" t="str">
        <f t="shared" si="0"/>
        <v/>
      </c>
      <c r="X7" s="166"/>
      <c r="Y7" s="166"/>
      <c r="Z7" s="166"/>
      <c r="AA7" s="166"/>
      <c r="AB7" s="178"/>
      <c r="AC7" s="178"/>
      <c r="AD7" s="97" t="str">
        <f t="shared" si="4"/>
        <v/>
      </c>
      <c r="AE7" s="178"/>
      <c r="AF7" s="178"/>
      <c r="AG7" s="178"/>
      <c r="AH7" s="144" t="str">
        <f>IFERROR(IF(AND(W6="Probabilidad",W7="Probabilidad"),(AJ6-(+AJ6*AD7)),IF(AND(W6="Impacto",W7="Probabilidad"),(AJ5-(+AJ5*AD7)),IF(W7="Impacto",AJ6,""))),"")</f>
        <v/>
      </c>
      <c r="AI7" s="130" t="str">
        <f t="shared" si="5"/>
        <v/>
      </c>
      <c r="AJ7" s="97" t="str">
        <f t="shared" si="6"/>
        <v/>
      </c>
      <c r="AK7" s="130" t="str">
        <f t="shared" si="7"/>
        <v/>
      </c>
      <c r="AL7" s="97" t="str">
        <f>IFERROR(IF(AND(W6="Impacto",W7="Impacto"),(AL6-(+AL6*AD7)),IF(AND(W6="Probabilidad",W7="Impacto"),(AL5-(+AL5*AD7)),IF(W7="Probabilidad",AL6,""))),"")</f>
        <v/>
      </c>
      <c r="AM7" s="98" t="str">
        <f t="shared" si="8"/>
        <v/>
      </c>
      <c r="AN7" s="349"/>
      <c r="AO7" s="176"/>
      <c r="AP7" s="175"/>
      <c r="AQ7" s="183"/>
      <c r="AR7" s="183"/>
      <c r="AS7" s="176"/>
      <c r="AT7" s="183"/>
      <c r="AU7" s="176"/>
      <c r="AV7" s="183"/>
      <c r="AW7" s="176"/>
      <c r="AX7" s="99"/>
      <c r="AY7" s="167"/>
      <c r="AZ7" s="131"/>
      <c r="BA7" s="176"/>
      <c r="BB7" s="176"/>
      <c r="BC7" s="175"/>
      <c r="BD7" s="183"/>
      <c r="BE7" s="183"/>
      <c r="BF7" s="176"/>
      <c r="BG7" s="176"/>
      <c r="BH7" s="175"/>
      <c r="BI7" s="183"/>
      <c r="BJ7" s="183"/>
      <c r="BK7" s="176"/>
      <c r="BL7" s="176"/>
      <c r="BM7" s="175"/>
      <c r="BN7" s="183"/>
      <c r="BO7" s="183"/>
      <c r="BP7" s="167"/>
      <c r="BQ7" s="279"/>
      <c r="BR7" s="131"/>
      <c r="BS7" s="99"/>
      <c r="BT7" s="99"/>
      <c r="BU7" s="99"/>
      <c r="BV7" s="167"/>
      <c r="BW7" s="167"/>
      <c r="BX7" s="167"/>
      <c r="BY7" s="99"/>
      <c r="BZ7" s="167"/>
      <c r="CA7" s="167"/>
      <c r="CB7" s="99"/>
      <c r="CC7" s="167"/>
      <c r="CD7" s="131"/>
      <c r="CE7" s="167"/>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row>
    <row r="8" spans="1:109" ht="15.75" customHeight="1" x14ac:dyDescent="0.3">
      <c r="A8" s="340"/>
      <c r="B8" s="341"/>
      <c r="C8" s="341"/>
      <c r="D8" s="341"/>
      <c r="E8" s="366"/>
      <c r="F8" s="341"/>
      <c r="G8" s="341"/>
      <c r="H8" s="341"/>
      <c r="I8" s="176"/>
      <c r="J8" s="176"/>
      <c r="K8" s="341"/>
      <c r="L8" s="366"/>
      <c r="M8" s="340"/>
      <c r="N8" s="367"/>
      <c r="O8" s="364"/>
      <c r="P8" s="408"/>
      <c r="Q8" s="364">
        <f>IF(NOT(ISERROR(MATCH(P8,_xlfn.ANCHORARRAY(E19),0))),O21&amp;"Por favor no seleccionar los criterios de impacto",P8)</f>
        <v>0</v>
      </c>
      <c r="R8" s="367"/>
      <c r="S8" s="364"/>
      <c r="T8" s="365"/>
      <c r="U8" s="175">
        <v>4</v>
      </c>
      <c r="V8" s="177"/>
      <c r="W8" s="166" t="str">
        <f t="shared" si="0"/>
        <v/>
      </c>
      <c r="X8" s="166"/>
      <c r="Y8" s="166"/>
      <c r="Z8" s="166"/>
      <c r="AA8" s="166"/>
      <c r="AB8" s="178"/>
      <c r="AC8" s="178"/>
      <c r="AD8" s="97" t="str">
        <f t="shared" si="4"/>
        <v/>
      </c>
      <c r="AE8" s="178"/>
      <c r="AF8" s="178"/>
      <c r="AG8" s="178"/>
      <c r="AH8" s="144" t="str">
        <f>IFERROR(IF(AND(W7="Probabilidad",W8="Probabilidad"),(AJ7-(+AJ7*AD8)),IF(AND(W7="Impacto",W8="Probabilidad"),(AJ6-(+AJ6*AD8)),IF(W8="Impacto",AJ7,""))),"")</f>
        <v/>
      </c>
      <c r="AI8" s="130" t="str">
        <f t="shared" si="5"/>
        <v/>
      </c>
      <c r="AJ8" s="97" t="str">
        <f t="shared" si="6"/>
        <v/>
      </c>
      <c r="AK8" s="130" t="str">
        <f t="shared" si="7"/>
        <v/>
      </c>
      <c r="AL8" s="97" t="str">
        <f>IFERROR(IF(AND(W7="Impacto",W8="Impacto"),(AL7-(+AL7*AD8)),IF(AND(W7="Probabilidad",W8="Impacto"),(AL6-(+AL6*AD8)),IF(W8="Probabilidad",AL7,""))),"")</f>
        <v/>
      </c>
      <c r="AM8" s="98" t="str">
        <f t="shared" si="8"/>
        <v/>
      </c>
      <c r="AN8" s="349"/>
      <c r="AO8" s="176"/>
      <c r="AP8" s="175"/>
      <c r="AQ8" s="183"/>
      <c r="AR8" s="183"/>
      <c r="AS8" s="176"/>
      <c r="AT8" s="183"/>
      <c r="AU8" s="176"/>
      <c r="AV8" s="183"/>
      <c r="AW8" s="176"/>
      <c r="AX8" s="99"/>
      <c r="AY8" s="167"/>
      <c r="AZ8" s="131"/>
      <c r="BA8" s="176"/>
      <c r="BB8" s="176"/>
      <c r="BC8" s="175"/>
      <c r="BD8" s="183"/>
      <c r="BE8" s="183"/>
      <c r="BF8" s="176"/>
      <c r="BG8" s="176"/>
      <c r="BH8" s="175"/>
      <c r="BI8" s="183"/>
      <c r="BJ8" s="183"/>
      <c r="BK8" s="176"/>
      <c r="BL8" s="176"/>
      <c r="BM8" s="175"/>
      <c r="BN8" s="183"/>
      <c r="BO8" s="183"/>
      <c r="BP8" s="167"/>
      <c r="BQ8" s="279"/>
      <c r="BR8" s="131"/>
      <c r="BS8" s="99"/>
      <c r="BT8" s="99"/>
      <c r="BU8" s="99"/>
      <c r="BV8" s="167"/>
      <c r="BW8" s="167"/>
      <c r="BX8" s="167"/>
      <c r="BY8" s="99"/>
      <c r="BZ8" s="167"/>
      <c r="CA8" s="167"/>
      <c r="CB8" s="99"/>
      <c r="CC8" s="167"/>
      <c r="CD8" s="131"/>
      <c r="CE8" s="167"/>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row>
    <row r="9" spans="1:109" ht="15.75" customHeight="1" x14ac:dyDescent="0.3">
      <c r="A9" s="340"/>
      <c r="B9" s="341"/>
      <c r="C9" s="341"/>
      <c r="D9" s="341"/>
      <c r="E9" s="366"/>
      <c r="F9" s="341"/>
      <c r="G9" s="341"/>
      <c r="H9" s="341"/>
      <c r="I9" s="176"/>
      <c r="J9" s="176"/>
      <c r="K9" s="341"/>
      <c r="L9" s="366"/>
      <c r="M9" s="340"/>
      <c r="N9" s="367"/>
      <c r="O9" s="364"/>
      <c r="P9" s="408"/>
      <c r="Q9" s="364">
        <f>IF(NOT(ISERROR(MATCH(P9,_xlfn.ANCHORARRAY(E20),0))),O22&amp;"Por favor no seleccionar los criterios de impacto",P9)</f>
        <v>0</v>
      </c>
      <c r="R9" s="367"/>
      <c r="S9" s="364"/>
      <c r="T9" s="365"/>
      <c r="U9" s="175">
        <v>5</v>
      </c>
      <c r="V9" s="177"/>
      <c r="W9" s="166" t="str">
        <f t="shared" si="0"/>
        <v/>
      </c>
      <c r="X9" s="166"/>
      <c r="Y9" s="166"/>
      <c r="Z9" s="166"/>
      <c r="AA9" s="166"/>
      <c r="AB9" s="178"/>
      <c r="AC9" s="178"/>
      <c r="AD9" s="97" t="str">
        <f t="shared" si="4"/>
        <v/>
      </c>
      <c r="AE9" s="178"/>
      <c r="AF9" s="178"/>
      <c r="AG9" s="178"/>
      <c r="AH9" s="144" t="str">
        <f>IFERROR(IF(AND(W8="Probabilidad",W9="Probabilidad"),(AJ8-(+AJ8*AD9)),IF(AND(W8="Impacto",W9="Probabilidad"),(AJ7-(+AJ7*AD9)),IF(W9="Impacto",AJ8,""))),"")</f>
        <v/>
      </c>
      <c r="AI9" s="130" t="str">
        <f t="shared" si="5"/>
        <v/>
      </c>
      <c r="AJ9" s="97" t="str">
        <f t="shared" si="6"/>
        <v/>
      </c>
      <c r="AK9" s="130" t="str">
        <f t="shared" si="7"/>
        <v/>
      </c>
      <c r="AL9" s="97" t="str">
        <f>IFERROR(IF(AND(W8="Impacto",W9="Impacto"),(AL8-(+AL8*AD9)),IF(AND(W8="Probabilidad",W9="Impacto"),(AL7-(+AL7*AD9)),IF(W9="Probabilidad",AL8,""))),"")</f>
        <v/>
      </c>
      <c r="AM9" s="98" t="str">
        <f t="shared" si="8"/>
        <v/>
      </c>
      <c r="AN9" s="349"/>
      <c r="AO9" s="176"/>
      <c r="AP9" s="175"/>
      <c r="AQ9" s="183"/>
      <c r="AR9" s="183"/>
      <c r="AS9" s="176"/>
      <c r="AT9" s="183"/>
      <c r="AU9" s="176"/>
      <c r="AV9" s="183"/>
      <c r="AW9" s="176"/>
      <c r="AX9" s="99"/>
      <c r="AY9" s="167"/>
      <c r="AZ9" s="131"/>
      <c r="BA9" s="176"/>
      <c r="BB9" s="176"/>
      <c r="BC9" s="175"/>
      <c r="BD9" s="183"/>
      <c r="BE9" s="183"/>
      <c r="BF9" s="176"/>
      <c r="BG9" s="176"/>
      <c r="BH9" s="175"/>
      <c r="BI9" s="183"/>
      <c r="BJ9" s="183"/>
      <c r="BK9" s="176"/>
      <c r="BL9" s="176"/>
      <c r="BM9" s="175"/>
      <c r="BN9" s="183"/>
      <c r="BO9" s="183"/>
      <c r="BP9" s="167"/>
      <c r="BQ9" s="279"/>
      <c r="BR9" s="131"/>
      <c r="BS9" s="99"/>
      <c r="BT9" s="99"/>
      <c r="BU9" s="99"/>
      <c r="BV9" s="167"/>
      <c r="BW9" s="167"/>
      <c r="BX9" s="167"/>
      <c r="BY9" s="99"/>
      <c r="BZ9" s="167"/>
      <c r="CA9" s="167"/>
      <c r="CB9" s="99"/>
      <c r="CC9" s="167"/>
      <c r="CD9" s="131"/>
      <c r="CE9" s="167"/>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row>
    <row r="10" spans="1:109" ht="33.6" customHeight="1" x14ac:dyDescent="0.3">
      <c r="A10" s="340"/>
      <c r="B10" s="341"/>
      <c r="C10" s="341"/>
      <c r="D10" s="341"/>
      <c r="E10" s="366"/>
      <c r="F10" s="341"/>
      <c r="G10" s="341"/>
      <c r="H10" s="341"/>
      <c r="I10" s="176"/>
      <c r="J10" s="176"/>
      <c r="K10" s="341"/>
      <c r="L10" s="366"/>
      <c r="M10" s="340"/>
      <c r="N10" s="367"/>
      <c r="O10" s="364"/>
      <c r="P10" s="408"/>
      <c r="Q10" s="364">
        <f>IF(NOT(ISERROR(MATCH(P10,_xlfn.ANCHORARRAY(E21),0))),O23&amp;"Por favor no seleccionar los criterios de impacto",P10)</f>
        <v>0</v>
      </c>
      <c r="R10" s="367"/>
      <c r="S10" s="364"/>
      <c r="T10" s="365"/>
      <c r="U10" s="175">
        <v>6</v>
      </c>
      <c r="V10" s="177"/>
      <c r="W10" s="166" t="str">
        <f t="shared" si="0"/>
        <v/>
      </c>
      <c r="X10" s="166"/>
      <c r="Y10" s="166"/>
      <c r="Z10" s="166"/>
      <c r="AA10" s="166"/>
      <c r="AB10" s="178"/>
      <c r="AC10" s="178"/>
      <c r="AD10" s="97" t="str">
        <f t="shared" si="4"/>
        <v/>
      </c>
      <c r="AE10" s="178"/>
      <c r="AF10" s="178"/>
      <c r="AG10" s="178"/>
      <c r="AH10" s="144" t="str">
        <f>IFERROR(IF(AND(W9="Probabilidad",W10="Probabilidad"),(AJ9-(+AJ9*AD10)),IF(AND(W9="Impacto",W10="Probabilidad"),(AJ8-(+AJ8*AD10)),IF(W10="Impacto",AJ9,""))),"")</f>
        <v/>
      </c>
      <c r="AI10" s="130" t="str">
        <f t="shared" si="5"/>
        <v/>
      </c>
      <c r="AJ10" s="97" t="str">
        <f t="shared" si="6"/>
        <v/>
      </c>
      <c r="AK10" s="130" t="str">
        <f t="shared" si="7"/>
        <v/>
      </c>
      <c r="AL10" s="97" t="str">
        <f>IFERROR(IF(AND(W9="Impacto",W10="Impacto"),(AL9-(+AL9*AD10)),IF(AND(W9="Probabilidad",W10="Impacto"),(AL8-(+AL8*AD10)),IF(W10="Probabilidad",AL9,""))),"")</f>
        <v/>
      </c>
      <c r="AM10" s="98" t="str">
        <f t="shared" si="8"/>
        <v/>
      </c>
      <c r="AN10" s="350"/>
      <c r="AO10" s="176"/>
      <c r="AP10" s="175"/>
      <c r="AQ10" s="183"/>
      <c r="AR10" s="183"/>
      <c r="AS10" s="176"/>
      <c r="AT10" s="183"/>
      <c r="AU10" s="176"/>
      <c r="AV10" s="183"/>
      <c r="AW10" s="176"/>
      <c r="AX10" s="99"/>
      <c r="AY10" s="167"/>
      <c r="AZ10" s="131"/>
      <c r="BA10" s="176"/>
      <c r="BB10" s="176"/>
      <c r="BC10" s="175"/>
      <c r="BD10" s="183"/>
      <c r="BE10" s="183"/>
      <c r="BF10" s="176"/>
      <c r="BG10" s="176"/>
      <c r="BH10" s="175"/>
      <c r="BI10" s="183"/>
      <c r="BJ10" s="183"/>
      <c r="BK10" s="176"/>
      <c r="BL10" s="176"/>
      <c r="BM10" s="175"/>
      <c r="BN10" s="183"/>
      <c r="BO10" s="183"/>
      <c r="BP10" s="167"/>
      <c r="BQ10" s="279"/>
      <c r="BR10" s="131"/>
      <c r="BS10" s="99"/>
      <c r="BT10" s="99"/>
      <c r="BU10" s="99"/>
      <c r="BV10" s="167"/>
      <c r="BW10" s="167"/>
      <c r="BX10" s="167"/>
      <c r="BY10" s="99"/>
      <c r="BZ10" s="167"/>
      <c r="CA10" s="167"/>
      <c r="CB10" s="99"/>
      <c r="CC10" s="167"/>
      <c r="CD10" s="131"/>
      <c r="CE10" s="167"/>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row>
    <row r="11" spans="1:109" ht="15.75" customHeight="1" x14ac:dyDescent="0.3">
      <c r="A11" s="340">
        <v>2</v>
      </c>
      <c r="B11" s="341"/>
      <c r="C11" s="341"/>
      <c r="D11" s="341"/>
      <c r="E11" s="366"/>
      <c r="F11" s="341"/>
      <c r="G11" s="341"/>
      <c r="H11" s="341"/>
      <c r="I11" s="176"/>
      <c r="J11" s="176"/>
      <c r="K11" s="341"/>
      <c r="L11" s="366"/>
      <c r="M11" s="340"/>
      <c r="N11" s="367" t="str">
        <f>IF(M11&lt;=0,"",IF(M11&lt;=2,"Muy Baja",IF(M11&lt;=24,"Baja",IF(M11&lt;=500,"Media",IF(M11&lt;=5000,"Alta","Muy Alta")))))</f>
        <v/>
      </c>
      <c r="O11" s="364" t="str">
        <f>IF(N11="","",IF(N11="Muy Baja",0.2,IF(N11="Baja",0.4,IF(N11="Media",0.6,IF(N11="Alta",0.8,IF(N11="Muy Alta",1,))))))</f>
        <v/>
      </c>
      <c r="P11" s="408"/>
      <c r="Q11" s="364">
        <f ca="1">IF(NOT(ISERROR(MATCH(P11,'Tabla Impacto'!$B$221:$B$223,0))),'Tabla Impacto'!$F$223&amp;"Por favor no seleccionar los criterios de impacto(Afectación Económica o presupuestal y Pérdida Reputacional)",P11)</f>
        <v>0</v>
      </c>
      <c r="R11" s="367" t="str">
        <f ca="1">IF(OR(Q11='Tabla Impacto'!$C$11,Q11='Tabla Impacto'!$D$11),"Leve",IF(OR(Q11='Tabla Impacto'!$C$12,Q11='Tabla Impacto'!$D$12),"Menor",IF(OR(Q11='Tabla Impacto'!$C$13,Q11='Tabla Impacto'!$D$13),"Moderado",IF(OR(Q11='Tabla Impacto'!$C$14,Q11='Tabla Impacto'!$D$14),"Mayor",IF(OR(Q11='Tabla Impacto'!$C$15,Q11='Tabla Impacto'!$D$15),"Catastrófico","")))))</f>
        <v/>
      </c>
      <c r="S11" s="364" t="str">
        <f ca="1">IF(R11="","",IF(R11="Leve",0.2,IF(R11="Menor",0.4,IF(R11="Moderado",0.6,IF(R11="Mayor",0.8,IF(R11="Catastrófico",1,))))))</f>
        <v/>
      </c>
      <c r="T11" s="365"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75">
        <v>1</v>
      </c>
      <c r="V11" s="177"/>
      <c r="W11" s="166" t="str">
        <f t="shared" si="0"/>
        <v/>
      </c>
      <c r="X11" s="166"/>
      <c r="Y11" s="166"/>
      <c r="Z11" s="166"/>
      <c r="AA11" s="166"/>
      <c r="AB11" s="178"/>
      <c r="AC11" s="178"/>
      <c r="AD11" s="97" t="str">
        <f t="shared" si="4"/>
        <v/>
      </c>
      <c r="AE11" s="178"/>
      <c r="AF11" s="178"/>
      <c r="AG11" s="178"/>
      <c r="AH11" s="145" t="str">
        <f>IFERROR(IF(W11="Probabilidad",(O11-(+O11*AD11)),IF(W11="Impacto",O11,"")),"")</f>
        <v/>
      </c>
      <c r="AI11" s="130" t="str">
        <f>IFERROR(IF(AH11="","",IF(AH11&lt;=0.2,"Muy Baja",IF(AH11&lt;=0.4,"Baja",IF(AH11&lt;=0.6,"Media",IF(AH11&lt;=0.8,"Alta","Muy Alta"))))),"")</f>
        <v/>
      </c>
      <c r="AJ11" s="97" t="str">
        <f t="shared" si="6"/>
        <v/>
      </c>
      <c r="AK11" s="130" t="str">
        <f>IFERROR(IF(AL11="","",IF(AL11&lt;=0.2,"Leve",IF(AL11&lt;=0.4,"Menor",IF(AL11&lt;=0.6,"Moderado",IF(AL11&lt;=0.8,"Mayor","Catastrófico"))))),"")</f>
        <v/>
      </c>
      <c r="AL11" s="97" t="str">
        <f>IFERROR(IF(W11="Impacto",(S11-(+S11*AD11)),IF(W11="Probabilidad",S11,"")),"")</f>
        <v/>
      </c>
      <c r="AM11" s="98" t="str">
        <f t="shared" si="8"/>
        <v/>
      </c>
      <c r="AN11" s="348"/>
      <c r="AO11" s="176"/>
      <c r="AP11" s="175"/>
      <c r="AQ11" s="183"/>
      <c r="AR11" s="183"/>
      <c r="AS11" s="176"/>
      <c r="AT11" s="183"/>
      <c r="AU11" s="176"/>
      <c r="AV11" s="183"/>
      <c r="AW11" s="176"/>
      <c r="AX11" s="99"/>
      <c r="AY11" s="167"/>
      <c r="AZ11" s="131"/>
      <c r="BA11" s="176"/>
      <c r="BB11" s="176"/>
      <c r="BC11" s="175"/>
      <c r="BD11" s="183"/>
      <c r="BE11" s="183"/>
      <c r="BF11" s="176"/>
      <c r="BG11" s="176"/>
      <c r="BH11" s="175"/>
      <c r="BI11" s="183"/>
      <c r="BJ11" s="183"/>
      <c r="BK11" s="176"/>
      <c r="BL11" s="176"/>
      <c r="BM11" s="175"/>
      <c r="BN11" s="183"/>
      <c r="BO11" s="183"/>
      <c r="BP11" s="167"/>
      <c r="BQ11" s="279"/>
      <c r="BR11" s="131"/>
      <c r="BS11" s="99"/>
      <c r="BT11" s="99"/>
      <c r="BU11" s="99"/>
      <c r="BV11" s="167"/>
      <c r="BW11" s="167"/>
      <c r="BX11" s="167"/>
      <c r="BY11" s="99"/>
      <c r="BZ11" s="167"/>
      <c r="CA11" s="167"/>
      <c r="CB11" s="99"/>
      <c r="CC11" s="167"/>
      <c r="CD11" s="131"/>
      <c r="CE11" s="167"/>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row>
    <row r="12" spans="1:109" ht="15.75" customHeight="1" x14ac:dyDescent="0.3">
      <c r="A12" s="340"/>
      <c r="B12" s="341"/>
      <c r="C12" s="341"/>
      <c r="D12" s="341"/>
      <c r="E12" s="366"/>
      <c r="F12" s="341"/>
      <c r="G12" s="341"/>
      <c r="H12" s="341"/>
      <c r="I12" s="176"/>
      <c r="J12" s="176"/>
      <c r="K12" s="341"/>
      <c r="L12" s="366"/>
      <c r="M12" s="340"/>
      <c r="N12" s="367"/>
      <c r="O12" s="364"/>
      <c r="P12" s="408"/>
      <c r="Q12" s="364">
        <f t="shared" ref="Q12:Q16" si="9">IF(NOT(ISERROR(MATCH(P12,_xlfn.ANCHORARRAY(E23),0))),O25&amp;"Por favor no seleccionar los criterios de impacto",P12)</f>
        <v>0</v>
      </c>
      <c r="R12" s="367"/>
      <c r="S12" s="364"/>
      <c r="T12" s="365"/>
      <c r="U12" s="175">
        <v>2</v>
      </c>
      <c r="V12" s="177"/>
      <c r="W12" s="166" t="str">
        <f t="shared" si="0"/>
        <v/>
      </c>
      <c r="X12" s="166"/>
      <c r="Y12" s="166"/>
      <c r="Z12" s="166"/>
      <c r="AA12" s="166"/>
      <c r="AB12" s="178"/>
      <c r="AC12" s="178"/>
      <c r="AD12" s="97" t="str">
        <f t="shared" si="4"/>
        <v/>
      </c>
      <c r="AE12" s="178"/>
      <c r="AF12" s="178"/>
      <c r="AG12" s="178"/>
      <c r="AH12" s="145" t="str">
        <f>IFERROR(IF(AND(W11="Probabilidad",W12="Probabilidad"),(AJ11-(+AJ11*AD12)),IF(W12="Probabilidad",(O11-(+O11*AD12)),IF(W12="Impacto",AJ11,""))),"")</f>
        <v/>
      </c>
      <c r="AI12" s="130" t="str">
        <f t="shared" si="5"/>
        <v/>
      </c>
      <c r="AJ12" s="97" t="str">
        <f t="shared" si="6"/>
        <v/>
      </c>
      <c r="AK12" s="130" t="str">
        <f t="shared" si="7"/>
        <v/>
      </c>
      <c r="AL12" s="97" t="str">
        <f>IFERROR(IF(AND(W11="Impacto",W12="Impacto"),(AL5-(+AL5*AD12)),IF(W12="Impacto",($S$11-(+$S$11*AD12)),IF(W12="Probabilidad",AL5,""))),"")</f>
        <v/>
      </c>
      <c r="AM12" s="98" t="str">
        <f t="shared" si="8"/>
        <v/>
      </c>
      <c r="AN12" s="349"/>
      <c r="AO12" s="176"/>
      <c r="AP12" s="175"/>
      <c r="AQ12" s="183"/>
      <c r="AR12" s="183"/>
      <c r="AS12" s="176"/>
      <c r="AT12" s="183"/>
      <c r="AU12" s="176"/>
      <c r="AV12" s="183"/>
      <c r="AW12" s="176"/>
      <c r="AX12" s="99"/>
      <c r="AY12" s="167"/>
      <c r="AZ12" s="131"/>
      <c r="BA12" s="176"/>
      <c r="BB12" s="176"/>
      <c r="BC12" s="175"/>
      <c r="BD12" s="183"/>
      <c r="BE12" s="183"/>
      <c r="BF12" s="176"/>
      <c r="BG12" s="176"/>
      <c r="BH12" s="175"/>
      <c r="BI12" s="183"/>
      <c r="BJ12" s="183"/>
      <c r="BK12" s="176"/>
      <c r="BL12" s="176"/>
      <c r="BM12" s="175"/>
      <c r="BN12" s="183"/>
      <c r="BO12" s="183"/>
      <c r="BP12" s="167"/>
      <c r="BQ12" s="279"/>
      <c r="BR12" s="131"/>
      <c r="BS12" s="99"/>
      <c r="BT12" s="99"/>
      <c r="BU12" s="99"/>
      <c r="BV12" s="167"/>
      <c r="BW12" s="167"/>
      <c r="BX12" s="167"/>
      <c r="BY12" s="99"/>
      <c r="BZ12" s="167"/>
      <c r="CA12" s="167"/>
      <c r="CB12" s="99"/>
      <c r="CC12" s="167"/>
      <c r="CD12" s="131"/>
      <c r="CE12" s="167"/>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row>
    <row r="13" spans="1:109" ht="15.75" customHeight="1" x14ac:dyDescent="0.3">
      <c r="A13" s="340"/>
      <c r="B13" s="341"/>
      <c r="C13" s="341"/>
      <c r="D13" s="341"/>
      <c r="E13" s="366"/>
      <c r="F13" s="341"/>
      <c r="G13" s="341"/>
      <c r="H13" s="341"/>
      <c r="I13" s="176"/>
      <c r="J13" s="176"/>
      <c r="K13" s="341"/>
      <c r="L13" s="366"/>
      <c r="M13" s="340"/>
      <c r="N13" s="367"/>
      <c r="O13" s="364"/>
      <c r="P13" s="408"/>
      <c r="Q13" s="364">
        <f t="shared" si="9"/>
        <v>0</v>
      </c>
      <c r="R13" s="367"/>
      <c r="S13" s="364"/>
      <c r="T13" s="365"/>
      <c r="U13" s="175">
        <v>3</v>
      </c>
      <c r="V13" s="179"/>
      <c r="W13" s="166" t="str">
        <f t="shared" si="0"/>
        <v/>
      </c>
      <c r="X13" s="166"/>
      <c r="Y13" s="166"/>
      <c r="Z13" s="166"/>
      <c r="AA13" s="166"/>
      <c r="AB13" s="178"/>
      <c r="AC13" s="178"/>
      <c r="AD13" s="97" t="str">
        <f t="shared" si="4"/>
        <v/>
      </c>
      <c r="AE13" s="178"/>
      <c r="AF13" s="178"/>
      <c r="AG13" s="178"/>
      <c r="AH13" s="145" t="str">
        <f>IFERROR(IF(AND(W12="Probabilidad",W13="Probabilidad"),(AJ12-(+AJ12*AD13)),IF(AND(W12="Impacto",W13="Probabilidad"),(AJ11-(+AJ11*AD13)),IF(W13="Impacto",AJ12,""))),"")</f>
        <v/>
      </c>
      <c r="AI13" s="130" t="str">
        <f t="shared" si="5"/>
        <v/>
      </c>
      <c r="AJ13" s="97" t="str">
        <f t="shared" si="6"/>
        <v/>
      </c>
      <c r="AK13" s="130" t="str">
        <f t="shared" si="7"/>
        <v/>
      </c>
      <c r="AL13" s="97" t="str">
        <f>IFERROR(IF(AND(W12="Impacto",W13="Impacto"),(AL12-(+AL12*AD13)),IF(AND(W12="Probabilidad",W13="Impacto"),(AL11-(+AL11*AD13)),IF(W13="Probabilidad",AL12,""))),"")</f>
        <v/>
      </c>
      <c r="AM13" s="98" t="str">
        <f t="shared" si="8"/>
        <v/>
      </c>
      <c r="AN13" s="349"/>
      <c r="AO13" s="176"/>
      <c r="AP13" s="175"/>
      <c r="AQ13" s="183"/>
      <c r="AR13" s="183"/>
      <c r="AS13" s="176"/>
      <c r="AT13" s="183"/>
      <c r="AU13" s="176"/>
      <c r="AV13" s="183"/>
      <c r="AW13" s="176"/>
      <c r="AX13" s="99"/>
      <c r="AY13" s="167"/>
      <c r="AZ13" s="131"/>
      <c r="BA13" s="176"/>
      <c r="BB13" s="176"/>
      <c r="BC13" s="175"/>
      <c r="BD13" s="183"/>
      <c r="BE13" s="183"/>
      <c r="BF13" s="176"/>
      <c r="BG13" s="176"/>
      <c r="BH13" s="175"/>
      <c r="BI13" s="183"/>
      <c r="BJ13" s="183"/>
      <c r="BK13" s="176"/>
      <c r="BL13" s="176"/>
      <c r="BM13" s="175"/>
      <c r="BN13" s="183"/>
      <c r="BO13" s="183"/>
      <c r="BP13" s="167"/>
      <c r="BQ13" s="279"/>
      <c r="BR13" s="131"/>
      <c r="BS13" s="99"/>
      <c r="BT13" s="99"/>
      <c r="BU13" s="99"/>
      <c r="BV13" s="167"/>
      <c r="BW13" s="167"/>
      <c r="BX13" s="167"/>
      <c r="BY13" s="99"/>
      <c r="BZ13" s="167"/>
      <c r="CA13" s="167"/>
      <c r="CB13" s="99"/>
      <c r="CC13" s="167"/>
      <c r="CD13" s="131"/>
      <c r="CE13" s="167"/>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row>
    <row r="14" spans="1:109" ht="15.75" customHeight="1" x14ac:dyDescent="0.3">
      <c r="A14" s="340"/>
      <c r="B14" s="341"/>
      <c r="C14" s="341"/>
      <c r="D14" s="341"/>
      <c r="E14" s="366"/>
      <c r="F14" s="341"/>
      <c r="G14" s="341"/>
      <c r="H14" s="341"/>
      <c r="I14" s="176"/>
      <c r="J14" s="176"/>
      <c r="K14" s="341"/>
      <c r="L14" s="366"/>
      <c r="M14" s="340"/>
      <c r="N14" s="367"/>
      <c r="O14" s="364"/>
      <c r="P14" s="408"/>
      <c r="Q14" s="364">
        <f t="shared" si="9"/>
        <v>0</v>
      </c>
      <c r="R14" s="367"/>
      <c r="S14" s="364"/>
      <c r="T14" s="365"/>
      <c r="U14" s="175">
        <v>4</v>
      </c>
      <c r="V14" s="177"/>
      <c r="W14" s="166" t="str">
        <f t="shared" si="0"/>
        <v/>
      </c>
      <c r="X14" s="166"/>
      <c r="Y14" s="166"/>
      <c r="Z14" s="166"/>
      <c r="AA14" s="166"/>
      <c r="AB14" s="178"/>
      <c r="AC14" s="178"/>
      <c r="AD14" s="97" t="str">
        <f t="shared" si="4"/>
        <v/>
      </c>
      <c r="AE14" s="178"/>
      <c r="AF14" s="178"/>
      <c r="AG14" s="178"/>
      <c r="AH14" s="145" t="str">
        <f>IFERROR(IF(AND(W13="Probabilidad",W14="Probabilidad"),(AJ13-(+AJ13*AD14)),IF(AND(W13="Impacto",W14="Probabilidad"),(AJ12-(+AJ12*AD14)),IF(W14="Impacto",AJ13,""))),"")</f>
        <v/>
      </c>
      <c r="AI14" s="130" t="str">
        <f t="shared" si="5"/>
        <v/>
      </c>
      <c r="AJ14" s="97" t="str">
        <f t="shared" si="6"/>
        <v/>
      </c>
      <c r="AK14" s="130" t="str">
        <f t="shared" si="7"/>
        <v/>
      </c>
      <c r="AL14" s="97" t="str">
        <f>IFERROR(IF(AND(W13="Impacto",W14="Impacto"),(AL13-(+AL13*AD14)),IF(AND(W13="Probabilidad",W14="Impacto"),(AL12-(+AL12*AD14)),IF(W14="Probabilidad",AL13,""))),"")</f>
        <v/>
      </c>
      <c r="AM14" s="98" t="str">
        <f t="shared" si="8"/>
        <v/>
      </c>
      <c r="AN14" s="349"/>
      <c r="AO14" s="176"/>
      <c r="AP14" s="175"/>
      <c r="AQ14" s="183"/>
      <c r="AR14" s="183"/>
      <c r="AS14" s="176"/>
      <c r="AT14" s="183"/>
      <c r="AU14" s="176"/>
      <c r="AV14" s="183"/>
      <c r="AW14" s="176"/>
      <c r="AX14" s="99"/>
      <c r="AY14" s="167"/>
      <c r="AZ14" s="131"/>
      <c r="BA14" s="176"/>
      <c r="BB14" s="176"/>
      <c r="BC14" s="175"/>
      <c r="BD14" s="183"/>
      <c r="BE14" s="183"/>
      <c r="BF14" s="176"/>
      <c r="BG14" s="176"/>
      <c r="BH14" s="175"/>
      <c r="BI14" s="183"/>
      <c r="BJ14" s="183"/>
      <c r="BK14" s="176"/>
      <c r="BL14" s="176"/>
      <c r="BM14" s="175"/>
      <c r="BN14" s="183"/>
      <c r="BO14" s="183"/>
      <c r="BP14" s="167"/>
      <c r="BQ14" s="279"/>
      <c r="BR14" s="131"/>
      <c r="BS14" s="99"/>
      <c r="BT14" s="99"/>
      <c r="BU14" s="99"/>
      <c r="BV14" s="167"/>
      <c r="BW14" s="167"/>
      <c r="BX14" s="167"/>
      <c r="BY14" s="99"/>
      <c r="BZ14" s="167"/>
      <c r="CA14" s="167"/>
      <c r="CB14" s="99"/>
      <c r="CC14" s="167"/>
      <c r="CD14" s="131"/>
      <c r="CE14" s="167"/>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row>
    <row r="15" spans="1:109" ht="15.75" customHeight="1" x14ac:dyDescent="0.3">
      <c r="A15" s="340"/>
      <c r="B15" s="341"/>
      <c r="C15" s="341"/>
      <c r="D15" s="341"/>
      <c r="E15" s="366"/>
      <c r="F15" s="341"/>
      <c r="G15" s="341"/>
      <c r="H15" s="341"/>
      <c r="I15" s="176"/>
      <c r="J15" s="176"/>
      <c r="K15" s="341"/>
      <c r="L15" s="366"/>
      <c r="M15" s="340"/>
      <c r="N15" s="367"/>
      <c r="O15" s="364"/>
      <c r="P15" s="408"/>
      <c r="Q15" s="364">
        <f t="shared" si="9"/>
        <v>0</v>
      </c>
      <c r="R15" s="367"/>
      <c r="S15" s="364"/>
      <c r="T15" s="365"/>
      <c r="U15" s="175">
        <v>5</v>
      </c>
      <c r="V15" s="177"/>
      <c r="W15" s="166" t="str">
        <f t="shared" si="0"/>
        <v/>
      </c>
      <c r="X15" s="166"/>
      <c r="Y15" s="166"/>
      <c r="Z15" s="166"/>
      <c r="AA15" s="166"/>
      <c r="AB15" s="178"/>
      <c r="AC15" s="178"/>
      <c r="AD15" s="97" t="str">
        <f t="shared" si="4"/>
        <v/>
      </c>
      <c r="AE15" s="178"/>
      <c r="AF15" s="178"/>
      <c r="AG15" s="178"/>
      <c r="AH15" s="145" t="str">
        <f>IFERROR(IF(AND(W14="Probabilidad",W15="Probabilidad"),(AJ14-(+AJ14*AD15)),IF(AND(W14="Impacto",W15="Probabilidad"),(AJ13-(+AJ13*AD15)),IF(W15="Impacto",AJ14,""))),"")</f>
        <v/>
      </c>
      <c r="AI15" s="130" t="str">
        <f t="shared" si="5"/>
        <v/>
      </c>
      <c r="AJ15" s="97" t="str">
        <f t="shared" si="6"/>
        <v/>
      </c>
      <c r="AK15" s="130" t="str">
        <f t="shared" si="7"/>
        <v/>
      </c>
      <c r="AL15" s="97" t="str">
        <f>IFERROR(IF(AND(W14="Impacto",W15="Impacto"),(AL14-(+AL14*AD15)),IF(AND(W14="Probabilidad",W15="Impacto"),(AL13-(+AL13*AD15)),IF(W15="Probabilidad",AL14,""))),"")</f>
        <v/>
      </c>
      <c r="AM15" s="98" t="str">
        <f t="shared" si="8"/>
        <v/>
      </c>
      <c r="AN15" s="349"/>
      <c r="AO15" s="176"/>
      <c r="AP15" s="175"/>
      <c r="AQ15" s="183"/>
      <c r="AR15" s="183"/>
      <c r="AS15" s="176"/>
      <c r="AT15" s="183"/>
      <c r="AU15" s="176"/>
      <c r="AV15" s="183"/>
      <c r="AW15" s="176"/>
      <c r="AX15" s="99"/>
      <c r="AY15" s="167"/>
      <c r="AZ15" s="131"/>
      <c r="BA15" s="176"/>
      <c r="BB15" s="176"/>
      <c r="BC15" s="175"/>
      <c r="BD15" s="183"/>
      <c r="BE15" s="183"/>
      <c r="BF15" s="176"/>
      <c r="BG15" s="176"/>
      <c r="BH15" s="175"/>
      <c r="BI15" s="183"/>
      <c r="BJ15" s="183"/>
      <c r="BK15" s="176"/>
      <c r="BL15" s="176"/>
      <c r="BM15" s="175"/>
      <c r="BN15" s="183"/>
      <c r="BO15" s="183"/>
      <c r="BP15" s="167"/>
      <c r="BQ15" s="279"/>
      <c r="BR15" s="131"/>
      <c r="BS15" s="99"/>
      <c r="BT15" s="99"/>
      <c r="BU15" s="99"/>
      <c r="BV15" s="167"/>
      <c r="BW15" s="167"/>
      <c r="BX15" s="167"/>
      <c r="BY15" s="99"/>
      <c r="BZ15" s="167"/>
      <c r="CA15" s="167"/>
      <c r="CB15" s="99"/>
      <c r="CC15" s="167"/>
      <c r="CD15" s="131"/>
      <c r="CE15" s="167"/>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row>
    <row r="16" spans="1:109" ht="15.75" customHeight="1" x14ac:dyDescent="0.3">
      <c r="A16" s="340"/>
      <c r="B16" s="341"/>
      <c r="C16" s="341"/>
      <c r="D16" s="341"/>
      <c r="E16" s="366"/>
      <c r="F16" s="341"/>
      <c r="G16" s="341"/>
      <c r="H16" s="341"/>
      <c r="I16" s="176"/>
      <c r="J16" s="176"/>
      <c r="K16" s="341"/>
      <c r="L16" s="366"/>
      <c r="M16" s="340"/>
      <c r="N16" s="367"/>
      <c r="O16" s="364"/>
      <c r="P16" s="408"/>
      <c r="Q16" s="364">
        <f t="shared" si="9"/>
        <v>0</v>
      </c>
      <c r="R16" s="367"/>
      <c r="S16" s="364"/>
      <c r="T16" s="365"/>
      <c r="U16" s="175">
        <v>6</v>
      </c>
      <c r="V16" s="177"/>
      <c r="W16" s="166" t="str">
        <f t="shared" si="0"/>
        <v/>
      </c>
      <c r="X16" s="166"/>
      <c r="Y16" s="166"/>
      <c r="Z16" s="166"/>
      <c r="AA16" s="166"/>
      <c r="AB16" s="178"/>
      <c r="AC16" s="178"/>
      <c r="AD16" s="97" t="str">
        <f t="shared" si="4"/>
        <v/>
      </c>
      <c r="AE16" s="178"/>
      <c r="AF16" s="178"/>
      <c r="AG16" s="178"/>
      <c r="AH16" s="145" t="str">
        <f>IFERROR(IF(AND(W15="Probabilidad",W16="Probabilidad"),(AJ15-(+AJ15*AD16)),IF(AND(W15="Impacto",W16="Probabilidad"),(AJ14-(+AJ14*AD16)),IF(W16="Impacto",AJ15,""))),"")</f>
        <v/>
      </c>
      <c r="AI16" s="130" t="str">
        <f t="shared" si="5"/>
        <v/>
      </c>
      <c r="AJ16" s="97" t="str">
        <f t="shared" si="6"/>
        <v/>
      </c>
      <c r="AK16" s="130" t="str">
        <f t="shared" si="7"/>
        <v/>
      </c>
      <c r="AL16" s="97" t="str">
        <f>IFERROR(IF(AND(W15="Impacto",W16="Impacto"),(AL15-(+AL15*AD16)),IF(AND(W15="Probabilidad",W16="Impacto"),(AL14-(+AL14*AD16)),IF(W16="Probabilidad",AL15,""))),"")</f>
        <v/>
      </c>
      <c r="AM16" s="98" t="str">
        <f t="shared" si="8"/>
        <v/>
      </c>
      <c r="AN16" s="350"/>
      <c r="AO16" s="176"/>
      <c r="AP16" s="175"/>
      <c r="AQ16" s="183"/>
      <c r="AR16" s="183"/>
      <c r="AS16" s="176"/>
      <c r="AT16" s="183"/>
      <c r="AU16" s="176"/>
      <c r="AV16" s="183"/>
      <c r="AW16" s="176"/>
      <c r="AX16" s="99"/>
      <c r="AY16" s="167"/>
      <c r="AZ16" s="131"/>
      <c r="BA16" s="176"/>
      <c r="BB16" s="176"/>
      <c r="BC16" s="175"/>
      <c r="BD16" s="183"/>
      <c r="BE16" s="183"/>
      <c r="BF16" s="176"/>
      <c r="BG16" s="176"/>
      <c r="BH16" s="175"/>
      <c r="BI16" s="183"/>
      <c r="BJ16" s="183"/>
      <c r="BK16" s="176"/>
      <c r="BL16" s="176"/>
      <c r="BM16" s="175"/>
      <c r="BN16" s="183"/>
      <c r="BO16" s="183"/>
      <c r="BP16" s="167"/>
      <c r="BQ16" s="279"/>
      <c r="BR16" s="131"/>
      <c r="BS16" s="99"/>
      <c r="BT16" s="99"/>
      <c r="BU16" s="99"/>
      <c r="BV16" s="167"/>
      <c r="BW16" s="167"/>
      <c r="BX16" s="167"/>
      <c r="BY16" s="99"/>
      <c r="BZ16" s="167"/>
      <c r="CA16" s="167"/>
      <c r="CB16" s="99"/>
      <c r="CC16" s="167"/>
      <c r="CD16" s="131"/>
      <c r="CE16" s="167"/>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row>
    <row r="17" spans="1:109" ht="15.75" customHeight="1" x14ac:dyDescent="0.3">
      <c r="A17" s="340">
        <v>3</v>
      </c>
      <c r="B17" s="341"/>
      <c r="C17" s="341"/>
      <c r="D17" s="341"/>
      <c r="E17" s="366"/>
      <c r="F17" s="341"/>
      <c r="G17" s="341"/>
      <c r="H17" s="341"/>
      <c r="I17" s="176"/>
      <c r="J17" s="176"/>
      <c r="K17" s="341"/>
      <c r="L17" s="366"/>
      <c r="M17" s="340"/>
      <c r="N17" s="367" t="str">
        <f>IF(M17&lt;=0,"",IF(M17&lt;=2,"Muy Baja",IF(M17&lt;=24,"Baja",IF(M17&lt;=500,"Media",IF(M17&lt;=5000,"Alta","Muy Alta")))))</f>
        <v/>
      </c>
      <c r="O17" s="364" t="str">
        <f>IF(N17="","",IF(N17="Muy Baja",0.2,IF(N17="Baja",0.4,IF(N17="Media",0.6,IF(N17="Alta",0.8,IF(N17="Muy Alta",1,))))))</f>
        <v/>
      </c>
      <c r="P17" s="408"/>
      <c r="Q17" s="364">
        <f ca="1">IF(NOT(ISERROR(MATCH(P17,'Tabla Impacto'!$B$221:$B$223,0))),'Tabla Impacto'!$F$223&amp;"Por favor no seleccionar los criterios de impacto(Afectación Económica o presupuestal y Pérdida Reputacional)",P17)</f>
        <v>0</v>
      </c>
      <c r="R17" s="367" t="str">
        <f ca="1">IF(OR(Q17='Tabla Impacto'!$C$11,Q17='Tabla Impacto'!$D$11),"Leve",IF(OR(Q17='Tabla Impacto'!$C$12,Q17='Tabla Impacto'!$D$12),"Menor",IF(OR(Q17='Tabla Impacto'!$C$13,Q17='Tabla Impacto'!$D$13),"Moderado",IF(OR(Q17='Tabla Impacto'!$C$14,Q17='Tabla Impacto'!$D$14),"Mayor",IF(OR(Q17='Tabla Impacto'!$C$15,Q17='Tabla Impacto'!$D$15),"Catastrófico","")))))</f>
        <v/>
      </c>
      <c r="S17" s="364" t="str">
        <f ca="1">IF(R17="","",IF(R17="Leve",0.2,IF(R17="Menor",0.4,IF(R17="Moderado",0.6,IF(R17="Mayor",0.8,IF(R17="Catastrófico",1,))))))</f>
        <v/>
      </c>
      <c r="T17" s="365"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75">
        <v>1</v>
      </c>
      <c r="V17" s="177"/>
      <c r="W17" s="166" t="str">
        <f t="shared" si="0"/>
        <v/>
      </c>
      <c r="X17" s="166"/>
      <c r="Y17" s="166"/>
      <c r="Z17" s="166"/>
      <c r="AA17" s="166"/>
      <c r="AB17" s="178"/>
      <c r="AC17" s="178"/>
      <c r="AD17" s="97" t="str">
        <f t="shared" si="4"/>
        <v/>
      </c>
      <c r="AE17" s="178"/>
      <c r="AF17" s="178"/>
      <c r="AG17" s="178"/>
      <c r="AH17" s="145" t="str">
        <f>IFERROR(IF(W17="Probabilidad",(O17-(+O17*AD17)),IF(W17="Impacto",O17,"")),"")</f>
        <v/>
      </c>
      <c r="AI17" s="130" t="str">
        <f>IFERROR(IF(AH17="","",IF(AH17&lt;=0.2,"Muy Baja",IF(AH17&lt;=0.4,"Baja",IF(AH17&lt;=0.6,"Media",IF(AH17&lt;=0.8,"Alta","Muy Alta"))))),"")</f>
        <v/>
      </c>
      <c r="AJ17" s="97" t="str">
        <f t="shared" si="6"/>
        <v/>
      </c>
      <c r="AK17" s="130" t="str">
        <f>IFERROR(IF(AL17="","",IF(AL17&lt;=0.2,"Leve",IF(AL17&lt;=0.4,"Menor",IF(AL17&lt;=0.6,"Moderado",IF(AL17&lt;=0.8,"Mayor","Catastrófico"))))),"")</f>
        <v/>
      </c>
      <c r="AL17" s="97" t="str">
        <f>IFERROR(IF(W17="Impacto",(S17-(+S17*AD17)),IF(W17="Probabilidad",S17,"")),"")</f>
        <v/>
      </c>
      <c r="AM17" s="98" t="str">
        <f t="shared" si="8"/>
        <v/>
      </c>
      <c r="AN17" s="348"/>
      <c r="AO17" s="176"/>
      <c r="AP17" s="175"/>
      <c r="AQ17" s="183"/>
      <c r="AR17" s="183"/>
      <c r="AS17" s="176"/>
      <c r="AT17" s="183"/>
      <c r="AU17" s="176"/>
      <c r="AV17" s="183"/>
      <c r="AW17" s="176"/>
      <c r="AX17" s="99"/>
      <c r="AY17" s="167"/>
      <c r="AZ17" s="131"/>
      <c r="BA17" s="176"/>
      <c r="BB17" s="176"/>
      <c r="BC17" s="175"/>
      <c r="BD17" s="183"/>
      <c r="BE17" s="183"/>
      <c r="BF17" s="176"/>
      <c r="BG17" s="176"/>
      <c r="BH17" s="175"/>
      <c r="BI17" s="183"/>
      <c r="BJ17" s="183"/>
      <c r="BK17" s="176"/>
      <c r="BL17" s="176"/>
      <c r="BM17" s="175"/>
      <c r="BN17" s="183"/>
      <c r="BO17" s="183"/>
      <c r="BP17" s="167"/>
      <c r="BQ17" s="279"/>
      <c r="BR17" s="131"/>
      <c r="BS17" s="99"/>
      <c r="BT17" s="99"/>
      <c r="BU17" s="99"/>
      <c r="BV17" s="167"/>
      <c r="BW17" s="167"/>
      <c r="BX17" s="167"/>
      <c r="BY17" s="99"/>
      <c r="BZ17" s="167"/>
      <c r="CA17" s="167"/>
      <c r="CB17" s="99"/>
      <c r="CC17" s="167"/>
      <c r="CD17" s="131"/>
      <c r="CE17" s="167"/>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row>
    <row r="18" spans="1:109" ht="15.75" customHeight="1" x14ac:dyDescent="0.3">
      <c r="A18" s="340"/>
      <c r="B18" s="341"/>
      <c r="C18" s="341"/>
      <c r="D18" s="341"/>
      <c r="E18" s="366"/>
      <c r="F18" s="341"/>
      <c r="G18" s="341"/>
      <c r="H18" s="341"/>
      <c r="I18" s="176"/>
      <c r="J18" s="176"/>
      <c r="K18" s="341"/>
      <c r="L18" s="366"/>
      <c r="M18" s="340"/>
      <c r="N18" s="367"/>
      <c r="O18" s="364"/>
      <c r="P18" s="408"/>
      <c r="Q18" s="364">
        <f t="shared" ref="Q18:Q22" si="10">IF(NOT(ISERROR(MATCH(P18,_xlfn.ANCHORARRAY(E29),0))),O31&amp;"Por favor no seleccionar los criterios de impacto",P18)</f>
        <v>0</v>
      </c>
      <c r="R18" s="367"/>
      <c r="S18" s="364"/>
      <c r="T18" s="365"/>
      <c r="U18" s="175">
        <v>2</v>
      </c>
      <c r="V18" s="177"/>
      <c r="W18" s="166" t="str">
        <f t="shared" si="0"/>
        <v/>
      </c>
      <c r="X18" s="166"/>
      <c r="Y18" s="166"/>
      <c r="Z18" s="166"/>
      <c r="AA18" s="166"/>
      <c r="AB18" s="178"/>
      <c r="AC18" s="178"/>
      <c r="AD18" s="97" t="str">
        <f t="shared" si="4"/>
        <v/>
      </c>
      <c r="AE18" s="178"/>
      <c r="AF18" s="178"/>
      <c r="AG18" s="178"/>
      <c r="AH18" s="145" t="str">
        <f>IFERROR(IF(AND(W17="Probabilidad",W18="Probabilidad"),(AJ17-(+AJ17*AD18)),IF(W18="Probabilidad",(O17-(+O17*AD18)),IF(W18="Impacto",AJ17,""))),"")</f>
        <v/>
      </c>
      <c r="AI18" s="130" t="str">
        <f t="shared" si="5"/>
        <v/>
      </c>
      <c r="AJ18" s="97" t="str">
        <f t="shared" si="6"/>
        <v/>
      </c>
      <c r="AK18" s="130" t="str">
        <f t="shared" si="7"/>
        <v/>
      </c>
      <c r="AL18" s="97" t="str">
        <f>IFERROR(IF(AND(W17="Impacto",W18="Impacto"),(AL11-(+AL11*AD18)),IF(W18="Impacto",($S$17-(+$S$17*AD18)),IF(W18="Probabilidad",AL11,""))),"")</f>
        <v/>
      </c>
      <c r="AM18" s="98" t="str">
        <f t="shared" si="8"/>
        <v/>
      </c>
      <c r="AN18" s="349"/>
      <c r="AO18" s="176"/>
      <c r="AP18" s="175"/>
      <c r="AQ18" s="183"/>
      <c r="AR18" s="183"/>
      <c r="AS18" s="176"/>
      <c r="AT18" s="183"/>
      <c r="AU18" s="176"/>
      <c r="AV18" s="183"/>
      <c r="AW18" s="176"/>
      <c r="AX18" s="99"/>
      <c r="AY18" s="167"/>
      <c r="AZ18" s="131"/>
      <c r="BA18" s="176"/>
      <c r="BB18" s="176"/>
      <c r="BC18" s="175"/>
      <c r="BD18" s="183"/>
      <c r="BE18" s="183"/>
      <c r="BF18" s="176"/>
      <c r="BG18" s="176"/>
      <c r="BH18" s="175"/>
      <c r="BI18" s="183"/>
      <c r="BJ18" s="183"/>
      <c r="BK18" s="176"/>
      <c r="BL18" s="176"/>
      <c r="BM18" s="175"/>
      <c r="BN18" s="183"/>
      <c r="BO18" s="183"/>
      <c r="BP18" s="167"/>
      <c r="BQ18" s="279"/>
      <c r="BR18" s="131"/>
      <c r="BS18" s="99"/>
      <c r="BT18" s="99"/>
      <c r="BU18" s="99"/>
      <c r="BV18" s="167"/>
      <c r="BW18" s="167"/>
      <c r="BX18" s="167"/>
      <c r="BY18" s="99"/>
      <c r="BZ18" s="167"/>
      <c r="CA18" s="167"/>
      <c r="CB18" s="99"/>
      <c r="CC18" s="167"/>
      <c r="CD18" s="131"/>
      <c r="CE18" s="167"/>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row>
    <row r="19" spans="1:109" ht="15.75" customHeight="1" x14ac:dyDescent="0.3">
      <c r="A19" s="340"/>
      <c r="B19" s="341"/>
      <c r="C19" s="341"/>
      <c r="D19" s="341"/>
      <c r="E19" s="366"/>
      <c r="F19" s="341"/>
      <c r="G19" s="341"/>
      <c r="H19" s="341"/>
      <c r="I19" s="176"/>
      <c r="J19" s="176"/>
      <c r="K19" s="341"/>
      <c r="L19" s="366"/>
      <c r="M19" s="340"/>
      <c r="N19" s="367"/>
      <c r="O19" s="364"/>
      <c r="P19" s="408"/>
      <c r="Q19" s="364">
        <f t="shared" si="10"/>
        <v>0</v>
      </c>
      <c r="R19" s="367"/>
      <c r="S19" s="364"/>
      <c r="T19" s="365"/>
      <c r="U19" s="175">
        <v>3</v>
      </c>
      <c r="V19" s="179"/>
      <c r="W19" s="166" t="str">
        <f t="shared" si="0"/>
        <v/>
      </c>
      <c r="X19" s="166"/>
      <c r="Y19" s="166"/>
      <c r="Z19" s="166"/>
      <c r="AA19" s="166"/>
      <c r="AB19" s="178"/>
      <c r="AC19" s="178"/>
      <c r="AD19" s="97" t="str">
        <f t="shared" si="4"/>
        <v/>
      </c>
      <c r="AE19" s="178"/>
      <c r="AF19" s="178"/>
      <c r="AG19" s="178"/>
      <c r="AH19" s="145" t="str">
        <f>IFERROR(IF(AND(W18="Probabilidad",W19="Probabilidad"),(AJ18-(+AJ18*AD19)),IF(AND(W18="Impacto",W19="Probabilidad"),(AJ17-(+AJ17*AD19)),IF(W19="Impacto",AJ18,""))),"")</f>
        <v/>
      </c>
      <c r="AI19" s="130" t="str">
        <f t="shared" si="5"/>
        <v/>
      </c>
      <c r="AJ19" s="97" t="str">
        <f t="shared" si="6"/>
        <v/>
      </c>
      <c r="AK19" s="130" t="str">
        <f t="shared" si="7"/>
        <v/>
      </c>
      <c r="AL19" s="97" t="str">
        <f>IFERROR(IF(AND(W18="Impacto",W19="Impacto"),(AL18-(+AL18*AD19)),IF(AND(W18="Probabilidad",W19="Impacto"),(AL17-(+AL17*AD19)),IF(W19="Probabilidad",AL18,""))),"")</f>
        <v/>
      </c>
      <c r="AM19" s="98" t="str">
        <f t="shared" si="8"/>
        <v/>
      </c>
      <c r="AN19" s="349"/>
      <c r="AO19" s="176"/>
      <c r="AP19" s="175"/>
      <c r="AQ19" s="183"/>
      <c r="AR19" s="183"/>
      <c r="AS19" s="176"/>
      <c r="AT19" s="183"/>
      <c r="AU19" s="176"/>
      <c r="AV19" s="183"/>
      <c r="AW19" s="176"/>
      <c r="AX19" s="99"/>
      <c r="AY19" s="167"/>
      <c r="AZ19" s="131"/>
      <c r="BA19" s="176"/>
      <c r="BB19" s="176"/>
      <c r="BC19" s="175"/>
      <c r="BD19" s="183"/>
      <c r="BE19" s="183"/>
      <c r="BF19" s="176"/>
      <c r="BG19" s="176"/>
      <c r="BH19" s="175"/>
      <c r="BI19" s="183"/>
      <c r="BJ19" s="183"/>
      <c r="BK19" s="176"/>
      <c r="BL19" s="176"/>
      <c r="BM19" s="175"/>
      <c r="BN19" s="183"/>
      <c r="BO19" s="183"/>
      <c r="BP19" s="167"/>
      <c r="BQ19" s="279"/>
      <c r="BR19" s="131"/>
      <c r="BS19" s="99"/>
      <c r="BT19" s="99"/>
      <c r="BU19" s="99"/>
      <c r="BV19" s="167"/>
      <c r="BW19" s="167"/>
      <c r="BX19" s="167"/>
      <c r="BY19" s="99"/>
      <c r="BZ19" s="167"/>
      <c r="CA19" s="167"/>
      <c r="CB19" s="99"/>
      <c r="CC19" s="167"/>
      <c r="CD19" s="131"/>
      <c r="CE19" s="167"/>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row>
    <row r="20" spans="1:109" ht="15.75" customHeight="1" x14ac:dyDescent="0.3">
      <c r="A20" s="340"/>
      <c r="B20" s="341"/>
      <c r="C20" s="341"/>
      <c r="D20" s="341"/>
      <c r="E20" s="366"/>
      <c r="F20" s="341"/>
      <c r="G20" s="341"/>
      <c r="H20" s="341"/>
      <c r="I20" s="176"/>
      <c r="J20" s="176"/>
      <c r="K20" s="341"/>
      <c r="L20" s="366"/>
      <c r="M20" s="340"/>
      <c r="N20" s="367"/>
      <c r="O20" s="364"/>
      <c r="P20" s="408"/>
      <c r="Q20" s="364">
        <f t="shared" si="10"/>
        <v>0</v>
      </c>
      <c r="R20" s="367"/>
      <c r="S20" s="364"/>
      <c r="T20" s="365"/>
      <c r="U20" s="175">
        <v>4</v>
      </c>
      <c r="V20" s="177"/>
      <c r="W20" s="166" t="str">
        <f t="shared" si="0"/>
        <v/>
      </c>
      <c r="X20" s="166"/>
      <c r="Y20" s="166"/>
      <c r="Z20" s="166"/>
      <c r="AA20" s="166"/>
      <c r="AB20" s="178"/>
      <c r="AC20" s="178"/>
      <c r="AD20" s="97" t="str">
        <f t="shared" si="4"/>
        <v/>
      </c>
      <c r="AE20" s="178"/>
      <c r="AF20" s="178"/>
      <c r="AG20" s="178"/>
      <c r="AH20" s="145" t="str">
        <f>IFERROR(IF(AND(W19="Probabilidad",W20="Probabilidad"),(AJ19-(+AJ19*AD20)),IF(AND(W19="Impacto",W20="Probabilidad"),(AJ18-(+AJ18*AD20)),IF(W20="Impacto",AJ19,""))),"")</f>
        <v/>
      </c>
      <c r="AI20" s="130" t="str">
        <f t="shared" si="5"/>
        <v/>
      </c>
      <c r="AJ20" s="97" t="str">
        <f t="shared" si="6"/>
        <v/>
      </c>
      <c r="AK20" s="130" t="str">
        <f t="shared" si="7"/>
        <v/>
      </c>
      <c r="AL20" s="97" t="str">
        <f>IFERROR(IF(AND(W19="Impacto",W20="Impacto"),(AL19-(+AL19*AD20)),IF(AND(W19="Probabilidad",W20="Impacto"),(AL18-(+AL18*AD20)),IF(W20="Probabilidad",AL19,""))),"")</f>
        <v/>
      </c>
      <c r="AM20" s="98" t="str">
        <f t="shared" si="8"/>
        <v/>
      </c>
      <c r="AN20" s="349"/>
      <c r="AO20" s="176"/>
      <c r="AP20" s="175"/>
      <c r="AQ20" s="183"/>
      <c r="AR20" s="183"/>
      <c r="AS20" s="176"/>
      <c r="AT20" s="183"/>
      <c r="AU20" s="176"/>
      <c r="AV20" s="183"/>
      <c r="AW20" s="176"/>
      <c r="AX20" s="99"/>
      <c r="AY20" s="167"/>
      <c r="AZ20" s="131"/>
      <c r="BA20" s="176"/>
      <c r="BB20" s="176"/>
      <c r="BC20" s="175"/>
      <c r="BD20" s="183"/>
      <c r="BE20" s="183"/>
      <c r="BF20" s="176"/>
      <c r="BG20" s="176"/>
      <c r="BH20" s="175"/>
      <c r="BI20" s="183"/>
      <c r="BJ20" s="183"/>
      <c r="BK20" s="176"/>
      <c r="BL20" s="176"/>
      <c r="BM20" s="175"/>
      <c r="BN20" s="183"/>
      <c r="BO20" s="183"/>
      <c r="BP20" s="167"/>
      <c r="BQ20" s="279"/>
      <c r="BR20" s="131"/>
      <c r="BS20" s="99"/>
      <c r="BT20" s="99"/>
      <c r="BU20" s="99"/>
      <c r="BV20" s="167"/>
      <c r="BW20" s="167"/>
      <c r="BX20" s="167"/>
      <c r="BY20" s="99"/>
      <c r="BZ20" s="167"/>
      <c r="CA20" s="167"/>
      <c r="CB20" s="99"/>
      <c r="CC20" s="167"/>
      <c r="CD20" s="131"/>
      <c r="CE20" s="167"/>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row>
    <row r="21" spans="1:109" ht="15.75" customHeight="1" x14ac:dyDescent="0.3">
      <c r="A21" s="340"/>
      <c r="B21" s="341"/>
      <c r="C21" s="341"/>
      <c r="D21" s="341"/>
      <c r="E21" s="366"/>
      <c r="F21" s="341"/>
      <c r="G21" s="341"/>
      <c r="H21" s="341"/>
      <c r="I21" s="176"/>
      <c r="J21" s="176"/>
      <c r="K21" s="341"/>
      <c r="L21" s="366"/>
      <c r="M21" s="340"/>
      <c r="N21" s="367"/>
      <c r="O21" s="364"/>
      <c r="P21" s="408"/>
      <c r="Q21" s="364">
        <f t="shared" si="10"/>
        <v>0</v>
      </c>
      <c r="R21" s="367"/>
      <c r="S21" s="364"/>
      <c r="T21" s="365"/>
      <c r="U21" s="175">
        <v>5</v>
      </c>
      <c r="V21" s="177"/>
      <c r="W21" s="166" t="str">
        <f t="shared" si="0"/>
        <v/>
      </c>
      <c r="X21" s="166"/>
      <c r="Y21" s="166"/>
      <c r="Z21" s="166"/>
      <c r="AA21" s="166"/>
      <c r="AB21" s="178"/>
      <c r="AC21" s="178"/>
      <c r="AD21" s="97" t="str">
        <f t="shared" si="4"/>
        <v/>
      </c>
      <c r="AE21" s="178"/>
      <c r="AF21" s="178"/>
      <c r="AG21" s="178"/>
      <c r="AH21" s="145" t="str">
        <f>IFERROR(IF(AND(W20="Probabilidad",W21="Probabilidad"),(AJ20-(+AJ20*AD21)),IF(AND(W20="Impacto",W21="Probabilidad"),(AJ19-(+AJ19*AD21)),IF(W21="Impacto",AJ20,""))),"")</f>
        <v/>
      </c>
      <c r="AI21" s="130" t="str">
        <f t="shared" si="5"/>
        <v/>
      </c>
      <c r="AJ21" s="97" t="str">
        <f t="shared" si="6"/>
        <v/>
      </c>
      <c r="AK21" s="130" t="str">
        <f t="shared" si="7"/>
        <v/>
      </c>
      <c r="AL21" s="97" t="str">
        <f>IFERROR(IF(AND(W20="Impacto",W21="Impacto"),(AL20-(+AL20*AD21)),IF(AND(W20="Probabilidad",W21="Impacto"),(AL19-(+AL19*AD21)),IF(W21="Probabilidad",AL20,""))),"")</f>
        <v/>
      </c>
      <c r="AM21" s="98" t="str">
        <f t="shared" si="8"/>
        <v/>
      </c>
      <c r="AN21" s="349"/>
      <c r="AO21" s="176"/>
      <c r="AP21" s="175"/>
      <c r="AQ21" s="183"/>
      <c r="AR21" s="183"/>
      <c r="AS21" s="176"/>
      <c r="AT21" s="183"/>
      <c r="AU21" s="176"/>
      <c r="AV21" s="183"/>
      <c r="AW21" s="176"/>
      <c r="AX21" s="99"/>
      <c r="AY21" s="167"/>
      <c r="AZ21" s="131"/>
      <c r="BA21" s="176"/>
      <c r="BB21" s="176"/>
      <c r="BC21" s="175"/>
      <c r="BD21" s="183"/>
      <c r="BE21" s="183"/>
      <c r="BF21" s="176"/>
      <c r="BG21" s="176"/>
      <c r="BH21" s="175"/>
      <c r="BI21" s="183"/>
      <c r="BJ21" s="183"/>
      <c r="BK21" s="176"/>
      <c r="BL21" s="176"/>
      <c r="BM21" s="175"/>
      <c r="BN21" s="183"/>
      <c r="BO21" s="183"/>
      <c r="BP21" s="167"/>
      <c r="BQ21" s="279"/>
      <c r="BR21" s="131"/>
      <c r="BS21" s="99"/>
      <c r="BT21" s="99"/>
      <c r="BU21" s="99"/>
      <c r="BV21" s="167"/>
      <c r="BW21" s="167"/>
      <c r="BX21" s="167"/>
      <c r="BY21" s="99"/>
      <c r="BZ21" s="167"/>
      <c r="CA21" s="167"/>
      <c r="CB21" s="99"/>
      <c r="CC21" s="167"/>
      <c r="CD21" s="131"/>
      <c r="CE21" s="167"/>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row>
    <row r="22" spans="1:109" ht="15.75" customHeight="1" x14ac:dyDescent="0.3">
      <c r="A22" s="340"/>
      <c r="B22" s="341"/>
      <c r="C22" s="341"/>
      <c r="D22" s="341"/>
      <c r="E22" s="366"/>
      <c r="F22" s="341"/>
      <c r="G22" s="341"/>
      <c r="H22" s="341"/>
      <c r="I22" s="176"/>
      <c r="J22" s="176"/>
      <c r="K22" s="341"/>
      <c r="L22" s="366"/>
      <c r="M22" s="340"/>
      <c r="N22" s="367"/>
      <c r="O22" s="364"/>
      <c r="P22" s="408"/>
      <c r="Q22" s="364">
        <f t="shared" si="10"/>
        <v>0</v>
      </c>
      <c r="R22" s="367"/>
      <c r="S22" s="364"/>
      <c r="T22" s="365"/>
      <c r="U22" s="175">
        <v>6</v>
      </c>
      <c r="V22" s="177"/>
      <c r="W22" s="166" t="str">
        <f t="shared" si="0"/>
        <v/>
      </c>
      <c r="X22" s="166"/>
      <c r="Y22" s="166"/>
      <c r="Z22" s="166"/>
      <c r="AA22" s="166"/>
      <c r="AB22" s="178"/>
      <c r="AC22" s="178"/>
      <c r="AD22" s="97" t="str">
        <f t="shared" si="4"/>
        <v/>
      </c>
      <c r="AE22" s="178"/>
      <c r="AF22" s="178"/>
      <c r="AG22" s="178"/>
      <c r="AH22" s="145" t="str">
        <f>IFERROR(IF(AND(W21="Probabilidad",W22="Probabilidad"),(AJ21-(+AJ21*AD22)),IF(AND(W21="Impacto",W22="Probabilidad"),(AJ20-(+AJ20*AD22)),IF(W22="Impacto",AJ21,""))),"")</f>
        <v/>
      </c>
      <c r="AI22" s="130" t="str">
        <f t="shared" si="5"/>
        <v/>
      </c>
      <c r="AJ22" s="97" t="str">
        <f t="shared" si="6"/>
        <v/>
      </c>
      <c r="AK22" s="130" t="str">
        <f t="shared" si="7"/>
        <v/>
      </c>
      <c r="AL22" s="97" t="str">
        <f>IFERROR(IF(AND(W21="Impacto",W22="Impacto"),(AL21-(+AL21*AD22)),IF(AND(W21="Probabilidad",W22="Impacto"),(AL20-(+AL20*AD22)),IF(W22="Probabilidad",AL21,""))),"")</f>
        <v/>
      </c>
      <c r="AM22" s="98" t="str">
        <f t="shared" si="8"/>
        <v/>
      </c>
      <c r="AN22" s="350"/>
      <c r="AO22" s="176"/>
      <c r="AP22" s="175"/>
      <c r="AQ22" s="183"/>
      <c r="AR22" s="183"/>
      <c r="AS22" s="176"/>
      <c r="AT22" s="183"/>
      <c r="AU22" s="176"/>
      <c r="AV22" s="183"/>
      <c r="AW22" s="176"/>
      <c r="AX22" s="99"/>
      <c r="AY22" s="167"/>
      <c r="AZ22" s="131"/>
      <c r="BA22" s="176"/>
      <c r="BB22" s="176"/>
      <c r="BC22" s="175"/>
      <c r="BD22" s="183"/>
      <c r="BE22" s="183"/>
      <c r="BF22" s="176"/>
      <c r="BG22" s="176"/>
      <c r="BH22" s="175"/>
      <c r="BI22" s="183"/>
      <c r="BJ22" s="183"/>
      <c r="BK22" s="176"/>
      <c r="BL22" s="176"/>
      <c r="BM22" s="175"/>
      <c r="BN22" s="183"/>
      <c r="BO22" s="183"/>
      <c r="BP22" s="167"/>
      <c r="BQ22" s="279"/>
      <c r="BR22" s="131"/>
      <c r="BS22" s="99"/>
      <c r="BT22" s="99"/>
      <c r="BU22" s="99"/>
      <c r="BV22" s="167"/>
      <c r="BW22" s="167"/>
      <c r="BX22" s="167"/>
      <c r="BY22" s="99"/>
      <c r="BZ22" s="167"/>
      <c r="CA22" s="167"/>
      <c r="CB22" s="99"/>
      <c r="CC22" s="167"/>
      <c r="CD22" s="131"/>
      <c r="CE22" s="167"/>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row>
    <row r="23" spans="1:109" ht="15.75" customHeight="1" x14ac:dyDescent="0.3">
      <c r="A23" s="340">
        <v>4</v>
      </c>
      <c r="B23" s="341"/>
      <c r="C23" s="341"/>
      <c r="D23" s="341"/>
      <c r="E23" s="366"/>
      <c r="F23" s="341"/>
      <c r="G23" s="341"/>
      <c r="H23" s="341"/>
      <c r="I23" s="176"/>
      <c r="J23" s="176"/>
      <c r="K23" s="341"/>
      <c r="L23" s="366"/>
      <c r="M23" s="340"/>
      <c r="N23" s="367" t="str">
        <f>IF(M23&lt;=0,"",IF(M23&lt;=2,"Muy Baja",IF(M23&lt;=24,"Baja",IF(M23&lt;=500,"Media",IF(M23&lt;=5000,"Alta","Muy Alta")))))</f>
        <v/>
      </c>
      <c r="O23" s="364" t="str">
        <f>IF(N23="","",IF(N23="Muy Baja",0.2,IF(N23="Baja",0.4,IF(N23="Media",0.6,IF(N23="Alta",0.8,IF(N23="Muy Alta",1,))))))</f>
        <v/>
      </c>
      <c r="P23" s="408"/>
      <c r="Q23" s="364">
        <f ca="1">IF(NOT(ISERROR(MATCH(P23,'Tabla Impacto'!$B$221:$B$223,0))),'Tabla Impacto'!$F$223&amp;"Por favor no seleccionar los criterios de impacto(Afectación Económica o presupuestal y Pérdida Reputacional)",P23)</f>
        <v>0</v>
      </c>
      <c r="R23" s="367" t="str">
        <f ca="1">IF(OR(Q23='Tabla Impacto'!$C$11,Q23='Tabla Impacto'!$D$11),"Leve",IF(OR(Q23='Tabla Impacto'!$C$12,Q23='Tabla Impacto'!$D$12),"Menor",IF(OR(Q23='Tabla Impacto'!$C$13,Q23='Tabla Impacto'!$D$13),"Moderado",IF(OR(Q23='Tabla Impacto'!$C$14,Q23='Tabla Impacto'!$D$14),"Mayor",IF(OR(Q23='Tabla Impacto'!$C$15,Q23='Tabla Impacto'!$D$15),"Catastrófico","")))))</f>
        <v/>
      </c>
      <c r="S23" s="364" t="str">
        <f ca="1">IF(R23="","",IF(R23="Leve",0.2,IF(R23="Menor",0.4,IF(R23="Moderado",0.6,IF(R23="Mayor",0.8,IF(R23="Catastrófico",1,))))))</f>
        <v/>
      </c>
      <c r="T23" s="365"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75">
        <v>1</v>
      </c>
      <c r="V23" s="177"/>
      <c r="W23" s="166" t="str">
        <f t="shared" si="0"/>
        <v/>
      </c>
      <c r="X23" s="166"/>
      <c r="Y23" s="166"/>
      <c r="Z23" s="166"/>
      <c r="AA23" s="166"/>
      <c r="AB23" s="178"/>
      <c r="AC23" s="178"/>
      <c r="AD23" s="97" t="str">
        <f t="shared" si="4"/>
        <v/>
      </c>
      <c r="AE23" s="178"/>
      <c r="AF23" s="178"/>
      <c r="AG23" s="178"/>
      <c r="AH23" s="145" t="str">
        <f>IFERROR(IF(W23="Probabilidad",(O23-(+O23*AD23)),IF(W23="Impacto",O23,"")),"")</f>
        <v/>
      </c>
      <c r="AI23" s="130" t="str">
        <f>IFERROR(IF(AH23="","",IF(AH23&lt;=0.2,"Muy Baja",IF(AH23&lt;=0.4,"Baja",IF(AH23&lt;=0.6,"Media",IF(AH23&lt;=0.8,"Alta","Muy Alta"))))),"")</f>
        <v/>
      </c>
      <c r="AJ23" s="97" t="str">
        <f t="shared" si="6"/>
        <v/>
      </c>
      <c r="AK23" s="130" t="str">
        <f>IFERROR(IF(AL23="","",IF(AL23&lt;=0.2,"Leve",IF(AL23&lt;=0.4,"Menor",IF(AL23&lt;=0.6,"Moderado",IF(AL23&lt;=0.8,"Mayor","Catastrófico"))))),"")</f>
        <v/>
      </c>
      <c r="AL23" s="97" t="str">
        <f>IFERROR(IF(W23="Impacto",(S23-(+S23*AD23)),IF(W23="Probabilidad",S23,"")),"")</f>
        <v/>
      </c>
      <c r="AM23" s="98" t="str">
        <f t="shared" si="8"/>
        <v/>
      </c>
      <c r="AN23" s="348"/>
      <c r="AO23" s="176"/>
      <c r="AP23" s="175"/>
      <c r="AQ23" s="183"/>
      <c r="AR23" s="183"/>
      <c r="AS23" s="176"/>
      <c r="AT23" s="183"/>
      <c r="AU23" s="176"/>
      <c r="AV23" s="183"/>
      <c r="AW23" s="176"/>
      <c r="AX23" s="99"/>
      <c r="AY23" s="167"/>
      <c r="AZ23" s="131"/>
      <c r="BA23" s="176"/>
      <c r="BB23" s="176"/>
      <c r="BC23" s="175"/>
      <c r="BD23" s="183"/>
      <c r="BE23" s="183"/>
      <c r="BF23" s="176"/>
      <c r="BG23" s="176"/>
      <c r="BH23" s="175"/>
      <c r="BI23" s="183"/>
      <c r="BJ23" s="183"/>
      <c r="BK23" s="176"/>
      <c r="BL23" s="176"/>
      <c r="BM23" s="175"/>
      <c r="BN23" s="183"/>
      <c r="BO23" s="183"/>
      <c r="BP23" s="167"/>
      <c r="BQ23" s="279"/>
      <c r="BR23" s="131"/>
      <c r="BS23" s="99"/>
      <c r="BT23" s="99"/>
      <c r="BU23" s="99"/>
      <c r="BV23" s="167"/>
      <c r="BW23" s="167"/>
      <c r="BX23" s="167"/>
      <c r="BY23" s="99"/>
      <c r="BZ23" s="167"/>
      <c r="CA23" s="167"/>
      <c r="CB23" s="99"/>
      <c r="CC23" s="167"/>
      <c r="CD23" s="131"/>
      <c r="CE23" s="167"/>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row>
    <row r="24" spans="1:109" ht="15.75" customHeight="1" x14ac:dyDescent="0.3">
      <c r="A24" s="340"/>
      <c r="B24" s="341"/>
      <c r="C24" s="341"/>
      <c r="D24" s="341"/>
      <c r="E24" s="366"/>
      <c r="F24" s="341"/>
      <c r="G24" s="341"/>
      <c r="H24" s="341"/>
      <c r="I24" s="176"/>
      <c r="J24" s="176"/>
      <c r="K24" s="341"/>
      <c r="L24" s="366"/>
      <c r="M24" s="340"/>
      <c r="N24" s="367"/>
      <c r="O24" s="364"/>
      <c r="P24" s="408"/>
      <c r="Q24" s="364">
        <f t="shared" ref="Q24:Q28" si="11">IF(NOT(ISERROR(MATCH(P24,_xlfn.ANCHORARRAY(E35),0))),O37&amp;"Por favor no seleccionar los criterios de impacto",P24)</f>
        <v>0</v>
      </c>
      <c r="R24" s="367"/>
      <c r="S24" s="364"/>
      <c r="T24" s="365"/>
      <c r="U24" s="175">
        <v>2</v>
      </c>
      <c r="V24" s="177"/>
      <c r="W24" s="166" t="str">
        <f t="shared" si="0"/>
        <v/>
      </c>
      <c r="X24" s="166"/>
      <c r="Y24" s="166"/>
      <c r="Z24" s="166"/>
      <c r="AA24" s="166"/>
      <c r="AB24" s="178"/>
      <c r="AC24" s="178"/>
      <c r="AD24" s="97" t="str">
        <f t="shared" si="4"/>
        <v/>
      </c>
      <c r="AE24" s="178"/>
      <c r="AF24" s="178"/>
      <c r="AG24" s="178"/>
      <c r="AH24" s="145" t="str">
        <f>IFERROR(IF(AND(W23="Probabilidad",W24="Probabilidad"),(AJ23-(+AJ23*AD24)),IF(W24="Probabilidad",(O23-(+O23*AD24)),IF(W24="Impacto",AJ23,""))),"")</f>
        <v/>
      </c>
      <c r="AI24" s="130" t="str">
        <f t="shared" si="5"/>
        <v/>
      </c>
      <c r="AJ24" s="97" t="str">
        <f t="shared" si="6"/>
        <v/>
      </c>
      <c r="AK24" s="130" t="str">
        <f t="shared" si="7"/>
        <v/>
      </c>
      <c r="AL24" s="97" t="str">
        <f>IFERROR(IF(AND(W23="Impacto",W24="Impacto"),(AL17-(+AL17*AD24)),IF(W24="Impacto",($S$23-(+$S$23*AD24)),IF(W24="Probabilidad",AL17,""))),"")</f>
        <v/>
      </c>
      <c r="AM24" s="98" t="str">
        <f t="shared" si="8"/>
        <v/>
      </c>
      <c r="AN24" s="349"/>
      <c r="AO24" s="176"/>
      <c r="AP24" s="175"/>
      <c r="AQ24" s="183"/>
      <c r="AR24" s="183"/>
      <c r="AS24" s="176"/>
      <c r="AT24" s="183"/>
      <c r="AU24" s="176"/>
      <c r="AV24" s="183"/>
      <c r="AW24" s="176"/>
      <c r="AX24" s="99"/>
      <c r="AY24" s="167"/>
      <c r="AZ24" s="131"/>
      <c r="BA24" s="176"/>
      <c r="BB24" s="176"/>
      <c r="BC24" s="175"/>
      <c r="BD24" s="183"/>
      <c r="BE24" s="183"/>
      <c r="BF24" s="176"/>
      <c r="BG24" s="176"/>
      <c r="BH24" s="175"/>
      <c r="BI24" s="183"/>
      <c r="BJ24" s="183"/>
      <c r="BK24" s="176"/>
      <c r="BL24" s="176"/>
      <c r="BM24" s="175"/>
      <c r="BN24" s="183"/>
      <c r="BO24" s="183"/>
      <c r="BP24" s="167"/>
      <c r="BQ24" s="279"/>
      <c r="BR24" s="131"/>
      <c r="BS24" s="99"/>
      <c r="BT24" s="99"/>
      <c r="BU24" s="99"/>
      <c r="BV24" s="167"/>
      <c r="BW24" s="167"/>
      <c r="BX24" s="167"/>
      <c r="BY24" s="99"/>
      <c r="BZ24" s="167"/>
      <c r="CA24" s="167"/>
      <c r="CB24" s="99"/>
      <c r="CC24" s="167"/>
      <c r="CD24" s="131"/>
      <c r="CE24" s="167"/>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row>
    <row r="25" spans="1:109" ht="15.75" customHeight="1" x14ac:dyDescent="0.3">
      <c r="A25" s="340"/>
      <c r="B25" s="341"/>
      <c r="C25" s="341"/>
      <c r="D25" s="341"/>
      <c r="E25" s="366"/>
      <c r="F25" s="341"/>
      <c r="G25" s="341"/>
      <c r="H25" s="341"/>
      <c r="I25" s="176"/>
      <c r="J25" s="176"/>
      <c r="K25" s="341"/>
      <c r="L25" s="366"/>
      <c r="M25" s="340"/>
      <c r="N25" s="367"/>
      <c r="O25" s="364"/>
      <c r="P25" s="408"/>
      <c r="Q25" s="364">
        <f t="shared" si="11"/>
        <v>0</v>
      </c>
      <c r="R25" s="367"/>
      <c r="S25" s="364"/>
      <c r="T25" s="365"/>
      <c r="U25" s="175">
        <v>3</v>
      </c>
      <c r="V25" s="179"/>
      <c r="W25" s="166" t="str">
        <f t="shared" si="0"/>
        <v/>
      </c>
      <c r="X25" s="166"/>
      <c r="Y25" s="166"/>
      <c r="Z25" s="166"/>
      <c r="AA25" s="166"/>
      <c r="AB25" s="178"/>
      <c r="AC25" s="178"/>
      <c r="AD25" s="97" t="str">
        <f t="shared" si="4"/>
        <v/>
      </c>
      <c r="AE25" s="178"/>
      <c r="AF25" s="178"/>
      <c r="AG25" s="178"/>
      <c r="AH25" s="145" t="str">
        <f>IFERROR(IF(AND(W24="Probabilidad",W25="Probabilidad"),(AJ24-(+AJ24*AD25)),IF(AND(W24="Impacto",W25="Probabilidad"),(AJ23-(+AJ23*AD25)),IF(W25="Impacto",AJ24,""))),"")</f>
        <v/>
      </c>
      <c r="AI25" s="130" t="str">
        <f t="shared" si="5"/>
        <v/>
      </c>
      <c r="AJ25" s="97" t="str">
        <f t="shared" si="6"/>
        <v/>
      </c>
      <c r="AK25" s="130" t="str">
        <f t="shared" si="7"/>
        <v/>
      </c>
      <c r="AL25" s="97" t="str">
        <f>IFERROR(IF(AND(W24="Impacto",W25="Impacto"),(AL24-(+AL24*AD25)),IF(AND(W24="Probabilidad",W25="Impacto"),(AL23-(+AL23*AD25)),IF(W25="Probabilidad",AL24,""))),"")</f>
        <v/>
      </c>
      <c r="AM25" s="98" t="str">
        <f t="shared" si="8"/>
        <v/>
      </c>
      <c r="AN25" s="349"/>
      <c r="AO25" s="176"/>
      <c r="AP25" s="175"/>
      <c r="AQ25" s="183"/>
      <c r="AR25" s="183"/>
      <c r="AS25" s="176"/>
      <c r="AT25" s="183"/>
      <c r="AU25" s="176"/>
      <c r="AV25" s="183"/>
      <c r="AW25" s="176"/>
      <c r="AX25" s="99"/>
      <c r="AY25" s="167"/>
      <c r="AZ25" s="131"/>
      <c r="BA25" s="176"/>
      <c r="BB25" s="176"/>
      <c r="BC25" s="175"/>
      <c r="BD25" s="183"/>
      <c r="BE25" s="183"/>
      <c r="BF25" s="176"/>
      <c r="BG25" s="176"/>
      <c r="BH25" s="175"/>
      <c r="BI25" s="183"/>
      <c r="BJ25" s="183"/>
      <c r="BK25" s="176"/>
      <c r="BL25" s="176"/>
      <c r="BM25" s="175"/>
      <c r="BN25" s="183"/>
      <c r="BO25" s="183"/>
      <c r="BP25" s="167"/>
      <c r="BQ25" s="279"/>
      <c r="BR25" s="131"/>
      <c r="BS25" s="99"/>
      <c r="BT25" s="99"/>
      <c r="BU25" s="99"/>
      <c r="BV25" s="167"/>
      <c r="BW25" s="167"/>
      <c r="BX25" s="167"/>
      <c r="BY25" s="99"/>
      <c r="BZ25" s="167"/>
      <c r="CA25" s="167"/>
      <c r="CB25" s="99"/>
      <c r="CC25" s="167"/>
      <c r="CD25" s="131"/>
      <c r="CE25" s="167"/>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row>
    <row r="26" spans="1:109" ht="15.75" customHeight="1" x14ac:dyDescent="0.3">
      <c r="A26" s="340"/>
      <c r="B26" s="341"/>
      <c r="C26" s="341"/>
      <c r="D26" s="341"/>
      <c r="E26" s="366"/>
      <c r="F26" s="341"/>
      <c r="G26" s="341"/>
      <c r="H26" s="341"/>
      <c r="I26" s="176"/>
      <c r="J26" s="176"/>
      <c r="K26" s="341"/>
      <c r="L26" s="366"/>
      <c r="M26" s="340"/>
      <c r="N26" s="367"/>
      <c r="O26" s="364"/>
      <c r="P26" s="408"/>
      <c r="Q26" s="364">
        <f t="shared" si="11"/>
        <v>0</v>
      </c>
      <c r="R26" s="367"/>
      <c r="S26" s="364"/>
      <c r="T26" s="365"/>
      <c r="U26" s="175">
        <v>4</v>
      </c>
      <c r="V26" s="177"/>
      <c r="W26" s="166" t="str">
        <f t="shared" si="0"/>
        <v/>
      </c>
      <c r="X26" s="166"/>
      <c r="Y26" s="166"/>
      <c r="Z26" s="166"/>
      <c r="AA26" s="166"/>
      <c r="AB26" s="178"/>
      <c r="AC26" s="178"/>
      <c r="AD26" s="97" t="str">
        <f t="shared" si="4"/>
        <v/>
      </c>
      <c r="AE26" s="178"/>
      <c r="AF26" s="178"/>
      <c r="AG26" s="178"/>
      <c r="AH26" s="145" t="str">
        <f>IFERROR(IF(AND(W25="Probabilidad",W26="Probabilidad"),(AJ25-(+AJ25*AD26)),IF(AND(W25="Impacto",W26="Probabilidad"),(AJ24-(+AJ24*AD26)),IF(W26="Impacto",AJ25,""))),"")</f>
        <v/>
      </c>
      <c r="AI26" s="130" t="str">
        <f t="shared" si="5"/>
        <v/>
      </c>
      <c r="AJ26" s="97" t="str">
        <f t="shared" si="6"/>
        <v/>
      </c>
      <c r="AK26" s="130" t="str">
        <f t="shared" si="7"/>
        <v/>
      </c>
      <c r="AL26" s="97" t="str">
        <f>IFERROR(IF(AND(W25="Impacto",W26="Impacto"),(AL25-(+AL25*AD26)),IF(AND(W25="Probabilidad",W26="Impacto"),(AL24-(+AL24*AD26)),IF(W26="Probabilidad",AL25,""))),"")</f>
        <v/>
      </c>
      <c r="AM26" s="98" t="str">
        <f t="shared" si="8"/>
        <v/>
      </c>
      <c r="AN26" s="349"/>
      <c r="AO26" s="176"/>
      <c r="AP26" s="175"/>
      <c r="AQ26" s="183"/>
      <c r="AR26" s="183"/>
      <c r="AS26" s="176"/>
      <c r="AT26" s="183"/>
      <c r="AU26" s="176"/>
      <c r="AV26" s="183"/>
      <c r="AW26" s="176"/>
      <c r="AX26" s="99"/>
      <c r="AY26" s="167"/>
      <c r="AZ26" s="131"/>
      <c r="BA26" s="176"/>
      <c r="BB26" s="176"/>
      <c r="BC26" s="175"/>
      <c r="BD26" s="183"/>
      <c r="BE26" s="183"/>
      <c r="BF26" s="176"/>
      <c r="BG26" s="176"/>
      <c r="BH26" s="175"/>
      <c r="BI26" s="183"/>
      <c r="BJ26" s="183"/>
      <c r="BK26" s="176"/>
      <c r="BL26" s="176"/>
      <c r="BM26" s="175"/>
      <c r="BN26" s="183"/>
      <c r="BO26" s="183"/>
      <c r="BP26" s="167"/>
      <c r="BQ26" s="279"/>
      <c r="BR26" s="131"/>
      <c r="BS26" s="99"/>
      <c r="BT26" s="99"/>
      <c r="BU26" s="99"/>
      <c r="BV26" s="167"/>
      <c r="BW26" s="167"/>
      <c r="BX26" s="167"/>
      <c r="BY26" s="99"/>
      <c r="BZ26" s="167"/>
      <c r="CA26" s="167"/>
      <c r="CB26" s="99"/>
      <c r="CC26" s="167"/>
      <c r="CD26" s="131"/>
      <c r="CE26" s="167"/>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row>
    <row r="27" spans="1:109" ht="15.75" customHeight="1" x14ac:dyDescent="0.3">
      <c r="A27" s="340"/>
      <c r="B27" s="341"/>
      <c r="C27" s="341"/>
      <c r="D27" s="341"/>
      <c r="E27" s="366"/>
      <c r="F27" s="341"/>
      <c r="G27" s="341"/>
      <c r="H27" s="341"/>
      <c r="I27" s="176"/>
      <c r="J27" s="176"/>
      <c r="K27" s="341"/>
      <c r="L27" s="366"/>
      <c r="M27" s="340"/>
      <c r="N27" s="367"/>
      <c r="O27" s="364"/>
      <c r="P27" s="408"/>
      <c r="Q27" s="364">
        <f t="shared" si="11"/>
        <v>0</v>
      </c>
      <c r="R27" s="367"/>
      <c r="S27" s="364"/>
      <c r="T27" s="365"/>
      <c r="U27" s="175">
        <v>5</v>
      </c>
      <c r="V27" s="177"/>
      <c r="W27" s="166" t="str">
        <f t="shared" si="0"/>
        <v/>
      </c>
      <c r="X27" s="166"/>
      <c r="Y27" s="166"/>
      <c r="Z27" s="166"/>
      <c r="AA27" s="166"/>
      <c r="AB27" s="178"/>
      <c r="AC27" s="178"/>
      <c r="AD27" s="97" t="str">
        <f t="shared" si="4"/>
        <v/>
      </c>
      <c r="AE27" s="178"/>
      <c r="AF27" s="178"/>
      <c r="AG27" s="178"/>
      <c r="AH27" s="144" t="str">
        <f>IFERROR(IF(AND(W26="Probabilidad",W27="Probabilidad"),(AJ26-(+AJ26*AD27)),IF(AND(W26="Impacto",W27="Probabilidad"),(AJ25-(+AJ25*AD27)),IF(W27="Impacto",AJ26,""))),"")</f>
        <v/>
      </c>
      <c r="AI27" s="130" t="str">
        <f>IFERROR(IF(AH27="","",IF(AH27&lt;=0.2,"Muy Baja",IF(AH27&lt;=0.4,"Baja",IF(AH27&lt;=0.6,"Media",IF(AH27&lt;=0.8,"Alta","Muy Alta"))))),"")</f>
        <v/>
      </c>
      <c r="AJ27" s="97" t="str">
        <f t="shared" si="6"/>
        <v/>
      </c>
      <c r="AK27" s="130" t="str">
        <f t="shared" si="7"/>
        <v/>
      </c>
      <c r="AL27" s="97" t="str">
        <f>IFERROR(IF(AND(W26="Impacto",W27="Impacto"),(AL26-(+AL26*AD27)),IF(AND(W26="Probabilidad",W27="Impacto"),(AL25-(+AL25*AD27)),IF(W27="Probabilidad",AL26,""))),"")</f>
        <v/>
      </c>
      <c r="AM27" s="98" t="str">
        <f t="shared" si="8"/>
        <v/>
      </c>
      <c r="AN27" s="349"/>
      <c r="AO27" s="176"/>
      <c r="AP27" s="175"/>
      <c r="AQ27" s="183"/>
      <c r="AR27" s="183"/>
      <c r="AS27" s="176"/>
      <c r="AT27" s="183"/>
      <c r="AU27" s="176"/>
      <c r="AV27" s="183"/>
      <c r="AW27" s="176"/>
      <c r="AX27" s="99"/>
      <c r="AY27" s="167"/>
      <c r="AZ27" s="131"/>
      <c r="BA27" s="176"/>
      <c r="BB27" s="176"/>
      <c r="BC27" s="175"/>
      <c r="BD27" s="183"/>
      <c r="BE27" s="183"/>
      <c r="BF27" s="176"/>
      <c r="BG27" s="176"/>
      <c r="BH27" s="175"/>
      <c r="BI27" s="183"/>
      <c r="BJ27" s="183"/>
      <c r="BK27" s="176"/>
      <c r="BL27" s="176"/>
      <c r="BM27" s="175"/>
      <c r="BN27" s="183"/>
      <c r="BO27" s="183"/>
      <c r="BP27" s="167"/>
      <c r="BQ27" s="279"/>
      <c r="BR27" s="131"/>
      <c r="BS27" s="99"/>
      <c r="BT27" s="99"/>
      <c r="BU27" s="99"/>
      <c r="BV27" s="167"/>
      <c r="BW27" s="167"/>
      <c r="BX27" s="167"/>
      <c r="BY27" s="99"/>
      <c r="BZ27" s="167"/>
      <c r="CA27" s="167"/>
      <c r="CB27" s="99"/>
      <c r="CC27" s="167"/>
      <c r="CD27" s="131"/>
      <c r="CE27" s="167"/>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row>
    <row r="28" spans="1:109" ht="15.75" customHeight="1" x14ac:dyDescent="0.3">
      <c r="A28" s="340"/>
      <c r="B28" s="341"/>
      <c r="C28" s="341"/>
      <c r="D28" s="341"/>
      <c r="E28" s="366"/>
      <c r="F28" s="341"/>
      <c r="G28" s="341"/>
      <c r="H28" s="341"/>
      <c r="I28" s="176"/>
      <c r="J28" s="176"/>
      <c r="K28" s="341"/>
      <c r="L28" s="366"/>
      <c r="M28" s="340"/>
      <c r="N28" s="367"/>
      <c r="O28" s="364"/>
      <c r="P28" s="408"/>
      <c r="Q28" s="364">
        <f t="shared" si="11"/>
        <v>0</v>
      </c>
      <c r="R28" s="367"/>
      <c r="S28" s="364"/>
      <c r="T28" s="365"/>
      <c r="U28" s="175">
        <v>6</v>
      </c>
      <c r="V28" s="177"/>
      <c r="W28" s="166" t="str">
        <f t="shared" si="0"/>
        <v/>
      </c>
      <c r="X28" s="166"/>
      <c r="Y28" s="166"/>
      <c r="Z28" s="166"/>
      <c r="AA28" s="166"/>
      <c r="AB28" s="178"/>
      <c r="AC28" s="178"/>
      <c r="AD28" s="97" t="str">
        <f t="shared" si="4"/>
        <v/>
      </c>
      <c r="AE28" s="178"/>
      <c r="AF28" s="178"/>
      <c r="AG28" s="178"/>
      <c r="AH28" s="145" t="str">
        <f>IFERROR(IF(AND(W27="Probabilidad",W28="Probabilidad"),(AJ27-(+AJ27*AD28)),IF(AND(W27="Impacto",W28="Probabilidad"),(AJ26-(+AJ26*AD28)),IF(W28="Impacto",AJ27,""))),"")</f>
        <v/>
      </c>
      <c r="AI28" s="130" t="str">
        <f t="shared" si="5"/>
        <v/>
      </c>
      <c r="AJ28" s="97" t="str">
        <f t="shared" si="6"/>
        <v/>
      </c>
      <c r="AK28" s="130" t="str">
        <f t="shared" si="7"/>
        <v/>
      </c>
      <c r="AL28" s="97" t="str">
        <f>IFERROR(IF(AND(W27="Impacto",W28="Impacto"),(AL27-(+AL27*AD28)),IF(AND(W27="Probabilidad",W28="Impacto"),(AL26-(+AL26*AD28)),IF(W28="Probabilidad",AL27,""))),"")</f>
        <v/>
      </c>
      <c r="AM28" s="98" t="str">
        <f t="shared" si="8"/>
        <v/>
      </c>
      <c r="AN28" s="350"/>
      <c r="AO28" s="176"/>
      <c r="AP28" s="175"/>
      <c r="AQ28" s="183"/>
      <c r="AR28" s="183"/>
      <c r="AS28" s="176"/>
      <c r="AT28" s="183"/>
      <c r="AU28" s="176"/>
      <c r="AV28" s="183"/>
      <c r="AW28" s="176"/>
      <c r="AX28" s="99"/>
      <c r="AY28" s="167"/>
      <c r="AZ28" s="131"/>
      <c r="BA28" s="176"/>
      <c r="BB28" s="176"/>
      <c r="BC28" s="175"/>
      <c r="BD28" s="183"/>
      <c r="BE28" s="183"/>
      <c r="BF28" s="176"/>
      <c r="BG28" s="176"/>
      <c r="BH28" s="175"/>
      <c r="BI28" s="183"/>
      <c r="BJ28" s="183"/>
      <c r="BK28" s="176"/>
      <c r="BL28" s="176"/>
      <c r="BM28" s="175"/>
      <c r="BN28" s="183"/>
      <c r="BO28" s="183"/>
      <c r="BP28" s="167"/>
      <c r="BQ28" s="279"/>
      <c r="BR28" s="131"/>
      <c r="BS28" s="99"/>
      <c r="BT28" s="99"/>
      <c r="BU28" s="99"/>
      <c r="BV28" s="167"/>
      <c r="BW28" s="167"/>
      <c r="BX28" s="167"/>
      <c r="BY28" s="99"/>
      <c r="BZ28" s="167"/>
      <c r="CA28" s="167"/>
      <c r="CB28" s="99"/>
      <c r="CC28" s="167"/>
      <c r="CD28" s="131"/>
      <c r="CE28" s="167"/>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row>
    <row r="29" spans="1:109" ht="15.75" customHeight="1" x14ac:dyDescent="0.3">
      <c r="A29" s="340">
        <v>5</v>
      </c>
      <c r="B29" s="341"/>
      <c r="C29" s="341"/>
      <c r="D29" s="341"/>
      <c r="E29" s="366"/>
      <c r="F29" s="341"/>
      <c r="G29" s="341"/>
      <c r="H29" s="341"/>
      <c r="I29" s="176"/>
      <c r="J29" s="176"/>
      <c r="K29" s="341"/>
      <c r="L29" s="366"/>
      <c r="M29" s="340"/>
      <c r="N29" s="367" t="str">
        <f>IF(M29&lt;=0,"",IF(M29&lt;=2,"Muy Baja",IF(M29&lt;=24,"Baja",IF(M29&lt;=500,"Media",IF(M29&lt;=5000,"Alta","Muy Alta")))))</f>
        <v/>
      </c>
      <c r="O29" s="364" t="str">
        <f>IF(N29="","",IF(N29="Muy Baja",0.2,IF(N29="Baja",0.4,IF(N29="Media",0.6,IF(N29="Alta",0.8,IF(N29="Muy Alta",1,))))))</f>
        <v/>
      </c>
      <c r="P29" s="408"/>
      <c r="Q29" s="364">
        <f ca="1">IF(NOT(ISERROR(MATCH(P29,'Tabla Impacto'!$B$221:$B$223,0))),'Tabla Impacto'!$F$223&amp;"Por favor no seleccionar los criterios de impacto(Afectación Económica o presupuestal y Pérdida Reputacional)",P29)</f>
        <v>0</v>
      </c>
      <c r="R29" s="367" t="str">
        <f ca="1">IF(OR(Q29='Tabla Impacto'!$C$11,Q29='Tabla Impacto'!$D$11),"Leve",IF(OR(Q29='Tabla Impacto'!$C$12,Q29='Tabla Impacto'!$D$12),"Menor",IF(OR(Q29='Tabla Impacto'!$C$13,Q29='Tabla Impacto'!$D$13),"Moderado",IF(OR(Q29='Tabla Impacto'!$C$14,Q29='Tabla Impacto'!$D$14),"Mayor",IF(OR(Q29='Tabla Impacto'!$C$15,Q29='Tabla Impacto'!$D$15),"Catastrófico","")))))</f>
        <v/>
      </c>
      <c r="S29" s="364" t="str">
        <f ca="1">IF(R29="","",IF(R29="Leve",0.2,IF(R29="Menor",0.4,IF(R29="Moderado",0.6,IF(R29="Mayor",0.8,IF(R29="Catastrófico",1,))))))</f>
        <v/>
      </c>
      <c r="T29" s="365"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75">
        <v>1</v>
      </c>
      <c r="V29" s="177"/>
      <c r="W29" s="166" t="str">
        <f t="shared" si="0"/>
        <v/>
      </c>
      <c r="X29" s="166"/>
      <c r="Y29" s="166"/>
      <c r="Z29" s="166"/>
      <c r="AA29" s="166"/>
      <c r="AB29" s="178"/>
      <c r="AC29" s="178"/>
      <c r="AD29" s="97" t="str">
        <f t="shared" si="4"/>
        <v/>
      </c>
      <c r="AE29" s="178"/>
      <c r="AF29" s="178"/>
      <c r="AG29" s="178"/>
      <c r="AH29" s="145" t="str">
        <f>IFERROR(IF(W29="Probabilidad",(O29-(+O29*AD29)),IF(W29="Impacto",O29,"")),"")</f>
        <v/>
      </c>
      <c r="AI29" s="130" t="str">
        <f>IFERROR(IF(AH29="","",IF(AH29&lt;=0.2,"Muy Baja",IF(AH29&lt;=0.4,"Baja",IF(AH29&lt;=0.6,"Media",IF(AH29&lt;=0.8,"Alta","Muy Alta"))))),"")</f>
        <v/>
      </c>
      <c r="AJ29" s="97" t="str">
        <f t="shared" si="6"/>
        <v/>
      </c>
      <c r="AK29" s="130" t="str">
        <f>IFERROR(IF(AL29="","",IF(AL29&lt;=0.2,"Leve",IF(AL29&lt;=0.4,"Menor",IF(AL29&lt;=0.6,"Moderado",IF(AL29&lt;=0.8,"Mayor","Catastrófico"))))),"")</f>
        <v/>
      </c>
      <c r="AL29" s="97" t="str">
        <f>IFERROR(IF(W29="Impacto",(S29-(+S29*AD29)),IF(W29="Probabilidad",S29,"")),"")</f>
        <v/>
      </c>
      <c r="AM29" s="98" t="str">
        <f t="shared" si="8"/>
        <v/>
      </c>
      <c r="AN29" s="348"/>
      <c r="AO29" s="176"/>
      <c r="AP29" s="175"/>
      <c r="AQ29" s="183"/>
      <c r="AR29" s="183"/>
      <c r="AS29" s="176"/>
      <c r="AT29" s="183"/>
      <c r="AU29" s="176"/>
      <c r="AV29" s="183"/>
      <c r="AW29" s="176"/>
      <c r="AX29" s="99"/>
      <c r="AY29" s="167"/>
      <c r="AZ29" s="131"/>
      <c r="BA29" s="176"/>
      <c r="BB29" s="176"/>
      <c r="BC29" s="175"/>
      <c r="BD29" s="183"/>
      <c r="BE29" s="183"/>
      <c r="BF29" s="176"/>
      <c r="BG29" s="176"/>
      <c r="BH29" s="175"/>
      <c r="BI29" s="183"/>
      <c r="BJ29" s="183"/>
      <c r="BK29" s="176"/>
      <c r="BL29" s="176"/>
      <c r="BM29" s="175"/>
      <c r="BN29" s="183"/>
      <c r="BO29" s="183"/>
      <c r="BP29" s="167"/>
      <c r="BQ29" s="279"/>
      <c r="BR29" s="131"/>
      <c r="BS29" s="99"/>
      <c r="BT29" s="99"/>
      <c r="BU29" s="99"/>
      <c r="BV29" s="167"/>
      <c r="BW29" s="167"/>
      <c r="BX29" s="167"/>
      <c r="BY29" s="99"/>
      <c r="BZ29" s="167"/>
      <c r="CA29" s="167"/>
      <c r="CB29" s="99"/>
      <c r="CC29" s="167"/>
      <c r="CD29" s="131"/>
      <c r="CE29" s="167"/>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row>
    <row r="30" spans="1:109" ht="15.75" customHeight="1" x14ac:dyDescent="0.3">
      <c r="A30" s="340"/>
      <c r="B30" s="341"/>
      <c r="C30" s="341"/>
      <c r="D30" s="341"/>
      <c r="E30" s="366"/>
      <c r="F30" s="341"/>
      <c r="G30" s="341"/>
      <c r="H30" s="341"/>
      <c r="I30" s="176"/>
      <c r="J30" s="176"/>
      <c r="K30" s="341"/>
      <c r="L30" s="366"/>
      <c r="M30" s="340"/>
      <c r="N30" s="367"/>
      <c r="O30" s="364"/>
      <c r="P30" s="408"/>
      <c r="Q30" s="364">
        <f t="shared" ref="Q30:Q34" si="12">IF(NOT(ISERROR(MATCH(P30,_xlfn.ANCHORARRAY(E41),0))),O43&amp;"Por favor no seleccionar los criterios de impacto",P30)</f>
        <v>0</v>
      </c>
      <c r="R30" s="367"/>
      <c r="S30" s="364"/>
      <c r="T30" s="365"/>
      <c r="U30" s="175">
        <v>2</v>
      </c>
      <c r="V30" s="177"/>
      <c r="W30" s="166" t="str">
        <f t="shared" si="0"/>
        <v/>
      </c>
      <c r="X30" s="166"/>
      <c r="Y30" s="166"/>
      <c r="Z30" s="166"/>
      <c r="AA30" s="166"/>
      <c r="AB30" s="178"/>
      <c r="AC30" s="178"/>
      <c r="AD30" s="97" t="str">
        <f t="shared" si="4"/>
        <v/>
      </c>
      <c r="AE30" s="178"/>
      <c r="AF30" s="178"/>
      <c r="AG30" s="178"/>
      <c r="AH30" s="145" t="str">
        <f>IFERROR(IF(AND(W29="Probabilidad",W30="Probabilidad"),(AJ29-(+AJ29*AD30)),IF(W30="Probabilidad",(O29-(+O29*AD30)),IF(W30="Impacto",AJ29,""))),"")</f>
        <v/>
      </c>
      <c r="AI30" s="130" t="str">
        <f t="shared" si="5"/>
        <v/>
      </c>
      <c r="AJ30" s="97" t="str">
        <f t="shared" si="6"/>
        <v/>
      </c>
      <c r="AK30" s="130" t="str">
        <f t="shared" si="7"/>
        <v/>
      </c>
      <c r="AL30" s="97" t="str">
        <f>IFERROR(IF(AND(W29="Impacto",W30="Impacto"),(AL23-(+AL23*AD30)),IF(W30="Impacto",($S$29-(+$S$29*AD30)),IF(W30="Probabilidad",AL23,""))),"")</f>
        <v/>
      </c>
      <c r="AM30" s="98" t="str">
        <f t="shared" si="8"/>
        <v/>
      </c>
      <c r="AN30" s="349"/>
      <c r="AO30" s="176"/>
      <c r="AP30" s="175"/>
      <c r="AQ30" s="183"/>
      <c r="AR30" s="183"/>
      <c r="AS30" s="176"/>
      <c r="AT30" s="183"/>
      <c r="AU30" s="176"/>
      <c r="AV30" s="183"/>
      <c r="AW30" s="176"/>
      <c r="AX30" s="99"/>
      <c r="AY30" s="167"/>
      <c r="AZ30" s="131"/>
      <c r="BA30" s="176"/>
      <c r="BB30" s="176"/>
      <c r="BC30" s="175"/>
      <c r="BD30" s="183"/>
      <c r="BE30" s="183"/>
      <c r="BF30" s="176"/>
      <c r="BG30" s="176"/>
      <c r="BH30" s="175"/>
      <c r="BI30" s="183"/>
      <c r="BJ30" s="183"/>
      <c r="BK30" s="176"/>
      <c r="BL30" s="176"/>
      <c r="BM30" s="175"/>
      <c r="BN30" s="183"/>
      <c r="BO30" s="183"/>
      <c r="BP30" s="167"/>
      <c r="BQ30" s="279"/>
      <c r="BR30" s="131"/>
      <c r="BS30" s="99"/>
      <c r="BT30" s="99"/>
      <c r="BU30" s="99"/>
      <c r="BV30" s="167"/>
      <c r="BW30" s="167"/>
      <c r="BX30" s="167"/>
      <c r="BY30" s="99"/>
      <c r="BZ30" s="167"/>
      <c r="CA30" s="167"/>
      <c r="CB30" s="99"/>
      <c r="CC30" s="167"/>
      <c r="CD30" s="131"/>
      <c r="CE30" s="167"/>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row>
    <row r="31" spans="1:109" ht="15.75" customHeight="1" x14ac:dyDescent="0.3">
      <c r="A31" s="340"/>
      <c r="B31" s="341"/>
      <c r="C31" s="341"/>
      <c r="D31" s="341"/>
      <c r="E31" s="366"/>
      <c r="F31" s="341"/>
      <c r="G31" s="341"/>
      <c r="H31" s="341"/>
      <c r="I31" s="176"/>
      <c r="J31" s="176"/>
      <c r="K31" s="341"/>
      <c r="L31" s="366"/>
      <c r="M31" s="340"/>
      <c r="N31" s="367"/>
      <c r="O31" s="364"/>
      <c r="P31" s="408"/>
      <c r="Q31" s="364">
        <f t="shared" si="12"/>
        <v>0</v>
      </c>
      <c r="R31" s="367"/>
      <c r="S31" s="364"/>
      <c r="T31" s="365"/>
      <c r="U31" s="175">
        <v>3</v>
      </c>
      <c r="V31" s="179"/>
      <c r="W31" s="166" t="str">
        <f t="shared" si="0"/>
        <v/>
      </c>
      <c r="X31" s="166"/>
      <c r="Y31" s="166"/>
      <c r="Z31" s="166"/>
      <c r="AA31" s="166"/>
      <c r="AB31" s="178"/>
      <c r="AC31" s="178"/>
      <c r="AD31" s="97" t="str">
        <f t="shared" si="4"/>
        <v/>
      </c>
      <c r="AE31" s="178"/>
      <c r="AF31" s="178"/>
      <c r="AG31" s="178"/>
      <c r="AH31" s="145" t="str">
        <f>IFERROR(IF(AND(W30="Probabilidad",W31="Probabilidad"),(AJ30-(+AJ30*AD31)),IF(AND(W30="Impacto",W31="Probabilidad"),(AJ29-(+AJ29*AD31)),IF(W31="Impacto",AJ30,""))),"")</f>
        <v/>
      </c>
      <c r="AI31" s="130" t="str">
        <f t="shared" si="5"/>
        <v/>
      </c>
      <c r="AJ31" s="97" t="str">
        <f t="shared" si="6"/>
        <v/>
      </c>
      <c r="AK31" s="130" t="str">
        <f t="shared" si="7"/>
        <v/>
      </c>
      <c r="AL31" s="97" t="str">
        <f>IFERROR(IF(AND(W30="Impacto",W31="Impacto"),(AL30-(+AL30*AD31)),IF(AND(W30="Probabilidad",W31="Impacto"),(AL29-(+AL29*AD31)),IF(W31="Probabilidad",AL30,""))),"")</f>
        <v/>
      </c>
      <c r="AM31" s="98" t="str">
        <f t="shared" si="8"/>
        <v/>
      </c>
      <c r="AN31" s="349"/>
      <c r="AO31" s="176"/>
      <c r="AP31" s="175"/>
      <c r="AQ31" s="183"/>
      <c r="AR31" s="183"/>
      <c r="AS31" s="176"/>
      <c r="AT31" s="183"/>
      <c r="AU31" s="176"/>
      <c r="AV31" s="183"/>
      <c r="AW31" s="176"/>
      <c r="AX31" s="99"/>
      <c r="AY31" s="167"/>
      <c r="AZ31" s="131"/>
      <c r="BA31" s="176"/>
      <c r="BB31" s="176"/>
      <c r="BC31" s="175"/>
      <c r="BD31" s="183"/>
      <c r="BE31" s="183"/>
      <c r="BF31" s="176"/>
      <c r="BG31" s="176"/>
      <c r="BH31" s="175"/>
      <c r="BI31" s="183"/>
      <c r="BJ31" s="183"/>
      <c r="BK31" s="176"/>
      <c r="BL31" s="176"/>
      <c r="BM31" s="175"/>
      <c r="BN31" s="183"/>
      <c r="BO31" s="183"/>
      <c r="BP31" s="167"/>
      <c r="BQ31" s="279"/>
      <c r="BR31" s="131"/>
      <c r="BS31" s="99"/>
      <c r="BT31" s="99"/>
      <c r="BU31" s="99"/>
      <c r="BV31" s="167"/>
      <c r="BW31" s="167"/>
      <c r="BX31" s="167"/>
      <c r="BY31" s="99"/>
      <c r="BZ31" s="167"/>
      <c r="CA31" s="167"/>
      <c r="CB31" s="99"/>
      <c r="CC31" s="167"/>
      <c r="CD31" s="131"/>
      <c r="CE31" s="167"/>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row>
    <row r="32" spans="1:109" ht="15.75" customHeight="1" x14ac:dyDescent="0.3">
      <c r="A32" s="340"/>
      <c r="B32" s="341"/>
      <c r="C32" s="341"/>
      <c r="D32" s="341"/>
      <c r="E32" s="366"/>
      <c r="F32" s="341"/>
      <c r="G32" s="341"/>
      <c r="H32" s="341"/>
      <c r="I32" s="176"/>
      <c r="J32" s="176"/>
      <c r="K32" s="341"/>
      <c r="L32" s="366"/>
      <c r="M32" s="340"/>
      <c r="N32" s="367"/>
      <c r="O32" s="364"/>
      <c r="P32" s="408"/>
      <c r="Q32" s="364">
        <f t="shared" si="12"/>
        <v>0</v>
      </c>
      <c r="R32" s="367"/>
      <c r="S32" s="364"/>
      <c r="T32" s="365"/>
      <c r="U32" s="175">
        <v>4</v>
      </c>
      <c r="V32" s="177"/>
      <c r="W32" s="166" t="str">
        <f t="shared" si="0"/>
        <v/>
      </c>
      <c r="X32" s="166"/>
      <c r="Y32" s="166"/>
      <c r="Z32" s="166"/>
      <c r="AA32" s="166"/>
      <c r="AB32" s="178"/>
      <c r="AC32" s="178"/>
      <c r="AD32" s="97" t="str">
        <f t="shared" si="4"/>
        <v/>
      </c>
      <c r="AE32" s="178"/>
      <c r="AF32" s="178"/>
      <c r="AG32" s="178"/>
      <c r="AH32" s="145" t="str">
        <f>IFERROR(IF(AND(W31="Probabilidad",W32="Probabilidad"),(AJ31-(+AJ31*AD32)),IF(AND(W31="Impacto",W32="Probabilidad"),(AJ30-(+AJ30*AD32)),IF(W32="Impacto",AJ31,""))),"")</f>
        <v/>
      </c>
      <c r="AI32" s="130" t="str">
        <f t="shared" si="5"/>
        <v/>
      </c>
      <c r="AJ32" s="97" t="str">
        <f t="shared" si="6"/>
        <v/>
      </c>
      <c r="AK32" s="130" t="str">
        <f t="shared" si="7"/>
        <v/>
      </c>
      <c r="AL32" s="97" t="str">
        <f>IFERROR(IF(AND(W31="Impacto",W32="Impacto"),(AL31-(+AL31*AD32)),IF(AND(W31="Probabilidad",W32="Impacto"),(AL30-(+AL30*AD32)),IF(W32="Probabilidad",AL31,""))),"")</f>
        <v/>
      </c>
      <c r="AM32" s="98" t="str">
        <f t="shared" si="8"/>
        <v/>
      </c>
      <c r="AN32" s="349"/>
      <c r="AO32" s="176"/>
      <c r="AP32" s="175"/>
      <c r="AQ32" s="183"/>
      <c r="AR32" s="183"/>
      <c r="AS32" s="176"/>
      <c r="AT32" s="183"/>
      <c r="AU32" s="176"/>
      <c r="AV32" s="183"/>
      <c r="AW32" s="176"/>
      <c r="AX32" s="99"/>
      <c r="AY32" s="167"/>
      <c r="AZ32" s="131"/>
      <c r="BA32" s="176"/>
      <c r="BB32" s="176"/>
      <c r="BC32" s="175"/>
      <c r="BD32" s="183"/>
      <c r="BE32" s="183"/>
      <c r="BF32" s="176"/>
      <c r="BG32" s="176"/>
      <c r="BH32" s="175"/>
      <c r="BI32" s="183"/>
      <c r="BJ32" s="183"/>
      <c r="BK32" s="176"/>
      <c r="BL32" s="176"/>
      <c r="BM32" s="175"/>
      <c r="BN32" s="183"/>
      <c r="BO32" s="183"/>
      <c r="BP32" s="167"/>
      <c r="BQ32" s="279"/>
      <c r="BR32" s="131"/>
      <c r="BS32" s="99"/>
      <c r="BT32" s="99"/>
      <c r="BU32" s="99"/>
      <c r="BV32" s="167"/>
      <c r="BW32" s="167"/>
      <c r="BX32" s="167"/>
      <c r="BY32" s="99"/>
      <c r="BZ32" s="167"/>
      <c r="CA32" s="167"/>
      <c r="CB32" s="99"/>
      <c r="CC32" s="167"/>
      <c r="CD32" s="131"/>
      <c r="CE32" s="167"/>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row>
    <row r="33" spans="1:109" ht="15.75" customHeight="1" x14ac:dyDescent="0.3">
      <c r="A33" s="340"/>
      <c r="B33" s="341"/>
      <c r="C33" s="341"/>
      <c r="D33" s="341"/>
      <c r="E33" s="366"/>
      <c r="F33" s="341"/>
      <c r="G33" s="341"/>
      <c r="H33" s="341"/>
      <c r="I33" s="176"/>
      <c r="J33" s="176"/>
      <c r="K33" s="341"/>
      <c r="L33" s="366"/>
      <c r="M33" s="340"/>
      <c r="N33" s="367"/>
      <c r="O33" s="364"/>
      <c r="P33" s="408"/>
      <c r="Q33" s="364">
        <f t="shared" si="12"/>
        <v>0</v>
      </c>
      <c r="R33" s="367"/>
      <c r="S33" s="364"/>
      <c r="T33" s="365"/>
      <c r="U33" s="175">
        <v>5</v>
      </c>
      <c r="V33" s="177"/>
      <c r="W33" s="166" t="str">
        <f t="shared" si="0"/>
        <v/>
      </c>
      <c r="X33" s="166"/>
      <c r="Y33" s="166"/>
      <c r="Z33" s="166"/>
      <c r="AA33" s="166"/>
      <c r="AB33" s="178"/>
      <c r="AC33" s="178"/>
      <c r="AD33" s="97" t="str">
        <f t="shared" si="4"/>
        <v/>
      </c>
      <c r="AE33" s="178"/>
      <c r="AF33" s="178"/>
      <c r="AG33" s="178"/>
      <c r="AH33" s="145" t="str">
        <f>IFERROR(IF(AND(W32="Probabilidad",W33="Probabilidad"),(AJ32-(+AJ32*AD33)),IF(AND(W32="Impacto",W33="Probabilidad"),(AJ31-(+AJ31*AD33)),IF(W33="Impacto",AJ32,""))),"")</f>
        <v/>
      </c>
      <c r="AI33" s="130" t="str">
        <f t="shared" si="5"/>
        <v/>
      </c>
      <c r="AJ33" s="97" t="str">
        <f t="shared" si="6"/>
        <v/>
      </c>
      <c r="AK33" s="130" t="str">
        <f t="shared" si="7"/>
        <v/>
      </c>
      <c r="AL33" s="97" t="str">
        <f>IFERROR(IF(AND(W32="Impacto",W33="Impacto"),(AL32-(+AL32*AD33)),IF(AND(W32="Probabilidad",W33="Impacto"),(AL31-(+AL31*AD33)),IF(W33="Probabilidad",AL32,""))),"")</f>
        <v/>
      </c>
      <c r="AM33" s="98" t="str">
        <f t="shared" si="8"/>
        <v/>
      </c>
      <c r="AN33" s="349"/>
      <c r="AO33" s="176"/>
      <c r="AP33" s="175"/>
      <c r="AQ33" s="183"/>
      <c r="AR33" s="183"/>
      <c r="AS33" s="176"/>
      <c r="AT33" s="183"/>
      <c r="AU33" s="176"/>
      <c r="AV33" s="183"/>
      <c r="AW33" s="176"/>
      <c r="AX33" s="99"/>
      <c r="AY33" s="167"/>
      <c r="AZ33" s="131"/>
      <c r="BA33" s="176"/>
      <c r="BB33" s="176"/>
      <c r="BC33" s="175"/>
      <c r="BD33" s="183"/>
      <c r="BE33" s="183"/>
      <c r="BF33" s="176"/>
      <c r="BG33" s="176"/>
      <c r="BH33" s="175"/>
      <c r="BI33" s="183"/>
      <c r="BJ33" s="183"/>
      <c r="BK33" s="176"/>
      <c r="BL33" s="176"/>
      <c r="BM33" s="175"/>
      <c r="BN33" s="183"/>
      <c r="BO33" s="183"/>
      <c r="BP33" s="167"/>
      <c r="BQ33" s="279"/>
      <c r="BR33" s="131"/>
      <c r="BS33" s="99"/>
      <c r="BT33" s="99"/>
      <c r="BU33" s="99"/>
      <c r="BV33" s="167"/>
      <c r="BW33" s="167"/>
      <c r="BX33" s="167"/>
      <c r="BY33" s="99"/>
      <c r="BZ33" s="167"/>
      <c r="CA33" s="167"/>
      <c r="CB33" s="99"/>
      <c r="CC33" s="167"/>
      <c r="CD33" s="131"/>
      <c r="CE33" s="167"/>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row>
    <row r="34" spans="1:109" ht="15.75" customHeight="1" x14ac:dyDescent="0.3">
      <c r="A34" s="340"/>
      <c r="B34" s="341"/>
      <c r="C34" s="341"/>
      <c r="D34" s="341"/>
      <c r="E34" s="366"/>
      <c r="F34" s="341"/>
      <c r="G34" s="341"/>
      <c r="H34" s="341"/>
      <c r="I34" s="176"/>
      <c r="J34" s="176"/>
      <c r="K34" s="341"/>
      <c r="L34" s="366"/>
      <c r="M34" s="340"/>
      <c r="N34" s="367"/>
      <c r="O34" s="364"/>
      <c r="P34" s="408"/>
      <c r="Q34" s="364">
        <f t="shared" si="12"/>
        <v>0</v>
      </c>
      <c r="R34" s="367"/>
      <c r="S34" s="364"/>
      <c r="T34" s="365"/>
      <c r="U34" s="175">
        <v>6</v>
      </c>
      <c r="V34" s="177"/>
      <c r="W34" s="166" t="str">
        <f t="shared" si="0"/>
        <v/>
      </c>
      <c r="X34" s="166"/>
      <c r="Y34" s="166"/>
      <c r="Z34" s="166"/>
      <c r="AA34" s="166"/>
      <c r="AB34" s="178"/>
      <c r="AC34" s="178"/>
      <c r="AD34" s="97" t="str">
        <f t="shared" si="4"/>
        <v/>
      </c>
      <c r="AE34" s="178"/>
      <c r="AF34" s="178"/>
      <c r="AG34" s="178"/>
      <c r="AH34" s="145" t="str">
        <f>IFERROR(IF(AND(W33="Probabilidad",W34="Probabilidad"),(AJ33-(+AJ33*AD34)),IF(AND(W33="Impacto",W34="Probabilidad"),(AJ32-(+AJ32*AD34)),IF(W34="Impacto",AJ33,""))),"")</f>
        <v/>
      </c>
      <c r="AI34" s="130" t="str">
        <f t="shared" si="5"/>
        <v/>
      </c>
      <c r="AJ34" s="97" t="str">
        <f t="shared" si="6"/>
        <v/>
      </c>
      <c r="AK34" s="130" t="str">
        <f t="shared" si="7"/>
        <v/>
      </c>
      <c r="AL34" s="97" t="str">
        <f>IFERROR(IF(AND(W33="Impacto",W34="Impacto"),(AL33-(+AL33*AD34)),IF(AND(W33="Probabilidad",W34="Impacto"),(AL32-(+AL32*AD34)),IF(W34="Probabilidad",AL33,""))),"")</f>
        <v/>
      </c>
      <c r="AM34" s="98" t="str">
        <f t="shared" si="8"/>
        <v/>
      </c>
      <c r="AN34" s="350"/>
      <c r="AO34" s="176"/>
      <c r="AP34" s="175"/>
      <c r="AQ34" s="183"/>
      <c r="AR34" s="183"/>
      <c r="AS34" s="176"/>
      <c r="AT34" s="183"/>
      <c r="AU34" s="176"/>
      <c r="AV34" s="183"/>
      <c r="AW34" s="176"/>
      <c r="AX34" s="99"/>
      <c r="AY34" s="167"/>
      <c r="AZ34" s="131"/>
      <c r="BA34" s="176"/>
      <c r="BB34" s="176"/>
      <c r="BC34" s="175"/>
      <c r="BD34" s="183"/>
      <c r="BE34" s="183"/>
      <c r="BF34" s="176"/>
      <c r="BG34" s="176"/>
      <c r="BH34" s="175"/>
      <c r="BI34" s="183"/>
      <c r="BJ34" s="183"/>
      <c r="BK34" s="176"/>
      <c r="BL34" s="176"/>
      <c r="BM34" s="175"/>
      <c r="BN34" s="183"/>
      <c r="BO34" s="183"/>
      <c r="BP34" s="167"/>
      <c r="BQ34" s="279"/>
      <c r="BR34" s="131"/>
      <c r="BS34" s="99"/>
      <c r="BT34" s="99"/>
      <c r="BU34" s="99"/>
      <c r="BV34" s="167"/>
      <c r="BW34" s="167"/>
      <c r="BX34" s="167"/>
      <c r="BY34" s="99"/>
      <c r="BZ34" s="167"/>
      <c r="CA34" s="167"/>
      <c r="CB34" s="99"/>
      <c r="CC34" s="167"/>
      <c r="CD34" s="131"/>
      <c r="CE34" s="167"/>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row>
    <row r="35" spans="1:109" ht="15.75" customHeight="1" x14ac:dyDescent="0.3">
      <c r="A35" s="340">
        <v>6</v>
      </c>
      <c r="B35" s="341"/>
      <c r="C35" s="341"/>
      <c r="D35" s="341"/>
      <c r="E35" s="366"/>
      <c r="F35" s="341"/>
      <c r="G35" s="341"/>
      <c r="H35" s="341"/>
      <c r="I35" s="176"/>
      <c r="J35" s="176"/>
      <c r="K35" s="341"/>
      <c r="L35" s="366"/>
      <c r="M35" s="340"/>
      <c r="N35" s="367" t="str">
        <f>IF(M35&lt;=0,"",IF(M35&lt;=2,"Muy Baja",IF(M35&lt;=24,"Baja",IF(M35&lt;=500,"Media",IF(M35&lt;=5000,"Alta","Muy Alta")))))</f>
        <v/>
      </c>
      <c r="O35" s="364" t="str">
        <f>IF(N35="","",IF(N35="Muy Baja",0.2,IF(N35="Baja",0.4,IF(N35="Media",0.6,IF(N35="Alta",0.8,IF(N35="Muy Alta",1,))))))</f>
        <v/>
      </c>
      <c r="P35" s="408"/>
      <c r="Q35" s="364">
        <f ca="1">IF(NOT(ISERROR(MATCH(P35,'Tabla Impacto'!$B$221:$B$223,0))),'Tabla Impacto'!$F$223&amp;"Por favor no seleccionar los criterios de impacto(Afectación Económica o presupuestal y Pérdida Reputacional)",P35)</f>
        <v>0</v>
      </c>
      <c r="R35" s="367" t="str">
        <f ca="1">IF(OR(Q35='Tabla Impacto'!$C$11,Q35='Tabla Impacto'!$D$11),"Leve",IF(OR(Q35='Tabla Impacto'!$C$12,Q35='Tabla Impacto'!$D$12),"Menor",IF(OR(Q35='Tabla Impacto'!$C$13,Q35='Tabla Impacto'!$D$13),"Moderado",IF(OR(Q35='Tabla Impacto'!$C$14,Q35='Tabla Impacto'!$D$14),"Mayor",IF(OR(Q35='Tabla Impacto'!$C$15,Q35='Tabla Impacto'!$D$15),"Catastrófico","")))))</f>
        <v/>
      </c>
      <c r="S35" s="364" t="str">
        <f ca="1">IF(R35="","",IF(R35="Leve",0.2,IF(R35="Menor",0.4,IF(R35="Moderado",0.6,IF(R35="Mayor",0.8,IF(R35="Catastrófico",1,))))))</f>
        <v/>
      </c>
      <c r="T35" s="365"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75">
        <v>1</v>
      </c>
      <c r="V35" s="177"/>
      <c r="W35" s="166" t="str">
        <f t="shared" si="0"/>
        <v/>
      </c>
      <c r="X35" s="166"/>
      <c r="Y35" s="166"/>
      <c r="Z35" s="166"/>
      <c r="AA35" s="166"/>
      <c r="AB35" s="178"/>
      <c r="AC35" s="178"/>
      <c r="AD35" s="97" t="str">
        <f t="shared" si="4"/>
        <v/>
      </c>
      <c r="AE35" s="178"/>
      <c r="AF35" s="178"/>
      <c r="AG35" s="178"/>
      <c r="AH35" s="145" t="str">
        <f>IFERROR(IF(W35="Probabilidad",(O35-(+O35*AD35)),IF(W35="Impacto",O35,"")),"")</f>
        <v/>
      </c>
      <c r="AI35" s="130" t="str">
        <f>IFERROR(IF(AH35="","",IF(AH35&lt;=0.2,"Muy Baja",IF(AH35&lt;=0.4,"Baja",IF(AH35&lt;=0.6,"Media",IF(AH35&lt;=0.8,"Alta","Muy Alta"))))),"")</f>
        <v/>
      </c>
      <c r="AJ35" s="97" t="str">
        <f t="shared" si="6"/>
        <v/>
      </c>
      <c r="AK35" s="130" t="str">
        <f>IFERROR(IF(AL35="","",IF(AL35&lt;=0.2,"Leve",IF(AL35&lt;=0.4,"Menor",IF(AL35&lt;=0.6,"Moderado",IF(AL35&lt;=0.8,"Mayor","Catastrófico"))))),"")</f>
        <v/>
      </c>
      <c r="AL35" s="97" t="str">
        <f>IFERROR(IF(W35="Impacto",(S35-(+S35*AD35)),IF(W35="Probabilidad",S35,"")),"")</f>
        <v/>
      </c>
      <c r="AM35" s="98" t="str">
        <f t="shared" si="8"/>
        <v/>
      </c>
      <c r="AN35" s="348"/>
      <c r="AO35" s="176"/>
      <c r="AP35" s="175"/>
      <c r="AQ35" s="183"/>
      <c r="AR35" s="183"/>
      <c r="AS35" s="176"/>
      <c r="AT35" s="183"/>
      <c r="AU35" s="176"/>
      <c r="AV35" s="183"/>
      <c r="AW35" s="176"/>
      <c r="AX35" s="99"/>
      <c r="AY35" s="167"/>
      <c r="AZ35" s="131"/>
      <c r="BA35" s="176"/>
      <c r="BB35" s="176"/>
      <c r="BC35" s="175"/>
      <c r="BD35" s="183"/>
      <c r="BE35" s="183"/>
      <c r="BF35" s="176"/>
      <c r="BG35" s="176"/>
      <c r="BH35" s="175"/>
      <c r="BI35" s="183"/>
      <c r="BJ35" s="183"/>
      <c r="BK35" s="176"/>
      <c r="BL35" s="176"/>
      <c r="BM35" s="175"/>
      <c r="BN35" s="183"/>
      <c r="BO35" s="183"/>
      <c r="BP35" s="167"/>
      <c r="BQ35" s="279"/>
      <c r="BR35" s="131"/>
      <c r="BS35" s="99"/>
      <c r="BT35" s="99"/>
      <c r="BU35" s="99"/>
      <c r="BV35" s="167"/>
      <c r="BW35" s="167"/>
      <c r="BX35" s="167"/>
      <c r="BY35" s="99"/>
      <c r="BZ35" s="167"/>
      <c r="CA35" s="167"/>
      <c r="CB35" s="99"/>
      <c r="CC35" s="167"/>
      <c r="CD35" s="131"/>
      <c r="CE35" s="167"/>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row>
    <row r="36" spans="1:109" ht="15.75" customHeight="1" x14ac:dyDescent="0.3">
      <c r="A36" s="340"/>
      <c r="B36" s="341"/>
      <c r="C36" s="341"/>
      <c r="D36" s="341"/>
      <c r="E36" s="366"/>
      <c r="F36" s="341"/>
      <c r="G36" s="341"/>
      <c r="H36" s="341"/>
      <c r="I36" s="176"/>
      <c r="J36" s="176"/>
      <c r="K36" s="341"/>
      <c r="L36" s="366"/>
      <c r="M36" s="340"/>
      <c r="N36" s="367"/>
      <c r="O36" s="364"/>
      <c r="P36" s="408"/>
      <c r="Q36" s="364">
        <f t="shared" ref="Q36:Q40" si="13">IF(NOT(ISERROR(MATCH(P36,_xlfn.ANCHORARRAY(E47),0))),O49&amp;"Por favor no seleccionar los criterios de impacto",P36)</f>
        <v>0</v>
      </c>
      <c r="R36" s="367"/>
      <c r="S36" s="364"/>
      <c r="T36" s="365"/>
      <c r="U36" s="175">
        <v>2</v>
      </c>
      <c r="V36" s="177"/>
      <c r="W36" s="166" t="str">
        <f t="shared" si="0"/>
        <v/>
      </c>
      <c r="X36" s="166"/>
      <c r="Y36" s="166"/>
      <c r="Z36" s="166"/>
      <c r="AA36" s="166"/>
      <c r="AB36" s="178"/>
      <c r="AC36" s="178"/>
      <c r="AD36" s="97" t="str">
        <f t="shared" si="4"/>
        <v/>
      </c>
      <c r="AE36" s="178"/>
      <c r="AF36" s="178"/>
      <c r="AG36" s="178"/>
      <c r="AH36" s="145" t="str">
        <f>IFERROR(IF(AND(W35="Probabilidad",W36="Probabilidad"),(AJ35-(+AJ35*AD36)),IF(W36="Probabilidad",(O35-(+O35*AD36)),IF(W36="Impacto",AJ35,""))),"")</f>
        <v/>
      </c>
      <c r="AI36" s="130" t="str">
        <f t="shared" si="5"/>
        <v/>
      </c>
      <c r="AJ36" s="97" t="str">
        <f t="shared" si="6"/>
        <v/>
      </c>
      <c r="AK36" s="130" t="str">
        <f t="shared" si="7"/>
        <v/>
      </c>
      <c r="AL36" s="97" t="str">
        <f>IFERROR(IF(AND(W35="Impacto",W36="Impacto"),(AL29-(+AL29*AD36)),IF(W36="Impacto",($S$35-(+$S$35*AD36)),IF(W36="Probabilidad",AL29,""))),"")</f>
        <v/>
      </c>
      <c r="AM36" s="98" t="str">
        <f t="shared" si="8"/>
        <v/>
      </c>
      <c r="AN36" s="349"/>
      <c r="AO36" s="176"/>
      <c r="AP36" s="175"/>
      <c r="AQ36" s="183"/>
      <c r="AR36" s="183"/>
      <c r="AS36" s="176"/>
      <c r="AT36" s="183"/>
      <c r="AU36" s="176"/>
      <c r="AV36" s="183"/>
      <c r="AW36" s="176"/>
      <c r="AX36" s="99"/>
      <c r="AY36" s="167"/>
      <c r="AZ36" s="131"/>
      <c r="BA36" s="176"/>
      <c r="BB36" s="176"/>
      <c r="BC36" s="175"/>
      <c r="BD36" s="183"/>
      <c r="BE36" s="183"/>
      <c r="BF36" s="167"/>
      <c r="BG36" s="167"/>
      <c r="BH36" s="131"/>
      <c r="BI36" s="99"/>
      <c r="BJ36" s="99"/>
      <c r="BK36" s="176"/>
      <c r="BL36" s="176"/>
      <c r="BM36" s="175"/>
      <c r="BN36" s="183"/>
      <c r="BO36" s="183"/>
      <c r="BP36" s="167"/>
      <c r="BQ36" s="279"/>
      <c r="BR36" s="131"/>
      <c r="BS36" s="99"/>
      <c r="BT36" s="99"/>
      <c r="BU36" s="99"/>
      <c r="BV36" s="167"/>
      <c r="BW36" s="167"/>
      <c r="BX36" s="167"/>
      <c r="BY36" s="99"/>
      <c r="BZ36" s="167"/>
      <c r="CA36" s="167"/>
      <c r="CB36" s="99"/>
      <c r="CC36" s="167"/>
      <c r="CD36" s="131"/>
      <c r="CE36" s="167"/>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row>
    <row r="37" spans="1:109" ht="15.75" customHeight="1" x14ac:dyDescent="0.3">
      <c r="A37" s="340"/>
      <c r="B37" s="341"/>
      <c r="C37" s="341"/>
      <c r="D37" s="341"/>
      <c r="E37" s="366"/>
      <c r="F37" s="341"/>
      <c r="G37" s="341"/>
      <c r="H37" s="341"/>
      <c r="I37" s="176"/>
      <c r="J37" s="176"/>
      <c r="K37" s="341"/>
      <c r="L37" s="366"/>
      <c r="M37" s="340"/>
      <c r="N37" s="367"/>
      <c r="O37" s="364"/>
      <c r="P37" s="408"/>
      <c r="Q37" s="364">
        <f t="shared" si="13"/>
        <v>0</v>
      </c>
      <c r="R37" s="367"/>
      <c r="S37" s="364"/>
      <c r="T37" s="365"/>
      <c r="U37" s="175">
        <v>3</v>
      </c>
      <c r="V37" s="179"/>
      <c r="W37" s="166" t="str">
        <f t="shared" ref="W37:W64" si="14">IF(OR(AB37="Preventivo",AB37="Detectivo"),"Probabilidad",IF(AB37="Correctivo","Impacto",""))</f>
        <v/>
      </c>
      <c r="X37" s="166"/>
      <c r="Y37" s="166"/>
      <c r="Z37" s="166"/>
      <c r="AA37" s="166"/>
      <c r="AB37" s="178"/>
      <c r="AC37" s="178"/>
      <c r="AD37" s="97" t="str">
        <f t="shared" si="4"/>
        <v/>
      </c>
      <c r="AE37" s="178"/>
      <c r="AF37" s="178"/>
      <c r="AG37" s="178"/>
      <c r="AH37" s="145" t="str">
        <f>IFERROR(IF(AND(W36="Probabilidad",W37="Probabilidad"),(AJ36-(+AJ36*AD37)),IF(AND(W36="Impacto",W37="Probabilidad"),(AJ35-(+AJ35*AD37)),IF(W37="Impacto",AJ36,""))),"")</f>
        <v/>
      </c>
      <c r="AI37" s="130" t="str">
        <f t="shared" si="5"/>
        <v/>
      </c>
      <c r="AJ37" s="97" t="str">
        <f t="shared" ref="AJ37:AJ64" si="15">+AH37</f>
        <v/>
      </c>
      <c r="AK37" s="130" t="str">
        <f t="shared" si="7"/>
        <v/>
      </c>
      <c r="AL37" s="97" t="str">
        <f>IFERROR(IF(AND(W36="Impacto",W37="Impacto"),(AL36-(+AL36*AD37)),IF(AND(W36="Probabilidad",W37="Impacto"),(AL35-(+AL35*AD37)),IF(W37="Probabilidad",AL36,""))),"")</f>
        <v/>
      </c>
      <c r="AM37" s="98"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49"/>
      <c r="AO37" s="176"/>
      <c r="AP37" s="175"/>
      <c r="AQ37" s="183"/>
      <c r="AR37" s="183"/>
      <c r="AS37" s="176"/>
      <c r="AT37" s="183"/>
      <c r="AU37" s="176"/>
      <c r="AV37" s="183"/>
      <c r="AW37" s="176"/>
      <c r="AX37" s="99"/>
      <c r="AY37" s="167"/>
      <c r="AZ37" s="131"/>
      <c r="BA37" s="176"/>
      <c r="BB37" s="176"/>
      <c r="BC37" s="175"/>
      <c r="BD37" s="183"/>
      <c r="BE37" s="183"/>
      <c r="BF37" s="167"/>
      <c r="BG37" s="167"/>
      <c r="BH37" s="131"/>
      <c r="BI37" s="99"/>
      <c r="BJ37" s="99"/>
      <c r="BK37" s="176"/>
      <c r="BL37" s="176"/>
      <c r="BM37" s="175"/>
      <c r="BN37" s="183"/>
      <c r="BO37" s="183"/>
      <c r="BP37" s="167"/>
      <c r="BQ37" s="279"/>
      <c r="BR37" s="131"/>
      <c r="BS37" s="99"/>
      <c r="BT37" s="99"/>
      <c r="BU37" s="99"/>
      <c r="BV37" s="167"/>
      <c r="BW37" s="167"/>
      <c r="BX37" s="167"/>
      <c r="BY37" s="99"/>
      <c r="BZ37" s="167"/>
      <c r="CA37" s="167"/>
      <c r="CB37" s="99"/>
      <c r="CC37" s="167"/>
      <c r="CD37" s="131"/>
      <c r="CE37" s="167"/>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row>
    <row r="38" spans="1:109" ht="15.75" customHeight="1" x14ac:dyDescent="0.3">
      <c r="A38" s="340"/>
      <c r="B38" s="341"/>
      <c r="C38" s="341"/>
      <c r="D38" s="341"/>
      <c r="E38" s="366"/>
      <c r="F38" s="341"/>
      <c r="G38" s="341"/>
      <c r="H38" s="341"/>
      <c r="I38" s="176"/>
      <c r="J38" s="176"/>
      <c r="K38" s="341"/>
      <c r="L38" s="366"/>
      <c r="M38" s="340"/>
      <c r="N38" s="367"/>
      <c r="O38" s="364"/>
      <c r="P38" s="408"/>
      <c r="Q38" s="364">
        <f t="shared" si="13"/>
        <v>0</v>
      </c>
      <c r="R38" s="367"/>
      <c r="S38" s="364"/>
      <c r="T38" s="365"/>
      <c r="U38" s="175">
        <v>4</v>
      </c>
      <c r="V38" s="177"/>
      <c r="W38" s="166" t="str">
        <f t="shared" si="14"/>
        <v/>
      </c>
      <c r="X38" s="166"/>
      <c r="Y38" s="166"/>
      <c r="Z38" s="166"/>
      <c r="AA38" s="166"/>
      <c r="AB38" s="178"/>
      <c r="AC38" s="178"/>
      <c r="AD38" s="97" t="str">
        <f t="shared" si="4"/>
        <v/>
      </c>
      <c r="AE38" s="178"/>
      <c r="AF38" s="178"/>
      <c r="AG38" s="178"/>
      <c r="AH38" s="145" t="str">
        <f>IFERROR(IF(AND(W37="Probabilidad",W38="Probabilidad"),(AJ37-(+AJ37*AD38)),IF(AND(W37="Impacto",W38="Probabilidad"),(AJ36-(+AJ36*AD38)),IF(W38="Impacto",AJ37,""))),"")</f>
        <v/>
      </c>
      <c r="AI38" s="130" t="str">
        <f t="shared" si="5"/>
        <v/>
      </c>
      <c r="AJ38" s="97" t="str">
        <f t="shared" si="15"/>
        <v/>
      </c>
      <c r="AK38" s="130" t="str">
        <f t="shared" si="7"/>
        <v/>
      </c>
      <c r="AL38" s="97" t="str">
        <f>IFERROR(IF(AND(W37="Impacto",W38="Impacto"),(AL37-(+AL37*AD38)),IF(AND(W37="Probabilidad",W38="Impacto"),(AL36-(+AL36*AD38)),IF(W38="Probabilidad",AL37,""))),"")</f>
        <v/>
      </c>
      <c r="AM38" s="98" t="str">
        <f t="shared" si="16"/>
        <v/>
      </c>
      <c r="AN38" s="349"/>
      <c r="AO38" s="176"/>
      <c r="AP38" s="175"/>
      <c r="AQ38" s="183"/>
      <c r="AR38" s="183"/>
      <c r="AS38" s="176"/>
      <c r="AT38" s="183"/>
      <c r="AU38" s="176"/>
      <c r="AV38" s="183"/>
      <c r="AW38" s="176"/>
      <c r="AX38" s="99"/>
      <c r="AY38" s="167"/>
      <c r="AZ38" s="131"/>
      <c r="BA38" s="176"/>
      <c r="BB38" s="176"/>
      <c r="BC38" s="175"/>
      <c r="BD38" s="183"/>
      <c r="BE38" s="183"/>
      <c r="BF38" s="167"/>
      <c r="BG38" s="167"/>
      <c r="BH38" s="131"/>
      <c r="BI38" s="99"/>
      <c r="BJ38" s="99"/>
      <c r="BK38" s="176"/>
      <c r="BL38" s="176"/>
      <c r="BM38" s="175"/>
      <c r="BN38" s="183"/>
      <c r="BO38" s="183"/>
      <c r="BP38" s="167"/>
      <c r="BQ38" s="279"/>
      <c r="BR38" s="131"/>
      <c r="BS38" s="99"/>
      <c r="BT38" s="99"/>
      <c r="BU38" s="99"/>
      <c r="BV38" s="167"/>
      <c r="BW38" s="167"/>
      <c r="BX38" s="167"/>
      <c r="BY38" s="99"/>
      <c r="BZ38" s="167"/>
      <c r="CA38" s="167"/>
      <c r="CB38" s="99"/>
      <c r="CC38" s="167"/>
      <c r="CD38" s="131"/>
      <c r="CE38" s="167"/>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row>
    <row r="39" spans="1:109" ht="15.75" customHeight="1" x14ac:dyDescent="0.3">
      <c r="A39" s="340"/>
      <c r="B39" s="341"/>
      <c r="C39" s="341"/>
      <c r="D39" s="341"/>
      <c r="E39" s="366"/>
      <c r="F39" s="341"/>
      <c r="G39" s="341"/>
      <c r="H39" s="341"/>
      <c r="I39" s="176"/>
      <c r="J39" s="176"/>
      <c r="K39" s="341"/>
      <c r="L39" s="366"/>
      <c r="M39" s="340"/>
      <c r="N39" s="367"/>
      <c r="O39" s="364"/>
      <c r="P39" s="408"/>
      <c r="Q39" s="364">
        <f t="shared" si="13"/>
        <v>0</v>
      </c>
      <c r="R39" s="367"/>
      <c r="S39" s="364"/>
      <c r="T39" s="365"/>
      <c r="U39" s="175">
        <v>5</v>
      </c>
      <c r="V39" s="177"/>
      <c r="W39" s="166" t="str">
        <f t="shared" si="14"/>
        <v/>
      </c>
      <c r="X39" s="166"/>
      <c r="Y39" s="166"/>
      <c r="Z39" s="166"/>
      <c r="AA39" s="166"/>
      <c r="AB39" s="178"/>
      <c r="AC39" s="178"/>
      <c r="AD39" s="97" t="str">
        <f t="shared" si="4"/>
        <v/>
      </c>
      <c r="AE39" s="178"/>
      <c r="AF39" s="178"/>
      <c r="AG39" s="178"/>
      <c r="AH39" s="145" t="str">
        <f>IFERROR(IF(AND(W38="Probabilidad",W39="Probabilidad"),(AJ38-(+AJ38*AD39)),IF(AND(W38="Impacto",W39="Probabilidad"),(AJ37-(+AJ37*AD39)),IF(W39="Impacto",AJ38,""))),"")</f>
        <v/>
      </c>
      <c r="AI39" s="130" t="str">
        <f t="shared" si="5"/>
        <v/>
      </c>
      <c r="AJ39" s="97" t="str">
        <f t="shared" si="15"/>
        <v/>
      </c>
      <c r="AK39" s="130" t="str">
        <f t="shared" si="7"/>
        <v/>
      </c>
      <c r="AL39" s="97" t="str">
        <f>IFERROR(IF(AND(W38="Impacto",W39="Impacto"),(AL38-(+AL38*AD39)),IF(AND(W38="Probabilidad",W39="Impacto"),(AL37-(+AL37*AD39)),IF(W39="Probabilidad",AL38,""))),"")</f>
        <v/>
      </c>
      <c r="AM39" s="98" t="str">
        <f t="shared" si="16"/>
        <v/>
      </c>
      <c r="AN39" s="349"/>
      <c r="AO39" s="176"/>
      <c r="AP39" s="175"/>
      <c r="AQ39" s="183"/>
      <c r="AR39" s="183"/>
      <c r="AS39" s="176"/>
      <c r="AT39" s="183"/>
      <c r="AU39" s="176"/>
      <c r="AV39" s="183"/>
      <c r="AW39" s="176"/>
      <c r="AX39" s="99"/>
      <c r="AY39" s="167"/>
      <c r="AZ39" s="131"/>
      <c r="BA39" s="176"/>
      <c r="BB39" s="176"/>
      <c r="BC39" s="175"/>
      <c r="BD39" s="183"/>
      <c r="BE39" s="183"/>
      <c r="BF39" s="167"/>
      <c r="BG39" s="167"/>
      <c r="BH39" s="131"/>
      <c r="BI39" s="99"/>
      <c r="BJ39" s="99"/>
      <c r="BK39" s="176"/>
      <c r="BL39" s="176"/>
      <c r="BM39" s="175"/>
      <c r="BN39" s="183"/>
      <c r="BO39" s="183"/>
      <c r="BP39" s="167"/>
      <c r="BQ39" s="279"/>
      <c r="BR39" s="131"/>
      <c r="BS39" s="99"/>
      <c r="BT39" s="99"/>
      <c r="BU39" s="99"/>
      <c r="BV39" s="167"/>
      <c r="BW39" s="167"/>
      <c r="BX39" s="167"/>
      <c r="BY39" s="99"/>
      <c r="BZ39" s="167"/>
      <c r="CA39" s="167"/>
      <c r="CB39" s="99"/>
      <c r="CC39" s="167"/>
      <c r="CD39" s="131"/>
      <c r="CE39" s="167"/>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row>
    <row r="40" spans="1:109" ht="15.75" customHeight="1" x14ac:dyDescent="0.3">
      <c r="A40" s="340"/>
      <c r="B40" s="341"/>
      <c r="C40" s="341"/>
      <c r="D40" s="341"/>
      <c r="E40" s="366"/>
      <c r="F40" s="341"/>
      <c r="G40" s="341"/>
      <c r="H40" s="341"/>
      <c r="I40" s="176"/>
      <c r="J40" s="176"/>
      <c r="K40" s="341"/>
      <c r="L40" s="366"/>
      <c r="M40" s="340"/>
      <c r="N40" s="367"/>
      <c r="O40" s="364"/>
      <c r="P40" s="408"/>
      <c r="Q40" s="364">
        <f t="shared" si="13"/>
        <v>0</v>
      </c>
      <c r="R40" s="367"/>
      <c r="S40" s="364"/>
      <c r="T40" s="365"/>
      <c r="U40" s="175">
        <v>6</v>
      </c>
      <c r="V40" s="177"/>
      <c r="W40" s="166" t="str">
        <f t="shared" si="14"/>
        <v/>
      </c>
      <c r="X40" s="166"/>
      <c r="Y40" s="166"/>
      <c r="Z40" s="166"/>
      <c r="AA40" s="166"/>
      <c r="AB40" s="178"/>
      <c r="AC40" s="178"/>
      <c r="AD40" s="97" t="str">
        <f t="shared" si="4"/>
        <v/>
      </c>
      <c r="AE40" s="178"/>
      <c r="AF40" s="178"/>
      <c r="AG40" s="178"/>
      <c r="AH40" s="145" t="str">
        <f>IFERROR(IF(AND(W39="Probabilidad",W40="Probabilidad"),(AJ39-(+AJ39*AD40)),IF(AND(W39="Impacto",W40="Probabilidad"),(AJ38-(+AJ38*AD40)),IF(W40="Impacto",AJ39,""))),"")</f>
        <v/>
      </c>
      <c r="AI40" s="130" t="str">
        <f t="shared" si="5"/>
        <v/>
      </c>
      <c r="AJ40" s="97" t="str">
        <f t="shared" si="15"/>
        <v/>
      </c>
      <c r="AK40" s="130" t="str">
        <f>IFERROR(IF(AL40="","",IF(AL40&lt;=0.2,"Leve",IF(AL40&lt;=0.4,"Menor",IF(AL40&lt;=0.6,"Moderado",IF(AL40&lt;=0.8,"Mayor","Catastrófico"))))),"")</f>
        <v/>
      </c>
      <c r="AL40" s="97" t="str">
        <f>IFERROR(IF(AND(W39="Impacto",W40="Impacto"),(AL39-(+AL39*AD40)),IF(AND(W39="Probabilidad",W40="Impacto"),(AL38-(+AL38*AD40)),IF(W40="Probabilidad",AL39,""))),"")</f>
        <v/>
      </c>
      <c r="AM40" s="98" t="str">
        <f t="shared" si="16"/>
        <v/>
      </c>
      <c r="AN40" s="350"/>
      <c r="AO40" s="176"/>
      <c r="AP40" s="175"/>
      <c r="AQ40" s="183"/>
      <c r="AR40" s="183"/>
      <c r="AS40" s="176"/>
      <c r="AT40" s="183"/>
      <c r="AU40" s="176"/>
      <c r="AV40" s="183"/>
      <c r="AW40" s="176"/>
      <c r="AX40" s="99"/>
      <c r="AY40" s="167"/>
      <c r="AZ40" s="131"/>
      <c r="BA40" s="176"/>
      <c r="BB40" s="176"/>
      <c r="BC40" s="175"/>
      <c r="BD40" s="183"/>
      <c r="BE40" s="183"/>
      <c r="BF40" s="167"/>
      <c r="BG40" s="167"/>
      <c r="BH40" s="131"/>
      <c r="BI40" s="99"/>
      <c r="BJ40" s="99"/>
      <c r="BK40" s="176"/>
      <c r="BL40" s="176"/>
      <c r="BM40" s="175"/>
      <c r="BN40" s="183"/>
      <c r="BO40" s="183"/>
      <c r="BP40" s="167"/>
      <c r="BQ40" s="279"/>
      <c r="BR40" s="131"/>
      <c r="BS40" s="99"/>
      <c r="BT40" s="99"/>
      <c r="BU40" s="99"/>
      <c r="BV40" s="167"/>
      <c r="BW40" s="167"/>
      <c r="BX40" s="167"/>
      <c r="BY40" s="99"/>
      <c r="BZ40" s="167"/>
      <c r="CA40" s="167"/>
      <c r="CB40" s="99"/>
      <c r="CC40" s="167"/>
      <c r="CD40" s="131"/>
      <c r="CE40" s="167"/>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row>
    <row r="41" spans="1:109" ht="15.75" customHeight="1" x14ac:dyDescent="0.3">
      <c r="A41" s="340">
        <v>7</v>
      </c>
      <c r="B41" s="341"/>
      <c r="C41" s="341"/>
      <c r="D41" s="341"/>
      <c r="E41" s="366"/>
      <c r="F41" s="341"/>
      <c r="G41" s="341"/>
      <c r="H41" s="341"/>
      <c r="I41" s="176"/>
      <c r="J41" s="176"/>
      <c r="K41" s="341"/>
      <c r="L41" s="366"/>
      <c r="M41" s="340"/>
      <c r="N41" s="367" t="str">
        <f>IF(M41&lt;=0,"",IF(M41&lt;=2,"Muy Baja",IF(M41&lt;=24,"Baja",IF(M41&lt;=500,"Media",IF(M41&lt;=5000,"Alta","Muy Alta")))))</f>
        <v/>
      </c>
      <c r="O41" s="364" t="str">
        <f>IF(N41="","",IF(N41="Muy Baja",0.2,IF(N41="Baja",0.4,IF(N41="Media",0.6,IF(N41="Alta",0.8,IF(N41="Muy Alta",1,))))))</f>
        <v/>
      </c>
      <c r="P41" s="408"/>
      <c r="Q41" s="364">
        <f ca="1">IF(NOT(ISERROR(MATCH(P41,'Tabla Impacto'!$B$221:$B$223,0))),'Tabla Impacto'!$F$223&amp;"Por favor no seleccionar los criterios de impacto(Afectación Económica o presupuestal y Pérdida Reputacional)",P41)</f>
        <v>0</v>
      </c>
      <c r="R41" s="367" t="str">
        <f ca="1">IF(OR(Q41='Tabla Impacto'!$C$11,Q41='Tabla Impacto'!$D$11),"Leve",IF(OR(Q41='Tabla Impacto'!$C$12,Q41='Tabla Impacto'!$D$12),"Menor",IF(OR(Q41='Tabla Impacto'!$C$13,Q41='Tabla Impacto'!$D$13),"Moderado",IF(OR(Q41='Tabla Impacto'!$C$14,Q41='Tabla Impacto'!$D$14),"Mayor",IF(OR(Q41='Tabla Impacto'!$C$15,Q41='Tabla Impacto'!$D$15),"Catastrófico","")))))</f>
        <v/>
      </c>
      <c r="S41" s="364" t="str">
        <f ca="1">IF(R41="","",IF(R41="Leve",0.2,IF(R41="Menor",0.4,IF(R41="Moderado",0.6,IF(R41="Mayor",0.8,IF(R41="Catastrófico",1,))))))</f>
        <v/>
      </c>
      <c r="T41" s="365"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75">
        <v>1</v>
      </c>
      <c r="V41" s="177"/>
      <c r="W41" s="166" t="str">
        <f t="shared" si="14"/>
        <v/>
      </c>
      <c r="X41" s="166"/>
      <c r="Y41" s="166"/>
      <c r="Z41" s="166"/>
      <c r="AA41" s="166"/>
      <c r="AB41" s="178"/>
      <c r="AC41" s="178"/>
      <c r="AD41" s="97" t="str">
        <f t="shared" si="4"/>
        <v/>
      </c>
      <c r="AE41" s="178"/>
      <c r="AF41" s="178"/>
      <c r="AG41" s="178"/>
      <c r="AH41" s="145" t="str">
        <f>IFERROR(IF(W41="Probabilidad",(O41-(+O41*AD41)),IF(W41="Impacto",O41,"")),"")</f>
        <v/>
      </c>
      <c r="AI41" s="130" t="str">
        <f>IFERROR(IF(AH41="","",IF(AH41&lt;=0.2,"Muy Baja",IF(AH41&lt;=0.4,"Baja",IF(AH41&lt;=0.6,"Media",IF(AH41&lt;=0.8,"Alta","Muy Alta"))))),"")</f>
        <v/>
      </c>
      <c r="AJ41" s="97" t="str">
        <f t="shared" si="15"/>
        <v/>
      </c>
      <c r="AK41" s="130" t="str">
        <f>IFERROR(IF(AL41="","",IF(AL41&lt;=0.2,"Leve",IF(AL41&lt;=0.4,"Menor",IF(AL41&lt;=0.6,"Moderado",IF(AL41&lt;=0.8,"Mayor","Catastrófico"))))),"")</f>
        <v/>
      </c>
      <c r="AL41" s="97" t="str">
        <f>IFERROR(IF(W41="Impacto",(S41-(+S41*AD41)),IF(W41="Probabilidad",S41,"")),"")</f>
        <v/>
      </c>
      <c r="AM41" s="98" t="str">
        <f t="shared" si="16"/>
        <v/>
      </c>
      <c r="AN41" s="348"/>
      <c r="AO41" s="176"/>
      <c r="AP41" s="175"/>
      <c r="AQ41" s="183"/>
      <c r="AR41" s="183"/>
      <c r="AS41" s="176"/>
      <c r="AT41" s="183"/>
      <c r="AU41" s="176"/>
      <c r="AV41" s="183"/>
      <c r="AW41" s="176"/>
      <c r="AX41" s="99"/>
      <c r="AY41" s="167"/>
      <c r="AZ41" s="131"/>
      <c r="BA41" s="176"/>
      <c r="BB41" s="176"/>
      <c r="BC41" s="175"/>
      <c r="BD41" s="183"/>
      <c r="BE41" s="183"/>
      <c r="BF41" s="167"/>
      <c r="BG41" s="167"/>
      <c r="BH41" s="131"/>
      <c r="BI41" s="99"/>
      <c r="BJ41" s="99"/>
      <c r="BK41" s="176"/>
      <c r="BL41" s="176"/>
      <c r="BM41" s="175"/>
      <c r="BN41" s="183"/>
      <c r="BO41" s="183"/>
      <c r="BP41" s="167"/>
      <c r="BQ41" s="279"/>
      <c r="BR41" s="131"/>
      <c r="BS41" s="99"/>
      <c r="BT41" s="99"/>
      <c r="BU41" s="99"/>
      <c r="BV41" s="167"/>
      <c r="BW41" s="167"/>
      <c r="BX41" s="167"/>
      <c r="BY41" s="99"/>
      <c r="BZ41" s="167"/>
      <c r="CA41" s="167"/>
      <c r="CB41" s="99"/>
      <c r="CC41" s="167"/>
      <c r="CD41" s="131"/>
      <c r="CE41" s="167"/>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row>
    <row r="42" spans="1:109" ht="15.75" customHeight="1" x14ac:dyDescent="0.3">
      <c r="A42" s="340"/>
      <c r="B42" s="341"/>
      <c r="C42" s="341"/>
      <c r="D42" s="341"/>
      <c r="E42" s="366"/>
      <c r="F42" s="341"/>
      <c r="G42" s="341"/>
      <c r="H42" s="341"/>
      <c r="I42" s="176"/>
      <c r="J42" s="176"/>
      <c r="K42" s="341"/>
      <c r="L42" s="366"/>
      <c r="M42" s="340"/>
      <c r="N42" s="367"/>
      <c r="O42" s="364"/>
      <c r="P42" s="408"/>
      <c r="Q42" s="364">
        <f t="shared" ref="Q42:Q46" si="17">IF(NOT(ISERROR(MATCH(P42,_xlfn.ANCHORARRAY(E53),0))),O55&amp;"Por favor no seleccionar los criterios de impacto",P42)</f>
        <v>0</v>
      </c>
      <c r="R42" s="367"/>
      <c r="S42" s="364"/>
      <c r="T42" s="365"/>
      <c r="U42" s="175">
        <v>2</v>
      </c>
      <c r="V42" s="177"/>
      <c r="W42" s="166" t="str">
        <f t="shared" si="14"/>
        <v/>
      </c>
      <c r="X42" s="166"/>
      <c r="Y42" s="166"/>
      <c r="Z42" s="166"/>
      <c r="AA42" s="166"/>
      <c r="AB42" s="178"/>
      <c r="AC42" s="178"/>
      <c r="AD42" s="97" t="str">
        <f t="shared" si="4"/>
        <v/>
      </c>
      <c r="AE42" s="178"/>
      <c r="AF42" s="178"/>
      <c r="AG42" s="178"/>
      <c r="AH42" s="145" t="str">
        <f>IFERROR(IF(AND(W41="Probabilidad",W42="Probabilidad"),(AJ41-(+AJ41*AD42)),IF(W42="Probabilidad",(O41-(+O41*AD42)),IF(W42="Impacto",AJ41,""))),"")</f>
        <v/>
      </c>
      <c r="AI42" s="130" t="str">
        <f t="shared" si="5"/>
        <v/>
      </c>
      <c r="AJ42" s="97" t="str">
        <f t="shared" si="15"/>
        <v/>
      </c>
      <c r="AK42" s="130" t="str">
        <f t="shared" si="7"/>
        <v/>
      </c>
      <c r="AL42" s="97" t="str">
        <f>IFERROR(IF(AND(W41="Impacto",W42="Impacto"),(AL35-(+AL35*AD42)),IF(W42="Impacto",($S$41-(+$S$41*AD42)),IF(W42="Probabilidad",AL35,""))),"")</f>
        <v/>
      </c>
      <c r="AM42" s="98" t="str">
        <f t="shared" si="16"/>
        <v/>
      </c>
      <c r="AN42" s="349"/>
      <c r="AO42" s="176"/>
      <c r="AP42" s="175"/>
      <c r="AQ42" s="183"/>
      <c r="AR42" s="183"/>
      <c r="AS42" s="176"/>
      <c r="AT42" s="183"/>
      <c r="AU42" s="176"/>
      <c r="AV42" s="183"/>
      <c r="AW42" s="176"/>
      <c r="AX42" s="99"/>
      <c r="AY42" s="167"/>
      <c r="AZ42" s="131"/>
      <c r="BA42" s="176"/>
      <c r="BB42" s="176"/>
      <c r="BC42" s="175"/>
      <c r="BD42" s="183"/>
      <c r="BE42" s="183"/>
      <c r="BF42" s="167"/>
      <c r="BG42" s="167"/>
      <c r="BH42" s="131"/>
      <c r="BI42" s="99"/>
      <c r="BJ42" s="99"/>
      <c r="BK42" s="176"/>
      <c r="BL42" s="176"/>
      <c r="BM42" s="175"/>
      <c r="BN42" s="183"/>
      <c r="BO42" s="183"/>
      <c r="BP42" s="167"/>
      <c r="BQ42" s="279"/>
      <c r="BR42" s="131"/>
      <c r="BS42" s="99"/>
      <c r="BT42" s="99"/>
      <c r="BU42" s="99"/>
      <c r="BV42" s="167"/>
      <c r="BW42" s="167"/>
      <c r="BX42" s="167"/>
      <c r="BY42" s="99"/>
      <c r="BZ42" s="167"/>
      <c r="CA42" s="167"/>
      <c r="CB42" s="99"/>
      <c r="CC42" s="167"/>
      <c r="CD42" s="131"/>
      <c r="CE42" s="167"/>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row>
    <row r="43" spans="1:109" ht="15.75" customHeight="1" x14ac:dyDescent="0.3">
      <c r="A43" s="340"/>
      <c r="B43" s="341"/>
      <c r="C43" s="341"/>
      <c r="D43" s="341"/>
      <c r="E43" s="366"/>
      <c r="F43" s="341"/>
      <c r="G43" s="341"/>
      <c r="H43" s="341"/>
      <c r="I43" s="176"/>
      <c r="J43" s="176"/>
      <c r="K43" s="341"/>
      <c r="L43" s="366"/>
      <c r="M43" s="340"/>
      <c r="N43" s="367"/>
      <c r="O43" s="364"/>
      <c r="P43" s="408"/>
      <c r="Q43" s="364">
        <f t="shared" si="17"/>
        <v>0</v>
      </c>
      <c r="R43" s="367"/>
      <c r="S43" s="364"/>
      <c r="T43" s="365"/>
      <c r="U43" s="175">
        <v>3</v>
      </c>
      <c r="V43" s="179"/>
      <c r="W43" s="166" t="str">
        <f t="shared" si="14"/>
        <v/>
      </c>
      <c r="X43" s="166"/>
      <c r="Y43" s="166"/>
      <c r="Z43" s="166"/>
      <c r="AA43" s="166"/>
      <c r="AB43" s="178"/>
      <c r="AC43" s="178"/>
      <c r="AD43" s="97" t="str">
        <f t="shared" si="4"/>
        <v/>
      </c>
      <c r="AE43" s="178"/>
      <c r="AF43" s="178"/>
      <c r="AG43" s="178"/>
      <c r="AH43" s="145" t="str">
        <f>IFERROR(IF(AND(W42="Probabilidad",W43="Probabilidad"),(AJ42-(+AJ42*AD43)),IF(AND(W42="Impacto",W43="Probabilidad"),(AJ41-(+AJ41*AD43)),IF(W43="Impacto",AJ42,""))),"")</f>
        <v/>
      </c>
      <c r="AI43" s="130" t="str">
        <f t="shared" si="5"/>
        <v/>
      </c>
      <c r="AJ43" s="97" t="str">
        <f t="shared" si="15"/>
        <v/>
      </c>
      <c r="AK43" s="130" t="str">
        <f t="shared" si="7"/>
        <v/>
      </c>
      <c r="AL43" s="97" t="str">
        <f>IFERROR(IF(AND(W42="Impacto",W43="Impacto"),(AL42-(+AL42*AD43)),IF(AND(W42="Probabilidad",W43="Impacto"),(AL41-(+AL41*AD43)),IF(W43="Probabilidad",AL42,""))),"")</f>
        <v/>
      </c>
      <c r="AM43" s="98" t="str">
        <f t="shared" si="16"/>
        <v/>
      </c>
      <c r="AN43" s="349"/>
      <c r="AO43" s="176"/>
      <c r="AP43" s="175"/>
      <c r="AQ43" s="183"/>
      <c r="AR43" s="183"/>
      <c r="AS43" s="176"/>
      <c r="AT43" s="183"/>
      <c r="AU43" s="176"/>
      <c r="AV43" s="183"/>
      <c r="AW43" s="176"/>
      <c r="AX43" s="99"/>
      <c r="AY43" s="167"/>
      <c r="AZ43" s="131"/>
      <c r="BA43" s="176"/>
      <c r="BB43" s="176"/>
      <c r="BC43" s="175"/>
      <c r="BD43" s="183"/>
      <c r="BE43" s="183"/>
      <c r="BF43" s="167"/>
      <c r="BG43" s="167"/>
      <c r="BH43" s="131"/>
      <c r="BI43" s="99"/>
      <c r="BJ43" s="99"/>
      <c r="BK43" s="176"/>
      <c r="BL43" s="176"/>
      <c r="BM43" s="175"/>
      <c r="BN43" s="183"/>
      <c r="BO43" s="183"/>
      <c r="BP43" s="167"/>
      <c r="BQ43" s="279"/>
      <c r="BR43" s="131"/>
      <c r="BS43" s="99"/>
      <c r="BT43" s="99"/>
      <c r="BU43" s="99"/>
      <c r="BV43" s="167"/>
      <c r="BW43" s="167"/>
      <c r="BX43" s="167"/>
      <c r="BY43" s="99"/>
      <c r="BZ43" s="167"/>
      <c r="CA43" s="167"/>
      <c r="CB43" s="99"/>
      <c r="CC43" s="167"/>
      <c r="CD43" s="131"/>
      <c r="CE43" s="167"/>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row>
    <row r="44" spans="1:109" ht="15.75" customHeight="1" x14ac:dyDescent="0.3">
      <c r="A44" s="340"/>
      <c r="B44" s="341"/>
      <c r="C44" s="341"/>
      <c r="D44" s="341"/>
      <c r="E44" s="366"/>
      <c r="F44" s="341"/>
      <c r="G44" s="341"/>
      <c r="H44" s="341"/>
      <c r="I44" s="176"/>
      <c r="J44" s="176"/>
      <c r="K44" s="341"/>
      <c r="L44" s="366"/>
      <c r="M44" s="340"/>
      <c r="N44" s="367"/>
      <c r="O44" s="364"/>
      <c r="P44" s="408"/>
      <c r="Q44" s="364">
        <f t="shared" si="17"/>
        <v>0</v>
      </c>
      <c r="R44" s="367"/>
      <c r="S44" s="364"/>
      <c r="T44" s="365"/>
      <c r="U44" s="175">
        <v>4</v>
      </c>
      <c r="V44" s="177"/>
      <c r="W44" s="166" t="str">
        <f t="shared" si="14"/>
        <v/>
      </c>
      <c r="X44" s="166"/>
      <c r="Y44" s="166"/>
      <c r="Z44" s="166"/>
      <c r="AA44" s="166"/>
      <c r="AB44" s="178"/>
      <c r="AC44" s="178"/>
      <c r="AD44" s="97" t="str">
        <f t="shared" si="4"/>
        <v/>
      </c>
      <c r="AE44" s="178"/>
      <c r="AF44" s="178"/>
      <c r="AG44" s="178"/>
      <c r="AH44" s="145" t="str">
        <f>IFERROR(IF(AND(W43="Probabilidad",W44="Probabilidad"),(AJ43-(+AJ43*AD44)),IF(AND(W43="Impacto",W44="Probabilidad"),(AJ42-(+AJ42*AD44)),IF(W44="Impacto",AJ43,""))),"")</f>
        <v/>
      </c>
      <c r="AI44" s="130" t="str">
        <f t="shared" si="5"/>
        <v/>
      </c>
      <c r="AJ44" s="97" t="str">
        <f t="shared" si="15"/>
        <v/>
      </c>
      <c r="AK44" s="130" t="str">
        <f t="shared" si="7"/>
        <v/>
      </c>
      <c r="AL44" s="97" t="str">
        <f>IFERROR(IF(AND(W43="Impacto",W44="Impacto"),(AL43-(+AL43*AD44)),IF(AND(W43="Probabilidad",W44="Impacto"),(AL42-(+AL42*AD44)),IF(W44="Probabilidad",AL43,""))),"")</f>
        <v/>
      </c>
      <c r="AM44" s="98" t="str">
        <f t="shared" si="16"/>
        <v/>
      </c>
      <c r="AN44" s="349"/>
      <c r="AO44" s="176"/>
      <c r="AP44" s="175"/>
      <c r="AQ44" s="183"/>
      <c r="AR44" s="183"/>
      <c r="AS44" s="176"/>
      <c r="AT44" s="183"/>
      <c r="AU44" s="176"/>
      <c r="AV44" s="183"/>
      <c r="AW44" s="176"/>
      <c r="AX44" s="99"/>
      <c r="AY44" s="167"/>
      <c r="AZ44" s="131"/>
      <c r="BA44" s="167"/>
      <c r="BB44" s="167"/>
      <c r="BC44" s="131"/>
      <c r="BD44" s="99"/>
      <c r="BE44" s="99"/>
      <c r="BF44" s="167"/>
      <c r="BG44" s="167"/>
      <c r="BH44" s="131"/>
      <c r="BI44" s="99"/>
      <c r="BJ44" s="99"/>
      <c r="BK44" s="176"/>
      <c r="BL44" s="176"/>
      <c r="BM44" s="175"/>
      <c r="BN44" s="183"/>
      <c r="BO44" s="183"/>
      <c r="BP44" s="167"/>
      <c r="BQ44" s="279"/>
      <c r="BR44" s="131"/>
      <c r="BS44" s="99"/>
      <c r="BT44" s="99"/>
      <c r="BU44" s="99"/>
      <c r="BV44" s="167"/>
      <c r="BW44" s="167"/>
      <c r="BX44" s="167"/>
      <c r="BY44" s="99"/>
      <c r="BZ44" s="167"/>
      <c r="CA44" s="167"/>
      <c r="CB44" s="99"/>
      <c r="CC44" s="167"/>
      <c r="CD44" s="131"/>
      <c r="CE44" s="167"/>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row>
    <row r="45" spans="1:109" ht="15.75" customHeight="1" x14ac:dyDescent="0.3">
      <c r="A45" s="340"/>
      <c r="B45" s="341"/>
      <c r="C45" s="341"/>
      <c r="D45" s="341"/>
      <c r="E45" s="366"/>
      <c r="F45" s="341"/>
      <c r="G45" s="341"/>
      <c r="H45" s="341"/>
      <c r="I45" s="176"/>
      <c r="J45" s="176"/>
      <c r="K45" s="341"/>
      <c r="L45" s="366"/>
      <c r="M45" s="340"/>
      <c r="N45" s="367"/>
      <c r="O45" s="364"/>
      <c r="P45" s="408"/>
      <c r="Q45" s="364">
        <f t="shared" si="17"/>
        <v>0</v>
      </c>
      <c r="R45" s="367"/>
      <c r="S45" s="364"/>
      <c r="T45" s="365"/>
      <c r="U45" s="175">
        <v>5</v>
      </c>
      <c r="V45" s="177"/>
      <c r="W45" s="166" t="str">
        <f t="shared" si="14"/>
        <v/>
      </c>
      <c r="X45" s="166"/>
      <c r="Y45" s="166"/>
      <c r="Z45" s="166"/>
      <c r="AA45" s="166"/>
      <c r="AB45" s="178"/>
      <c r="AC45" s="178"/>
      <c r="AD45" s="97" t="str">
        <f t="shared" si="4"/>
        <v/>
      </c>
      <c r="AE45" s="178"/>
      <c r="AF45" s="178"/>
      <c r="AG45" s="178"/>
      <c r="AH45" s="145" t="str">
        <f>IFERROR(IF(AND(W44="Probabilidad",W45="Probabilidad"),(AJ44-(+AJ44*AD45)),IF(AND(W44="Impacto",W45="Probabilidad"),(AJ43-(+AJ43*AD45)),IF(W45="Impacto",AJ44,""))),"")</f>
        <v/>
      </c>
      <c r="AI45" s="130" t="str">
        <f t="shared" si="5"/>
        <v/>
      </c>
      <c r="AJ45" s="97" t="str">
        <f t="shared" si="15"/>
        <v/>
      </c>
      <c r="AK45" s="130" t="str">
        <f t="shared" si="7"/>
        <v/>
      </c>
      <c r="AL45" s="97" t="str">
        <f>IFERROR(IF(AND(W44="Impacto",W45="Impacto"),(AL44-(+AL44*AD45)),IF(AND(W44="Probabilidad",W45="Impacto"),(AL43-(+AL43*AD45)),IF(W45="Probabilidad",AL44,""))),"")</f>
        <v/>
      </c>
      <c r="AM45" s="98" t="str">
        <f t="shared" si="16"/>
        <v/>
      </c>
      <c r="AN45" s="349"/>
      <c r="AO45" s="176"/>
      <c r="AP45" s="175"/>
      <c r="AQ45" s="183"/>
      <c r="AR45" s="183"/>
      <c r="AS45" s="176"/>
      <c r="AT45" s="183"/>
      <c r="AU45" s="176"/>
      <c r="AV45" s="183"/>
      <c r="AW45" s="176"/>
      <c r="AX45" s="99"/>
      <c r="AY45" s="167"/>
      <c r="AZ45" s="131"/>
      <c r="BA45" s="167"/>
      <c r="BB45" s="167"/>
      <c r="BC45" s="131"/>
      <c r="BD45" s="99"/>
      <c r="BE45" s="99"/>
      <c r="BF45" s="167"/>
      <c r="BG45" s="167"/>
      <c r="BH45" s="131"/>
      <c r="BI45" s="99"/>
      <c r="BJ45" s="99"/>
      <c r="BK45" s="176"/>
      <c r="BL45" s="176"/>
      <c r="BM45" s="175"/>
      <c r="BN45" s="183"/>
      <c r="BO45" s="183"/>
      <c r="BP45" s="167"/>
      <c r="BQ45" s="279"/>
      <c r="BR45" s="131"/>
      <c r="BS45" s="99"/>
      <c r="BT45" s="99"/>
      <c r="BU45" s="99"/>
      <c r="BV45" s="167"/>
      <c r="BW45" s="167"/>
      <c r="BX45" s="167"/>
      <c r="BY45" s="99"/>
      <c r="BZ45" s="167"/>
      <c r="CA45" s="167"/>
      <c r="CB45" s="99"/>
      <c r="CC45" s="167"/>
      <c r="CD45" s="131"/>
      <c r="CE45" s="167"/>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row>
    <row r="46" spans="1:109" ht="15.75" customHeight="1" x14ac:dyDescent="0.3">
      <c r="A46" s="340"/>
      <c r="B46" s="341"/>
      <c r="C46" s="341"/>
      <c r="D46" s="341"/>
      <c r="E46" s="366"/>
      <c r="F46" s="341"/>
      <c r="G46" s="341"/>
      <c r="H46" s="341"/>
      <c r="I46" s="176"/>
      <c r="J46" s="176"/>
      <c r="K46" s="341"/>
      <c r="L46" s="366"/>
      <c r="M46" s="340"/>
      <c r="N46" s="367"/>
      <c r="O46" s="364"/>
      <c r="P46" s="408"/>
      <c r="Q46" s="364">
        <f t="shared" si="17"/>
        <v>0</v>
      </c>
      <c r="R46" s="367"/>
      <c r="S46" s="364"/>
      <c r="T46" s="365"/>
      <c r="U46" s="175">
        <v>6</v>
      </c>
      <c r="V46" s="177"/>
      <c r="W46" s="166" t="str">
        <f t="shared" si="14"/>
        <v/>
      </c>
      <c r="X46" s="166"/>
      <c r="Y46" s="166"/>
      <c r="Z46" s="166"/>
      <c r="AA46" s="166"/>
      <c r="AB46" s="178"/>
      <c r="AC46" s="178"/>
      <c r="AD46" s="97" t="str">
        <f t="shared" si="4"/>
        <v/>
      </c>
      <c r="AE46" s="178"/>
      <c r="AF46" s="178"/>
      <c r="AG46" s="178"/>
      <c r="AH46" s="145" t="str">
        <f>IFERROR(IF(AND(W45="Probabilidad",W46="Probabilidad"),(AJ45-(+AJ45*AD46)),IF(AND(W45="Impacto",W46="Probabilidad"),(AJ44-(+AJ44*AD46)),IF(W46="Impacto",AJ45,""))),"")</f>
        <v/>
      </c>
      <c r="AI46" s="130" t="str">
        <f t="shared" si="5"/>
        <v/>
      </c>
      <c r="AJ46" s="97" t="str">
        <f t="shared" si="15"/>
        <v/>
      </c>
      <c r="AK46" s="130" t="str">
        <f t="shared" si="7"/>
        <v/>
      </c>
      <c r="AL46" s="97" t="str">
        <f>IFERROR(IF(AND(W45="Impacto",W46="Impacto"),(AL45-(+AL45*AD46)),IF(AND(W45="Probabilidad",W46="Impacto"),(AL44-(+AL44*AD46)),IF(W46="Probabilidad",AL45,""))),"")</f>
        <v/>
      </c>
      <c r="AM46" s="98" t="str">
        <f t="shared" si="16"/>
        <v/>
      </c>
      <c r="AN46" s="350"/>
      <c r="AO46" s="176"/>
      <c r="AP46" s="175"/>
      <c r="AQ46" s="183"/>
      <c r="AR46" s="183"/>
      <c r="AS46" s="176"/>
      <c r="AT46" s="183"/>
      <c r="AU46" s="176"/>
      <c r="AV46" s="183"/>
      <c r="AW46" s="176"/>
      <c r="AX46" s="99"/>
      <c r="AY46" s="167"/>
      <c r="AZ46" s="131"/>
      <c r="BA46" s="167"/>
      <c r="BB46" s="167"/>
      <c r="BC46" s="131"/>
      <c r="BD46" s="99"/>
      <c r="BE46" s="99"/>
      <c r="BF46" s="167"/>
      <c r="BG46" s="167"/>
      <c r="BH46" s="131"/>
      <c r="BI46" s="99"/>
      <c r="BJ46" s="99"/>
      <c r="BK46" s="176"/>
      <c r="BL46" s="176"/>
      <c r="BM46" s="175"/>
      <c r="BN46" s="183"/>
      <c r="BO46" s="183"/>
      <c r="BP46" s="167"/>
      <c r="BQ46" s="279"/>
      <c r="BR46" s="131"/>
      <c r="BS46" s="99"/>
      <c r="BT46" s="99"/>
      <c r="BU46" s="99"/>
      <c r="BV46" s="167"/>
      <c r="BW46" s="167"/>
      <c r="BX46" s="167"/>
      <c r="BY46" s="99"/>
      <c r="BZ46" s="167"/>
      <c r="CA46" s="167"/>
      <c r="CB46" s="99"/>
      <c r="CC46" s="167"/>
      <c r="CD46" s="131"/>
      <c r="CE46" s="167"/>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row>
    <row r="47" spans="1:109" ht="15.75" customHeight="1" x14ac:dyDescent="0.3">
      <c r="A47" s="340">
        <v>8</v>
      </c>
      <c r="B47" s="341"/>
      <c r="C47" s="341"/>
      <c r="D47" s="341"/>
      <c r="E47" s="366"/>
      <c r="F47" s="341"/>
      <c r="G47" s="341"/>
      <c r="H47" s="341"/>
      <c r="I47" s="176"/>
      <c r="J47" s="176"/>
      <c r="K47" s="341"/>
      <c r="L47" s="366"/>
      <c r="M47" s="340"/>
      <c r="N47" s="367" t="str">
        <f>IF(M47&lt;=0,"",IF(M47&lt;=2,"Muy Baja",IF(M47&lt;=24,"Baja",IF(M47&lt;=500,"Media",IF(M47&lt;=5000,"Alta","Muy Alta")))))</f>
        <v/>
      </c>
      <c r="O47" s="364" t="str">
        <f>IF(N47="","",IF(N47="Muy Baja",0.2,IF(N47="Baja",0.4,IF(N47="Media",0.6,IF(N47="Alta",0.8,IF(N47="Muy Alta",1,))))))</f>
        <v/>
      </c>
      <c r="P47" s="408"/>
      <c r="Q47" s="364">
        <f ca="1">IF(NOT(ISERROR(MATCH(P47,'Tabla Impacto'!$B$221:$B$223,0))),'Tabla Impacto'!$F$223&amp;"Por favor no seleccionar los criterios de impacto(Afectación Económica o presupuestal y Pérdida Reputacional)",P47)</f>
        <v>0</v>
      </c>
      <c r="R47" s="367" t="str">
        <f ca="1">IF(OR(Q47='Tabla Impacto'!$C$11,Q47='Tabla Impacto'!$D$11),"Leve",IF(OR(Q47='Tabla Impacto'!$C$12,Q47='Tabla Impacto'!$D$12),"Menor",IF(OR(Q47='Tabla Impacto'!$C$13,Q47='Tabla Impacto'!$D$13),"Moderado",IF(OR(Q47='Tabla Impacto'!$C$14,Q47='Tabla Impacto'!$D$14),"Mayor",IF(OR(Q47='Tabla Impacto'!$C$15,Q47='Tabla Impacto'!$D$15),"Catastrófico","")))))</f>
        <v/>
      </c>
      <c r="S47" s="364" t="str">
        <f ca="1">IF(R47="","",IF(R47="Leve",0.2,IF(R47="Menor",0.4,IF(R47="Moderado",0.6,IF(R47="Mayor",0.8,IF(R47="Catastrófico",1,))))))</f>
        <v/>
      </c>
      <c r="T47" s="365"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75">
        <v>1</v>
      </c>
      <c r="V47" s="177"/>
      <c r="W47" s="166" t="str">
        <f t="shared" si="14"/>
        <v/>
      </c>
      <c r="X47" s="166"/>
      <c r="Y47" s="166"/>
      <c r="Z47" s="166"/>
      <c r="AA47" s="166"/>
      <c r="AB47" s="178"/>
      <c r="AC47" s="178"/>
      <c r="AD47" s="97" t="str">
        <f t="shared" si="4"/>
        <v/>
      </c>
      <c r="AE47" s="178"/>
      <c r="AF47" s="178"/>
      <c r="AG47" s="178"/>
      <c r="AH47" s="145" t="str">
        <f>IFERROR(IF(W47="Probabilidad",(O47-(+O47*AD47)),IF(W47="Impacto",O47,"")),"")</f>
        <v/>
      </c>
      <c r="AI47" s="130" t="str">
        <f>IFERROR(IF(AH47="","",IF(AH47&lt;=0.2,"Muy Baja",IF(AH47&lt;=0.4,"Baja",IF(AH47&lt;=0.6,"Media",IF(AH47&lt;=0.8,"Alta","Muy Alta"))))),"")</f>
        <v/>
      </c>
      <c r="AJ47" s="97" t="str">
        <f t="shared" si="15"/>
        <v/>
      </c>
      <c r="AK47" s="130" t="str">
        <f>IFERROR(IF(AL47="","",IF(AL47&lt;=0.2,"Leve",IF(AL47&lt;=0.4,"Menor",IF(AL47&lt;=0.6,"Moderado",IF(AL47&lt;=0.8,"Mayor","Catastrófico"))))),"")</f>
        <v/>
      </c>
      <c r="AL47" s="97" t="str">
        <f>IFERROR(IF(W47="Impacto",(S47-(+S47*AD47)),IF(W47="Probabilidad",S47,"")),"")</f>
        <v/>
      </c>
      <c r="AM47" s="98" t="str">
        <f t="shared" si="16"/>
        <v/>
      </c>
      <c r="AN47" s="348"/>
      <c r="AO47" s="176"/>
      <c r="AP47" s="175"/>
      <c r="AQ47" s="183"/>
      <c r="AR47" s="183"/>
      <c r="AS47" s="176"/>
      <c r="AT47" s="99"/>
      <c r="AU47" s="167"/>
      <c r="AV47" s="183"/>
      <c r="AW47" s="176"/>
      <c r="AX47" s="99"/>
      <c r="AY47" s="167"/>
      <c r="AZ47" s="131"/>
      <c r="BA47" s="167"/>
      <c r="BB47" s="167"/>
      <c r="BC47" s="131"/>
      <c r="BD47" s="99"/>
      <c r="BE47" s="99"/>
      <c r="BF47" s="167"/>
      <c r="BG47" s="167"/>
      <c r="BH47" s="131"/>
      <c r="BI47" s="99"/>
      <c r="BJ47" s="99"/>
      <c r="BK47" s="176"/>
      <c r="BL47" s="176"/>
      <c r="BM47" s="175"/>
      <c r="BN47" s="183"/>
      <c r="BO47" s="183"/>
      <c r="BP47" s="167"/>
      <c r="BQ47" s="279"/>
      <c r="BR47" s="131"/>
      <c r="BS47" s="99"/>
      <c r="BT47" s="99"/>
      <c r="BU47" s="99"/>
      <c r="BV47" s="167"/>
      <c r="BW47" s="167"/>
      <c r="BX47" s="167"/>
      <c r="BY47" s="99"/>
      <c r="BZ47" s="167"/>
      <c r="CA47" s="167"/>
      <c r="CB47" s="99"/>
      <c r="CC47" s="167"/>
      <c r="CD47" s="131"/>
      <c r="CE47" s="167"/>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row>
    <row r="48" spans="1:109" ht="15.75" customHeight="1" x14ac:dyDescent="0.3">
      <c r="A48" s="340"/>
      <c r="B48" s="341"/>
      <c r="C48" s="341"/>
      <c r="D48" s="341"/>
      <c r="E48" s="366"/>
      <c r="F48" s="341"/>
      <c r="G48" s="341"/>
      <c r="H48" s="341"/>
      <c r="I48" s="176"/>
      <c r="J48" s="176"/>
      <c r="K48" s="341"/>
      <c r="L48" s="366"/>
      <c r="M48" s="340"/>
      <c r="N48" s="367"/>
      <c r="O48" s="364"/>
      <c r="P48" s="408"/>
      <c r="Q48" s="364">
        <f t="shared" ref="Q48:Q52" si="18">IF(NOT(ISERROR(MATCH(P48,_xlfn.ANCHORARRAY(E59),0))),O61&amp;"Por favor no seleccionar los criterios de impacto",P48)</f>
        <v>0</v>
      </c>
      <c r="R48" s="367"/>
      <c r="S48" s="364"/>
      <c r="T48" s="365"/>
      <c r="U48" s="175">
        <v>2</v>
      </c>
      <c r="V48" s="177"/>
      <c r="W48" s="166" t="str">
        <f t="shared" si="14"/>
        <v/>
      </c>
      <c r="X48" s="166"/>
      <c r="Y48" s="166"/>
      <c r="Z48" s="166"/>
      <c r="AA48" s="166"/>
      <c r="AB48" s="178"/>
      <c r="AC48" s="178"/>
      <c r="AD48" s="97" t="str">
        <f t="shared" si="4"/>
        <v/>
      </c>
      <c r="AE48" s="178"/>
      <c r="AF48" s="178"/>
      <c r="AG48" s="178"/>
      <c r="AH48" s="145" t="str">
        <f>IFERROR(IF(AND(W47="Probabilidad",W48="Probabilidad"),(AJ47-(+AJ47*AD48)),IF(W48="Probabilidad",(O47-(+O47*AD48)),IF(W48="Impacto",AJ47,""))),"")</f>
        <v/>
      </c>
      <c r="AI48" s="130" t="str">
        <f t="shared" si="5"/>
        <v/>
      </c>
      <c r="AJ48" s="97" t="str">
        <f t="shared" si="15"/>
        <v/>
      </c>
      <c r="AK48" s="130" t="str">
        <f t="shared" si="7"/>
        <v/>
      </c>
      <c r="AL48" s="97" t="str">
        <f>IFERROR(IF(AND(W47="Impacto",W48="Impacto"),(AL41-(+AL41*AD48)),IF(W48="Impacto",($S$47-(+$S$47*AD48)),IF(W48="Probabilidad",AL41,""))),"")</f>
        <v/>
      </c>
      <c r="AM48" s="98" t="str">
        <f t="shared" si="16"/>
        <v/>
      </c>
      <c r="AN48" s="349"/>
      <c r="AO48" s="176"/>
      <c r="AP48" s="175"/>
      <c r="AQ48" s="183"/>
      <c r="AR48" s="183"/>
      <c r="AS48" s="176"/>
      <c r="AT48" s="99"/>
      <c r="AU48" s="167"/>
      <c r="AV48" s="183"/>
      <c r="AW48" s="176"/>
      <c r="AX48" s="99"/>
      <c r="AY48" s="167"/>
      <c r="AZ48" s="131"/>
      <c r="BA48" s="167"/>
      <c r="BB48" s="167"/>
      <c r="BC48" s="131"/>
      <c r="BD48" s="99"/>
      <c r="BE48" s="99"/>
      <c r="BF48" s="167"/>
      <c r="BG48" s="167"/>
      <c r="BH48" s="131"/>
      <c r="BI48" s="99"/>
      <c r="BJ48" s="99"/>
      <c r="BK48" s="176"/>
      <c r="BL48" s="176"/>
      <c r="BM48" s="175"/>
      <c r="BN48" s="183"/>
      <c r="BO48" s="183"/>
      <c r="BP48" s="167"/>
      <c r="BQ48" s="279"/>
      <c r="BR48" s="131"/>
      <c r="BS48" s="99"/>
      <c r="BT48" s="99"/>
      <c r="BU48" s="99"/>
      <c r="BV48" s="167"/>
      <c r="BW48" s="167"/>
      <c r="BX48" s="167"/>
      <c r="BY48" s="99"/>
      <c r="BZ48" s="167"/>
      <c r="CA48" s="167"/>
      <c r="CB48" s="99"/>
      <c r="CC48" s="167"/>
      <c r="CD48" s="131"/>
      <c r="CE48" s="167"/>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row>
    <row r="49" spans="1:109" ht="15.75" customHeight="1" x14ac:dyDescent="0.3">
      <c r="A49" s="340"/>
      <c r="B49" s="341"/>
      <c r="C49" s="341"/>
      <c r="D49" s="341"/>
      <c r="E49" s="366"/>
      <c r="F49" s="341"/>
      <c r="G49" s="341"/>
      <c r="H49" s="341"/>
      <c r="I49" s="176"/>
      <c r="J49" s="176"/>
      <c r="K49" s="341"/>
      <c r="L49" s="366"/>
      <c r="M49" s="340"/>
      <c r="N49" s="367"/>
      <c r="O49" s="364"/>
      <c r="P49" s="408"/>
      <c r="Q49" s="364">
        <f t="shared" si="18"/>
        <v>0</v>
      </c>
      <c r="R49" s="367"/>
      <c r="S49" s="364"/>
      <c r="T49" s="365"/>
      <c r="U49" s="175">
        <v>3</v>
      </c>
      <c r="V49" s="179"/>
      <c r="W49" s="166" t="str">
        <f t="shared" si="14"/>
        <v/>
      </c>
      <c r="X49" s="166"/>
      <c r="Y49" s="166"/>
      <c r="Z49" s="166"/>
      <c r="AA49" s="166"/>
      <c r="AB49" s="178"/>
      <c r="AC49" s="178"/>
      <c r="AD49" s="97" t="str">
        <f t="shared" si="4"/>
        <v/>
      </c>
      <c r="AE49" s="178"/>
      <c r="AF49" s="178"/>
      <c r="AG49" s="178"/>
      <c r="AH49" s="145" t="str">
        <f>IFERROR(IF(AND(W48="Probabilidad",W49="Probabilidad"),(AJ48-(+AJ48*AD49)),IF(AND(W48="Impacto",W49="Probabilidad"),(AJ47-(+AJ47*AD49)),IF(W49="Impacto",AJ48,""))),"")</f>
        <v/>
      </c>
      <c r="AI49" s="130" t="str">
        <f t="shared" si="5"/>
        <v/>
      </c>
      <c r="AJ49" s="97" t="str">
        <f t="shared" si="15"/>
        <v/>
      </c>
      <c r="AK49" s="130" t="str">
        <f t="shared" si="7"/>
        <v/>
      </c>
      <c r="AL49" s="97" t="str">
        <f>IFERROR(IF(AND(W48="Impacto",W49="Impacto"),(AL48-(+AL48*AD49)),IF(AND(W48="Probabilidad",W49="Impacto"),(AL47-(+AL47*AD49)),IF(W49="Probabilidad",AL48,""))),"")</f>
        <v/>
      </c>
      <c r="AM49" s="98" t="str">
        <f t="shared" si="16"/>
        <v/>
      </c>
      <c r="AN49" s="349"/>
      <c r="AO49" s="176"/>
      <c r="AP49" s="175"/>
      <c r="AQ49" s="183"/>
      <c r="AR49" s="183"/>
      <c r="AS49" s="176"/>
      <c r="AT49" s="99"/>
      <c r="AU49" s="167"/>
      <c r="AV49" s="183"/>
      <c r="AW49" s="176"/>
      <c r="AX49" s="99"/>
      <c r="AY49" s="167"/>
      <c r="AZ49" s="131"/>
      <c r="BA49" s="167"/>
      <c r="BB49" s="167"/>
      <c r="BC49" s="131"/>
      <c r="BD49" s="99"/>
      <c r="BE49" s="99"/>
      <c r="BF49" s="167"/>
      <c r="BG49" s="167"/>
      <c r="BH49" s="131"/>
      <c r="BI49" s="99"/>
      <c r="BJ49" s="99"/>
      <c r="BK49" s="176"/>
      <c r="BL49" s="176"/>
      <c r="BM49" s="175"/>
      <c r="BN49" s="183"/>
      <c r="BO49" s="183"/>
      <c r="BP49" s="167"/>
      <c r="BQ49" s="279"/>
      <c r="BR49" s="131"/>
      <c r="BS49" s="99"/>
      <c r="BT49" s="99"/>
      <c r="BU49" s="99"/>
      <c r="BV49" s="167"/>
      <c r="BW49" s="167"/>
      <c r="BX49" s="167"/>
      <c r="BY49" s="99"/>
      <c r="BZ49" s="167"/>
      <c r="CA49" s="167"/>
      <c r="CB49" s="99"/>
      <c r="CC49" s="167"/>
      <c r="CD49" s="131"/>
      <c r="CE49" s="167"/>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row>
    <row r="50" spans="1:109" ht="15.75" customHeight="1" x14ac:dyDescent="0.3">
      <c r="A50" s="340"/>
      <c r="B50" s="341"/>
      <c r="C50" s="341"/>
      <c r="D50" s="341"/>
      <c r="E50" s="366"/>
      <c r="F50" s="341"/>
      <c r="G50" s="341"/>
      <c r="H50" s="341"/>
      <c r="I50" s="176"/>
      <c r="J50" s="176"/>
      <c r="K50" s="341"/>
      <c r="L50" s="366"/>
      <c r="M50" s="340"/>
      <c r="N50" s="367"/>
      <c r="O50" s="364"/>
      <c r="P50" s="408"/>
      <c r="Q50" s="364">
        <f t="shared" si="18"/>
        <v>0</v>
      </c>
      <c r="R50" s="367"/>
      <c r="S50" s="364"/>
      <c r="T50" s="365"/>
      <c r="U50" s="175">
        <v>4</v>
      </c>
      <c r="V50" s="177"/>
      <c r="W50" s="166" t="str">
        <f t="shared" si="14"/>
        <v/>
      </c>
      <c r="X50" s="166"/>
      <c r="Y50" s="166"/>
      <c r="Z50" s="166"/>
      <c r="AA50" s="166"/>
      <c r="AB50" s="178"/>
      <c r="AC50" s="178"/>
      <c r="AD50" s="97" t="str">
        <f t="shared" si="4"/>
        <v/>
      </c>
      <c r="AE50" s="178"/>
      <c r="AF50" s="178"/>
      <c r="AG50" s="178"/>
      <c r="AH50" s="145" t="str">
        <f>IFERROR(IF(AND(W49="Probabilidad",W50="Probabilidad"),(AJ49-(+AJ49*AD50)),IF(AND(W49="Impacto",W50="Probabilidad"),(AJ48-(+AJ48*AD50)),IF(W50="Impacto",AJ49,""))),"")</f>
        <v/>
      </c>
      <c r="AI50" s="130" t="str">
        <f t="shared" si="5"/>
        <v/>
      </c>
      <c r="AJ50" s="97" t="str">
        <f t="shared" si="15"/>
        <v/>
      </c>
      <c r="AK50" s="130" t="str">
        <f t="shared" si="7"/>
        <v/>
      </c>
      <c r="AL50" s="97" t="str">
        <f>IFERROR(IF(AND(W49="Impacto",W50="Impacto"),(AL49-(+AL49*AD50)),IF(AND(W49="Probabilidad",W50="Impacto"),(AL48-(+AL48*AD50)),IF(W50="Probabilidad",AL49,""))),"")</f>
        <v/>
      </c>
      <c r="AM50" s="98" t="str">
        <f t="shared" si="16"/>
        <v/>
      </c>
      <c r="AN50" s="349"/>
      <c r="AO50" s="176"/>
      <c r="AP50" s="175"/>
      <c r="AQ50" s="183"/>
      <c r="AR50" s="183"/>
      <c r="AS50" s="176"/>
      <c r="AT50" s="99"/>
      <c r="AU50" s="167"/>
      <c r="AV50" s="183"/>
      <c r="AW50" s="176"/>
      <c r="AX50" s="99"/>
      <c r="AY50" s="167"/>
      <c r="AZ50" s="131"/>
      <c r="BA50" s="167"/>
      <c r="BB50" s="167"/>
      <c r="BC50" s="131"/>
      <c r="BD50" s="99"/>
      <c r="BE50" s="99"/>
      <c r="BF50" s="167"/>
      <c r="BG50" s="167"/>
      <c r="BH50" s="131"/>
      <c r="BI50" s="99"/>
      <c r="BJ50" s="99"/>
      <c r="BK50" s="176"/>
      <c r="BL50" s="176"/>
      <c r="BM50" s="175"/>
      <c r="BN50" s="183"/>
      <c r="BO50" s="183"/>
      <c r="BP50" s="167"/>
      <c r="BQ50" s="279"/>
      <c r="BR50" s="131"/>
      <c r="BS50" s="99"/>
      <c r="BT50" s="99"/>
      <c r="BU50" s="99"/>
      <c r="BV50" s="167"/>
      <c r="BW50" s="167"/>
      <c r="BX50" s="167"/>
      <c r="BY50" s="99"/>
      <c r="BZ50" s="167"/>
      <c r="CA50" s="167"/>
      <c r="CB50" s="99"/>
      <c r="CC50" s="167"/>
      <c r="CD50" s="131"/>
      <c r="CE50" s="167"/>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row>
    <row r="51" spans="1:109" ht="15.75" customHeight="1" x14ac:dyDescent="0.3">
      <c r="A51" s="340"/>
      <c r="B51" s="341"/>
      <c r="C51" s="341"/>
      <c r="D51" s="341"/>
      <c r="E51" s="366"/>
      <c r="F51" s="341"/>
      <c r="G51" s="341"/>
      <c r="H51" s="341"/>
      <c r="I51" s="176"/>
      <c r="J51" s="176"/>
      <c r="K51" s="341"/>
      <c r="L51" s="366"/>
      <c r="M51" s="340"/>
      <c r="N51" s="367"/>
      <c r="O51" s="364"/>
      <c r="P51" s="408"/>
      <c r="Q51" s="364">
        <f t="shared" si="18"/>
        <v>0</v>
      </c>
      <c r="R51" s="367"/>
      <c r="S51" s="364"/>
      <c r="T51" s="365"/>
      <c r="U51" s="175">
        <v>5</v>
      </c>
      <c r="V51" s="177"/>
      <c r="W51" s="166" t="str">
        <f t="shared" si="14"/>
        <v/>
      </c>
      <c r="X51" s="166"/>
      <c r="Y51" s="166"/>
      <c r="Z51" s="166"/>
      <c r="AA51" s="166"/>
      <c r="AB51" s="178"/>
      <c r="AC51" s="178"/>
      <c r="AD51" s="97" t="str">
        <f t="shared" si="4"/>
        <v/>
      </c>
      <c r="AE51" s="178"/>
      <c r="AF51" s="178"/>
      <c r="AG51" s="178"/>
      <c r="AH51" s="145" t="str">
        <f>IFERROR(IF(AND(W50="Probabilidad",W51="Probabilidad"),(AJ50-(+AJ50*AD51)),IF(AND(W50="Impacto",W51="Probabilidad"),(AJ49-(+AJ49*AD51)),IF(W51="Impacto",AJ50,""))),"")</f>
        <v/>
      </c>
      <c r="AI51" s="130" t="str">
        <f t="shared" si="5"/>
        <v/>
      </c>
      <c r="AJ51" s="97" t="str">
        <f t="shared" si="15"/>
        <v/>
      </c>
      <c r="AK51" s="130" t="str">
        <f t="shared" si="7"/>
        <v/>
      </c>
      <c r="AL51" s="97" t="str">
        <f>IFERROR(IF(AND(W50="Impacto",W51="Impacto"),(AL50-(+AL50*AD51)),IF(AND(W50="Probabilidad",W51="Impacto"),(AL49-(+AL49*AD51)),IF(W51="Probabilidad",AL50,""))),"")</f>
        <v/>
      </c>
      <c r="AM51" s="98" t="str">
        <f t="shared" si="16"/>
        <v/>
      </c>
      <c r="AN51" s="349"/>
      <c r="AO51" s="176"/>
      <c r="AP51" s="175"/>
      <c r="AQ51" s="183"/>
      <c r="AR51" s="183"/>
      <c r="AS51" s="176"/>
      <c r="AT51" s="99"/>
      <c r="AU51" s="167"/>
      <c r="AV51" s="183"/>
      <c r="AW51" s="176"/>
      <c r="AX51" s="99"/>
      <c r="AY51" s="167"/>
      <c r="AZ51" s="131"/>
      <c r="BA51" s="167"/>
      <c r="BB51" s="167"/>
      <c r="BC51" s="131"/>
      <c r="BD51" s="99"/>
      <c r="BE51" s="99"/>
      <c r="BF51" s="167"/>
      <c r="BG51" s="167"/>
      <c r="BH51" s="131"/>
      <c r="BI51" s="99"/>
      <c r="BJ51" s="99"/>
      <c r="BK51" s="176"/>
      <c r="BL51" s="176"/>
      <c r="BM51" s="175"/>
      <c r="BN51" s="183"/>
      <c r="BO51" s="183"/>
      <c r="BP51" s="167"/>
      <c r="BQ51" s="279"/>
      <c r="BR51" s="131"/>
      <c r="BS51" s="99"/>
      <c r="BT51" s="99"/>
      <c r="BU51" s="99"/>
      <c r="BV51" s="167"/>
      <c r="BW51" s="167"/>
      <c r="BX51" s="167"/>
      <c r="BY51" s="99"/>
      <c r="BZ51" s="167"/>
      <c r="CA51" s="167"/>
      <c r="CB51" s="99"/>
      <c r="CC51" s="167"/>
      <c r="CD51" s="131"/>
      <c r="CE51" s="167"/>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row>
    <row r="52" spans="1:109" ht="15.75" customHeight="1" x14ac:dyDescent="0.3">
      <c r="A52" s="340"/>
      <c r="B52" s="341"/>
      <c r="C52" s="341"/>
      <c r="D52" s="341"/>
      <c r="E52" s="366"/>
      <c r="F52" s="341"/>
      <c r="G52" s="341"/>
      <c r="H52" s="341"/>
      <c r="I52" s="176"/>
      <c r="J52" s="176"/>
      <c r="K52" s="341"/>
      <c r="L52" s="366"/>
      <c r="M52" s="340"/>
      <c r="N52" s="367"/>
      <c r="O52" s="364"/>
      <c r="P52" s="408"/>
      <c r="Q52" s="364">
        <f t="shared" si="18"/>
        <v>0</v>
      </c>
      <c r="R52" s="367"/>
      <c r="S52" s="364"/>
      <c r="T52" s="365"/>
      <c r="U52" s="175">
        <v>6</v>
      </c>
      <c r="V52" s="177"/>
      <c r="W52" s="166" t="str">
        <f t="shared" si="14"/>
        <v/>
      </c>
      <c r="X52" s="166"/>
      <c r="Y52" s="166"/>
      <c r="Z52" s="166"/>
      <c r="AA52" s="166"/>
      <c r="AB52" s="178"/>
      <c r="AC52" s="178"/>
      <c r="AD52" s="97" t="str">
        <f t="shared" si="4"/>
        <v/>
      </c>
      <c r="AE52" s="178"/>
      <c r="AF52" s="178"/>
      <c r="AG52" s="178"/>
      <c r="AH52" s="145" t="str">
        <f>IFERROR(IF(AND(W51="Probabilidad",W52="Probabilidad"),(AJ51-(+AJ51*AD52)),IF(AND(W51="Impacto",W52="Probabilidad"),(AJ50-(+AJ50*AD52)),IF(W52="Impacto",AJ51,""))),"")</f>
        <v/>
      </c>
      <c r="AI52" s="130" t="str">
        <f t="shared" si="5"/>
        <v/>
      </c>
      <c r="AJ52" s="97" t="str">
        <f t="shared" si="15"/>
        <v/>
      </c>
      <c r="AK52" s="130" t="str">
        <f t="shared" si="7"/>
        <v/>
      </c>
      <c r="AL52" s="97" t="str">
        <f>IFERROR(IF(AND(W51="Impacto",W52="Impacto"),(AL51-(+AL51*AD52)),IF(AND(W51="Probabilidad",W52="Impacto"),(AL50-(+AL50*AD52)),IF(W52="Probabilidad",AL51,""))),"")</f>
        <v/>
      </c>
      <c r="AM52" s="98" t="str">
        <f t="shared" si="16"/>
        <v/>
      </c>
      <c r="AN52" s="350"/>
      <c r="AO52" s="176"/>
      <c r="AP52" s="175"/>
      <c r="AQ52" s="183"/>
      <c r="AR52" s="183"/>
      <c r="AS52" s="176"/>
      <c r="AT52" s="99"/>
      <c r="AU52" s="167"/>
      <c r="AV52" s="183"/>
      <c r="AW52" s="176"/>
      <c r="AX52" s="99"/>
      <c r="AY52" s="167"/>
      <c r="AZ52" s="131"/>
      <c r="BA52" s="167"/>
      <c r="BB52" s="167"/>
      <c r="BC52" s="131"/>
      <c r="BD52" s="99"/>
      <c r="BE52" s="99"/>
      <c r="BF52" s="167"/>
      <c r="BG52" s="167"/>
      <c r="BH52" s="131"/>
      <c r="BI52" s="99"/>
      <c r="BJ52" s="99"/>
      <c r="BK52" s="176"/>
      <c r="BL52" s="176"/>
      <c r="BM52" s="175"/>
      <c r="BN52" s="183"/>
      <c r="BO52" s="183"/>
      <c r="BP52" s="167"/>
      <c r="BQ52" s="279"/>
      <c r="BR52" s="131"/>
      <c r="BS52" s="99"/>
      <c r="BT52" s="99"/>
      <c r="BU52" s="99"/>
      <c r="BV52" s="167"/>
      <c r="BW52" s="167"/>
      <c r="BX52" s="167"/>
      <c r="BY52" s="99"/>
      <c r="BZ52" s="167"/>
      <c r="CA52" s="167"/>
      <c r="CB52" s="99"/>
      <c r="CC52" s="167"/>
      <c r="CD52" s="131"/>
      <c r="CE52" s="167"/>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row>
    <row r="53" spans="1:109" ht="15.75" customHeight="1" x14ac:dyDescent="0.3">
      <c r="A53" s="340">
        <v>9</v>
      </c>
      <c r="B53" s="341"/>
      <c r="C53" s="341"/>
      <c r="D53" s="341"/>
      <c r="E53" s="366"/>
      <c r="F53" s="341"/>
      <c r="G53" s="341"/>
      <c r="H53" s="341"/>
      <c r="I53" s="176"/>
      <c r="J53" s="176"/>
      <c r="K53" s="341"/>
      <c r="L53" s="366"/>
      <c r="M53" s="340"/>
      <c r="N53" s="367" t="str">
        <f>IF(M53&lt;=0,"",IF(M53&lt;=2,"Muy Baja",IF(M53&lt;=24,"Baja",IF(M53&lt;=500,"Media",IF(M53&lt;=5000,"Alta","Muy Alta")))))</f>
        <v/>
      </c>
      <c r="O53" s="364" t="str">
        <f>IF(N53="","",IF(N53="Muy Baja",0.2,IF(N53="Baja",0.4,IF(N53="Media",0.6,IF(N53="Alta",0.8,IF(N53="Muy Alta",1,))))))</f>
        <v/>
      </c>
      <c r="P53" s="408"/>
      <c r="Q53" s="364">
        <f ca="1">IF(NOT(ISERROR(MATCH(P53,'Tabla Impacto'!$B$221:$B$223,0))),'Tabla Impacto'!$F$223&amp;"Por favor no seleccionar los criterios de impacto(Afectación Económica o presupuestal y Pérdida Reputacional)",P53)</f>
        <v>0</v>
      </c>
      <c r="R53" s="367" t="str">
        <f ca="1">IF(OR(Q53='Tabla Impacto'!$C$11,Q53='Tabla Impacto'!$D$11),"Leve",IF(OR(Q53='Tabla Impacto'!$C$12,Q53='Tabla Impacto'!$D$12),"Menor",IF(OR(Q53='Tabla Impacto'!$C$13,Q53='Tabla Impacto'!$D$13),"Moderado",IF(OR(Q53='Tabla Impacto'!$C$14,Q53='Tabla Impacto'!$D$14),"Mayor",IF(OR(Q53='Tabla Impacto'!$C$15,Q53='Tabla Impacto'!$D$15),"Catastrófico","")))))</f>
        <v/>
      </c>
      <c r="S53" s="364" t="str">
        <f ca="1">IF(R53="","",IF(R53="Leve",0.2,IF(R53="Menor",0.4,IF(R53="Moderado",0.6,IF(R53="Mayor",0.8,IF(R53="Catastrófico",1,))))))</f>
        <v/>
      </c>
      <c r="T53" s="365"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75">
        <v>1</v>
      </c>
      <c r="V53" s="177"/>
      <c r="W53" s="166" t="str">
        <f t="shared" si="14"/>
        <v/>
      </c>
      <c r="X53" s="166"/>
      <c r="Y53" s="166"/>
      <c r="Z53" s="166"/>
      <c r="AA53" s="166"/>
      <c r="AB53" s="178"/>
      <c r="AC53" s="178"/>
      <c r="AD53" s="97" t="str">
        <f t="shared" si="4"/>
        <v/>
      </c>
      <c r="AE53" s="178"/>
      <c r="AF53" s="178"/>
      <c r="AG53" s="178"/>
      <c r="AH53" s="145" t="str">
        <f>IFERROR(IF(W53="Probabilidad",(O53-(+O53*AD53)),IF(W53="Impacto",O53,"")),"")</f>
        <v/>
      </c>
      <c r="AI53" s="130" t="str">
        <f>IFERROR(IF(AH53="","",IF(AH53&lt;=0.2,"Muy Baja",IF(AH53&lt;=0.4,"Baja",IF(AH53&lt;=0.6,"Media",IF(AH53&lt;=0.8,"Alta","Muy Alta"))))),"")</f>
        <v/>
      </c>
      <c r="AJ53" s="97" t="str">
        <f t="shared" si="15"/>
        <v/>
      </c>
      <c r="AK53" s="130" t="str">
        <f>IFERROR(IF(AL53="","",IF(AL53&lt;=0.2,"Leve",IF(AL53&lt;=0.4,"Menor",IF(AL53&lt;=0.6,"Moderado",IF(AL53&lt;=0.8,"Mayor","Catastrófico"))))),"")</f>
        <v/>
      </c>
      <c r="AL53" s="97" t="str">
        <f>IFERROR(IF(W53="Impacto",(S53-(+S53*AD53)),IF(W53="Probabilidad",S53,"")),"")</f>
        <v/>
      </c>
      <c r="AM53" s="98" t="str">
        <f t="shared" si="16"/>
        <v/>
      </c>
      <c r="AN53" s="348"/>
      <c r="AO53" s="176"/>
      <c r="AP53" s="175"/>
      <c r="AQ53" s="183"/>
      <c r="AR53" s="183"/>
      <c r="AS53" s="176"/>
      <c r="AT53" s="99"/>
      <c r="AU53" s="167"/>
      <c r="AV53" s="183"/>
      <c r="AW53" s="176"/>
      <c r="AX53" s="99"/>
      <c r="AY53" s="167"/>
      <c r="AZ53" s="131"/>
      <c r="BA53" s="167"/>
      <c r="BB53" s="167"/>
      <c r="BC53" s="131"/>
      <c r="BD53" s="99"/>
      <c r="BE53" s="99"/>
      <c r="BF53" s="167"/>
      <c r="BG53" s="167"/>
      <c r="BH53" s="131"/>
      <c r="BI53" s="99"/>
      <c r="BJ53" s="99"/>
      <c r="BK53" s="176"/>
      <c r="BL53" s="176"/>
      <c r="BM53" s="175"/>
      <c r="BN53" s="183"/>
      <c r="BO53" s="183"/>
      <c r="BP53" s="167"/>
      <c r="BQ53" s="279"/>
      <c r="BR53" s="131"/>
      <c r="BS53" s="99"/>
      <c r="BT53" s="99"/>
      <c r="BU53" s="99"/>
      <c r="BV53" s="167"/>
      <c r="BW53" s="167"/>
      <c r="BX53" s="167"/>
      <c r="BY53" s="99"/>
      <c r="BZ53" s="167"/>
      <c r="CA53" s="167"/>
      <c r="CB53" s="99"/>
      <c r="CC53" s="167"/>
      <c r="CD53" s="131"/>
      <c r="CE53" s="167"/>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row>
    <row r="54" spans="1:109" ht="15.75" customHeight="1" x14ac:dyDescent="0.3">
      <c r="A54" s="340"/>
      <c r="B54" s="341"/>
      <c r="C54" s="341"/>
      <c r="D54" s="341"/>
      <c r="E54" s="366"/>
      <c r="F54" s="341"/>
      <c r="G54" s="341"/>
      <c r="H54" s="341"/>
      <c r="I54" s="176"/>
      <c r="J54" s="176"/>
      <c r="K54" s="341"/>
      <c r="L54" s="366"/>
      <c r="M54" s="340"/>
      <c r="N54" s="367"/>
      <c r="O54" s="364"/>
      <c r="P54" s="408"/>
      <c r="Q54" s="364">
        <f t="shared" ref="Q54:Q58" si="19">IF(NOT(ISERROR(MATCH(P54,_xlfn.ANCHORARRAY(E65),0))),O67&amp;"Por favor no seleccionar los criterios de impacto",P54)</f>
        <v>0</v>
      </c>
      <c r="R54" s="367"/>
      <c r="S54" s="364"/>
      <c r="T54" s="365"/>
      <c r="U54" s="175">
        <v>2</v>
      </c>
      <c r="V54" s="177"/>
      <c r="W54" s="166" t="str">
        <f t="shared" si="14"/>
        <v/>
      </c>
      <c r="X54" s="166"/>
      <c r="Y54" s="166"/>
      <c r="Z54" s="166"/>
      <c r="AA54" s="166"/>
      <c r="AB54" s="178"/>
      <c r="AC54" s="178"/>
      <c r="AD54" s="97" t="str">
        <f t="shared" si="4"/>
        <v/>
      </c>
      <c r="AE54" s="178"/>
      <c r="AF54" s="178"/>
      <c r="AG54" s="178"/>
      <c r="AH54" s="145" t="str">
        <f>IFERROR(IF(AND(W53="Probabilidad",W54="Probabilidad"),(AJ53-(+AJ53*AD54)),IF(W54="Probabilidad",(O53-(+O53*AD54)),IF(W54="Impacto",AJ53,""))),"")</f>
        <v/>
      </c>
      <c r="AI54" s="130" t="str">
        <f t="shared" si="5"/>
        <v/>
      </c>
      <c r="AJ54" s="97" t="str">
        <f t="shared" si="15"/>
        <v/>
      </c>
      <c r="AK54" s="130" t="str">
        <f t="shared" si="7"/>
        <v/>
      </c>
      <c r="AL54" s="97" t="str">
        <f>IFERROR(IF(AND(W53="Impacto",W54="Impacto"),(AL47-(+AL47*AD54)),IF(W54="Impacto",($S$53-(+$S$53*AD54)),IF(W54="Probabilidad",AL47,""))),"")</f>
        <v/>
      </c>
      <c r="AM54" s="98" t="str">
        <f t="shared" si="16"/>
        <v/>
      </c>
      <c r="AN54" s="349"/>
      <c r="AO54" s="176"/>
      <c r="AP54" s="175"/>
      <c r="AQ54" s="183"/>
      <c r="AR54" s="183"/>
      <c r="AS54" s="176"/>
      <c r="AT54" s="99"/>
      <c r="AU54" s="167"/>
      <c r="AV54" s="183"/>
      <c r="AW54" s="176"/>
      <c r="AX54" s="99"/>
      <c r="AY54" s="167"/>
      <c r="AZ54" s="131"/>
      <c r="BA54" s="167"/>
      <c r="BB54" s="167"/>
      <c r="BC54" s="131"/>
      <c r="BD54" s="99"/>
      <c r="BE54" s="99"/>
      <c r="BF54" s="167"/>
      <c r="BG54" s="167"/>
      <c r="BH54" s="131"/>
      <c r="BI54" s="99"/>
      <c r="BJ54" s="99"/>
      <c r="BK54" s="176"/>
      <c r="BL54" s="176"/>
      <c r="BM54" s="175"/>
      <c r="BN54" s="183"/>
      <c r="BO54" s="183"/>
      <c r="BP54" s="167"/>
      <c r="BQ54" s="279"/>
      <c r="BR54" s="131"/>
      <c r="BS54" s="99"/>
      <c r="BT54" s="99"/>
      <c r="BU54" s="99"/>
      <c r="BV54" s="167"/>
      <c r="BW54" s="167"/>
      <c r="BX54" s="167"/>
      <c r="BY54" s="99"/>
      <c r="BZ54" s="167"/>
      <c r="CA54" s="167"/>
      <c r="CB54" s="99"/>
      <c r="CC54" s="167"/>
      <c r="CD54" s="131"/>
      <c r="CE54" s="167"/>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row>
    <row r="55" spans="1:109" ht="15.75" customHeight="1" x14ac:dyDescent="0.3">
      <c r="A55" s="340"/>
      <c r="B55" s="341"/>
      <c r="C55" s="341"/>
      <c r="D55" s="341"/>
      <c r="E55" s="366"/>
      <c r="F55" s="341"/>
      <c r="G55" s="341"/>
      <c r="H55" s="341"/>
      <c r="I55" s="176"/>
      <c r="J55" s="176"/>
      <c r="K55" s="341"/>
      <c r="L55" s="366"/>
      <c r="M55" s="340"/>
      <c r="N55" s="367"/>
      <c r="O55" s="364"/>
      <c r="P55" s="408"/>
      <c r="Q55" s="364">
        <f t="shared" si="19"/>
        <v>0</v>
      </c>
      <c r="R55" s="367"/>
      <c r="S55" s="364"/>
      <c r="T55" s="365"/>
      <c r="U55" s="175">
        <v>3</v>
      </c>
      <c r="V55" s="179"/>
      <c r="W55" s="166" t="str">
        <f t="shared" si="14"/>
        <v/>
      </c>
      <c r="X55" s="166"/>
      <c r="Y55" s="166"/>
      <c r="Z55" s="166"/>
      <c r="AA55" s="166"/>
      <c r="AB55" s="178"/>
      <c r="AC55" s="178"/>
      <c r="AD55" s="97" t="str">
        <f t="shared" si="4"/>
        <v/>
      </c>
      <c r="AE55" s="178"/>
      <c r="AF55" s="178"/>
      <c r="AG55" s="178"/>
      <c r="AH55" s="145" t="str">
        <f>IFERROR(IF(AND(W54="Probabilidad",W55="Probabilidad"),(AJ54-(+AJ54*AD55)),IF(AND(W54="Impacto",W55="Probabilidad"),(AJ53-(+AJ53*AD55)),IF(W55="Impacto",AJ54,""))),"")</f>
        <v/>
      </c>
      <c r="AI55" s="130" t="str">
        <f t="shared" si="5"/>
        <v/>
      </c>
      <c r="AJ55" s="97" t="str">
        <f t="shared" si="15"/>
        <v/>
      </c>
      <c r="AK55" s="130" t="str">
        <f t="shared" si="7"/>
        <v/>
      </c>
      <c r="AL55" s="97" t="str">
        <f>IFERROR(IF(AND(W54="Impacto",W55="Impacto"),(AL54-(+AL54*AD55)),IF(AND(W54="Probabilidad",W55="Impacto"),(AL53-(+AL53*AD55)),IF(W55="Probabilidad",AL54,""))),"")</f>
        <v/>
      </c>
      <c r="AM55" s="98" t="str">
        <f t="shared" si="16"/>
        <v/>
      </c>
      <c r="AN55" s="349"/>
      <c r="AO55" s="176"/>
      <c r="AP55" s="175"/>
      <c r="AQ55" s="183"/>
      <c r="AR55" s="183"/>
      <c r="AS55" s="176"/>
      <c r="AT55" s="99"/>
      <c r="AU55" s="167"/>
      <c r="AV55" s="183"/>
      <c r="AW55" s="176"/>
      <c r="AX55" s="99"/>
      <c r="AY55" s="167"/>
      <c r="AZ55" s="131"/>
      <c r="BA55" s="167"/>
      <c r="BB55" s="167"/>
      <c r="BC55" s="131"/>
      <c r="BD55" s="99"/>
      <c r="BE55" s="99"/>
      <c r="BF55" s="167"/>
      <c r="BG55" s="167"/>
      <c r="BH55" s="131"/>
      <c r="BI55" s="99"/>
      <c r="BJ55" s="99"/>
      <c r="BK55" s="176"/>
      <c r="BL55" s="176"/>
      <c r="BM55" s="175"/>
      <c r="BN55" s="183"/>
      <c r="BO55" s="183"/>
      <c r="BP55" s="167"/>
      <c r="BQ55" s="279"/>
      <c r="BR55" s="131"/>
      <c r="BS55" s="99"/>
      <c r="BT55" s="99"/>
      <c r="BU55" s="99"/>
      <c r="BV55" s="167"/>
      <c r="BW55" s="167"/>
      <c r="BX55" s="167"/>
      <c r="BY55" s="99"/>
      <c r="BZ55" s="167"/>
      <c r="CA55" s="167"/>
      <c r="CB55" s="99"/>
      <c r="CC55" s="167"/>
      <c r="CD55" s="131"/>
      <c r="CE55" s="167"/>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row>
    <row r="56" spans="1:109" ht="15.75" customHeight="1" x14ac:dyDescent="0.3">
      <c r="A56" s="340"/>
      <c r="B56" s="341"/>
      <c r="C56" s="341"/>
      <c r="D56" s="341"/>
      <c r="E56" s="366"/>
      <c r="F56" s="341"/>
      <c r="G56" s="341"/>
      <c r="H56" s="341"/>
      <c r="I56" s="176"/>
      <c r="J56" s="176"/>
      <c r="K56" s="341"/>
      <c r="L56" s="366"/>
      <c r="M56" s="340"/>
      <c r="N56" s="367"/>
      <c r="O56" s="364"/>
      <c r="P56" s="408"/>
      <c r="Q56" s="364">
        <f t="shared" si="19"/>
        <v>0</v>
      </c>
      <c r="R56" s="367"/>
      <c r="S56" s="364"/>
      <c r="T56" s="365"/>
      <c r="U56" s="175">
        <v>4</v>
      </c>
      <c r="V56" s="177"/>
      <c r="W56" s="166" t="str">
        <f t="shared" si="14"/>
        <v/>
      </c>
      <c r="X56" s="166"/>
      <c r="Y56" s="166"/>
      <c r="Z56" s="166"/>
      <c r="AA56" s="166"/>
      <c r="AB56" s="178"/>
      <c r="AC56" s="178"/>
      <c r="AD56" s="97" t="str">
        <f t="shared" si="4"/>
        <v/>
      </c>
      <c r="AE56" s="178"/>
      <c r="AF56" s="178"/>
      <c r="AG56" s="178"/>
      <c r="AH56" s="145" t="str">
        <f>IFERROR(IF(AND(W55="Probabilidad",W56="Probabilidad"),(AJ55-(+AJ55*AD56)),IF(AND(W55="Impacto",W56="Probabilidad"),(AJ54-(+AJ54*AD56)),IF(W56="Impacto",AJ55,""))),"")</f>
        <v/>
      </c>
      <c r="AI56" s="130" t="str">
        <f t="shared" si="5"/>
        <v/>
      </c>
      <c r="AJ56" s="97" t="str">
        <f t="shared" si="15"/>
        <v/>
      </c>
      <c r="AK56" s="130" t="str">
        <f t="shared" si="7"/>
        <v/>
      </c>
      <c r="AL56" s="97" t="str">
        <f>IFERROR(IF(AND(W55="Impacto",W56="Impacto"),(AL55-(+AL55*AD56)),IF(AND(W55="Probabilidad",W56="Impacto"),(AL54-(+AL54*AD56)),IF(W56="Probabilidad",AL55,""))),"")</f>
        <v/>
      </c>
      <c r="AM56" s="98" t="str">
        <f t="shared" si="16"/>
        <v/>
      </c>
      <c r="AN56" s="349"/>
      <c r="AO56" s="176"/>
      <c r="AP56" s="175"/>
      <c r="AQ56" s="183"/>
      <c r="AR56" s="183"/>
      <c r="AS56" s="176"/>
      <c r="AT56" s="99"/>
      <c r="AU56" s="167"/>
      <c r="AV56" s="183"/>
      <c r="AW56" s="176"/>
      <c r="AX56" s="99"/>
      <c r="AY56" s="167"/>
      <c r="AZ56" s="131"/>
      <c r="BA56" s="167"/>
      <c r="BB56" s="167"/>
      <c r="BC56" s="131"/>
      <c r="BD56" s="99"/>
      <c r="BE56" s="99"/>
      <c r="BF56" s="167"/>
      <c r="BG56" s="167"/>
      <c r="BH56" s="131"/>
      <c r="BI56" s="99"/>
      <c r="BJ56" s="99"/>
      <c r="BK56" s="176"/>
      <c r="BL56" s="176"/>
      <c r="BM56" s="175"/>
      <c r="BN56" s="183"/>
      <c r="BO56" s="183"/>
      <c r="BP56" s="167"/>
      <c r="BQ56" s="279"/>
      <c r="BR56" s="131"/>
      <c r="BS56" s="99"/>
      <c r="BT56" s="99"/>
      <c r="BU56" s="99"/>
      <c r="BV56" s="167"/>
      <c r="BW56" s="167"/>
      <c r="BX56" s="167"/>
      <c r="BY56" s="99"/>
      <c r="BZ56" s="167"/>
      <c r="CA56" s="167"/>
      <c r="CB56" s="99"/>
      <c r="CC56" s="167"/>
      <c r="CD56" s="131"/>
      <c r="CE56" s="167"/>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row>
    <row r="57" spans="1:109" ht="15.75" customHeight="1" x14ac:dyDescent="0.3">
      <c r="A57" s="340"/>
      <c r="B57" s="341"/>
      <c r="C57" s="341"/>
      <c r="D57" s="341"/>
      <c r="E57" s="366"/>
      <c r="F57" s="341"/>
      <c r="G57" s="341"/>
      <c r="H57" s="341"/>
      <c r="I57" s="176"/>
      <c r="J57" s="176"/>
      <c r="K57" s="341"/>
      <c r="L57" s="366"/>
      <c r="M57" s="340"/>
      <c r="N57" s="367"/>
      <c r="O57" s="364"/>
      <c r="P57" s="408"/>
      <c r="Q57" s="364">
        <f t="shared" si="19"/>
        <v>0</v>
      </c>
      <c r="R57" s="367"/>
      <c r="S57" s="364"/>
      <c r="T57" s="365"/>
      <c r="U57" s="175">
        <v>5</v>
      </c>
      <c r="V57" s="177"/>
      <c r="W57" s="166" t="str">
        <f t="shared" si="14"/>
        <v/>
      </c>
      <c r="X57" s="166"/>
      <c r="Y57" s="166"/>
      <c r="Z57" s="166"/>
      <c r="AA57" s="166"/>
      <c r="AB57" s="178"/>
      <c r="AC57" s="178"/>
      <c r="AD57" s="97" t="str">
        <f t="shared" si="4"/>
        <v/>
      </c>
      <c r="AE57" s="178"/>
      <c r="AF57" s="178"/>
      <c r="AG57" s="178"/>
      <c r="AH57" s="145" t="str">
        <f>IFERROR(IF(AND(W56="Probabilidad",W57="Probabilidad"),(AJ56-(+AJ56*AD57)),IF(AND(W56="Impacto",W57="Probabilidad"),(AJ55-(+AJ55*AD57)),IF(W57="Impacto",AJ56,""))),"")</f>
        <v/>
      </c>
      <c r="AI57" s="130" t="str">
        <f t="shared" si="5"/>
        <v/>
      </c>
      <c r="AJ57" s="97" t="str">
        <f t="shared" si="15"/>
        <v/>
      </c>
      <c r="AK57" s="130" t="str">
        <f t="shared" si="7"/>
        <v/>
      </c>
      <c r="AL57" s="97" t="str">
        <f>IFERROR(IF(AND(W56="Impacto",W57="Impacto"),(AL56-(+AL56*AD57)),IF(AND(W56="Probabilidad",W57="Impacto"),(AL55-(+AL55*AD57)),IF(W57="Probabilidad",AL56,""))),"")</f>
        <v/>
      </c>
      <c r="AM57" s="98" t="str">
        <f t="shared" si="16"/>
        <v/>
      </c>
      <c r="AN57" s="349"/>
      <c r="AO57" s="176"/>
      <c r="AP57" s="175"/>
      <c r="AQ57" s="183"/>
      <c r="AR57" s="99"/>
      <c r="AS57" s="167"/>
      <c r="AT57" s="99"/>
      <c r="AU57" s="167"/>
      <c r="AV57" s="183"/>
      <c r="AW57" s="176"/>
      <c r="AX57" s="99"/>
      <c r="AY57" s="167"/>
      <c r="AZ57" s="131"/>
      <c r="BA57" s="167"/>
      <c r="BB57" s="167"/>
      <c r="BC57" s="131"/>
      <c r="BD57" s="99"/>
      <c r="BE57" s="99"/>
      <c r="BF57" s="167"/>
      <c r="BG57" s="167"/>
      <c r="BH57" s="131"/>
      <c r="BI57" s="99"/>
      <c r="BJ57" s="99"/>
      <c r="BK57" s="176"/>
      <c r="BL57" s="176"/>
      <c r="BM57" s="175"/>
      <c r="BN57" s="183"/>
      <c r="BO57" s="183"/>
      <c r="BP57" s="167"/>
      <c r="BQ57" s="279"/>
      <c r="BR57" s="131"/>
      <c r="BS57" s="99"/>
      <c r="BT57" s="99"/>
      <c r="BU57" s="99"/>
      <c r="BV57" s="167"/>
      <c r="BW57" s="167"/>
      <c r="BX57" s="167"/>
      <c r="BY57" s="99"/>
      <c r="BZ57" s="167"/>
      <c r="CA57" s="167"/>
      <c r="CB57" s="99"/>
      <c r="CC57" s="167"/>
      <c r="CD57" s="131"/>
      <c r="CE57" s="167"/>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row>
    <row r="58" spans="1:109" ht="15.75" customHeight="1" x14ac:dyDescent="0.3">
      <c r="A58" s="340"/>
      <c r="B58" s="341"/>
      <c r="C58" s="341"/>
      <c r="D58" s="341"/>
      <c r="E58" s="366"/>
      <c r="F58" s="341"/>
      <c r="G58" s="341"/>
      <c r="H58" s="341"/>
      <c r="I58" s="176"/>
      <c r="J58" s="176"/>
      <c r="K58" s="341"/>
      <c r="L58" s="366"/>
      <c r="M58" s="340"/>
      <c r="N58" s="367"/>
      <c r="O58" s="364"/>
      <c r="P58" s="408"/>
      <c r="Q58" s="364">
        <f t="shared" si="19"/>
        <v>0</v>
      </c>
      <c r="R58" s="367"/>
      <c r="S58" s="364"/>
      <c r="T58" s="365"/>
      <c r="U58" s="175">
        <v>6</v>
      </c>
      <c r="V58" s="177"/>
      <c r="W58" s="166" t="str">
        <f t="shared" si="14"/>
        <v/>
      </c>
      <c r="X58" s="166"/>
      <c r="Y58" s="166"/>
      <c r="Z58" s="166"/>
      <c r="AA58" s="166"/>
      <c r="AB58" s="178"/>
      <c r="AC58" s="178"/>
      <c r="AD58" s="97" t="str">
        <f t="shared" si="4"/>
        <v/>
      </c>
      <c r="AE58" s="178"/>
      <c r="AF58" s="178"/>
      <c r="AG58" s="178"/>
      <c r="AH58" s="145" t="str">
        <f>IFERROR(IF(AND(W57="Probabilidad",W58="Probabilidad"),(AJ57-(+AJ57*AD58)),IF(AND(W57="Impacto",W58="Probabilidad"),(AJ56-(+AJ56*AD58)),IF(W58="Impacto",AJ57,""))),"")</f>
        <v/>
      </c>
      <c r="AI58" s="130" t="str">
        <f t="shared" si="5"/>
        <v/>
      </c>
      <c r="AJ58" s="97" t="str">
        <f t="shared" si="15"/>
        <v/>
      </c>
      <c r="AK58" s="130" t="str">
        <f t="shared" si="7"/>
        <v/>
      </c>
      <c r="AL58" s="97" t="str">
        <f>IFERROR(IF(AND(W57="Impacto",W58="Impacto"),(AL57-(+AL57*AD58)),IF(AND(W57="Probabilidad",W58="Impacto"),(AL56-(+AL56*AD58)),IF(W58="Probabilidad",AL57,""))),"")</f>
        <v/>
      </c>
      <c r="AM58" s="98" t="str">
        <f t="shared" si="16"/>
        <v/>
      </c>
      <c r="AN58" s="350"/>
      <c r="AO58" s="176"/>
      <c r="AP58" s="175"/>
      <c r="AQ58" s="183"/>
      <c r="AR58" s="99"/>
      <c r="AS58" s="167"/>
      <c r="AT58" s="99"/>
      <c r="AU58" s="167"/>
      <c r="AV58" s="183"/>
      <c r="AW58" s="176"/>
      <c r="AX58" s="99"/>
      <c r="AY58" s="167"/>
      <c r="AZ58" s="131"/>
      <c r="BA58" s="167"/>
      <c r="BB58" s="167"/>
      <c r="BC58" s="131"/>
      <c r="BD58" s="99"/>
      <c r="BE58" s="99"/>
      <c r="BF58" s="167"/>
      <c r="BG58" s="167"/>
      <c r="BH58" s="131"/>
      <c r="BI58" s="99"/>
      <c r="BJ58" s="99"/>
      <c r="BK58" s="176"/>
      <c r="BL58" s="176"/>
      <c r="BM58" s="175"/>
      <c r="BN58" s="183"/>
      <c r="BO58" s="183"/>
      <c r="BP58" s="167"/>
      <c r="BQ58" s="279"/>
      <c r="BR58" s="131"/>
      <c r="BS58" s="99"/>
      <c r="BT58" s="99"/>
      <c r="BU58" s="99"/>
      <c r="BV58" s="167"/>
      <c r="BW58" s="167"/>
      <c r="BX58" s="167"/>
      <c r="BY58" s="99"/>
      <c r="BZ58" s="167"/>
      <c r="CA58" s="167"/>
      <c r="CB58" s="99"/>
      <c r="CC58" s="167"/>
      <c r="CD58" s="131"/>
      <c r="CE58" s="167"/>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row>
    <row r="59" spans="1:109" ht="15.75" customHeight="1" x14ac:dyDescent="0.3">
      <c r="A59" s="340">
        <v>10</v>
      </c>
      <c r="B59" s="341"/>
      <c r="C59" s="341"/>
      <c r="D59" s="341"/>
      <c r="E59" s="366"/>
      <c r="F59" s="341"/>
      <c r="G59" s="341"/>
      <c r="H59" s="341"/>
      <c r="I59" s="176"/>
      <c r="J59" s="176"/>
      <c r="K59" s="341"/>
      <c r="L59" s="366"/>
      <c r="M59" s="340"/>
      <c r="N59" s="367" t="str">
        <f>IF(M59&lt;=0,"",IF(M59&lt;=2,"Muy Baja",IF(M59&lt;=24,"Baja",IF(M59&lt;=500,"Media",IF(M59&lt;=5000,"Alta","Muy Alta")))))</f>
        <v/>
      </c>
      <c r="O59" s="364" t="str">
        <f>IF(N59="","",IF(N59="Muy Baja",0.2,IF(N59="Baja",0.4,IF(N59="Media",0.6,IF(N59="Alta",0.8,IF(N59="Muy Alta",1,))))))</f>
        <v/>
      </c>
      <c r="P59" s="408"/>
      <c r="Q59" s="364">
        <f ca="1">IF(NOT(ISERROR(MATCH(P59,'Tabla Impacto'!$B$221:$B$223,0))),'Tabla Impacto'!$F$223&amp;"Por favor no seleccionar los criterios de impacto(Afectación Económica o presupuestal y Pérdida Reputacional)",P59)</f>
        <v>0</v>
      </c>
      <c r="R59" s="367" t="str">
        <f ca="1">IF(OR(Q59='Tabla Impacto'!$C$11,Q59='Tabla Impacto'!$D$11),"Leve",IF(OR(Q59='Tabla Impacto'!$C$12,Q59='Tabla Impacto'!$D$12),"Menor",IF(OR(Q59='Tabla Impacto'!$C$13,Q59='Tabla Impacto'!$D$13),"Moderado",IF(OR(Q59='Tabla Impacto'!$C$14,Q59='Tabla Impacto'!$D$14),"Mayor",IF(OR(Q59='Tabla Impacto'!$C$15,Q59='Tabla Impacto'!$D$15),"Catastrófico","")))))</f>
        <v/>
      </c>
      <c r="S59" s="364" t="str">
        <f ca="1">IF(R59="","",IF(R59="Leve",0.2,IF(R59="Menor",0.4,IF(R59="Moderado",0.6,IF(R59="Mayor",0.8,IF(R59="Catastrófico",1,))))))</f>
        <v/>
      </c>
      <c r="T59" s="365"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75">
        <v>1</v>
      </c>
      <c r="V59" s="177"/>
      <c r="W59" s="166" t="str">
        <f t="shared" si="14"/>
        <v/>
      </c>
      <c r="X59" s="166"/>
      <c r="Y59" s="166"/>
      <c r="Z59" s="166"/>
      <c r="AA59" s="166"/>
      <c r="AB59" s="178"/>
      <c r="AC59" s="178"/>
      <c r="AD59" s="97" t="str">
        <f t="shared" si="4"/>
        <v/>
      </c>
      <c r="AE59" s="178"/>
      <c r="AF59" s="178"/>
      <c r="AG59" s="178"/>
      <c r="AH59" s="145" t="str">
        <f>IFERROR(IF(W59="Probabilidad",(O59-(+O59*AD59)),IF(W59="Impacto",O59,"")),"")</f>
        <v/>
      </c>
      <c r="AI59" s="130" t="str">
        <f>IFERROR(IF(AH59="","",IF(AH59&lt;=0.2,"Muy Baja",IF(AH59&lt;=0.4,"Baja",IF(AH59&lt;=0.6,"Media",IF(AH59&lt;=0.8,"Alta","Muy Alta"))))),"")</f>
        <v/>
      </c>
      <c r="AJ59" s="97" t="str">
        <f t="shared" si="15"/>
        <v/>
      </c>
      <c r="AK59" s="130" t="str">
        <f>IFERROR(IF(AL59="","",IF(AL59&lt;=0.2,"Leve",IF(AL59&lt;=0.4,"Menor",IF(AL59&lt;=0.6,"Moderado",IF(AL59&lt;=0.8,"Mayor","Catastrófico"))))),"")</f>
        <v/>
      </c>
      <c r="AL59" s="97" t="str">
        <f>IFERROR(IF(W59="Impacto",(S59-(+S59*AD59)),IF(W59="Probabilidad",S59,"")),"")</f>
        <v/>
      </c>
      <c r="AM59" s="98" t="str">
        <f t="shared" si="16"/>
        <v/>
      </c>
      <c r="AN59" s="348"/>
      <c r="AO59" s="176"/>
      <c r="AP59" s="175"/>
      <c r="AQ59" s="183"/>
      <c r="AR59" s="99"/>
      <c r="AS59" s="167"/>
      <c r="AT59" s="99"/>
      <c r="AU59" s="167"/>
      <c r="AV59" s="183"/>
      <c r="AW59" s="176"/>
      <c r="AX59" s="99"/>
      <c r="AY59" s="167"/>
      <c r="AZ59" s="131"/>
      <c r="BA59" s="167"/>
      <c r="BB59" s="167"/>
      <c r="BC59" s="131"/>
      <c r="BD59" s="99"/>
      <c r="BE59" s="99"/>
      <c r="BF59" s="167"/>
      <c r="BG59" s="167"/>
      <c r="BH59" s="131"/>
      <c r="BI59" s="99"/>
      <c r="BJ59" s="99"/>
      <c r="BK59" s="176"/>
      <c r="BL59" s="176"/>
      <c r="BM59" s="175"/>
      <c r="BN59" s="183"/>
      <c r="BO59" s="183"/>
      <c r="BP59" s="167"/>
      <c r="BQ59" s="279"/>
      <c r="BR59" s="131"/>
      <c r="BS59" s="99"/>
      <c r="BT59" s="99"/>
      <c r="BU59" s="99"/>
      <c r="BV59" s="167"/>
      <c r="BW59" s="167"/>
      <c r="BX59" s="167"/>
      <c r="BY59" s="99"/>
      <c r="BZ59" s="167"/>
      <c r="CA59" s="167"/>
      <c r="CB59" s="99"/>
      <c r="CC59" s="167"/>
      <c r="CD59" s="131"/>
      <c r="CE59" s="167"/>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row>
    <row r="60" spans="1:109" ht="15.75" customHeight="1" x14ac:dyDescent="0.3">
      <c r="A60" s="340"/>
      <c r="B60" s="341"/>
      <c r="C60" s="341"/>
      <c r="D60" s="341"/>
      <c r="E60" s="366"/>
      <c r="F60" s="341"/>
      <c r="G60" s="341"/>
      <c r="H60" s="341"/>
      <c r="I60" s="176"/>
      <c r="J60" s="176"/>
      <c r="K60" s="341"/>
      <c r="L60" s="366"/>
      <c r="M60" s="340"/>
      <c r="N60" s="367"/>
      <c r="O60" s="364"/>
      <c r="P60" s="408"/>
      <c r="Q60" s="364">
        <f>IF(NOT(ISERROR(MATCH(P60,_xlfn.ANCHORARRAY(E71),0))),O73&amp;"Por favor no seleccionar los criterios de impacto",P60)</f>
        <v>0</v>
      </c>
      <c r="R60" s="367"/>
      <c r="S60" s="364"/>
      <c r="T60" s="365"/>
      <c r="U60" s="175">
        <v>2</v>
      </c>
      <c r="V60" s="177"/>
      <c r="W60" s="166" t="str">
        <f t="shared" si="14"/>
        <v/>
      </c>
      <c r="X60" s="166"/>
      <c r="Y60" s="166"/>
      <c r="Z60" s="166"/>
      <c r="AA60" s="166"/>
      <c r="AB60" s="178"/>
      <c r="AC60" s="178"/>
      <c r="AD60" s="97" t="str">
        <f t="shared" si="4"/>
        <v/>
      </c>
      <c r="AE60" s="178"/>
      <c r="AF60" s="178"/>
      <c r="AG60" s="178"/>
      <c r="AH60" s="145" t="str">
        <f>IFERROR(IF(AND(W59="Probabilidad",W60="Probabilidad"),(AJ59-(+AJ59*AD60)),IF(W60="Probabilidad",(O59-(+O59*AD60)),IF(W60="Impacto",AJ59,""))),"")</f>
        <v/>
      </c>
      <c r="AI60" s="130" t="str">
        <f t="shared" si="5"/>
        <v/>
      </c>
      <c r="AJ60" s="97" t="str">
        <f t="shared" si="15"/>
        <v/>
      </c>
      <c r="AK60" s="130" t="str">
        <f t="shared" si="7"/>
        <v/>
      </c>
      <c r="AL60" s="97" t="str">
        <f>IFERROR(IF(AND(W59="Impacto",W60="Impacto"),(AL53-(+AL53*AD60)),IF(W60="Impacto",($S$59-(+$S$59*AD60)),IF(W60="Probabilidad",AL53,""))),"")</f>
        <v/>
      </c>
      <c r="AM60" s="98" t="str">
        <f t="shared" si="16"/>
        <v/>
      </c>
      <c r="AN60" s="349"/>
      <c r="AO60" s="176"/>
      <c r="AP60" s="175"/>
      <c r="AQ60" s="183"/>
      <c r="AR60" s="99"/>
      <c r="AS60" s="167"/>
      <c r="AT60" s="99"/>
      <c r="AU60" s="167"/>
      <c r="AV60" s="183"/>
      <c r="AW60" s="176"/>
      <c r="AX60" s="99"/>
      <c r="AY60" s="167"/>
      <c r="AZ60" s="131"/>
      <c r="BA60" s="167"/>
      <c r="BB60" s="167"/>
      <c r="BC60" s="131"/>
      <c r="BD60" s="99"/>
      <c r="BE60" s="99"/>
      <c r="BF60" s="167"/>
      <c r="BG60" s="167"/>
      <c r="BH60" s="131"/>
      <c r="BI60" s="99"/>
      <c r="BJ60" s="99"/>
      <c r="BK60" s="176"/>
      <c r="BL60" s="176"/>
      <c r="BM60" s="175"/>
      <c r="BN60" s="183"/>
      <c r="BO60" s="183"/>
      <c r="BP60" s="167"/>
      <c r="BQ60" s="279"/>
      <c r="BR60" s="131"/>
      <c r="BS60" s="99"/>
      <c r="BT60" s="99"/>
      <c r="BU60" s="99"/>
      <c r="BV60" s="167"/>
      <c r="BW60" s="167"/>
      <c r="BX60" s="167"/>
      <c r="BY60" s="99"/>
      <c r="BZ60" s="167"/>
      <c r="CA60" s="167"/>
      <c r="CB60" s="99"/>
      <c r="CC60" s="167"/>
      <c r="CD60" s="131"/>
      <c r="CE60" s="167"/>
    </row>
    <row r="61" spans="1:109" ht="15.75" customHeight="1" x14ac:dyDescent="0.3">
      <c r="A61" s="340"/>
      <c r="B61" s="341"/>
      <c r="C61" s="341"/>
      <c r="D61" s="341"/>
      <c r="E61" s="366"/>
      <c r="F61" s="341"/>
      <c r="G61" s="341"/>
      <c r="H61" s="341"/>
      <c r="I61" s="176"/>
      <c r="J61" s="176"/>
      <c r="K61" s="341"/>
      <c r="L61" s="366"/>
      <c r="M61" s="340"/>
      <c r="N61" s="367"/>
      <c r="O61" s="364"/>
      <c r="P61" s="408"/>
      <c r="Q61" s="364">
        <f>IF(NOT(ISERROR(MATCH(P61,_xlfn.ANCHORARRAY(E72),0))),O74&amp;"Por favor no seleccionar los criterios de impacto",P61)</f>
        <v>0</v>
      </c>
      <c r="R61" s="367"/>
      <c r="S61" s="364"/>
      <c r="T61" s="365"/>
      <c r="U61" s="175">
        <v>3</v>
      </c>
      <c r="V61" s="179"/>
      <c r="W61" s="166" t="str">
        <f t="shared" si="14"/>
        <v/>
      </c>
      <c r="X61" s="166"/>
      <c r="Y61" s="166"/>
      <c r="Z61" s="166"/>
      <c r="AA61" s="166"/>
      <c r="AB61" s="178"/>
      <c r="AC61" s="178"/>
      <c r="AD61" s="97" t="str">
        <f t="shared" si="4"/>
        <v/>
      </c>
      <c r="AE61" s="178"/>
      <c r="AF61" s="178"/>
      <c r="AG61" s="178"/>
      <c r="AH61" s="145" t="str">
        <f>IFERROR(IF(AND(W60="Probabilidad",W61="Probabilidad"),(AJ60-(+AJ60*AD61)),IF(AND(W60="Impacto",W61="Probabilidad"),(AJ59-(+AJ59*AD61)),IF(W61="Impacto",AJ60,""))),"")</f>
        <v/>
      </c>
      <c r="AI61" s="130" t="str">
        <f t="shared" si="5"/>
        <v/>
      </c>
      <c r="AJ61" s="97" t="str">
        <f t="shared" si="15"/>
        <v/>
      </c>
      <c r="AK61" s="130" t="str">
        <f t="shared" si="7"/>
        <v/>
      </c>
      <c r="AL61" s="97" t="str">
        <f>IFERROR(IF(AND(W60="Impacto",W61="Impacto"),(AL60-(+AL60*AD61)),IF(AND(W60="Probabilidad",W61="Impacto"),(AL59-(+AL59*AD61)),IF(W61="Probabilidad",AL60,""))),"")</f>
        <v/>
      </c>
      <c r="AM61" s="98" t="str">
        <f t="shared" si="16"/>
        <v/>
      </c>
      <c r="AN61" s="349"/>
      <c r="AO61" s="176"/>
      <c r="AP61" s="175"/>
      <c r="AQ61" s="183"/>
      <c r="AR61" s="99"/>
      <c r="AS61" s="167"/>
      <c r="AT61" s="99"/>
      <c r="AU61" s="167"/>
      <c r="AV61" s="183"/>
      <c r="AW61" s="176"/>
      <c r="AX61" s="99"/>
      <c r="AY61" s="167"/>
      <c r="AZ61" s="131"/>
      <c r="BA61" s="167"/>
      <c r="BB61" s="167"/>
      <c r="BC61" s="131"/>
      <c r="BD61" s="99"/>
      <c r="BE61" s="99"/>
      <c r="BF61" s="167"/>
      <c r="BG61" s="167"/>
      <c r="BH61" s="131"/>
      <c r="BI61" s="99"/>
      <c r="BJ61" s="99"/>
      <c r="BK61" s="176"/>
      <c r="BL61" s="176"/>
      <c r="BM61" s="175"/>
      <c r="BN61" s="183"/>
      <c r="BO61" s="183"/>
      <c r="BP61" s="167"/>
      <c r="BQ61" s="279"/>
      <c r="BR61" s="131"/>
      <c r="BS61" s="99"/>
      <c r="BT61" s="99"/>
      <c r="BU61" s="99"/>
      <c r="BV61" s="167"/>
      <c r="BW61" s="167"/>
      <c r="BX61" s="167"/>
      <c r="BY61" s="99"/>
      <c r="BZ61" s="167"/>
      <c r="CA61" s="167"/>
      <c r="CB61" s="99"/>
      <c r="CC61" s="167"/>
      <c r="CD61" s="131"/>
      <c r="CE61" s="167"/>
    </row>
    <row r="62" spans="1:109" ht="15.75" customHeight="1" x14ac:dyDescent="0.3">
      <c r="A62" s="340"/>
      <c r="B62" s="341"/>
      <c r="C62" s="341"/>
      <c r="D62" s="341"/>
      <c r="E62" s="366"/>
      <c r="F62" s="341"/>
      <c r="G62" s="341"/>
      <c r="H62" s="341"/>
      <c r="I62" s="176"/>
      <c r="J62" s="176"/>
      <c r="K62" s="341"/>
      <c r="L62" s="366"/>
      <c r="M62" s="340"/>
      <c r="N62" s="367"/>
      <c r="O62" s="364"/>
      <c r="P62" s="408"/>
      <c r="Q62" s="364">
        <f>IF(NOT(ISERROR(MATCH(P62,_xlfn.ANCHORARRAY(E73),0))),O75&amp;"Por favor no seleccionar los criterios de impacto",P62)</f>
        <v>0</v>
      </c>
      <c r="R62" s="367"/>
      <c r="S62" s="364"/>
      <c r="T62" s="365"/>
      <c r="U62" s="175">
        <v>4</v>
      </c>
      <c r="V62" s="177"/>
      <c r="W62" s="166" t="str">
        <f t="shared" si="14"/>
        <v/>
      </c>
      <c r="X62" s="166"/>
      <c r="Y62" s="166"/>
      <c r="Z62" s="166"/>
      <c r="AA62" s="166"/>
      <c r="AB62" s="178"/>
      <c r="AC62" s="178"/>
      <c r="AD62" s="97" t="str">
        <f t="shared" si="4"/>
        <v/>
      </c>
      <c r="AE62" s="178"/>
      <c r="AF62" s="178"/>
      <c r="AG62" s="178"/>
      <c r="AH62" s="145" t="str">
        <f>IFERROR(IF(AND(W61="Probabilidad",W62="Probabilidad"),(AJ61-(+AJ61*AD62)),IF(AND(W61="Impacto",W62="Probabilidad"),(AJ60-(+AJ60*AD62)),IF(W62="Impacto",AJ61,""))),"")</f>
        <v/>
      </c>
      <c r="AI62" s="130" t="str">
        <f t="shared" si="5"/>
        <v/>
      </c>
      <c r="AJ62" s="97" t="str">
        <f t="shared" si="15"/>
        <v/>
      </c>
      <c r="AK62" s="130" t="str">
        <f t="shared" si="7"/>
        <v/>
      </c>
      <c r="AL62" s="97" t="str">
        <f>IFERROR(IF(AND(W61="Impacto",W62="Impacto"),(AL61-(+AL61*AD62)),IF(AND(W61="Probabilidad",W62="Impacto"),(AL60-(+AL60*AD62)),IF(W62="Probabilidad",AL61,""))),"")</f>
        <v/>
      </c>
      <c r="AM62" s="98" t="str">
        <f t="shared" si="16"/>
        <v/>
      </c>
      <c r="AN62" s="349"/>
      <c r="AO62" s="176"/>
      <c r="AP62" s="175"/>
      <c r="AQ62" s="183"/>
      <c r="AR62" s="99"/>
      <c r="AS62" s="167"/>
      <c r="AT62" s="99"/>
      <c r="AU62" s="167"/>
      <c r="AV62" s="183"/>
      <c r="AW62" s="176"/>
      <c r="AX62" s="99"/>
      <c r="AY62" s="167"/>
      <c r="AZ62" s="131"/>
      <c r="BA62" s="167"/>
      <c r="BB62" s="167"/>
      <c r="BC62" s="131"/>
      <c r="BD62" s="99"/>
      <c r="BE62" s="99"/>
      <c r="BF62" s="167"/>
      <c r="BG62" s="167"/>
      <c r="BH62" s="131"/>
      <c r="BI62" s="99"/>
      <c r="BJ62" s="99"/>
      <c r="BK62" s="176"/>
      <c r="BL62" s="176"/>
      <c r="BM62" s="175"/>
      <c r="BN62" s="183"/>
      <c r="BO62" s="183"/>
      <c r="BP62" s="167"/>
      <c r="BQ62" s="279"/>
      <c r="BR62" s="131"/>
      <c r="BS62" s="99"/>
      <c r="BT62" s="99"/>
      <c r="BU62" s="99"/>
      <c r="BV62" s="167"/>
      <c r="BW62" s="167"/>
      <c r="BX62" s="167"/>
      <c r="BY62" s="99"/>
      <c r="BZ62" s="167"/>
      <c r="CA62" s="167"/>
      <c r="CB62" s="99"/>
      <c r="CC62" s="167"/>
      <c r="CD62" s="131"/>
      <c r="CE62" s="167"/>
    </row>
    <row r="63" spans="1:109" ht="15.75" customHeight="1" x14ac:dyDescent="0.3">
      <c r="A63" s="340"/>
      <c r="B63" s="341"/>
      <c r="C63" s="341"/>
      <c r="D63" s="341"/>
      <c r="E63" s="366"/>
      <c r="F63" s="341"/>
      <c r="G63" s="341"/>
      <c r="H63" s="341"/>
      <c r="I63" s="176"/>
      <c r="J63" s="176"/>
      <c r="K63" s="341"/>
      <c r="L63" s="366"/>
      <c r="M63" s="340"/>
      <c r="N63" s="367"/>
      <c r="O63" s="364"/>
      <c r="P63" s="408"/>
      <c r="Q63" s="364">
        <f>IF(NOT(ISERROR(MATCH(P63,_xlfn.ANCHORARRAY(E74),0))),O76&amp;"Por favor no seleccionar los criterios de impacto",P63)</f>
        <v>0</v>
      </c>
      <c r="R63" s="367"/>
      <c r="S63" s="364"/>
      <c r="T63" s="365"/>
      <c r="U63" s="175">
        <v>5</v>
      </c>
      <c r="V63" s="177"/>
      <c r="W63" s="166" t="str">
        <f t="shared" si="14"/>
        <v/>
      </c>
      <c r="X63" s="166"/>
      <c r="Y63" s="166"/>
      <c r="Z63" s="166"/>
      <c r="AA63" s="166"/>
      <c r="AB63" s="178"/>
      <c r="AC63" s="178"/>
      <c r="AD63" s="97" t="str">
        <f t="shared" si="4"/>
        <v/>
      </c>
      <c r="AE63" s="178"/>
      <c r="AF63" s="178"/>
      <c r="AG63" s="178"/>
      <c r="AH63" s="145" t="str">
        <f>IFERROR(IF(AND(W62="Probabilidad",W63="Probabilidad"),(AJ62-(+AJ62*AD63)),IF(AND(W62="Impacto",W63="Probabilidad"),(AJ61-(+AJ61*AD63)),IF(W63="Impacto",AJ62,""))),"")</f>
        <v/>
      </c>
      <c r="AI63" s="130" t="str">
        <f t="shared" si="5"/>
        <v/>
      </c>
      <c r="AJ63" s="97" t="str">
        <f t="shared" si="15"/>
        <v/>
      </c>
      <c r="AK63" s="130" t="str">
        <f t="shared" si="7"/>
        <v/>
      </c>
      <c r="AL63" s="97" t="str">
        <f>IFERROR(IF(AND(W62="Impacto",W63="Impacto"),(AL62-(+AL62*AD63)),IF(AND(W62="Probabilidad",W63="Impacto"),(AL61-(+AL61*AD63)),IF(W63="Probabilidad",AL62,""))),"")</f>
        <v/>
      </c>
      <c r="AM63" s="98" t="str">
        <f t="shared" si="16"/>
        <v/>
      </c>
      <c r="AN63" s="349"/>
      <c r="AO63" s="176"/>
      <c r="AP63" s="175"/>
      <c r="AQ63" s="183"/>
      <c r="AR63" s="99"/>
      <c r="AS63" s="167"/>
      <c r="AT63" s="99"/>
      <c r="AU63" s="167"/>
      <c r="AV63" s="183"/>
      <c r="AW63" s="176"/>
      <c r="AX63" s="99"/>
      <c r="AY63" s="167"/>
      <c r="AZ63" s="131"/>
      <c r="BA63" s="167"/>
      <c r="BB63" s="167"/>
      <c r="BC63" s="131"/>
      <c r="BD63" s="99"/>
      <c r="BE63" s="99"/>
      <c r="BF63" s="167"/>
      <c r="BG63" s="167"/>
      <c r="BH63" s="131"/>
      <c r="BI63" s="99"/>
      <c r="BJ63" s="99"/>
      <c r="BK63" s="176"/>
      <c r="BL63" s="176"/>
      <c r="BM63" s="175"/>
      <c r="BN63" s="183"/>
      <c r="BO63" s="183"/>
      <c r="BP63" s="167"/>
      <c r="BQ63" s="279"/>
      <c r="BR63" s="131"/>
      <c r="BS63" s="99"/>
      <c r="BT63" s="99"/>
      <c r="BU63" s="99"/>
      <c r="BV63" s="167"/>
      <c r="BW63" s="167"/>
      <c r="BX63" s="167"/>
      <c r="BY63" s="99"/>
      <c r="BZ63" s="167"/>
      <c r="CA63" s="167"/>
      <c r="CB63" s="99"/>
      <c r="CC63" s="167"/>
      <c r="CD63" s="131"/>
      <c r="CE63" s="167"/>
    </row>
    <row r="64" spans="1:109" ht="15.75" customHeight="1" x14ac:dyDescent="0.3">
      <c r="A64" s="340"/>
      <c r="B64" s="341"/>
      <c r="C64" s="341"/>
      <c r="D64" s="341"/>
      <c r="E64" s="366"/>
      <c r="F64" s="341"/>
      <c r="G64" s="341"/>
      <c r="H64" s="341"/>
      <c r="I64" s="176"/>
      <c r="J64" s="176"/>
      <c r="K64" s="341"/>
      <c r="L64" s="366"/>
      <c r="M64" s="340"/>
      <c r="N64" s="367"/>
      <c r="O64" s="364"/>
      <c r="P64" s="408"/>
      <c r="Q64" s="364">
        <f>IF(NOT(ISERROR(MATCH(P64,_xlfn.ANCHORARRAY(E75),0))),O77&amp;"Por favor no seleccionar los criterios de impacto",P64)</f>
        <v>0</v>
      </c>
      <c r="R64" s="367"/>
      <c r="S64" s="364"/>
      <c r="T64" s="365"/>
      <c r="U64" s="175">
        <v>6</v>
      </c>
      <c r="V64" s="177"/>
      <c r="W64" s="166" t="str">
        <f t="shared" si="14"/>
        <v/>
      </c>
      <c r="X64" s="166"/>
      <c r="Y64" s="166"/>
      <c r="Z64" s="166"/>
      <c r="AA64" s="166"/>
      <c r="AB64" s="178"/>
      <c r="AC64" s="178"/>
      <c r="AD64" s="97" t="str">
        <f t="shared" si="4"/>
        <v/>
      </c>
      <c r="AE64" s="178"/>
      <c r="AF64" s="178"/>
      <c r="AG64" s="178"/>
      <c r="AH64" s="145" t="str">
        <f>IFERROR(IF(AND(W63="Probabilidad",W64="Probabilidad"),(AJ63-(+AJ63*AD64)),IF(AND(W63="Impacto",W64="Probabilidad"),(AJ62-(+AJ62*AD64)),IF(W64="Impacto",AJ63,""))),"")</f>
        <v/>
      </c>
      <c r="AI64" s="130" t="str">
        <f t="shared" si="5"/>
        <v/>
      </c>
      <c r="AJ64" s="97" t="str">
        <f t="shared" si="15"/>
        <v/>
      </c>
      <c r="AK64" s="130" t="str">
        <f t="shared" si="7"/>
        <v/>
      </c>
      <c r="AL64" s="97" t="str">
        <f>IFERROR(IF(AND(W63="Impacto",W64="Impacto"),(AL63-(+AL63*AD64)),IF(AND(W63="Probabilidad",W64="Impacto"),(AL62-(+AL62*AD64)),IF(W64="Probabilidad",AL63,""))),"")</f>
        <v/>
      </c>
      <c r="AM64" s="98" t="str">
        <f t="shared" si="16"/>
        <v/>
      </c>
      <c r="AN64" s="350"/>
      <c r="AO64" s="176"/>
      <c r="AP64" s="175"/>
      <c r="AQ64" s="183"/>
      <c r="AR64" s="99"/>
      <c r="AS64" s="167"/>
      <c r="AT64" s="99"/>
      <c r="AU64" s="167"/>
      <c r="AV64" s="183"/>
      <c r="AW64" s="176"/>
      <c r="AX64" s="99"/>
      <c r="AY64" s="167"/>
      <c r="AZ64" s="131"/>
      <c r="BA64" s="167"/>
      <c r="BB64" s="167"/>
      <c r="BC64" s="131"/>
      <c r="BD64" s="99"/>
      <c r="BE64" s="99"/>
      <c r="BF64" s="167"/>
      <c r="BG64" s="167"/>
      <c r="BH64" s="131"/>
      <c r="BI64" s="99"/>
      <c r="BJ64" s="99"/>
      <c r="BK64" s="176"/>
      <c r="BL64" s="176"/>
      <c r="BM64" s="175"/>
      <c r="BN64" s="183"/>
      <c r="BO64" s="183"/>
      <c r="BP64" s="167"/>
      <c r="BQ64" s="279"/>
      <c r="BR64" s="131"/>
      <c r="BS64" s="99"/>
      <c r="BT64" s="99"/>
      <c r="BU64" s="99"/>
      <c r="BV64" s="167"/>
      <c r="BW64" s="167"/>
      <c r="BX64" s="167"/>
      <c r="BY64" s="99"/>
      <c r="BZ64" s="167"/>
      <c r="CA64" s="167"/>
      <c r="CB64" s="99"/>
      <c r="CC64" s="167"/>
      <c r="CD64" s="131"/>
      <c r="CE64" s="167"/>
    </row>
  </sheetData>
  <sheetProtection algorithmName="SHA-512" hashValue="jrepK+YKP3T26LYyv5XbKoqLGaEwXZI/DZf6oI6zG6Ye+3/lybLpTA9/oTHejg/91qx8rDe+UCpqizgx44YroA==" saltValue="qNccvpNahddGY/qGVx7kOQ=="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104" priority="244" operator="equal">
      <formula>"Baja"</formula>
    </cfRule>
    <cfRule type="cellIs" dxfId="103" priority="243" operator="equal">
      <formula>"Media"</formula>
    </cfRule>
    <cfRule type="cellIs" dxfId="102" priority="242" operator="equal">
      <formula>"Alta"</formula>
    </cfRule>
    <cfRule type="cellIs" dxfId="101" priority="241" operator="equal">
      <formula>"Muy Alta"</formula>
    </cfRule>
    <cfRule type="cellIs" dxfId="100" priority="245" operator="equal">
      <formula>"Muy Baja"</formula>
    </cfRule>
  </conditionalFormatting>
  <conditionalFormatting sqref="N17">
    <cfRule type="cellIs" dxfId="99" priority="197" operator="equal">
      <formula>"Media"</formula>
    </cfRule>
    <cfRule type="cellIs" dxfId="98" priority="199" operator="equal">
      <formula>"Muy Baja"</formula>
    </cfRule>
    <cfRule type="cellIs" dxfId="97" priority="198" operator="equal">
      <formula>"Baja"</formula>
    </cfRule>
    <cfRule type="cellIs" dxfId="96" priority="196" operator="equal">
      <formula>"Alta"</formula>
    </cfRule>
    <cfRule type="cellIs" dxfId="95" priority="195" operator="equal">
      <formula>"Muy Alta"</formula>
    </cfRule>
  </conditionalFormatting>
  <conditionalFormatting sqref="N23">
    <cfRule type="cellIs" dxfId="94" priority="176" operator="equal">
      <formula>"Muy Baja"</formula>
    </cfRule>
    <cfRule type="cellIs" dxfId="93" priority="174" operator="equal">
      <formula>"Media"</formula>
    </cfRule>
    <cfRule type="cellIs" dxfId="92" priority="172" operator="equal">
      <formula>"Muy Alta"</formula>
    </cfRule>
    <cfRule type="cellIs" dxfId="91" priority="173" operator="equal">
      <formula>"Alta"</formula>
    </cfRule>
    <cfRule type="cellIs" dxfId="90" priority="175" operator="equal">
      <formula>"Baja"</formula>
    </cfRule>
  </conditionalFormatting>
  <conditionalFormatting sqref="N29">
    <cfRule type="cellIs" dxfId="89" priority="150" operator="equal">
      <formula>"Alta"</formula>
    </cfRule>
    <cfRule type="cellIs" dxfId="88" priority="149" operator="equal">
      <formula>"Muy Alta"</formula>
    </cfRule>
    <cfRule type="cellIs" dxfId="87" priority="151" operator="equal">
      <formula>"Media"</formula>
    </cfRule>
    <cfRule type="cellIs" dxfId="86" priority="152" operator="equal">
      <formula>"Baja"</formula>
    </cfRule>
    <cfRule type="cellIs" dxfId="85" priority="153" operator="equal">
      <formula>"Muy Baja"</formula>
    </cfRule>
  </conditionalFormatting>
  <conditionalFormatting sqref="N35">
    <cfRule type="cellIs" dxfId="84" priority="127" operator="equal">
      <formula>"Alta"</formula>
    </cfRule>
    <cfRule type="cellIs" dxfId="83" priority="126" operator="equal">
      <formula>"Muy Alta"</formula>
    </cfRule>
    <cfRule type="cellIs" dxfId="82" priority="129" operator="equal">
      <formula>"Baja"</formula>
    </cfRule>
    <cfRule type="cellIs" dxfId="81" priority="130" operator="equal">
      <formula>"Muy Baja"</formula>
    </cfRule>
    <cfRule type="cellIs" dxfId="80" priority="128" operator="equal">
      <formula>"Media"</formula>
    </cfRule>
  </conditionalFormatting>
  <conditionalFormatting sqref="N41">
    <cfRule type="cellIs" dxfId="79" priority="107" operator="equal">
      <formula>"Muy Baja"</formula>
    </cfRule>
    <cfRule type="cellIs" dxfId="78" priority="103" operator="equal">
      <formula>"Muy Alta"</formula>
    </cfRule>
    <cfRule type="cellIs" dxfId="77" priority="104" operator="equal">
      <formula>"Alta"</formula>
    </cfRule>
    <cfRule type="cellIs" dxfId="76" priority="105" operator="equal">
      <formula>"Media"</formula>
    </cfRule>
    <cfRule type="cellIs" dxfId="75" priority="106" operator="equal">
      <formula>"Baja"</formula>
    </cfRule>
  </conditionalFormatting>
  <conditionalFormatting sqref="N47">
    <cfRule type="cellIs" dxfId="74" priority="82" operator="equal">
      <formula>"Media"</formula>
    </cfRule>
    <cfRule type="cellIs" dxfId="73" priority="80" operator="equal">
      <formula>"Muy Alta"</formula>
    </cfRule>
    <cfRule type="cellIs" dxfId="72" priority="83" operator="equal">
      <formula>"Baja"</formula>
    </cfRule>
    <cfRule type="cellIs" dxfId="71" priority="84" operator="equal">
      <formula>"Muy Baja"</formula>
    </cfRule>
    <cfRule type="cellIs" dxfId="70" priority="81" operator="equal">
      <formula>"Alta"</formula>
    </cfRule>
  </conditionalFormatting>
  <conditionalFormatting sqref="N53">
    <cfRule type="cellIs" dxfId="69" priority="59" operator="equal">
      <formula>"Media"</formula>
    </cfRule>
    <cfRule type="cellIs" dxfId="68" priority="61" operator="equal">
      <formula>"Muy Baja"</formula>
    </cfRule>
    <cfRule type="cellIs" dxfId="67" priority="60" operator="equal">
      <formula>"Baja"</formula>
    </cfRule>
    <cfRule type="cellIs" dxfId="66" priority="57" operator="equal">
      <formula>"Muy Alta"</formula>
    </cfRule>
    <cfRule type="cellIs" dxfId="65" priority="58" operator="equal">
      <formula>"Alta"</formula>
    </cfRule>
  </conditionalFormatting>
  <conditionalFormatting sqref="N59">
    <cfRule type="cellIs" dxfId="64" priority="34" operator="equal">
      <formula>"Muy Alta"</formula>
    </cfRule>
    <cfRule type="cellIs" dxfId="63" priority="36" operator="equal">
      <formula>"Media"</formula>
    </cfRule>
    <cfRule type="cellIs" dxfId="62" priority="35" operator="equal">
      <formula>"Alta"</formula>
    </cfRule>
    <cfRule type="cellIs" dxfId="61" priority="38" operator="equal">
      <formula>"Muy Baja"</formula>
    </cfRule>
    <cfRule type="cellIs" dxfId="60" priority="37" operator="equal">
      <formula>"Baja"</formula>
    </cfRule>
  </conditionalFormatting>
  <conditionalFormatting sqref="Q5:Q64">
    <cfRule type="containsText" dxfId="59" priority="15" operator="containsText" text="❌">
      <formula>NOT(ISERROR(SEARCH("❌",Q5)))</formula>
    </cfRule>
  </conditionalFormatting>
  <conditionalFormatting sqref="R5 R11 R17 R23 R29 R35 R41 R47 R53 R59">
    <cfRule type="cellIs" dxfId="58" priority="239" operator="equal">
      <formula>"Menor"</formula>
    </cfRule>
    <cfRule type="cellIs" dxfId="57" priority="236" operator="equal">
      <formula>"Catastrófico"</formula>
    </cfRule>
    <cfRule type="cellIs" dxfId="56" priority="237" operator="equal">
      <formula>"Mayor"</formula>
    </cfRule>
    <cfRule type="cellIs" dxfId="55" priority="238" operator="equal">
      <formula>"Moderado"</formula>
    </cfRule>
    <cfRule type="cellIs" dxfId="54" priority="240" operator="equal">
      <formula>"Leve"</formula>
    </cfRule>
  </conditionalFormatting>
  <conditionalFormatting sqref="T5">
    <cfRule type="cellIs" dxfId="53" priority="235" operator="equal">
      <formula>"Bajo"</formula>
    </cfRule>
    <cfRule type="cellIs" dxfId="52" priority="232" operator="equal">
      <formula>"Extremo"</formula>
    </cfRule>
    <cfRule type="cellIs" dxfId="51" priority="233" operator="equal">
      <formula>"Alto"</formula>
    </cfRule>
    <cfRule type="cellIs" dxfId="50" priority="234" operator="equal">
      <formula>"Moderado"</formula>
    </cfRule>
  </conditionalFormatting>
  <conditionalFormatting sqref="T11">
    <cfRule type="cellIs" dxfId="49" priority="214" operator="equal">
      <formula>"Extremo"</formula>
    </cfRule>
    <cfRule type="cellIs" dxfId="48" priority="217" operator="equal">
      <formula>"Bajo"</formula>
    </cfRule>
    <cfRule type="cellIs" dxfId="47" priority="216" operator="equal">
      <formula>"Moderado"</formula>
    </cfRule>
    <cfRule type="cellIs" dxfId="46" priority="215" operator="equal">
      <formula>"Alto"</formula>
    </cfRule>
  </conditionalFormatting>
  <conditionalFormatting sqref="T17">
    <cfRule type="cellIs" dxfId="45" priority="194" operator="equal">
      <formula>"Bajo"</formula>
    </cfRule>
    <cfRule type="cellIs" dxfId="44" priority="191" operator="equal">
      <formula>"Extremo"</formula>
    </cfRule>
    <cfRule type="cellIs" dxfId="43" priority="192" operator="equal">
      <formula>"Alto"</formula>
    </cfRule>
    <cfRule type="cellIs" dxfId="42" priority="193" operator="equal">
      <formula>"Moderado"</formula>
    </cfRule>
  </conditionalFormatting>
  <conditionalFormatting sqref="T23">
    <cfRule type="cellIs" dxfId="41" priority="168" operator="equal">
      <formula>"Extremo"</formula>
    </cfRule>
    <cfRule type="cellIs" dxfId="40" priority="169" operator="equal">
      <formula>"Alto"</formula>
    </cfRule>
    <cfRule type="cellIs" dxfId="39" priority="170" operator="equal">
      <formula>"Moderado"</formula>
    </cfRule>
    <cfRule type="cellIs" dxfId="38" priority="171" operator="equal">
      <formula>"Bajo"</formula>
    </cfRule>
  </conditionalFormatting>
  <conditionalFormatting sqref="T29">
    <cfRule type="cellIs" dxfId="37" priority="146" operator="equal">
      <formula>"Alto"</formula>
    </cfRule>
    <cfRule type="cellIs" dxfId="36" priority="145" operator="equal">
      <formula>"Extremo"</formula>
    </cfRule>
    <cfRule type="cellIs" dxfId="35" priority="147" operator="equal">
      <formula>"Moderado"</formula>
    </cfRule>
    <cfRule type="cellIs" dxfId="34" priority="148" operator="equal">
      <formula>"Bajo"</formula>
    </cfRule>
  </conditionalFormatting>
  <conditionalFormatting sqref="T35">
    <cfRule type="cellIs" dxfId="33" priority="124" operator="equal">
      <formula>"Moderado"</formula>
    </cfRule>
    <cfRule type="cellIs" dxfId="32" priority="123" operator="equal">
      <formula>"Alto"</formula>
    </cfRule>
    <cfRule type="cellIs" dxfId="31" priority="125" operator="equal">
      <formula>"Bajo"</formula>
    </cfRule>
    <cfRule type="cellIs" dxfId="30" priority="122" operator="equal">
      <formula>"Extremo"</formula>
    </cfRule>
  </conditionalFormatting>
  <conditionalFormatting sqref="T41">
    <cfRule type="cellIs" dxfId="29" priority="102" operator="equal">
      <formula>"Bajo"</formula>
    </cfRule>
    <cfRule type="cellIs" dxfId="28" priority="101" operator="equal">
      <formula>"Moderado"</formula>
    </cfRule>
    <cfRule type="cellIs" dxfId="27" priority="100" operator="equal">
      <formula>"Alto"</formula>
    </cfRule>
    <cfRule type="cellIs" dxfId="26" priority="99" operator="equal">
      <formula>"Extremo"</formula>
    </cfRule>
  </conditionalFormatting>
  <conditionalFormatting sqref="T47">
    <cfRule type="cellIs" dxfId="25" priority="76" operator="equal">
      <formula>"Extremo"</formula>
    </cfRule>
    <cfRule type="cellIs" dxfId="24" priority="77" operator="equal">
      <formula>"Alto"</formula>
    </cfRule>
    <cfRule type="cellIs" dxfId="23" priority="79" operator="equal">
      <formula>"Bajo"</formula>
    </cfRule>
    <cfRule type="cellIs" dxfId="22" priority="78" operator="equal">
      <formula>"Moderado"</formula>
    </cfRule>
  </conditionalFormatting>
  <conditionalFormatting sqref="T53">
    <cfRule type="cellIs" dxfId="21" priority="53" operator="equal">
      <formula>"Extremo"</formula>
    </cfRule>
    <cfRule type="cellIs" dxfId="20" priority="54" operator="equal">
      <formula>"Alto"</formula>
    </cfRule>
    <cfRule type="cellIs" dxfId="19" priority="56" operator="equal">
      <formula>"Bajo"</formula>
    </cfRule>
    <cfRule type="cellIs" dxfId="18" priority="55" operator="equal">
      <formula>"Moderado"</formula>
    </cfRule>
  </conditionalFormatting>
  <conditionalFormatting sqref="T59">
    <cfRule type="cellIs" dxfId="17" priority="30" operator="equal">
      <formula>"Extremo"</formula>
    </cfRule>
    <cfRule type="cellIs" dxfId="16" priority="33" operator="equal">
      <formula>"Bajo"</formula>
    </cfRule>
    <cfRule type="cellIs" dxfId="15" priority="32" operator="equal">
      <formula>"Moderado"</formula>
    </cfRule>
    <cfRule type="cellIs" dxfId="14" priority="31" operator="equal">
      <formula>"Alto"</formula>
    </cfRule>
  </conditionalFormatting>
  <conditionalFormatting sqref="AI5:AI64">
    <cfRule type="cellIs" dxfId="13" priority="13" operator="equal">
      <formula>"Baja"</formula>
    </cfRule>
    <cfRule type="cellIs" dxfId="12" priority="12" operator="equal">
      <formula>"Media"</formula>
    </cfRule>
    <cfRule type="cellIs" dxfId="11" priority="14" operator="equal">
      <formula>"Muy Baja"</formula>
    </cfRule>
    <cfRule type="cellIs" dxfId="10" priority="10" operator="equal">
      <formula>"Muy Alta"</formula>
    </cfRule>
    <cfRule type="cellIs" dxfId="9" priority="11" operator="equal">
      <formula>"Alta"</formula>
    </cfRule>
  </conditionalFormatting>
  <conditionalFormatting sqref="AK5:AK64">
    <cfRule type="cellIs" dxfId="8" priority="9" operator="equal">
      <formula>"Leve"</formula>
    </cfRule>
    <cfRule type="cellIs" dxfId="7" priority="8" operator="equal">
      <formula>"Menor"</formula>
    </cfRule>
    <cfRule type="cellIs" dxfId="6" priority="6" operator="equal">
      <formula>"Mayor"</formula>
    </cfRule>
    <cfRule type="cellIs" dxfId="5" priority="5" operator="equal">
      <formula>"Catastrófico"</formula>
    </cfRule>
    <cfRule type="cellIs" dxfId="4" priority="7" operator="equal">
      <formula>"Moderado"</formula>
    </cfRule>
  </conditionalFormatting>
  <conditionalFormatting sqref="AM5:AM64">
    <cfRule type="cellIs" dxfId="3" priority="1" operator="equal">
      <formula>"Extremo"</formula>
    </cfRule>
    <cfRule type="cellIs" dxfId="2" priority="4" operator="equal">
      <formula>"Bajo"</formula>
    </cfRule>
    <cfRule type="cellIs" dxfId="1" priority="3" operator="equal">
      <formula>"Moderado"</formula>
    </cfRule>
    <cfRule type="cellIs" dxfId="0" priority="2" operator="equal">
      <formula>"Alto"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topLeftCell="A4" zoomScaleNormal="100" workbookViewId="0">
      <selection activeCell="W5" sqref="W5"/>
    </sheetView>
  </sheetViews>
  <sheetFormatPr baseColWidth="10" defaultColWidth="11.42578125" defaultRowHeight="16.5" x14ac:dyDescent="0.3"/>
  <cols>
    <col min="1" max="1" width="4" style="2" bestFit="1" customWidth="1"/>
    <col min="2" max="3" width="18.7109375" style="93" customWidth="1"/>
    <col min="4" max="4" width="25.85546875" style="93" customWidth="1"/>
    <col min="5" max="5" width="14.140625" style="2" customWidth="1"/>
    <col min="6" max="6" width="17.5703125" style="2" customWidth="1"/>
    <col min="7" max="7" width="32.42578125" style="1" customWidth="1"/>
    <col min="8" max="8" width="30" style="1" customWidth="1"/>
    <col min="9" max="9" width="18.8554687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20.5703125" style="1" customWidth="1"/>
    <col min="24" max="24" width="18.5703125" style="1" customWidth="1"/>
    <col min="25" max="25" width="21" style="1" customWidth="1"/>
  </cols>
  <sheetData>
    <row r="1" spans="1:25" x14ac:dyDescent="0.3">
      <c r="H1" s="3"/>
      <c r="I1" s="3"/>
      <c r="J1" s="3"/>
      <c r="K1" s="3"/>
      <c r="L1" s="3"/>
      <c r="M1" s="3"/>
      <c r="N1" s="3"/>
      <c r="O1" s="3"/>
      <c r="P1" s="3"/>
      <c r="Q1" s="3"/>
      <c r="R1" s="3"/>
      <c r="S1" s="3"/>
      <c r="T1" s="3"/>
      <c r="U1" s="3"/>
      <c r="V1" s="3"/>
      <c r="W1" s="3"/>
      <c r="X1" s="3"/>
      <c r="Y1" s="3"/>
    </row>
    <row r="2" spans="1:25" x14ac:dyDescent="0.25">
      <c r="A2" s="345" t="s">
        <v>350</v>
      </c>
      <c r="B2" s="346"/>
      <c r="C2" s="346"/>
      <c r="D2" s="346"/>
      <c r="E2" s="346"/>
      <c r="F2" s="346"/>
      <c r="G2" s="346"/>
      <c r="H2" s="382" t="s">
        <v>351</v>
      </c>
      <c r="I2" s="382"/>
      <c r="J2" s="382"/>
      <c r="K2" s="382"/>
      <c r="L2" s="382"/>
      <c r="M2" s="382"/>
      <c r="N2" s="382"/>
      <c r="O2" s="382"/>
      <c r="P2" s="382"/>
      <c r="Q2" s="382"/>
      <c r="R2" s="382"/>
      <c r="S2" s="382"/>
      <c r="T2" s="351" t="s">
        <v>118</v>
      </c>
      <c r="U2" s="351"/>
      <c r="V2" s="351"/>
      <c r="W2" s="409" t="s">
        <v>352</v>
      </c>
      <c r="X2" s="409"/>
      <c r="Y2" s="409"/>
    </row>
    <row r="3" spans="1:25" ht="15" customHeight="1" x14ac:dyDescent="0.25">
      <c r="A3" s="406" t="s">
        <v>120</v>
      </c>
      <c r="B3" s="371" t="s">
        <v>7</v>
      </c>
      <c r="C3" s="371" t="s">
        <v>9</v>
      </c>
      <c r="D3" s="371" t="s">
        <v>11</v>
      </c>
      <c r="E3" s="407" t="s">
        <v>15</v>
      </c>
      <c r="F3" s="371" t="s">
        <v>353</v>
      </c>
      <c r="G3" s="407" t="s">
        <v>354</v>
      </c>
      <c r="H3" s="359" t="s">
        <v>136</v>
      </c>
      <c r="I3" s="359" t="s">
        <v>137</v>
      </c>
      <c r="J3" s="359" t="s">
        <v>138</v>
      </c>
      <c r="K3" s="359" t="s">
        <v>139</v>
      </c>
      <c r="L3" s="359" t="s">
        <v>140</v>
      </c>
      <c r="M3" s="359" t="s">
        <v>139</v>
      </c>
      <c r="N3" s="359" t="s">
        <v>141</v>
      </c>
      <c r="O3" s="359" t="s">
        <v>139</v>
      </c>
      <c r="P3" s="359" t="s">
        <v>142</v>
      </c>
      <c r="Q3" s="359" t="s">
        <v>139</v>
      </c>
      <c r="R3" s="359" t="s">
        <v>143</v>
      </c>
      <c r="S3" s="359" t="s">
        <v>53</v>
      </c>
      <c r="T3" s="352" t="s">
        <v>139</v>
      </c>
      <c r="U3" s="352" t="s">
        <v>151</v>
      </c>
      <c r="V3" s="352" t="s">
        <v>355</v>
      </c>
      <c r="W3" s="385" t="s">
        <v>139</v>
      </c>
      <c r="X3" s="385" t="s">
        <v>356</v>
      </c>
      <c r="Y3" s="385" t="s">
        <v>53</v>
      </c>
    </row>
    <row r="4" spans="1:25" ht="48.75" customHeight="1" x14ac:dyDescent="0.25">
      <c r="A4" s="406"/>
      <c r="B4" s="371"/>
      <c r="C4" s="371"/>
      <c r="D4" s="371"/>
      <c r="E4" s="407"/>
      <c r="F4" s="371"/>
      <c r="G4" s="407"/>
      <c r="H4" s="359"/>
      <c r="I4" s="359"/>
      <c r="J4" s="359"/>
      <c r="K4" s="359"/>
      <c r="L4" s="359"/>
      <c r="M4" s="359"/>
      <c r="N4" s="359"/>
      <c r="O4" s="359"/>
      <c r="P4" s="359"/>
      <c r="Q4" s="359"/>
      <c r="R4" s="359"/>
      <c r="S4" s="359"/>
      <c r="T4" s="352"/>
      <c r="U4" s="352"/>
      <c r="V4" s="352"/>
      <c r="W4" s="385"/>
      <c r="X4" s="385"/>
      <c r="Y4" s="385"/>
    </row>
    <row r="5" spans="1:25" s="143" customFormat="1" ht="144.75" customHeight="1" x14ac:dyDescent="0.25">
      <c r="A5" s="410">
        <v>1</v>
      </c>
      <c r="B5" s="411"/>
      <c r="C5" s="411"/>
      <c r="D5" s="411"/>
      <c r="E5" s="411"/>
      <c r="F5" s="411"/>
      <c r="G5" s="412"/>
      <c r="H5" s="167"/>
      <c r="I5" s="131"/>
      <c r="J5" s="99"/>
      <c r="K5" s="99"/>
      <c r="L5" s="167"/>
      <c r="M5" s="99"/>
      <c r="N5" s="167"/>
      <c r="O5" s="99"/>
      <c r="P5" s="167"/>
      <c r="Q5" s="99"/>
      <c r="R5" s="167"/>
      <c r="S5" s="131"/>
      <c r="T5" s="99"/>
      <c r="U5" s="167"/>
      <c r="V5" s="167"/>
      <c r="W5" s="247" t="s">
        <v>202</v>
      </c>
      <c r="X5" s="248" t="s">
        <v>357</v>
      </c>
      <c r="Y5" s="248" t="s">
        <v>358</v>
      </c>
    </row>
    <row r="6" spans="1:25" s="143" customFormat="1" ht="31.5" customHeight="1" x14ac:dyDescent="0.25">
      <c r="A6" s="410"/>
      <c r="B6" s="411"/>
      <c r="C6" s="411"/>
      <c r="D6" s="411"/>
      <c r="E6" s="411"/>
      <c r="F6" s="411"/>
      <c r="G6" s="412"/>
      <c r="H6" s="167"/>
      <c r="I6" s="131"/>
      <c r="J6" s="99"/>
      <c r="K6" s="99"/>
      <c r="L6" s="167"/>
      <c r="M6" s="99"/>
      <c r="N6" s="167"/>
      <c r="O6" s="99"/>
      <c r="P6" s="167"/>
      <c r="Q6" s="99"/>
      <c r="R6" s="167"/>
      <c r="S6" s="131"/>
      <c r="T6" s="99"/>
      <c r="U6" s="167"/>
      <c r="V6" s="167"/>
      <c r="W6" s="99"/>
      <c r="X6" s="167"/>
      <c r="Y6" s="131"/>
    </row>
    <row r="7" spans="1:25" s="143" customFormat="1" ht="23.25" customHeight="1" x14ac:dyDescent="0.25">
      <c r="A7" s="410"/>
      <c r="B7" s="411"/>
      <c r="C7" s="411"/>
      <c r="D7" s="411"/>
      <c r="E7" s="411"/>
      <c r="F7" s="411"/>
      <c r="G7" s="412"/>
      <c r="H7" s="167"/>
      <c r="I7" s="131"/>
      <c r="J7" s="99"/>
      <c r="K7" s="99"/>
      <c r="L7" s="167"/>
      <c r="M7" s="99"/>
      <c r="N7" s="167"/>
      <c r="O7" s="99"/>
      <c r="P7" s="167"/>
      <c r="Q7" s="99"/>
      <c r="R7" s="167"/>
      <c r="S7" s="131"/>
      <c r="T7" s="99"/>
      <c r="U7" s="167"/>
      <c r="V7" s="167"/>
      <c r="W7" s="99"/>
      <c r="X7" s="167"/>
      <c r="Y7" s="131"/>
    </row>
    <row r="8" spans="1:25" s="143" customFormat="1" ht="25.5" customHeight="1" x14ac:dyDescent="0.25">
      <c r="A8" s="410"/>
      <c r="B8" s="411"/>
      <c r="C8" s="411"/>
      <c r="D8" s="411"/>
      <c r="E8" s="411"/>
      <c r="F8" s="411"/>
      <c r="G8" s="412"/>
      <c r="H8" s="167"/>
      <c r="I8" s="131"/>
      <c r="J8" s="99"/>
      <c r="K8" s="99"/>
      <c r="L8" s="167"/>
      <c r="M8" s="99"/>
      <c r="N8" s="167"/>
      <c r="O8" s="99"/>
      <c r="P8" s="167"/>
      <c r="Q8" s="99"/>
      <c r="R8" s="167"/>
      <c r="S8" s="131"/>
      <c r="T8" s="99"/>
      <c r="U8" s="167"/>
      <c r="V8" s="167"/>
      <c r="W8" s="99"/>
      <c r="X8" s="167"/>
      <c r="Y8" s="131"/>
    </row>
    <row r="9" spans="1:25" s="143" customFormat="1" ht="26.25" customHeight="1" x14ac:dyDescent="0.25">
      <c r="A9" s="410"/>
      <c r="B9" s="411"/>
      <c r="C9" s="411"/>
      <c r="D9" s="411"/>
      <c r="E9" s="411"/>
      <c r="F9" s="411"/>
      <c r="G9" s="412"/>
      <c r="H9" s="167"/>
      <c r="I9" s="131"/>
      <c r="J9" s="99"/>
      <c r="K9" s="99"/>
      <c r="L9" s="167"/>
      <c r="M9" s="99"/>
      <c r="N9" s="167"/>
      <c r="O9" s="99"/>
      <c r="P9" s="167"/>
      <c r="Q9" s="99"/>
      <c r="R9" s="167"/>
      <c r="S9" s="131"/>
      <c r="T9" s="99"/>
      <c r="U9" s="167"/>
      <c r="V9" s="167"/>
      <c r="W9" s="99"/>
      <c r="X9" s="167"/>
      <c r="Y9" s="131"/>
    </row>
    <row r="10" spans="1:25" s="143" customFormat="1" ht="35.25" customHeight="1" x14ac:dyDescent="0.25">
      <c r="A10" s="410"/>
      <c r="B10" s="411"/>
      <c r="C10" s="411"/>
      <c r="D10" s="411"/>
      <c r="E10" s="411"/>
      <c r="F10" s="411"/>
      <c r="G10" s="412"/>
      <c r="H10" s="167"/>
      <c r="I10" s="131"/>
      <c r="J10" s="99"/>
      <c r="K10" s="99"/>
      <c r="L10" s="167"/>
      <c r="M10" s="99"/>
      <c r="N10" s="167"/>
      <c r="O10" s="99"/>
      <c r="P10" s="167"/>
      <c r="Q10" s="99"/>
      <c r="R10" s="167"/>
      <c r="S10" s="131"/>
      <c r="T10" s="99"/>
      <c r="U10" s="167"/>
      <c r="V10" s="167"/>
      <c r="W10" s="99"/>
      <c r="X10" s="167"/>
      <c r="Y10" s="131"/>
    </row>
    <row r="11" spans="1:25" s="143" customFormat="1" ht="15" customHeight="1" x14ac:dyDescent="0.25">
      <c r="A11" s="410">
        <v>2</v>
      </c>
      <c r="B11" s="411"/>
      <c r="C11" s="411"/>
      <c r="D11" s="411"/>
      <c r="E11" s="411"/>
      <c r="F11" s="411"/>
      <c r="G11" s="412"/>
      <c r="H11" s="167"/>
      <c r="I11" s="131"/>
      <c r="J11" s="99"/>
      <c r="K11" s="99"/>
      <c r="L11" s="167"/>
      <c r="M11" s="99"/>
      <c r="N11" s="167"/>
      <c r="O11" s="99"/>
      <c r="P11" s="167"/>
      <c r="Q11" s="99"/>
      <c r="R11" s="167"/>
      <c r="S11" s="131"/>
      <c r="T11" s="99"/>
      <c r="U11" s="167"/>
      <c r="V11" s="167"/>
      <c r="W11" s="99"/>
      <c r="X11" s="167"/>
      <c r="Y11" s="131"/>
    </row>
    <row r="12" spans="1:25" s="143" customFormat="1" ht="15" customHeight="1" x14ac:dyDescent="0.25">
      <c r="A12" s="410"/>
      <c r="B12" s="411"/>
      <c r="C12" s="411"/>
      <c r="D12" s="411"/>
      <c r="E12" s="411"/>
      <c r="F12" s="411"/>
      <c r="G12" s="412"/>
      <c r="H12" s="167"/>
      <c r="I12" s="131"/>
      <c r="J12" s="99"/>
      <c r="K12" s="99"/>
      <c r="L12" s="167"/>
      <c r="M12" s="99"/>
      <c r="N12" s="167"/>
      <c r="O12" s="99"/>
      <c r="P12" s="167"/>
      <c r="Q12" s="99"/>
      <c r="R12" s="167"/>
      <c r="S12" s="131"/>
      <c r="T12" s="99"/>
      <c r="U12" s="167"/>
      <c r="V12" s="167"/>
      <c r="W12" s="99"/>
      <c r="X12" s="167"/>
      <c r="Y12" s="131"/>
    </row>
    <row r="13" spans="1:25" s="143" customFormat="1" ht="15" customHeight="1" x14ac:dyDescent="0.25">
      <c r="A13" s="410"/>
      <c r="B13" s="411"/>
      <c r="C13" s="411"/>
      <c r="D13" s="411"/>
      <c r="E13" s="411"/>
      <c r="F13" s="411"/>
      <c r="G13" s="412"/>
      <c r="H13" s="167"/>
      <c r="I13" s="131"/>
      <c r="J13" s="99"/>
      <c r="K13" s="99"/>
      <c r="L13" s="167"/>
      <c r="M13" s="99"/>
      <c r="N13" s="167"/>
      <c r="O13" s="99"/>
      <c r="P13" s="167"/>
      <c r="Q13" s="99"/>
      <c r="R13" s="167"/>
      <c r="S13" s="131"/>
      <c r="T13" s="99"/>
      <c r="U13" s="167"/>
      <c r="V13" s="167"/>
      <c r="W13" s="99"/>
      <c r="X13" s="167"/>
      <c r="Y13" s="131"/>
    </row>
    <row r="14" spans="1:25" s="143" customFormat="1" ht="15" customHeight="1" x14ac:dyDescent="0.25">
      <c r="A14" s="410"/>
      <c r="B14" s="411"/>
      <c r="C14" s="411"/>
      <c r="D14" s="411"/>
      <c r="E14" s="411"/>
      <c r="F14" s="411"/>
      <c r="G14" s="412"/>
      <c r="H14" s="167"/>
      <c r="I14" s="131"/>
      <c r="J14" s="99"/>
      <c r="K14" s="99"/>
      <c r="L14" s="167"/>
      <c r="M14" s="99"/>
      <c r="N14" s="167"/>
      <c r="O14" s="99"/>
      <c r="P14" s="167"/>
      <c r="Q14" s="99"/>
      <c r="R14" s="167"/>
      <c r="S14" s="131"/>
      <c r="T14" s="99"/>
      <c r="U14" s="167"/>
      <c r="V14" s="167"/>
      <c r="W14" s="99"/>
      <c r="X14" s="167"/>
      <c r="Y14" s="131"/>
    </row>
    <row r="15" spans="1:25" s="143" customFormat="1" ht="15" customHeight="1" x14ac:dyDescent="0.25">
      <c r="A15" s="410"/>
      <c r="B15" s="411"/>
      <c r="C15" s="411"/>
      <c r="D15" s="411"/>
      <c r="E15" s="411"/>
      <c r="F15" s="411"/>
      <c r="G15" s="412"/>
      <c r="H15" s="167"/>
      <c r="I15" s="131"/>
      <c r="J15" s="99"/>
      <c r="K15" s="99"/>
      <c r="L15" s="167"/>
      <c r="M15" s="99"/>
      <c r="N15" s="167"/>
      <c r="O15" s="99"/>
      <c r="P15" s="167"/>
      <c r="Q15" s="99"/>
      <c r="R15" s="167"/>
      <c r="S15" s="131"/>
      <c r="T15" s="99"/>
      <c r="U15" s="167"/>
      <c r="V15" s="167"/>
      <c r="W15" s="99"/>
      <c r="X15" s="167"/>
      <c r="Y15" s="131"/>
    </row>
    <row r="16" spans="1:25" s="143" customFormat="1" ht="15" customHeight="1" x14ac:dyDescent="0.25">
      <c r="A16" s="410"/>
      <c r="B16" s="411"/>
      <c r="C16" s="411"/>
      <c r="D16" s="411"/>
      <c r="E16" s="411"/>
      <c r="F16" s="411"/>
      <c r="G16" s="412"/>
      <c r="H16" s="167"/>
      <c r="I16" s="131"/>
      <c r="J16" s="99"/>
      <c r="K16" s="99"/>
      <c r="L16" s="167"/>
      <c r="M16" s="99"/>
      <c r="N16" s="167"/>
      <c r="O16" s="99"/>
      <c r="P16" s="167"/>
      <c r="Q16" s="99"/>
      <c r="R16" s="167"/>
      <c r="S16" s="131"/>
      <c r="T16" s="99"/>
      <c r="U16" s="167"/>
      <c r="V16" s="167"/>
      <c r="W16" s="99"/>
      <c r="X16" s="167"/>
      <c r="Y16" s="131"/>
    </row>
    <row r="17" spans="1:25" s="143" customFormat="1" ht="15" customHeight="1" x14ac:dyDescent="0.25">
      <c r="A17" s="410">
        <v>3</v>
      </c>
      <c r="B17" s="411"/>
      <c r="C17" s="411"/>
      <c r="D17" s="411"/>
      <c r="E17" s="411"/>
      <c r="F17" s="411"/>
      <c r="G17" s="412"/>
      <c r="H17" s="167"/>
      <c r="I17" s="131"/>
      <c r="J17" s="99"/>
      <c r="K17" s="99"/>
      <c r="L17" s="167"/>
      <c r="M17" s="99"/>
      <c r="N17" s="167"/>
      <c r="O17" s="99"/>
      <c r="P17" s="167"/>
      <c r="Q17" s="99"/>
      <c r="R17" s="167"/>
      <c r="S17" s="131"/>
      <c r="T17" s="99"/>
      <c r="U17" s="167"/>
      <c r="V17" s="167"/>
      <c r="W17" s="99"/>
      <c r="X17" s="167"/>
      <c r="Y17" s="131"/>
    </row>
    <row r="18" spans="1:25" s="143" customFormat="1" ht="15" customHeight="1" x14ac:dyDescent="0.25">
      <c r="A18" s="410"/>
      <c r="B18" s="411"/>
      <c r="C18" s="411"/>
      <c r="D18" s="411"/>
      <c r="E18" s="411"/>
      <c r="F18" s="411"/>
      <c r="G18" s="412"/>
      <c r="H18" s="167"/>
      <c r="I18" s="131"/>
      <c r="J18" s="99"/>
      <c r="K18" s="99"/>
      <c r="L18" s="167"/>
      <c r="M18" s="99"/>
      <c r="N18" s="167"/>
      <c r="O18" s="99"/>
      <c r="P18" s="167"/>
      <c r="Q18" s="99"/>
      <c r="R18" s="167"/>
      <c r="S18" s="131"/>
      <c r="T18" s="99"/>
      <c r="U18" s="167"/>
      <c r="V18" s="167"/>
      <c r="W18" s="99"/>
      <c r="X18" s="167"/>
      <c r="Y18" s="131"/>
    </row>
    <row r="19" spans="1:25" s="143" customFormat="1" ht="15" customHeight="1" x14ac:dyDescent="0.25">
      <c r="A19" s="410"/>
      <c r="B19" s="411"/>
      <c r="C19" s="411"/>
      <c r="D19" s="411"/>
      <c r="E19" s="411"/>
      <c r="F19" s="411"/>
      <c r="G19" s="412"/>
      <c r="H19" s="167"/>
      <c r="I19" s="131"/>
      <c r="J19" s="99"/>
      <c r="K19" s="99"/>
      <c r="L19" s="167"/>
      <c r="M19" s="99"/>
      <c r="N19" s="167"/>
      <c r="O19" s="99"/>
      <c r="P19" s="167"/>
      <c r="Q19" s="99"/>
      <c r="R19" s="167"/>
      <c r="S19" s="131"/>
      <c r="T19" s="99"/>
      <c r="U19" s="167"/>
      <c r="V19" s="167"/>
      <c r="W19" s="99"/>
      <c r="X19" s="167"/>
      <c r="Y19" s="131"/>
    </row>
    <row r="20" spans="1:25" s="143" customFormat="1" ht="15" customHeight="1" x14ac:dyDescent="0.25">
      <c r="A20" s="410"/>
      <c r="B20" s="411"/>
      <c r="C20" s="411"/>
      <c r="D20" s="411"/>
      <c r="E20" s="411"/>
      <c r="F20" s="411"/>
      <c r="G20" s="412"/>
      <c r="H20" s="167"/>
      <c r="I20" s="131"/>
      <c r="J20" s="99"/>
      <c r="K20" s="99"/>
      <c r="L20" s="167"/>
      <c r="M20" s="99"/>
      <c r="N20" s="167"/>
      <c r="O20" s="99"/>
      <c r="P20" s="167"/>
      <c r="Q20" s="99"/>
      <c r="R20" s="167"/>
      <c r="S20" s="131"/>
      <c r="T20" s="99"/>
      <c r="U20" s="167"/>
      <c r="V20" s="167"/>
      <c r="W20" s="99"/>
      <c r="X20" s="167"/>
      <c r="Y20" s="131"/>
    </row>
    <row r="21" spans="1:25" s="143" customFormat="1" ht="15" customHeight="1" x14ac:dyDescent="0.25">
      <c r="A21" s="410"/>
      <c r="B21" s="411"/>
      <c r="C21" s="411"/>
      <c r="D21" s="411"/>
      <c r="E21" s="411"/>
      <c r="F21" s="411"/>
      <c r="G21" s="412"/>
      <c r="H21" s="167"/>
      <c r="I21" s="131"/>
      <c r="J21" s="99"/>
      <c r="K21" s="99"/>
      <c r="L21" s="167"/>
      <c r="M21" s="99"/>
      <c r="N21" s="167"/>
      <c r="O21" s="99"/>
      <c r="P21" s="167"/>
      <c r="Q21" s="99"/>
      <c r="R21" s="167"/>
      <c r="S21" s="131"/>
      <c r="T21" s="99"/>
      <c r="U21" s="167"/>
      <c r="V21" s="167"/>
      <c r="W21" s="99"/>
      <c r="X21" s="167"/>
      <c r="Y21" s="131"/>
    </row>
    <row r="22" spans="1:25" s="143" customFormat="1" ht="15" customHeight="1" x14ac:dyDescent="0.25">
      <c r="A22" s="410"/>
      <c r="B22" s="411"/>
      <c r="C22" s="411"/>
      <c r="D22" s="411"/>
      <c r="E22" s="411"/>
      <c r="F22" s="411"/>
      <c r="G22" s="412"/>
      <c r="H22" s="167"/>
      <c r="I22" s="131"/>
      <c r="J22" s="99"/>
      <c r="K22" s="99"/>
      <c r="L22" s="167"/>
      <c r="M22" s="99"/>
      <c r="N22" s="167"/>
      <c r="O22" s="99"/>
      <c r="P22" s="167"/>
      <c r="Q22" s="99"/>
      <c r="R22" s="167"/>
      <c r="S22" s="131"/>
      <c r="T22" s="99"/>
      <c r="U22" s="167"/>
      <c r="V22" s="167"/>
      <c r="W22" s="99"/>
      <c r="X22" s="167"/>
      <c r="Y22" s="131"/>
    </row>
    <row r="23" spans="1:25" s="143" customFormat="1" ht="15" customHeight="1" x14ac:dyDescent="0.25">
      <c r="A23" s="410">
        <v>4</v>
      </c>
      <c r="B23" s="411"/>
      <c r="C23" s="411"/>
      <c r="D23" s="411"/>
      <c r="E23" s="411"/>
      <c r="F23" s="411"/>
      <c r="G23" s="412"/>
      <c r="H23" s="167"/>
      <c r="I23" s="131"/>
      <c r="J23" s="99"/>
      <c r="K23" s="99"/>
      <c r="L23" s="167"/>
      <c r="M23" s="99"/>
      <c r="N23" s="167"/>
      <c r="O23" s="99"/>
      <c r="P23" s="167"/>
      <c r="Q23" s="99"/>
      <c r="R23" s="167"/>
      <c r="S23" s="131"/>
      <c r="T23" s="99"/>
      <c r="U23" s="167"/>
      <c r="V23" s="167"/>
      <c r="W23" s="99"/>
      <c r="X23" s="167"/>
      <c r="Y23" s="131"/>
    </row>
    <row r="24" spans="1:25" s="143" customFormat="1" ht="15" customHeight="1" x14ac:dyDescent="0.25">
      <c r="A24" s="410"/>
      <c r="B24" s="411"/>
      <c r="C24" s="411"/>
      <c r="D24" s="411"/>
      <c r="E24" s="411"/>
      <c r="F24" s="411"/>
      <c r="G24" s="412"/>
      <c r="H24" s="167"/>
      <c r="I24" s="131"/>
      <c r="J24" s="99"/>
      <c r="K24" s="99"/>
      <c r="L24" s="167"/>
      <c r="M24" s="99"/>
      <c r="N24" s="167"/>
      <c r="O24" s="99"/>
      <c r="P24" s="167"/>
      <c r="Q24" s="99"/>
      <c r="R24" s="167"/>
      <c r="S24" s="131"/>
      <c r="T24" s="99"/>
      <c r="U24" s="167"/>
      <c r="V24" s="167"/>
      <c r="W24" s="99"/>
      <c r="X24" s="167"/>
      <c r="Y24" s="131"/>
    </row>
    <row r="25" spans="1:25" s="143" customFormat="1" ht="15" customHeight="1" x14ac:dyDescent="0.25">
      <c r="A25" s="410"/>
      <c r="B25" s="411"/>
      <c r="C25" s="411"/>
      <c r="D25" s="411"/>
      <c r="E25" s="411"/>
      <c r="F25" s="411"/>
      <c r="G25" s="412"/>
      <c r="H25" s="167"/>
      <c r="I25" s="131"/>
      <c r="J25" s="99"/>
      <c r="K25" s="99"/>
      <c r="L25" s="167"/>
      <c r="M25" s="99"/>
      <c r="N25" s="167"/>
      <c r="O25" s="99"/>
      <c r="P25" s="167"/>
      <c r="Q25" s="99"/>
      <c r="R25" s="167"/>
      <c r="S25" s="131"/>
      <c r="T25" s="99"/>
      <c r="U25" s="167"/>
      <c r="V25" s="167"/>
      <c r="W25" s="99"/>
      <c r="X25" s="167"/>
      <c r="Y25" s="131"/>
    </row>
    <row r="26" spans="1:25" s="143" customFormat="1" ht="15" customHeight="1" x14ac:dyDescent="0.25">
      <c r="A26" s="410"/>
      <c r="B26" s="411"/>
      <c r="C26" s="411"/>
      <c r="D26" s="411"/>
      <c r="E26" s="411"/>
      <c r="F26" s="411"/>
      <c r="G26" s="412"/>
      <c r="H26" s="167"/>
      <c r="I26" s="131"/>
      <c r="J26" s="99"/>
      <c r="K26" s="99"/>
      <c r="L26" s="167"/>
      <c r="M26" s="99"/>
      <c r="N26" s="167"/>
      <c r="O26" s="99"/>
      <c r="P26" s="167"/>
      <c r="Q26" s="99"/>
      <c r="R26" s="167"/>
      <c r="S26" s="131"/>
      <c r="T26" s="99"/>
      <c r="U26" s="167"/>
      <c r="V26" s="167"/>
      <c r="W26" s="99"/>
      <c r="X26" s="167"/>
      <c r="Y26" s="131"/>
    </row>
    <row r="27" spans="1:25" s="143" customFormat="1" ht="15" customHeight="1" x14ac:dyDescent="0.25">
      <c r="A27" s="410"/>
      <c r="B27" s="411"/>
      <c r="C27" s="411"/>
      <c r="D27" s="411"/>
      <c r="E27" s="411"/>
      <c r="F27" s="411"/>
      <c r="G27" s="412"/>
      <c r="H27" s="167"/>
      <c r="I27" s="131"/>
      <c r="J27" s="99"/>
      <c r="K27" s="99"/>
      <c r="L27" s="167"/>
      <c r="M27" s="99"/>
      <c r="N27" s="167"/>
      <c r="O27" s="99"/>
      <c r="P27" s="167"/>
      <c r="Q27" s="99"/>
      <c r="R27" s="167"/>
      <c r="S27" s="131"/>
      <c r="T27" s="99"/>
      <c r="U27" s="167"/>
      <c r="V27" s="167"/>
      <c r="W27" s="99"/>
      <c r="X27" s="167"/>
      <c r="Y27" s="131"/>
    </row>
    <row r="28" spans="1:25" s="143" customFormat="1" ht="15" customHeight="1" x14ac:dyDescent="0.25">
      <c r="A28" s="410"/>
      <c r="B28" s="411"/>
      <c r="C28" s="411"/>
      <c r="D28" s="411"/>
      <c r="E28" s="411"/>
      <c r="F28" s="411"/>
      <c r="G28" s="412"/>
      <c r="H28" s="167"/>
      <c r="I28" s="131"/>
      <c r="J28" s="99"/>
      <c r="K28" s="99"/>
      <c r="L28" s="167"/>
      <c r="M28" s="99"/>
      <c r="N28" s="167"/>
      <c r="O28" s="99"/>
      <c r="P28" s="167"/>
      <c r="Q28" s="99"/>
      <c r="R28" s="167"/>
      <c r="S28" s="131"/>
      <c r="T28" s="99"/>
      <c r="U28" s="167"/>
      <c r="V28" s="167"/>
      <c r="W28" s="99"/>
      <c r="X28" s="167"/>
      <c r="Y28" s="131"/>
    </row>
    <row r="29" spans="1:25" s="143" customFormat="1" ht="15" customHeight="1" x14ac:dyDescent="0.25">
      <c r="A29" s="410">
        <v>5</v>
      </c>
      <c r="B29" s="411"/>
      <c r="C29" s="411"/>
      <c r="D29" s="411"/>
      <c r="E29" s="411"/>
      <c r="F29" s="411"/>
      <c r="G29" s="412"/>
      <c r="H29" s="167"/>
      <c r="I29" s="131"/>
      <c r="J29" s="99"/>
      <c r="K29" s="99"/>
      <c r="L29" s="167"/>
      <c r="M29" s="99"/>
      <c r="N29" s="167"/>
      <c r="O29" s="99"/>
      <c r="P29" s="167"/>
      <c r="Q29" s="99"/>
      <c r="R29" s="167"/>
      <c r="S29" s="131"/>
      <c r="T29" s="99"/>
      <c r="U29" s="167"/>
      <c r="V29" s="167"/>
      <c r="W29" s="99"/>
      <c r="X29" s="167"/>
      <c r="Y29" s="131"/>
    </row>
    <row r="30" spans="1:25" s="143" customFormat="1" ht="15" customHeight="1" x14ac:dyDescent="0.25">
      <c r="A30" s="410"/>
      <c r="B30" s="411"/>
      <c r="C30" s="411"/>
      <c r="D30" s="411"/>
      <c r="E30" s="411"/>
      <c r="F30" s="411"/>
      <c r="G30" s="412"/>
      <c r="H30" s="167"/>
      <c r="I30" s="131"/>
      <c r="J30" s="99"/>
      <c r="K30" s="99"/>
      <c r="L30" s="167"/>
      <c r="M30" s="99"/>
      <c r="N30" s="167"/>
      <c r="O30" s="99"/>
      <c r="P30" s="167"/>
      <c r="Q30" s="99"/>
      <c r="R30" s="167"/>
      <c r="S30" s="131"/>
      <c r="T30" s="99"/>
      <c r="U30" s="167"/>
      <c r="V30" s="167"/>
      <c r="W30" s="99"/>
      <c r="X30" s="167"/>
      <c r="Y30" s="131"/>
    </row>
    <row r="31" spans="1:25" s="143" customFormat="1" ht="15" customHeight="1" x14ac:dyDescent="0.25">
      <c r="A31" s="410"/>
      <c r="B31" s="411"/>
      <c r="C31" s="411"/>
      <c r="D31" s="411"/>
      <c r="E31" s="411"/>
      <c r="F31" s="411"/>
      <c r="G31" s="412"/>
      <c r="H31" s="167"/>
      <c r="I31" s="131"/>
      <c r="J31" s="99"/>
      <c r="K31" s="99"/>
      <c r="L31" s="167"/>
      <c r="M31" s="99"/>
      <c r="N31" s="167"/>
      <c r="O31" s="99"/>
      <c r="P31" s="167"/>
      <c r="Q31" s="99"/>
      <c r="R31" s="167"/>
      <c r="S31" s="131"/>
      <c r="T31" s="99"/>
      <c r="U31" s="167"/>
      <c r="V31" s="167"/>
      <c r="W31" s="99"/>
      <c r="X31" s="167"/>
      <c r="Y31" s="131"/>
    </row>
    <row r="32" spans="1:25" s="143" customFormat="1" ht="15" customHeight="1" x14ac:dyDescent="0.25">
      <c r="A32" s="410"/>
      <c r="B32" s="411"/>
      <c r="C32" s="411"/>
      <c r="D32" s="411"/>
      <c r="E32" s="411"/>
      <c r="F32" s="411"/>
      <c r="G32" s="412"/>
      <c r="H32" s="167"/>
      <c r="I32" s="131"/>
      <c r="J32" s="99"/>
      <c r="K32" s="99"/>
      <c r="L32" s="167"/>
      <c r="M32" s="99"/>
      <c r="N32" s="167"/>
      <c r="O32" s="99"/>
      <c r="P32" s="167"/>
      <c r="Q32" s="99"/>
      <c r="R32" s="167"/>
      <c r="S32" s="131"/>
      <c r="T32" s="99"/>
      <c r="U32" s="167"/>
      <c r="V32" s="167"/>
      <c r="W32" s="99"/>
      <c r="X32" s="167"/>
      <c r="Y32" s="131"/>
    </row>
    <row r="33" spans="1:25" s="143" customFormat="1" ht="15" customHeight="1" x14ac:dyDescent="0.25">
      <c r="A33" s="410"/>
      <c r="B33" s="411"/>
      <c r="C33" s="411"/>
      <c r="D33" s="411"/>
      <c r="E33" s="411"/>
      <c r="F33" s="411"/>
      <c r="G33" s="412"/>
      <c r="H33" s="167"/>
      <c r="I33" s="131"/>
      <c r="J33" s="99"/>
      <c r="K33" s="99"/>
      <c r="L33" s="167"/>
      <c r="M33" s="99"/>
      <c r="N33" s="167"/>
      <c r="O33" s="99"/>
      <c r="P33" s="167"/>
      <c r="Q33" s="99"/>
      <c r="R33" s="167"/>
      <c r="S33" s="131"/>
      <c r="T33" s="99"/>
      <c r="U33" s="167"/>
      <c r="V33" s="167"/>
      <c r="W33" s="99"/>
      <c r="X33" s="167"/>
      <c r="Y33" s="131"/>
    </row>
    <row r="34" spans="1:25" s="143" customFormat="1" ht="15" customHeight="1" x14ac:dyDescent="0.25">
      <c r="A34" s="410"/>
      <c r="B34" s="411"/>
      <c r="C34" s="411"/>
      <c r="D34" s="411"/>
      <c r="E34" s="411"/>
      <c r="F34" s="411"/>
      <c r="G34" s="412"/>
      <c r="H34" s="167"/>
      <c r="I34" s="131"/>
      <c r="J34" s="99"/>
      <c r="K34" s="99"/>
      <c r="L34" s="167"/>
      <c r="M34" s="99"/>
      <c r="N34" s="167"/>
      <c r="O34" s="99"/>
      <c r="P34" s="167"/>
      <c r="Q34" s="99"/>
      <c r="R34" s="167"/>
      <c r="S34" s="131"/>
      <c r="T34" s="99"/>
      <c r="U34" s="167"/>
      <c r="V34" s="167"/>
      <c r="W34" s="99"/>
      <c r="X34" s="167"/>
      <c r="Y34" s="131"/>
    </row>
    <row r="35" spans="1:25" s="143" customFormat="1" ht="15" customHeight="1" x14ac:dyDescent="0.25">
      <c r="A35" s="410">
        <v>6</v>
      </c>
      <c r="B35" s="411"/>
      <c r="C35" s="411"/>
      <c r="D35" s="411"/>
      <c r="E35" s="411"/>
      <c r="F35" s="411"/>
      <c r="G35" s="412"/>
      <c r="H35" s="167"/>
      <c r="I35" s="131"/>
      <c r="J35" s="99"/>
      <c r="K35" s="99"/>
      <c r="L35" s="167"/>
      <c r="M35" s="99"/>
      <c r="N35" s="167"/>
      <c r="O35" s="99"/>
      <c r="P35" s="167"/>
      <c r="Q35" s="99"/>
      <c r="R35" s="167"/>
      <c r="S35" s="131"/>
      <c r="T35" s="99"/>
      <c r="U35" s="167"/>
      <c r="V35" s="167"/>
      <c r="W35" s="99"/>
      <c r="X35" s="167"/>
      <c r="Y35" s="131"/>
    </row>
    <row r="36" spans="1:25" s="143" customFormat="1" ht="15" customHeight="1" x14ac:dyDescent="0.25">
      <c r="A36" s="410"/>
      <c r="B36" s="411"/>
      <c r="C36" s="411"/>
      <c r="D36" s="411"/>
      <c r="E36" s="411"/>
      <c r="F36" s="411"/>
      <c r="G36" s="412"/>
      <c r="H36" s="167"/>
      <c r="I36" s="131"/>
      <c r="J36" s="99"/>
      <c r="K36" s="99"/>
      <c r="L36" s="167"/>
      <c r="M36" s="99"/>
      <c r="N36" s="167"/>
      <c r="O36" s="99"/>
      <c r="P36" s="167"/>
      <c r="Q36" s="99"/>
      <c r="R36" s="167"/>
      <c r="S36" s="131"/>
      <c r="T36" s="99"/>
      <c r="U36" s="167"/>
      <c r="V36" s="167"/>
      <c r="W36" s="99"/>
      <c r="X36" s="167"/>
      <c r="Y36" s="131"/>
    </row>
    <row r="37" spans="1:25" s="143" customFormat="1" ht="15" customHeight="1" x14ac:dyDescent="0.25">
      <c r="A37" s="410"/>
      <c r="B37" s="411"/>
      <c r="C37" s="411"/>
      <c r="D37" s="411"/>
      <c r="E37" s="411"/>
      <c r="F37" s="411"/>
      <c r="G37" s="412"/>
      <c r="H37" s="167"/>
      <c r="I37" s="131"/>
      <c r="J37" s="99"/>
      <c r="K37" s="99"/>
      <c r="L37" s="167"/>
      <c r="M37" s="99"/>
      <c r="N37" s="167"/>
      <c r="O37" s="99"/>
      <c r="P37" s="167"/>
      <c r="Q37" s="99"/>
      <c r="R37" s="167"/>
      <c r="S37" s="131"/>
      <c r="T37" s="99"/>
      <c r="U37" s="167"/>
      <c r="V37" s="167"/>
      <c r="W37" s="99"/>
      <c r="X37" s="167"/>
      <c r="Y37" s="131"/>
    </row>
    <row r="38" spans="1:25" s="143" customFormat="1" ht="15" customHeight="1" x14ac:dyDescent="0.25">
      <c r="A38" s="410"/>
      <c r="B38" s="411"/>
      <c r="C38" s="411"/>
      <c r="D38" s="411"/>
      <c r="E38" s="411"/>
      <c r="F38" s="411"/>
      <c r="G38" s="412"/>
      <c r="H38" s="167"/>
      <c r="I38" s="131"/>
      <c r="J38" s="99"/>
      <c r="K38" s="99"/>
      <c r="L38" s="167"/>
      <c r="M38" s="99"/>
      <c r="N38" s="167"/>
      <c r="O38" s="99"/>
      <c r="P38" s="167"/>
      <c r="Q38" s="99"/>
      <c r="R38" s="167"/>
      <c r="S38" s="131"/>
      <c r="T38" s="99"/>
      <c r="U38" s="167"/>
      <c r="V38" s="167"/>
      <c r="W38" s="99"/>
      <c r="X38" s="167"/>
      <c r="Y38" s="131"/>
    </row>
    <row r="39" spans="1:25" s="143" customFormat="1" ht="15" customHeight="1" x14ac:dyDescent="0.25">
      <c r="A39" s="410"/>
      <c r="B39" s="411"/>
      <c r="C39" s="411"/>
      <c r="D39" s="411"/>
      <c r="E39" s="411"/>
      <c r="F39" s="411"/>
      <c r="G39" s="412"/>
      <c r="H39" s="167"/>
      <c r="I39" s="131"/>
      <c r="J39" s="99"/>
      <c r="K39" s="99"/>
      <c r="L39" s="167"/>
      <c r="M39" s="99"/>
      <c r="N39" s="167"/>
      <c r="O39" s="99"/>
      <c r="P39" s="167"/>
      <c r="Q39" s="99"/>
      <c r="R39" s="167"/>
      <c r="S39" s="131"/>
      <c r="T39" s="99"/>
      <c r="U39" s="167"/>
      <c r="V39" s="167"/>
      <c r="W39" s="99"/>
      <c r="X39" s="167"/>
      <c r="Y39" s="131"/>
    </row>
    <row r="40" spans="1:25" s="143" customFormat="1" ht="15" customHeight="1" x14ac:dyDescent="0.25">
      <c r="A40" s="410"/>
      <c r="B40" s="411"/>
      <c r="C40" s="411"/>
      <c r="D40" s="411"/>
      <c r="E40" s="411"/>
      <c r="F40" s="411"/>
      <c r="G40" s="412"/>
      <c r="H40" s="167"/>
      <c r="I40" s="131"/>
      <c r="J40" s="99"/>
      <c r="K40" s="99"/>
      <c r="L40" s="167"/>
      <c r="M40" s="99"/>
      <c r="N40" s="167"/>
      <c r="O40" s="99"/>
      <c r="P40" s="167"/>
      <c r="Q40" s="99"/>
      <c r="R40" s="167"/>
      <c r="S40" s="131"/>
      <c r="T40" s="99"/>
      <c r="U40" s="167"/>
      <c r="V40" s="167"/>
      <c r="W40" s="99"/>
      <c r="X40" s="167"/>
      <c r="Y40" s="131"/>
    </row>
    <row r="41" spans="1:25" s="143" customFormat="1" ht="15" customHeight="1" x14ac:dyDescent="0.25">
      <c r="A41" s="410">
        <v>7</v>
      </c>
      <c r="B41" s="411"/>
      <c r="C41" s="411"/>
      <c r="D41" s="411"/>
      <c r="E41" s="411"/>
      <c r="F41" s="411"/>
      <c r="G41" s="412"/>
      <c r="H41" s="167"/>
      <c r="I41" s="131"/>
      <c r="J41" s="99"/>
      <c r="K41" s="99"/>
      <c r="L41" s="167"/>
      <c r="M41" s="99"/>
      <c r="N41" s="167"/>
      <c r="O41" s="99"/>
      <c r="P41" s="167"/>
      <c r="Q41" s="99"/>
      <c r="R41" s="167"/>
      <c r="S41" s="131"/>
      <c r="T41" s="99"/>
      <c r="U41" s="167"/>
      <c r="V41" s="167"/>
      <c r="W41" s="99"/>
      <c r="X41" s="167"/>
      <c r="Y41" s="131"/>
    </row>
    <row r="42" spans="1:25" s="143" customFormat="1" ht="15" customHeight="1" x14ac:dyDescent="0.25">
      <c r="A42" s="410"/>
      <c r="B42" s="411"/>
      <c r="C42" s="411"/>
      <c r="D42" s="411"/>
      <c r="E42" s="411"/>
      <c r="F42" s="411"/>
      <c r="G42" s="412"/>
      <c r="H42" s="167"/>
      <c r="I42" s="131"/>
      <c r="J42" s="99"/>
      <c r="K42" s="99"/>
      <c r="L42" s="167"/>
      <c r="M42" s="99"/>
      <c r="N42" s="167"/>
      <c r="O42" s="99"/>
      <c r="P42" s="167"/>
      <c r="Q42" s="99"/>
      <c r="R42" s="167"/>
      <c r="S42" s="131"/>
      <c r="T42" s="99"/>
      <c r="U42" s="167"/>
      <c r="V42" s="167"/>
      <c r="W42" s="99"/>
      <c r="X42" s="167"/>
      <c r="Y42" s="131"/>
    </row>
    <row r="43" spans="1:25" s="143" customFormat="1" ht="15" customHeight="1" x14ac:dyDescent="0.25">
      <c r="A43" s="410"/>
      <c r="B43" s="411"/>
      <c r="C43" s="411"/>
      <c r="D43" s="411"/>
      <c r="E43" s="411"/>
      <c r="F43" s="411"/>
      <c r="G43" s="412"/>
      <c r="H43" s="167"/>
      <c r="I43" s="131"/>
      <c r="J43" s="99"/>
      <c r="K43" s="99"/>
      <c r="L43" s="167"/>
      <c r="M43" s="99"/>
      <c r="N43" s="167"/>
      <c r="O43" s="99"/>
      <c r="P43" s="167"/>
      <c r="Q43" s="99"/>
      <c r="R43" s="167"/>
      <c r="S43" s="131"/>
      <c r="T43" s="99"/>
      <c r="U43" s="167"/>
      <c r="V43" s="167"/>
      <c r="W43" s="99"/>
      <c r="X43" s="167"/>
      <c r="Y43" s="131"/>
    </row>
    <row r="44" spans="1:25" s="143" customFormat="1" ht="15" customHeight="1" x14ac:dyDescent="0.25">
      <c r="A44" s="410"/>
      <c r="B44" s="411"/>
      <c r="C44" s="411"/>
      <c r="D44" s="411"/>
      <c r="E44" s="411"/>
      <c r="F44" s="411"/>
      <c r="G44" s="412"/>
      <c r="H44" s="167"/>
      <c r="I44" s="131"/>
      <c r="J44" s="99"/>
      <c r="K44" s="99"/>
      <c r="L44" s="167"/>
      <c r="M44" s="99"/>
      <c r="N44" s="167"/>
      <c r="O44" s="99"/>
      <c r="P44" s="167"/>
      <c r="Q44" s="99"/>
      <c r="R44" s="167"/>
      <c r="S44" s="131"/>
      <c r="T44" s="99"/>
      <c r="U44" s="167"/>
      <c r="V44" s="167"/>
      <c r="W44" s="99"/>
      <c r="X44" s="167"/>
      <c r="Y44" s="131"/>
    </row>
    <row r="45" spans="1:25" s="143" customFormat="1" ht="15" customHeight="1" x14ac:dyDescent="0.25">
      <c r="A45" s="410"/>
      <c r="B45" s="411"/>
      <c r="C45" s="411"/>
      <c r="D45" s="411"/>
      <c r="E45" s="411"/>
      <c r="F45" s="411"/>
      <c r="G45" s="412"/>
      <c r="H45" s="167"/>
      <c r="I45" s="131"/>
      <c r="J45" s="99"/>
      <c r="K45" s="99"/>
      <c r="L45" s="167"/>
      <c r="M45" s="99"/>
      <c r="N45" s="167"/>
      <c r="O45" s="99"/>
      <c r="P45" s="167"/>
      <c r="Q45" s="99"/>
      <c r="R45" s="167"/>
      <c r="S45" s="131"/>
      <c r="T45" s="99"/>
      <c r="U45" s="167"/>
      <c r="V45" s="167"/>
      <c r="W45" s="99"/>
      <c r="X45" s="167"/>
      <c r="Y45" s="131"/>
    </row>
    <row r="46" spans="1:25" s="143" customFormat="1" ht="15" customHeight="1" x14ac:dyDescent="0.25">
      <c r="A46" s="410"/>
      <c r="B46" s="411"/>
      <c r="C46" s="411"/>
      <c r="D46" s="411"/>
      <c r="E46" s="411"/>
      <c r="F46" s="411"/>
      <c r="G46" s="412"/>
      <c r="H46" s="167"/>
      <c r="I46" s="131"/>
      <c r="J46" s="99"/>
      <c r="K46" s="99"/>
      <c r="L46" s="167"/>
      <c r="M46" s="99"/>
      <c r="N46" s="167"/>
      <c r="O46" s="99"/>
      <c r="P46" s="167"/>
      <c r="Q46" s="99"/>
      <c r="R46" s="167"/>
      <c r="S46" s="131"/>
      <c r="T46" s="99"/>
      <c r="U46" s="167"/>
      <c r="V46" s="167"/>
      <c r="W46" s="99"/>
      <c r="X46" s="167"/>
      <c r="Y46" s="131"/>
    </row>
    <row r="47" spans="1:25" s="143" customFormat="1" ht="15" customHeight="1" x14ac:dyDescent="0.25">
      <c r="A47" s="410">
        <v>8</v>
      </c>
      <c r="B47" s="411"/>
      <c r="C47" s="411"/>
      <c r="D47" s="411"/>
      <c r="E47" s="411"/>
      <c r="F47" s="411"/>
      <c r="G47" s="412"/>
      <c r="H47" s="167"/>
      <c r="I47" s="131"/>
      <c r="J47" s="99"/>
      <c r="K47" s="99"/>
      <c r="L47" s="167"/>
      <c r="M47" s="99"/>
      <c r="N47" s="167"/>
      <c r="O47" s="99"/>
      <c r="P47" s="167"/>
      <c r="Q47" s="99"/>
      <c r="R47" s="167"/>
      <c r="S47" s="131"/>
      <c r="T47" s="99"/>
      <c r="U47" s="167"/>
      <c r="V47" s="167"/>
      <c r="W47" s="99"/>
      <c r="X47" s="167"/>
      <c r="Y47" s="131"/>
    </row>
    <row r="48" spans="1:25" s="143" customFormat="1" ht="15" customHeight="1" x14ac:dyDescent="0.25">
      <c r="A48" s="410"/>
      <c r="B48" s="411"/>
      <c r="C48" s="411"/>
      <c r="D48" s="411"/>
      <c r="E48" s="411"/>
      <c r="F48" s="411"/>
      <c r="G48" s="412"/>
      <c r="H48" s="167"/>
      <c r="I48" s="131"/>
      <c r="J48" s="99"/>
      <c r="K48" s="99"/>
      <c r="L48" s="167"/>
      <c r="M48" s="99"/>
      <c r="N48" s="167"/>
      <c r="O48" s="99"/>
      <c r="P48" s="167"/>
      <c r="Q48" s="99"/>
      <c r="R48" s="167"/>
      <c r="S48" s="131"/>
      <c r="T48" s="99"/>
      <c r="U48" s="167"/>
      <c r="V48" s="167"/>
      <c r="W48" s="99"/>
      <c r="X48" s="167"/>
      <c r="Y48" s="131"/>
    </row>
    <row r="49" spans="1:25" s="143" customFormat="1" ht="15" customHeight="1" x14ac:dyDescent="0.25">
      <c r="A49" s="410"/>
      <c r="B49" s="411"/>
      <c r="C49" s="411"/>
      <c r="D49" s="411"/>
      <c r="E49" s="411"/>
      <c r="F49" s="411"/>
      <c r="G49" s="412"/>
      <c r="H49" s="167"/>
      <c r="I49" s="131"/>
      <c r="J49" s="99"/>
      <c r="K49" s="99"/>
      <c r="L49" s="167"/>
      <c r="M49" s="99"/>
      <c r="N49" s="167"/>
      <c r="O49" s="99"/>
      <c r="P49" s="167"/>
      <c r="Q49" s="99"/>
      <c r="R49" s="167"/>
      <c r="S49" s="131"/>
      <c r="T49" s="99"/>
      <c r="U49" s="167"/>
      <c r="V49" s="167"/>
      <c r="W49" s="99"/>
      <c r="X49" s="167"/>
      <c r="Y49" s="131"/>
    </row>
    <row r="50" spans="1:25" s="143" customFormat="1" ht="15" customHeight="1" x14ac:dyDescent="0.25">
      <c r="A50" s="410"/>
      <c r="B50" s="411"/>
      <c r="C50" s="411"/>
      <c r="D50" s="411"/>
      <c r="E50" s="411"/>
      <c r="F50" s="411"/>
      <c r="G50" s="412"/>
      <c r="H50" s="167"/>
      <c r="I50" s="131"/>
      <c r="J50" s="99"/>
      <c r="K50" s="99"/>
      <c r="L50" s="167"/>
      <c r="M50" s="99"/>
      <c r="N50" s="167"/>
      <c r="O50" s="99"/>
      <c r="P50" s="167"/>
      <c r="Q50" s="99"/>
      <c r="R50" s="167"/>
      <c r="S50" s="131"/>
      <c r="T50" s="99"/>
      <c r="U50" s="167"/>
      <c r="V50" s="167"/>
      <c r="W50" s="99"/>
      <c r="X50" s="167"/>
      <c r="Y50" s="131"/>
    </row>
    <row r="51" spans="1:25" s="143" customFormat="1" ht="15" customHeight="1" x14ac:dyDescent="0.25">
      <c r="A51" s="410"/>
      <c r="B51" s="411"/>
      <c r="C51" s="411"/>
      <c r="D51" s="411"/>
      <c r="E51" s="411"/>
      <c r="F51" s="411"/>
      <c r="G51" s="412"/>
      <c r="H51" s="167"/>
      <c r="I51" s="131"/>
      <c r="J51" s="99"/>
      <c r="K51" s="99"/>
      <c r="L51" s="167"/>
      <c r="M51" s="99"/>
      <c r="N51" s="167"/>
      <c r="O51" s="99"/>
      <c r="P51" s="167"/>
      <c r="Q51" s="99"/>
      <c r="R51" s="167"/>
      <c r="S51" s="131"/>
      <c r="T51" s="99"/>
      <c r="U51" s="167"/>
      <c r="V51" s="167"/>
      <c r="W51" s="99"/>
      <c r="X51" s="167"/>
      <c r="Y51" s="131"/>
    </row>
    <row r="52" spans="1:25" s="143" customFormat="1" ht="15" customHeight="1" x14ac:dyDescent="0.25">
      <c r="A52" s="410"/>
      <c r="B52" s="411"/>
      <c r="C52" s="411"/>
      <c r="D52" s="411"/>
      <c r="E52" s="411"/>
      <c r="F52" s="411"/>
      <c r="G52" s="412"/>
      <c r="H52" s="167"/>
      <c r="I52" s="131"/>
      <c r="J52" s="99"/>
      <c r="K52" s="99"/>
      <c r="L52" s="167"/>
      <c r="M52" s="99"/>
      <c r="N52" s="167"/>
      <c r="O52" s="99"/>
      <c r="P52" s="167"/>
      <c r="Q52" s="99"/>
      <c r="R52" s="167"/>
      <c r="S52" s="131"/>
      <c r="T52" s="99"/>
      <c r="U52" s="167"/>
      <c r="V52" s="167"/>
      <c r="W52" s="99"/>
      <c r="X52" s="167"/>
      <c r="Y52" s="131"/>
    </row>
    <row r="53" spans="1:25" s="143" customFormat="1" ht="15" customHeight="1" x14ac:dyDescent="0.25">
      <c r="A53" s="410">
        <v>9</v>
      </c>
      <c r="B53" s="411"/>
      <c r="C53" s="411"/>
      <c r="D53" s="411"/>
      <c r="E53" s="411"/>
      <c r="F53" s="411"/>
      <c r="G53" s="412"/>
      <c r="H53" s="167"/>
      <c r="I53" s="131"/>
      <c r="J53" s="99"/>
      <c r="K53" s="99"/>
      <c r="L53" s="167"/>
      <c r="M53" s="99"/>
      <c r="N53" s="167"/>
      <c r="O53" s="99"/>
      <c r="P53" s="167"/>
      <c r="Q53" s="99"/>
      <c r="R53" s="167"/>
      <c r="S53" s="131"/>
      <c r="T53" s="99"/>
      <c r="U53" s="167"/>
      <c r="V53" s="167"/>
      <c r="W53" s="99"/>
      <c r="X53" s="167"/>
      <c r="Y53" s="131"/>
    </row>
    <row r="54" spans="1:25" s="143" customFormat="1" ht="15" customHeight="1" x14ac:dyDescent="0.25">
      <c r="A54" s="410"/>
      <c r="B54" s="411"/>
      <c r="C54" s="411"/>
      <c r="D54" s="411"/>
      <c r="E54" s="411"/>
      <c r="F54" s="411"/>
      <c r="G54" s="412"/>
      <c r="H54" s="167"/>
      <c r="I54" s="131"/>
      <c r="J54" s="99"/>
      <c r="K54" s="99"/>
      <c r="L54" s="167"/>
      <c r="M54" s="99"/>
      <c r="N54" s="167"/>
      <c r="O54" s="99"/>
      <c r="P54" s="167"/>
      <c r="Q54" s="99"/>
      <c r="R54" s="167"/>
      <c r="S54" s="131"/>
      <c r="T54" s="99"/>
      <c r="U54" s="167"/>
      <c r="V54" s="167"/>
      <c r="W54" s="99"/>
      <c r="X54" s="167"/>
      <c r="Y54" s="131"/>
    </row>
    <row r="55" spans="1:25" s="143" customFormat="1" ht="15" customHeight="1" x14ac:dyDescent="0.25">
      <c r="A55" s="410"/>
      <c r="B55" s="411"/>
      <c r="C55" s="411"/>
      <c r="D55" s="411"/>
      <c r="E55" s="411"/>
      <c r="F55" s="411"/>
      <c r="G55" s="412"/>
      <c r="H55" s="167"/>
      <c r="I55" s="131"/>
      <c r="J55" s="99"/>
      <c r="K55" s="99"/>
      <c r="L55" s="167"/>
      <c r="M55" s="99"/>
      <c r="N55" s="167"/>
      <c r="O55" s="99"/>
      <c r="P55" s="167"/>
      <c r="Q55" s="99"/>
      <c r="R55" s="167"/>
      <c r="S55" s="131"/>
      <c r="T55" s="99"/>
      <c r="U55" s="167"/>
      <c r="V55" s="167"/>
      <c r="W55" s="99"/>
      <c r="X55" s="167"/>
      <c r="Y55" s="131"/>
    </row>
    <row r="56" spans="1:25" s="143" customFormat="1" ht="15" customHeight="1" x14ac:dyDescent="0.25">
      <c r="A56" s="410"/>
      <c r="B56" s="411"/>
      <c r="C56" s="411"/>
      <c r="D56" s="411"/>
      <c r="E56" s="411"/>
      <c r="F56" s="411"/>
      <c r="G56" s="412"/>
      <c r="H56" s="167"/>
      <c r="I56" s="131"/>
      <c r="J56" s="99"/>
      <c r="K56" s="99"/>
      <c r="L56" s="167"/>
      <c r="M56" s="99"/>
      <c r="N56" s="167"/>
      <c r="O56" s="99"/>
      <c r="P56" s="167"/>
      <c r="Q56" s="99"/>
      <c r="R56" s="167"/>
      <c r="S56" s="131"/>
      <c r="T56" s="99"/>
      <c r="U56" s="167"/>
      <c r="V56" s="167"/>
      <c r="W56" s="99"/>
      <c r="X56" s="167"/>
      <c r="Y56" s="131"/>
    </row>
    <row r="57" spans="1:25" s="143" customFormat="1" ht="15" customHeight="1" x14ac:dyDescent="0.25">
      <c r="A57" s="410"/>
      <c r="B57" s="411"/>
      <c r="C57" s="411"/>
      <c r="D57" s="411"/>
      <c r="E57" s="411"/>
      <c r="F57" s="411"/>
      <c r="G57" s="412"/>
      <c r="H57" s="167"/>
      <c r="I57" s="131"/>
      <c r="J57" s="99"/>
      <c r="K57" s="99"/>
      <c r="L57" s="167"/>
      <c r="M57" s="99"/>
      <c r="N57" s="167"/>
      <c r="O57" s="99"/>
      <c r="P57" s="167"/>
      <c r="Q57" s="99"/>
      <c r="R57" s="167"/>
      <c r="S57" s="131"/>
      <c r="T57" s="99"/>
      <c r="U57" s="167"/>
      <c r="V57" s="167"/>
      <c r="W57" s="99"/>
      <c r="X57" s="167"/>
      <c r="Y57" s="131"/>
    </row>
    <row r="58" spans="1:25" s="143" customFormat="1" ht="15" customHeight="1" x14ac:dyDescent="0.25">
      <c r="A58" s="410"/>
      <c r="B58" s="411"/>
      <c r="C58" s="411"/>
      <c r="D58" s="411"/>
      <c r="E58" s="411"/>
      <c r="F58" s="411"/>
      <c r="G58" s="412"/>
      <c r="H58" s="167"/>
      <c r="I58" s="131"/>
      <c r="J58" s="99"/>
      <c r="K58" s="99"/>
      <c r="L58" s="167"/>
      <c r="M58" s="99"/>
      <c r="N58" s="167"/>
      <c r="O58" s="99"/>
      <c r="P58" s="167"/>
      <c r="Q58" s="99"/>
      <c r="R58" s="167"/>
      <c r="S58" s="131"/>
      <c r="T58" s="99"/>
      <c r="U58" s="167"/>
      <c r="V58" s="167"/>
      <c r="W58" s="99"/>
      <c r="X58" s="167"/>
      <c r="Y58" s="131"/>
    </row>
    <row r="59" spans="1:25" s="143" customFormat="1" ht="15" customHeight="1" x14ac:dyDescent="0.25">
      <c r="A59" s="410">
        <v>10</v>
      </c>
      <c r="B59" s="411"/>
      <c r="C59" s="411"/>
      <c r="D59" s="411"/>
      <c r="E59" s="411"/>
      <c r="F59" s="411"/>
      <c r="G59" s="412"/>
      <c r="H59" s="167"/>
      <c r="I59" s="131"/>
      <c r="J59" s="99"/>
      <c r="K59" s="99"/>
      <c r="L59" s="167"/>
      <c r="M59" s="99"/>
      <c r="N59" s="167"/>
      <c r="O59" s="99"/>
      <c r="P59" s="167"/>
      <c r="Q59" s="99"/>
      <c r="R59" s="167"/>
      <c r="S59" s="131"/>
      <c r="T59" s="99"/>
      <c r="U59" s="167"/>
      <c r="V59" s="167"/>
      <c r="W59" s="99"/>
      <c r="X59" s="167"/>
      <c r="Y59" s="131"/>
    </row>
    <row r="60" spans="1:25" s="143" customFormat="1" ht="15" customHeight="1" x14ac:dyDescent="0.25">
      <c r="A60" s="410"/>
      <c r="B60" s="411"/>
      <c r="C60" s="411"/>
      <c r="D60" s="411"/>
      <c r="E60" s="411"/>
      <c r="F60" s="411"/>
      <c r="G60" s="412"/>
      <c r="H60" s="167"/>
      <c r="I60" s="131"/>
      <c r="J60" s="99"/>
      <c r="K60" s="99"/>
      <c r="L60" s="167"/>
      <c r="M60" s="99"/>
      <c r="N60" s="167"/>
      <c r="O60" s="99"/>
      <c r="P60" s="167"/>
      <c r="Q60" s="99"/>
      <c r="R60" s="167"/>
      <c r="S60" s="131"/>
      <c r="T60" s="99"/>
      <c r="U60" s="167"/>
      <c r="V60" s="167"/>
      <c r="W60" s="99"/>
      <c r="X60" s="167"/>
      <c r="Y60" s="131"/>
    </row>
    <row r="61" spans="1:25" s="143" customFormat="1" ht="15" customHeight="1" x14ac:dyDescent="0.25">
      <c r="A61" s="410"/>
      <c r="B61" s="411"/>
      <c r="C61" s="411"/>
      <c r="D61" s="411"/>
      <c r="E61" s="411"/>
      <c r="F61" s="411"/>
      <c r="G61" s="412"/>
      <c r="H61" s="167"/>
      <c r="I61" s="131"/>
      <c r="J61" s="99"/>
      <c r="K61" s="99"/>
      <c r="L61" s="167"/>
      <c r="M61" s="99"/>
      <c r="N61" s="167"/>
      <c r="O61" s="99"/>
      <c r="P61" s="167"/>
      <c r="Q61" s="99"/>
      <c r="R61" s="167"/>
      <c r="S61" s="131"/>
      <c r="T61" s="99"/>
      <c r="U61" s="167"/>
      <c r="V61" s="167"/>
      <c r="W61" s="99"/>
      <c r="X61" s="167"/>
      <c r="Y61" s="131"/>
    </row>
    <row r="62" spans="1:25" s="143" customFormat="1" ht="15" customHeight="1" x14ac:dyDescent="0.25">
      <c r="A62" s="410"/>
      <c r="B62" s="411"/>
      <c r="C62" s="411"/>
      <c r="D62" s="411"/>
      <c r="E62" s="411"/>
      <c r="F62" s="411"/>
      <c r="G62" s="412"/>
      <c r="H62" s="167"/>
      <c r="I62" s="131"/>
      <c r="J62" s="99"/>
      <c r="K62" s="99"/>
      <c r="L62" s="167"/>
      <c r="M62" s="99"/>
      <c r="N62" s="167"/>
      <c r="O62" s="99"/>
      <c r="P62" s="167"/>
      <c r="Q62" s="99"/>
      <c r="R62" s="167"/>
      <c r="S62" s="131"/>
      <c r="T62" s="99"/>
      <c r="U62" s="167"/>
      <c r="V62" s="167"/>
      <c r="W62" s="99"/>
      <c r="X62" s="167"/>
      <c r="Y62" s="131"/>
    </row>
    <row r="63" spans="1:25" s="143" customFormat="1" ht="15" customHeight="1" x14ac:dyDescent="0.25">
      <c r="A63" s="410"/>
      <c r="B63" s="411"/>
      <c r="C63" s="411"/>
      <c r="D63" s="411"/>
      <c r="E63" s="411"/>
      <c r="F63" s="411"/>
      <c r="G63" s="412"/>
      <c r="H63" s="167"/>
      <c r="I63" s="131"/>
      <c r="J63" s="99"/>
      <c r="K63" s="99"/>
      <c r="L63" s="167"/>
      <c r="M63" s="99"/>
      <c r="N63" s="167"/>
      <c r="O63" s="99"/>
      <c r="P63" s="167"/>
      <c r="Q63" s="99"/>
      <c r="R63" s="167"/>
      <c r="S63" s="131"/>
      <c r="T63" s="99"/>
      <c r="U63" s="167"/>
      <c r="V63" s="167"/>
      <c r="W63" s="99"/>
      <c r="X63" s="167"/>
      <c r="Y63" s="131"/>
    </row>
    <row r="64" spans="1:25" s="143" customFormat="1" ht="15" customHeight="1" x14ac:dyDescent="0.25">
      <c r="A64" s="410"/>
      <c r="B64" s="411"/>
      <c r="C64" s="411"/>
      <c r="D64" s="411"/>
      <c r="E64" s="411"/>
      <c r="F64" s="411"/>
      <c r="G64" s="412"/>
      <c r="H64" s="167"/>
      <c r="I64" s="131"/>
      <c r="J64" s="99"/>
      <c r="K64" s="99"/>
      <c r="L64" s="167"/>
      <c r="M64" s="99"/>
      <c r="N64" s="167"/>
      <c r="O64" s="99"/>
      <c r="P64" s="167"/>
      <c r="Q64" s="99"/>
      <c r="R64" s="167"/>
      <c r="S64" s="131"/>
      <c r="T64" s="99"/>
      <c r="U64" s="167"/>
      <c r="V64" s="167"/>
      <c r="W64" s="99"/>
      <c r="X64" s="167"/>
      <c r="Y64" s="131"/>
    </row>
  </sheetData>
  <sheetProtection algorithmName="SHA-512" hashValue="Nl0K6MHus9YKqSL14hEAdfQkShy7+6BGdTumFW8qVO8psnU01k3I2gTMuKyHDiCNl5kdop58HefMBPzXwReVSw==" saltValue="xEBym1ow2dg47xChiAW4Bw==" spinCount="100000" sheet="1" objects="1" scenarios="1"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ColWidth="11.42578125" defaultRowHeight="15" x14ac:dyDescent="0.25"/>
  <cols>
    <col min="2" max="39" width="5.7109375" customWidth="1"/>
    <col min="41" max="46" width="5.7109375" customWidth="1"/>
  </cols>
  <sheetData>
    <row r="1" spans="1:99"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row>
    <row r="2" spans="1:99" ht="18" customHeight="1" x14ac:dyDescent="0.25">
      <c r="A2" s="57"/>
      <c r="B2" s="498" t="s">
        <v>359</v>
      </c>
      <c r="C2" s="498"/>
      <c r="D2" s="498"/>
      <c r="E2" s="498"/>
      <c r="F2" s="498"/>
      <c r="G2" s="498"/>
      <c r="H2" s="498"/>
      <c r="I2" s="498"/>
      <c r="J2" s="466" t="s">
        <v>15</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row>
    <row r="3" spans="1:99" ht="18.75" customHeight="1" x14ac:dyDescent="0.25">
      <c r="A3" s="57"/>
      <c r="B3" s="498"/>
      <c r="C3" s="498"/>
      <c r="D3" s="498"/>
      <c r="E3" s="498"/>
      <c r="F3" s="498"/>
      <c r="G3" s="498"/>
      <c r="H3" s="498"/>
      <c r="I3" s="498"/>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row>
    <row r="4" spans="1:99" ht="15" customHeight="1" x14ac:dyDescent="0.25">
      <c r="A4" s="57"/>
      <c r="B4" s="498"/>
      <c r="C4" s="498"/>
      <c r="D4" s="498"/>
      <c r="E4" s="498"/>
      <c r="F4" s="498"/>
      <c r="G4" s="498"/>
      <c r="H4" s="498"/>
      <c r="I4" s="498"/>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row>
    <row r="5" spans="1:99" ht="15.75" thickBot="1" x14ac:dyDescent="0.3">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row>
    <row r="6" spans="1:99" ht="15" customHeight="1" x14ac:dyDescent="0.25">
      <c r="A6" s="57"/>
      <c r="B6" s="413" t="s">
        <v>240</v>
      </c>
      <c r="C6" s="413"/>
      <c r="D6" s="414"/>
      <c r="E6" s="451" t="s">
        <v>360</v>
      </c>
      <c r="F6" s="452"/>
      <c r="G6" s="452"/>
      <c r="H6" s="452"/>
      <c r="I6" s="453"/>
      <c r="J6" s="462" t="e">
        <f>IF(AND(' RIESGOS DE GESTION'!#REF!="Muy Alta",' RIESGOS DE GESTION'!#REF!="Leve"),CONCATENATE("R",' RIESGOS DE GESTION'!#REF!),"")</f>
        <v>#REF!</v>
      </c>
      <c r="K6" s="463"/>
      <c r="L6" s="463" t="e">
        <f>IF(AND(' RIESGOS DE GESTION'!#REF!="Muy Alta",' RIESGOS DE GESTION'!#REF!="Leve"),CONCATENATE("R",' RIESGOS DE GESTION'!#REF!),"")</f>
        <v>#REF!</v>
      </c>
      <c r="M6" s="463"/>
      <c r="N6" s="463" t="e">
        <f>IF(AND(' RIESGOS DE GESTION'!#REF!="Muy Alta",' RIESGOS DE GESTION'!#REF!="Leve"),CONCATENATE("R",' RIESGOS DE GESTION'!#REF!),"")</f>
        <v>#REF!</v>
      </c>
      <c r="O6" s="465"/>
      <c r="P6" s="462" t="e">
        <f>IF(AND(' RIESGOS DE GESTION'!#REF!="Muy Alta",' RIESGOS DE GESTION'!#REF!="Menor"),CONCATENATE("R",' RIESGOS DE GESTION'!#REF!),"")</f>
        <v>#REF!</v>
      </c>
      <c r="Q6" s="463"/>
      <c r="R6" s="463" t="e">
        <f>IF(AND(' RIESGOS DE GESTION'!#REF!="Muy Alta",' RIESGOS DE GESTION'!#REF!="Menor"),CONCATENATE("R",' RIESGOS DE GESTION'!#REF!),"")</f>
        <v>#REF!</v>
      </c>
      <c r="S6" s="463"/>
      <c r="T6" s="463" t="e">
        <f>IF(AND(' RIESGOS DE GESTION'!#REF!="Muy Alta",' RIESGOS DE GESTION'!#REF!="Menor"),CONCATENATE("R",' RIESGOS DE GESTION'!#REF!),"")</f>
        <v>#REF!</v>
      </c>
      <c r="U6" s="465"/>
      <c r="V6" s="462" t="e">
        <f>IF(AND(' RIESGOS DE GESTION'!#REF!="Muy Alta",' RIESGOS DE GESTION'!#REF!="Moderado"),CONCATENATE("R",' RIESGOS DE GESTION'!#REF!),"")</f>
        <v>#REF!</v>
      </c>
      <c r="W6" s="463"/>
      <c r="X6" s="463" t="e">
        <f>IF(AND(' RIESGOS DE GESTION'!#REF!="Muy Alta",' RIESGOS DE GESTION'!#REF!="Moderado"),CONCATENATE("R",' RIESGOS DE GESTION'!#REF!),"")</f>
        <v>#REF!</v>
      </c>
      <c r="Y6" s="463"/>
      <c r="Z6" s="463" t="e">
        <f>IF(AND(' RIESGOS DE GESTION'!#REF!="Muy Alta",' RIESGOS DE GESTION'!#REF!="Moderado"),CONCATENATE("R",' RIESGOS DE GESTION'!#REF!),"")</f>
        <v>#REF!</v>
      </c>
      <c r="AA6" s="465"/>
      <c r="AB6" s="462" t="e">
        <f>IF(AND(' RIESGOS DE GESTION'!#REF!="Muy Alta",' RIESGOS DE GESTION'!#REF!="Mayor"),CONCATENATE("R",' RIESGOS DE GESTION'!#REF!),"")</f>
        <v>#REF!</v>
      </c>
      <c r="AC6" s="463"/>
      <c r="AD6" s="463" t="e">
        <f>IF(AND(' RIESGOS DE GESTION'!#REF!="Muy Alta",' RIESGOS DE GESTION'!#REF!="Mayor"),CONCATENATE("R",' RIESGOS DE GESTION'!#REF!),"")</f>
        <v>#REF!</v>
      </c>
      <c r="AE6" s="463"/>
      <c r="AF6" s="463" t="e">
        <f>IF(AND(' RIESGOS DE GESTION'!#REF!="Muy Alta",' RIESGOS DE GESTION'!#REF!="Mayor"),CONCATENATE("R",' RIESGOS DE GESTION'!#REF!),"")</f>
        <v>#REF!</v>
      </c>
      <c r="AG6" s="465"/>
      <c r="AH6" s="477" t="e">
        <f>IF(AND(' RIESGOS DE GESTION'!#REF!="Muy Alta",' RIESGOS DE GESTION'!#REF!="Catastrófico"),CONCATENATE("R",' RIESGOS DE GESTION'!#REF!),"")</f>
        <v>#REF!</v>
      </c>
      <c r="AI6" s="478"/>
      <c r="AJ6" s="478" t="e">
        <f>IF(AND(' RIESGOS DE GESTION'!#REF!="Muy Alta",' RIESGOS DE GESTION'!#REF!="Catastrófico"),CONCATENATE("R",' RIESGOS DE GESTION'!#REF!),"")</f>
        <v>#REF!</v>
      </c>
      <c r="AK6" s="478"/>
      <c r="AL6" s="478" t="e">
        <f>IF(AND(' RIESGOS DE GESTION'!#REF!="Muy Alta",' RIESGOS DE GESTION'!#REF!="Catastrófico"),CONCATENATE("R",' RIESGOS DE GESTION'!#REF!),"")</f>
        <v>#REF!</v>
      </c>
      <c r="AM6" s="479"/>
      <c r="AO6" s="415" t="s">
        <v>361</v>
      </c>
      <c r="AP6" s="416"/>
      <c r="AQ6" s="416"/>
      <c r="AR6" s="416"/>
      <c r="AS6" s="416"/>
      <c r="AT6" s="41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99" ht="15" customHeight="1" x14ac:dyDescent="0.25">
      <c r="A7" s="57"/>
      <c r="B7" s="413"/>
      <c r="C7" s="413"/>
      <c r="D7" s="414"/>
      <c r="E7" s="454"/>
      <c r="F7" s="455"/>
      <c r="G7" s="455"/>
      <c r="H7" s="455"/>
      <c r="I7" s="456"/>
      <c r="J7" s="464"/>
      <c r="K7" s="460"/>
      <c r="L7" s="460"/>
      <c r="M7" s="460"/>
      <c r="N7" s="460"/>
      <c r="O7" s="461"/>
      <c r="P7" s="464"/>
      <c r="Q7" s="460"/>
      <c r="R7" s="460"/>
      <c r="S7" s="460"/>
      <c r="T7" s="460"/>
      <c r="U7" s="461"/>
      <c r="V7" s="464"/>
      <c r="W7" s="460"/>
      <c r="X7" s="460"/>
      <c r="Y7" s="460"/>
      <c r="Z7" s="460"/>
      <c r="AA7" s="461"/>
      <c r="AB7" s="464"/>
      <c r="AC7" s="460"/>
      <c r="AD7" s="460"/>
      <c r="AE7" s="460"/>
      <c r="AF7" s="460"/>
      <c r="AG7" s="461"/>
      <c r="AH7" s="471"/>
      <c r="AI7" s="472"/>
      <c r="AJ7" s="472"/>
      <c r="AK7" s="472"/>
      <c r="AL7" s="472"/>
      <c r="AM7" s="473"/>
      <c r="AN7" s="57"/>
      <c r="AO7" s="418"/>
      <c r="AP7" s="419"/>
      <c r="AQ7" s="419"/>
      <c r="AR7" s="419"/>
      <c r="AS7" s="419"/>
      <c r="AT7" s="420"/>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row>
    <row r="8" spans="1:99" ht="15" customHeight="1" x14ac:dyDescent="0.25">
      <c r="A8" s="57"/>
      <c r="B8" s="413"/>
      <c r="C8" s="413"/>
      <c r="D8" s="414"/>
      <c r="E8" s="454"/>
      <c r="F8" s="455"/>
      <c r="G8" s="455"/>
      <c r="H8" s="455"/>
      <c r="I8" s="456"/>
      <c r="J8" s="464" t="e">
        <f>IF(AND(' RIESGOS DE GESTION'!#REF!="Muy Alta",' RIESGOS DE GESTION'!#REF!="Leve"),CONCATENATE("R",' RIESGOS DE GESTION'!#REF!),"")</f>
        <v>#REF!</v>
      </c>
      <c r="K8" s="460"/>
      <c r="L8" s="460" t="e">
        <f>IF(AND(' RIESGOS DE GESTION'!#REF!="Muy Alta",' RIESGOS DE GESTION'!#REF!="Leve"),CONCATENATE("R",' RIESGOS DE GESTION'!#REF!),"")</f>
        <v>#REF!</v>
      </c>
      <c r="M8" s="460"/>
      <c r="N8" s="460" t="e">
        <f>IF(AND(' RIESGOS DE GESTION'!#REF!="Muy Alta",' RIESGOS DE GESTION'!#REF!="Leve"),CONCATENATE("R",' RIESGOS DE GESTION'!#REF!),"")</f>
        <v>#REF!</v>
      </c>
      <c r="O8" s="461"/>
      <c r="P8" s="464" t="e">
        <f>IF(AND(' RIESGOS DE GESTION'!#REF!="Muy Alta",' RIESGOS DE GESTION'!#REF!="Menor"),CONCATENATE("R",' RIESGOS DE GESTION'!#REF!),"")</f>
        <v>#REF!</v>
      </c>
      <c r="Q8" s="460"/>
      <c r="R8" s="460" t="e">
        <f>IF(AND(' RIESGOS DE GESTION'!#REF!="Muy Alta",' RIESGOS DE GESTION'!#REF!="Menor"),CONCATENATE("R",' RIESGOS DE GESTION'!#REF!),"")</f>
        <v>#REF!</v>
      </c>
      <c r="S8" s="460"/>
      <c r="T8" s="460" t="e">
        <f>IF(AND(' RIESGOS DE GESTION'!#REF!="Muy Alta",' RIESGOS DE GESTION'!#REF!="Menor"),CONCATENATE("R",' RIESGOS DE GESTION'!#REF!),"")</f>
        <v>#REF!</v>
      </c>
      <c r="U8" s="461"/>
      <c r="V8" s="464" t="e">
        <f>IF(AND(' RIESGOS DE GESTION'!#REF!="Muy Alta",' RIESGOS DE GESTION'!#REF!="Moderado"),CONCATENATE("R",' RIESGOS DE GESTION'!#REF!),"")</f>
        <v>#REF!</v>
      </c>
      <c r="W8" s="460"/>
      <c r="X8" s="460" t="e">
        <f>IF(AND(' RIESGOS DE GESTION'!#REF!="Muy Alta",' RIESGOS DE GESTION'!#REF!="Moderado"),CONCATENATE("R",' RIESGOS DE GESTION'!#REF!),"")</f>
        <v>#REF!</v>
      </c>
      <c r="Y8" s="460"/>
      <c r="Z8" s="460" t="e">
        <f>IF(AND(' RIESGOS DE GESTION'!#REF!="Muy Alta",' RIESGOS DE GESTION'!#REF!="Moderado"),CONCATENATE("R",' RIESGOS DE GESTION'!#REF!),"")</f>
        <v>#REF!</v>
      </c>
      <c r="AA8" s="461"/>
      <c r="AB8" s="464" t="e">
        <f>IF(AND(' RIESGOS DE GESTION'!#REF!="Muy Alta",' RIESGOS DE GESTION'!#REF!="Mayor"),CONCATENATE("R",' RIESGOS DE GESTION'!#REF!),"")</f>
        <v>#REF!</v>
      </c>
      <c r="AC8" s="460"/>
      <c r="AD8" s="460" t="e">
        <f>IF(AND(' RIESGOS DE GESTION'!#REF!="Muy Alta",' RIESGOS DE GESTION'!#REF!="Mayor"),CONCATENATE("R",' RIESGOS DE GESTION'!#REF!),"")</f>
        <v>#REF!</v>
      </c>
      <c r="AE8" s="460"/>
      <c r="AF8" s="460" t="e">
        <f>IF(AND(' RIESGOS DE GESTION'!#REF!="Muy Alta",' RIESGOS DE GESTION'!#REF!="Mayor"),CONCATENATE("R",' RIESGOS DE GESTION'!#REF!),"")</f>
        <v>#REF!</v>
      </c>
      <c r="AG8" s="461"/>
      <c r="AH8" s="471" t="e">
        <f>IF(AND(' RIESGOS DE GESTION'!#REF!="Muy Alta",' RIESGOS DE GESTION'!#REF!="Catastrófico"),CONCATENATE("R",' RIESGOS DE GESTION'!#REF!),"")</f>
        <v>#REF!</v>
      </c>
      <c r="AI8" s="472"/>
      <c r="AJ8" s="472" t="e">
        <f>IF(AND(' RIESGOS DE GESTION'!#REF!="Muy Alta",' RIESGOS DE GESTION'!#REF!="Catastrófico"),CONCATENATE("R",' RIESGOS DE GESTION'!#REF!),"")</f>
        <v>#REF!</v>
      </c>
      <c r="AK8" s="472"/>
      <c r="AL8" s="472" t="e">
        <f>IF(AND(' RIESGOS DE GESTION'!#REF!="Muy Alta",' RIESGOS DE GESTION'!#REF!="Catastrófico"),CONCATENATE("R",' RIESGOS DE GESTION'!#REF!),"")</f>
        <v>#REF!</v>
      </c>
      <c r="AM8" s="473"/>
      <c r="AN8" s="57"/>
      <c r="AO8" s="418"/>
      <c r="AP8" s="419"/>
      <c r="AQ8" s="419"/>
      <c r="AR8" s="419"/>
      <c r="AS8" s="419"/>
      <c r="AT8" s="420"/>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row>
    <row r="9" spans="1:99" ht="15" customHeight="1" x14ac:dyDescent="0.25">
      <c r="A9" s="57"/>
      <c r="B9" s="413"/>
      <c r="C9" s="413"/>
      <c r="D9" s="414"/>
      <c r="E9" s="454"/>
      <c r="F9" s="455"/>
      <c r="G9" s="455"/>
      <c r="H9" s="455"/>
      <c r="I9" s="456"/>
      <c r="J9" s="464"/>
      <c r="K9" s="460"/>
      <c r="L9" s="460"/>
      <c r="M9" s="460"/>
      <c r="N9" s="460"/>
      <c r="O9" s="461"/>
      <c r="P9" s="464"/>
      <c r="Q9" s="460"/>
      <c r="R9" s="460"/>
      <c r="S9" s="460"/>
      <c r="T9" s="460"/>
      <c r="U9" s="461"/>
      <c r="V9" s="464"/>
      <c r="W9" s="460"/>
      <c r="X9" s="460"/>
      <c r="Y9" s="460"/>
      <c r="Z9" s="460"/>
      <c r="AA9" s="461"/>
      <c r="AB9" s="464"/>
      <c r="AC9" s="460"/>
      <c r="AD9" s="460"/>
      <c r="AE9" s="460"/>
      <c r="AF9" s="460"/>
      <c r="AG9" s="461"/>
      <c r="AH9" s="471"/>
      <c r="AI9" s="472"/>
      <c r="AJ9" s="472"/>
      <c r="AK9" s="472"/>
      <c r="AL9" s="472"/>
      <c r="AM9" s="473"/>
      <c r="AN9" s="57"/>
      <c r="AO9" s="418"/>
      <c r="AP9" s="419"/>
      <c r="AQ9" s="419"/>
      <c r="AR9" s="419"/>
      <c r="AS9" s="419"/>
      <c r="AT9" s="420"/>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99" ht="15" customHeight="1" x14ac:dyDescent="0.25">
      <c r="A10" s="57"/>
      <c r="B10" s="413"/>
      <c r="C10" s="413"/>
      <c r="D10" s="414"/>
      <c r="E10" s="454"/>
      <c r="F10" s="455"/>
      <c r="G10" s="455"/>
      <c r="H10" s="455"/>
      <c r="I10" s="456"/>
      <c r="J10" s="464" t="e">
        <f>IF(AND(' RIESGOS DE GESTION'!#REF!="Muy Alta",' RIESGOS DE GESTION'!#REF!="Leve"),CONCATENATE("R",' RIESGOS DE GESTION'!#REF!),"")</f>
        <v>#REF!</v>
      </c>
      <c r="K10" s="460"/>
      <c r="L10" s="460" t="e">
        <f>IF(AND(' RIESGOS DE GESTION'!#REF!="Muy Alta",' RIESGOS DE GESTION'!#REF!="Leve"),CONCATENATE("R",' RIESGOS DE GESTION'!#REF!),"")</f>
        <v>#REF!</v>
      </c>
      <c r="M10" s="460"/>
      <c r="N10" s="460" t="e">
        <f>IF(AND(' RIESGOS DE GESTION'!#REF!="Muy Alta",' RIESGOS DE GESTION'!#REF!="Leve"),CONCATENATE("R",' RIESGOS DE GESTION'!#REF!),"")</f>
        <v>#REF!</v>
      </c>
      <c r="O10" s="461"/>
      <c r="P10" s="464" t="e">
        <f>IF(AND(' RIESGOS DE GESTION'!#REF!="Muy Alta",' RIESGOS DE GESTION'!#REF!="Menor"),CONCATENATE("R",' RIESGOS DE GESTION'!#REF!),"")</f>
        <v>#REF!</v>
      </c>
      <c r="Q10" s="460"/>
      <c r="R10" s="460" t="e">
        <f>IF(AND(' RIESGOS DE GESTION'!#REF!="Muy Alta",' RIESGOS DE GESTION'!#REF!="Menor"),CONCATENATE("R",' RIESGOS DE GESTION'!#REF!),"")</f>
        <v>#REF!</v>
      </c>
      <c r="S10" s="460"/>
      <c r="T10" s="460" t="e">
        <f>IF(AND(' RIESGOS DE GESTION'!#REF!="Muy Alta",' RIESGOS DE GESTION'!#REF!="Menor"),CONCATENATE("R",' RIESGOS DE GESTION'!#REF!),"")</f>
        <v>#REF!</v>
      </c>
      <c r="U10" s="461"/>
      <c r="V10" s="464" t="e">
        <f>IF(AND(' RIESGOS DE GESTION'!#REF!="Muy Alta",' RIESGOS DE GESTION'!#REF!="Moderado"),CONCATENATE("R",' RIESGOS DE GESTION'!#REF!),"")</f>
        <v>#REF!</v>
      </c>
      <c r="W10" s="460"/>
      <c r="X10" s="460" t="e">
        <f>IF(AND(' RIESGOS DE GESTION'!#REF!="Muy Alta",' RIESGOS DE GESTION'!#REF!="Moderado"),CONCATENATE("R",' RIESGOS DE GESTION'!#REF!),"")</f>
        <v>#REF!</v>
      </c>
      <c r="Y10" s="460"/>
      <c r="Z10" s="460" t="e">
        <f>IF(AND(' RIESGOS DE GESTION'!#REF!="Muy Alta",' RIESGOS DE GESTION'!#REF!="Moderado"),CONCATENATE("R",' RIESGOS DE GESTION'!#REF!),"")</f>
        <v>#REF!</v>
      </c>
      <c r="AA10" s="461"/>
      <c r="AB10" s="464" t="e">
        <f>IF(AND(' RIESGOS DE GESTION'!#REF!="Muy Alta",' RIESGOS DE GESTION'!#REF!="Mayor"),CONCATENATE("R",' RIESGOS DE GESTION'!#REF!),"")</f>
        <v>#REF!</v>
      </c>
      <c r="AC10" s="460"/>
      <c r="AD10" s="460" t="e">
        <f>IF(AND(' RIESGOS DE GESTION'!#REF!="Muy Alta",' RIESGOS DE GESTION'!#REF!="Mayor"),CONCATENATE("R",' RIESGOS DE GESTION'!#REF!),"")</f>
        <v>#REF!</v>
      </c>
      <c r="AE10" s="460"/>
      <c r="AF10" s="460" t="e">
        <f>IF(AND(' RIESGOS DE GESTION'!#REF!="Muy Alta",' RIESGOS DE GESTION'!#REF!="Mayor"),CONCATENATE("R",' RIESGOS DE GESTION'!#REF!),"")</f>
        <v>#REF!</v>
      </c>
      <c r="AG10" s="461"/>
      <c r="AH10" s="471" t="e">
        <f>IF(AND(' RIESGOS DE GESTION'!#REF!="Muy Alta",' RIESGOS DE GESTION'!#REF!="Catastrófico"),CONCATENATE("R",' RIESGOS DE GESTION'!#REF!),"")</f>
        <v>#REF!</v>
      </c>
      <c r="AI10" s="472"/>
      <c r="AJ10" s="472" t="e">
        <f>IF(AND(' RIESGOS DE GESTION'!#REF!="Muy Alta",' RIESGOS DE GESTION'!#REF!="Catastrófico"),CONCATENATE("R",' RIESGOS DE GESTION'!#REF!),"")</f>
        <v>#REF!</v>
      </c>
      <c r="AK10" s="472"/>
      <c r="AL10" s="472" t="e">
        <f>IF(AND(' RIESGOS DE GESTION'!#REF!="Muy Alta",' RIESGOS DE GESTION'!#REF!="Catastrófico"),CONCATENATE("R",' RIESGOS DE GESTION'!#REF!),"")</f>
        <v>#REF!</v>
      </c>
      <c r="AM10" s="473"/>
      <c r="AN10" s="57"/>
      <c r="AO10" s="418"/>
      <c r="AP10" s="419"/>
      <c r="AQ10" s="419"/>
      <c r="AR10" s="419"/>
      <c r="AS10" s="419"/>
      <c r="AT10" s="420"/>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row>
    <row r="11" spans="1:99" ht="15" customHeight="1" x14ac:dyDescent="0.25">
      <c r="A11" s="57"/>
      <c r="B11" s="413"/>
      <c r="C11" s="413"/>
      <c r="D11" s="414"/>
      <c r="E11" s="454"/>
      <c r="F11" s="455"/>
      <c r="G11" s="455"/>
      <c r="H11" s="455"/>
      <c r="I11" s="456"/>
      <c r="J11" s="464"/>
      <c r="K11" s="460"/>
      <c r="L11" s="460"/>
      <c r="M11" s="460"/>
      <c r="N11" s="460"/>
      <c r="O11" s="461"/>
      <c r="P11" s="464"/>
      <c r="Q11" s="460"/>
      <c r="R11" s="460"/>
      <c r="S11" s="460"/>
      <c r="T11" s="460"/>
      <c r="U11" s="461"/>
      <c r="V11" s="464"/>
      <c r="W11" s="460"/>
      <c r="X11" s="460"/>
      <c r="Y11" s="460"/>
      <c r="Z11" s="460"/>
      <c r="AA11" s="461"/>
      <c r="AB11" s="464"/>
      <c r="AC11" s="460"/>
      <c r="AD11" s="460"/>
      <c r="AE11" s="460"/>
      <c r="AF11" s="460"/>
      <c r="AG11" s="461"/>
      <c r="AH11" s="471"/>
      <c r="AI11" s="472"/>
      <c r="AJ11" s="472"/>
      <c r="AK11" s="472"/>
      <c r="AL11" s="472"/>
      <c r="AM11" s="473"/>
      <c r="AN11" s="57"/>
      <c r="AO11" s="418"/>
      <c r="AP11" s="419"/>
      <c r="AQ11" s="419"/>
      <c r="AR11" s="419"/>
      <c r="AS11" s="419"/>
      <c r="AT11" s="420"/>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row>
    <row r="12" spans="1:99" ht="15" customHeight="1" x14ac:dyDescent="0.25">
      <c r="A12" s="57"/>
      <c r="B12" s="413"/>
      <c r="C12" s="413"/>
      <c r="D12" s="414"/>
      <c r="E12" s="454"/>
      <c r="F12" s="455"/>
      <c r="G12" s="455"/>
      <c r="H12" s="455"/>
      <c r="I12" s="456"/>
      <c r="J12" s="464" t="e">
        <f>IF(AND(' RIESGOS DE GESTION'!#REF!="Muy Alta",' RIESGOS DE GESTION'!#REF!="Leve"),CONCATENATE("R",' RIESGOS DE GESTION'!#REF!),"")</f>
        <v>#REF!</v>
      </c>
      <c r="K12" s="460"/>
      <c r="L12" s="460" t="e">
        <f>IF(AND(' RIESGOS DE GESTION'!#REF!="Muy Alta",' RIESGOS DE GESTION'!#REF!="Leve"),CONCATENATE("R",' RIESGOS DE GESTION'!#REF!),"")</f>
        <v>#REF!</v>
      </c>
      <c r="M12" s="460"/>
      <c r="N12" s="460" t="e">
        <f>IF(AND(' RIESGOS DE GESTION'!#REF!="Muy Alta",' RIESGOS DE GESTION'!#REF!="Leve"),CONCATENATE("R",' RIESGOS DE GESTION'!#REF!),"")</f>
        <v>#REF!</v>
      </c>
      <c r="O12" s="461"/>
      <c r="P12" s="464" t="e">
        <f>IF(AND(' RIESGOS DE GESTION'!#REF!="Muy Alta",' RIESGOS DE GESTION'!#REF!="Menor"),CONCATENATE("R",' RIESGOS DE GESTION'!#REF!),"")</f>
        <v>#REF!</v>
      </c>
      <c r="Q12" s="460"/>
      <c r="R12" s="460" t="e">
        <f>IF(AND(' RIESGOS DE GESTION'!#REF!="Muy Alta",' RIESGOS DE GESTION'!#REF!="Menor"),CONCATENATE("R",' RIESGOS DE GESTION'!#REF!),"")</f>
        <v>#REF!</v>
      </c>
      <c r="S12" s="460"/>
      <c r="T12" s="460" t="e">
        <f>IF(AND(' RIESGOS DE GESTION'!#REF!="Muy Alta",' RIESGOS DE GESTION'!#REF!="Menor"),CONCATENATE("R",' RIESGOS DE GESTION'!#REF!),"")</f>
        <v>#REF!</v>
      </c>
      <c r="U12" s="461"/>
      <c r="V12" s="464" t="e">
        <f>IF(AND(' RIESGOS DE GESTION'!#REF!="Muy Alta",' RIESGOS DE GESTION'!#REF!="Moderado"),CONCATENATE("R",' RIESGOS DE GESTION'!#REF!),"")</f>
        <v>#REF!</v>
      </c>
      <c r="W12" s="460"/>
      <c r="X12" s="460" t="e">
        <f>IF(AND(' RIESGOS DE GESTION'!#REF!="Muy Alta",' RIESGOS DE GESTION'!#REF!="Moderado"),CONCATENATE("R",' RIESGOS DE GESTION'!#REF!),"")</f>
        <v>#REF!</v>
      </c>
      <c r="Y12" s="460"/>
      <c r="Z12" s="460" t="e">
        <f>IF(AND(' RIESGOS DE GESTION'!#REF!="Muy Alta",' RIESGOS DE GESTION'!#REF!="Moderado"),CONCATENATE("R",' RIESGOS DE GESTION'!#REF!),"")</f>
        <v>#REF!</v>
      </c>
      <c r="AA12" s="461"/>
      <c r="AB12" s="464" t="e">
        <f>IF(AND(' RIESGOS DE GESTION'!#REF!="Muy Alta",' RIESGOS DE GESTION'!#REF!="Mayor"),CONCATENATE("R",' RIESGOS DE GESTION'!#REF!),"")</f>
        <v>#REF!</v>
      </c>
      <c r="AC12" s="460"/>
      <c r="AD12" s="460" t="e">
        <f>IF(AND(' RIESGOS DE GESTION'!#REF!="Muy Alta",' RIESGOS DE GESTION'!#REF!="Mayor"),CONCATENATE("R",' RIESGOS DE GESTION'!#REF!),"")</f>
        <v>#REF!</v>
      </c>
      <c r="AE12" s="460"/>
      <c r="AF12" s="460" t="e">
        <f>IF(AND(' RIESGOS DE GESTION'!#REF!="Muy Alta",' RIESGOS DE GESTION'!#REF!="Mayor"),CONCATENATE("R",' RIESGOS DE GESTION'!#REF!),"")</f>
        <v>#REF!</v>
      </c>
      <c r="AG12" s="461"/>
      <c r="AH12" s="471" t="e">
        <f>IF(AND(' RIESGOS DE GESTION'!#REF!="Muy Alta",' RIESGOS DE GESTION'!#REF!="Catastrófico"),CONCATENATE("R",' RIESGOS DE GESTION'!#REF!),"")</f>
        <v>#REF!</v>
      </c>
      <c r="AI12" s="472"/>
      <c r="AJ12" s="472" t="e">
        <f>IF(AND(' RIESGOS DE GESTION'!#REF!="Muy Alta",' RIESGOS DE GESTION'!#REF!="Catastrófico"),CONCATENATE("R",' RIESGOS DE GESTION'!#REF!),"")</f>
        <v>#REF!</v>
      </c>
      <c r="AK12" s="472"/>
      <c r="AL12" s="472" t="e">
        <f>IF(AND(' RIESGOS DE GESTION'!#REF!="Muy Alta",' RIESGOS DE GESTION'!#REF!="Catastrófico"),CONCATENATE("R",' RIESGOS DE GESTION'!#REF!),"")</f>
        <v>#REF!</v>
      </c>
      <c r="AM12" s="473"/>
      <c r="AN12" s="57"/>
      <c r="AO12" s="418"/>
      <c r="AP12" s="419"/>
      <c r="AQ12" s="419"/>
      <c r="AR12" s="419"/>
      <c r="AS12" s="419"/>
      <c r="AT12" s="420"/>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row>
    <row r="13" spans="1:99" ht="15.75" customHeight="1" thickBot="1" x14ac:dyDescent="0.3">
      <c r="A13" s="57"/>
      <c r="B13" s="413"/>
      <c r="C13" s="413"/>
      <c r="D13" s="414"/>
      <c r="E13" s="457"/>
      <c r="F13" s="458"/>
      <c r="G13" s="458"/>
      <c r="H13" s="458"/>
      <c r="I13" s="459"/>
      <c r="J13" s="464"/>
      <c r="K13" s="460"/>
      <c r="L13" s="460"/>
      <c r="M13" s="460"/>
      <c r="N13" s="460"/>
      <c r="O13" s="461"/>
      <c r="P13" s="464"/>
      <c r="Q13" s="460"/>
      <c r="R13" s="460"/>
      <c r="S13" s="460"/>
      <c r="T13" s="460"/>
      <c r="U13" s="461"/>
      <c r="V13" s="464"/>
      <c r="W13" s="460"/>
      <c r="X13" s="460"/>
      <c r="Y13" s="460"/>
      <c r="Z13" s="460"/>
      <c r="AA13" s="461"/>
      <c r="AB13" s="464"/>
      <c r="AC13" s="460"/>
      <c r="AD13" s="460"/>
      <c r="AE13" s="460"/>
      <c r="AF13" s="460"/>
      <c r="AG13" s="461"/>
      <c r="AH13" s="474"/>
      <c r="AI13" s="475"/>
      <c r="AJ13" s="475"/>
      <c r="AK13" s="475"/>
      <c r="AL13" s="475"/>
      <c r="AM13" s="476"/>
      <c r="AN13" s="57"/>
      <c r="AO13" s="421"/>
      <c r="AP13" s="422"/>
      <c r="AQ13" s="422"/>
      <c r="AR13" s="422"/>
      <c r="AS13" s="422"/>
      <c r="AT13" s="423"/>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row>
    <row r="14" spans="1:99" ht="15" customHeight="1" x14ac:dyDescent="0.25">
      <c r="A14" s="57"/>
      <c r="B14" s="413"/>
      <c r="C14" s="413"/>
      <c r="D14" s="414"/>
      <c r="E14" s="451" t="s">
        <v>362</v>
      </c>
      <c r="F14" s="452"/>
      <c r="G14" s="452"/>
      <c r="H14" s="452"/>
      <c r="I14" s="452"/>
      <c r="J14" s="486" t="e">
        <f>IF(AND(' RIESGOS DE GESTION'!#REF!="Alta",' RIESGOS DE GESTION'!#REF!="Leve"),CONCATENATE("R",' RIESGOS DE GESTION'!#REF!),"")</f>
        <v>#REF!</v>
      </c>
      <c r="K14" s="487"/>
      <c r="L14" s="487" t="e">
        <f>IF(AND(' RIESGOS DE GESTION'!#REF!="Alta",' RIESGOS DE GESTION'!#REF!="Leve"),CONCATENATE("R",' RIESGOS DE GESTION'!#REF!),"")</f>
        <v>#REF!</v>
      </c>
      <c r="M14" s="487"/>
      <c r="N14" s="487" t="e">
        <f>IF(AND(' RIESGOS DE GESTION'!#REF!="Alta",' RIESGOS DE GESTION'!#REF!="Leve"),CONCATENATE("R",' RIESGOS DE GESTION'!#REF!),"")</f>
        <v>#REF!</v>
      </c>
      <c r="O14" s="488"/>
      <c r="P14" s="486" t="e">
        <f>IF(AND(' RIESGOS DE GESTION'!#REF!="Alta",' RIESGOS DE GESTION'!#REF!="Menor"),CONCATENATE("R",' RIESGOS DE GESTION'!#REF!),"")</f>
        <v>#REF!</v>
      </c>
      <c r="Q14" s="487"/>
      <c r="R14" s="487" t="e">
        <f>IF(AND(' RIESGOS DE GESTION'!#REF!="Alta",' RIESGOS DE GESTION'!#REF!="Menor"),CONCATENATE("R",' RIESGOS DE GESTION'!#REF!),"")</f>
        <v>#REF!</v>
      </c>
      <c r="S14" s="487"/>
      <c r="T14" s="487" t="e">
        <f>IF(AND(' RIESGOS DE GESTION'!#REF!="Alta",' RIESGOS DE GESTION'!#REF!="Menor"),CONCATENATE("R",' RIESGOS DE GESTION'!#REF!),"")</f>
        <v>#REF!</v>
      </c>
      <c r="U14" s="488"/>
      <c r="V14" s="462" t="e">
        <f>IF(AND(' RIESGOS DE GESTION'!#REF!="Alta",' RIESGOS DE GESTION'!#REF!="Moderado"),CONCATENATE("R",' RIESGOS DE GESTION'!#REF!),"")</f>
        <v>#REF!</v>
      </c>
      <c r="W14" s="463"/>
      <c r="X14" s="463" t="e">
        <f>IF(AND(' RIESGOS DE GESTION'!#REF!="Alta",' RIESGOS DE GESTION'!#REF!="Moderado"),CONCATENATE("R",' RIESGOS DE GESTION'!#REF!),"")</f>
        <v>#REF!</v>
      </c>
      <c r="Y14" s="463"/>
      <c r="Z14" s="463" t="e">
        <f>IF(AND(' RIESGOS DE GESTION'!#REF!="Alta",' RIESGOS DE GESTION'!#REF!="Moderado"),CONCATENATE("R",' RIESGOS DE GESTION'!#REF!),"")</f>
        <v>#REF!</v>
      </c>
      <c r="AA14" s="465"/>
      <c r="AB14" s="462" t="e">
        <f>IF(AND(' RIESGOS DE GESTION'!#REF!="Alta",' RIESGOS DE GESTION'!#REF!="Mayor"),CONCATENATE("R",' RIESGOS DE GESTION'!#REF!),"")</f>
        <v>#REF!</v>
      </c>
      <c r="AC14" s="463"/>
      <c r="AD14" s="463" t="e">
        <f>IF(AND(' RIESGOS DE GESTION'!#REF!="Alta",' RIESGOS DE GESTION'!#REF!="Mayor"),CONCATENATE("R",' RIESGOS DE GESTION'!#REF!),"")</f>
        <v>#REF!</v>
      </c>
      <c r="AE14" s="463"/>
      <c r="AF14" s="463" t="e">
        <f>IF(AND(' RIESGOS DE GESTION'!#REF!="Alta",' RIESGOS DE GESTION'!#REF!="Mayor"),CONCATENATE("R",' RIESGOS DE GESTION'!#REF!),"")</f>
        <v>#REF!</v>
      </c>
      <c r="AG14" s="465"/>
      <c r="AH14" s="477" t="e">
        <f>IF(AND(' RIESGOS DE GESTION'!#REF!="Alta",' RIESGOS DE GESTION'!#REF!="Catastrófico"),CONCATENATE("R",' RIESGOS DE GESTION'!#REF!),"")</f>
        <v>#REF!</v>
      </c>
      <c r="AI14" s="478"/>
      <c r="AJ14" s="478" t="e">
        <f>IF(AND(' RIESGOS DE GESTION'!#REF!="Alta",' RIESGOS DE GESTION'!#REF!="Catastrófico"),CONCATENATE("R",' RIESGOS DE GESTION'!#REF!),"")</f>
        <v>#REF!</v>
      </c>
      <c r="AK14" s="478"/>
      <c r="AL14" s="478" t="e">
        <f>IF(AND(' RIESGOS DE GESTION'!#REF!="Alta",' RIESGOS DE GESTION'!#REF!="Catastrófico"),CONCATENATE("R",' RIESGOS DE GESTION'!#REF!),"")</f>
        <v>#REF!</v>
      </c>
      <c r="AM14" s="479"/>
      <c r="AN14" s="57"/>
      <c r="AO14" s="424" t="s">
        <v>363</v>
      </c>
      <c r="AP14" s="425"/>
      <c r="AQ14" s="425"/>
      <c r="AR14" s="425"/>
      <c r="AS14" s="425"/>
      <c r="AT14" s="426"/>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row>
    <row r="15" spans="1:99" ht="15" customHeight="1" x14ac:dyDescent="0.25">
      <c r="A15" s="57"/>
      <c r="B15" s="413"/>
      <c r="C15" s="413"/>
      <c r="D15" s="414"/>
      <c r="E15" s="454"/>
      <c r="F15" s="455"/>
      <c r="G15" s="455"/>
      <c r="H15" s="455"/>
      <c r="I15" s="455"/>
      <c r="J15" s="480"/>
      <c r="K15" s="481"/>
      <c r="L15" s="481"/>
      <c r="M15" s="481"/>
      <c r="N15" s="481"/>
      <c r="O15" s="482"/>
      <c r="P15" s="480"/>
      <c r="Q15" s="481"/>
      <c r="R15" s="481"/>
      <c r="S15" s="481"/>
      <c r="T15" s="481"/>
      <c r="U15" s="482"/>
      <c r="V15" s="464"/>
      <c r="W15" s="460"/>
      <c r="X15" s="460"/>
      <c r="Y15" s="460"/>
      <c r="Z15" s="460"/>
      <c r="AA15" s="461"/>
      <c r="AB15" s="464"/>
      <c r="AC15" s="460"/>
      <c r="AD15" s="460"/>
      <c r="AE15" s="460"/>
      <c r="AF15" s="460"/>
      <c r="AG15" s="461"/>
      <c r="AH15" s="471"/>
      <c r="AI15" s="472"/>
      <c r="AJ15" s="472"/>
      <c r="AK15" s="472"/>
      <c r="AL15" s="472"/>
      <c r="AM15" s="473"/>
      <c r="AN15" s="57"/>
      <c r="AO15" s="427"/>
      <c r="AP15" s="428"/>
      <c r="AQ15" s="428"/>
      <c r="AR15" s="428"/>
      <c r="AS15" s="428"/>
      <c r="AT15" s="429"/>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row>
    <row r="16" spans="1:99" ht="15" customHeight="1" x14ac:dyDescent="0.25">
      <c r="A16" s="57"/>
      <c r="B16" s="413"/>
      <c r="C16" s="413"/>
      <c r="D16" s="414"/>
      <c r="E16" s="454"/>
      <c r="F16" s="455"/>
      <c r="G16" s="455"/>
      <c r="H16" s="455"/>
      <c r="I16" s="455"/>
      <c r="J16" s="480" t="e">
        <f>IF(AND(' RIESGOS DE GESTION'!#REF!="Alta",' RIESGOS DE GESTION'!#REF!="Leve"),CONCATENATE("R",' RIESGOS DE GESTION'!#REF!),"")</f>
        <v>#REF!</v>
      </c>
      <c r="K16" s="481"/>
      <c r="L16" s="481" t="e">
        <f>IF(AND(' RIESGOS DE GESTION'!#REF!="Alta",' RIESGOS DE GESTION'!#REF!="Leve"),CONCATENATE("R",' RIESGOS DE GESTION'!#REF!),"")</f>
        <v>#REF!</v>
      </c>
      <c r="M16" s="481"/>
      <c r="N16" s="481" t="e">
        <f>IF(AND(' RIESGOS DE GESTION'!#REF!="Alta",' RIESGOS DE GESTION'!#REF!="Leve"),CONCATENATE("R",' RIESGOS DE GESTION'!#REF!),"")</f>
        <v>#REF!</v>
      </c>
      <c r="O16" s="482"/>
      <c r="P16" s="480" t="e">
        <f>IF(AND(' RIESGOS DE GESTION'!#REF!="Alta",' RIESGOS DE GESTION'!#REF!="Menor"),CONCATENATE("R",' RIESGOS DE GESTION'!#REF!),"")</f>
        <v>#REF!</v>
      </c>
      <c r="Q16" s="481"/>
      <c r="R16" s="481" t="e">
        <f>IF(AND(' RIESGOS DE GESTION'!#REF!="Alta",' RIESGOS DE GESTION'!#REF!="Menor"),CONCATENATE("R",' RIESGOS DE GESTION'!#REF!),"")</f>
        <v>#REF!</v>
      </c>
      <c r="S16" s="481"/>
      <c r="T16" s="481" t="e">
        <f>IF(AND(' RIESGOS DE GESTION'!#REF!="Alta",' RIESGOS DE GESTION'!#REF!="Menor"),CONCATENATE("R",' RIESGOS DE GESTION'!#REF!),"")</f>
        <v>#REF!</v>
      </c>
      <c r="U16" s="482"/>
      <c r="V16" s="464" t="e">
        <f>IF(AND(' RIESGOS DE GESTION'!#REF!="Alta",' RIESGOS DE GESTION'!#REF!="Moderado"),CONCATENATE("R",' RIESGOS DE GESTION'!#REF!),"")</f>
        <v>#REF!</v>
      </c>
      <c r="W16" s="460"/>
      <c r="X16" s="460" t="e">
        <f>IF(AND(' RIESGOS DE GESTION'!#REF!="Alta",' RIESGOS DE GESTION'!#REF!="Moderado"),CONCATENATE("R",' RIESGOS DE GESTION'!#REF!),"")</f>
        <v>#REF!</v>
      </c>
      <c r="Y16" s="460"/>
      <c r="Z16" s="460" t="e">
        <f>IF(AND(' RIESGOS DE GESTION'!#REF!="Alta",' RIESGOS DE GESTION'!#REF!="Moderado"),CONCATENATE("R",' RIESGOS DE GESTION'!#REF!),"")</f>
        <v>#REF!</v>
      </c>
      <c r="AA16" s="461"/>
      <c r="AB16" s="464" t="e">
        <f>IF(AND(' RIESGOS DE GESTION'!#REF!="Alta",' RIESGOS DE GESTION'!#REF!="Mayor"),CONCATENATE("R",' RIESGOS DE GESTION'!#REF!),"")</f>
        <v>#REF!</v>
      </c>
      <c r="AC16" s="460"/>
      <c r="AD16" s="460" t="e">
        <f>IF(AND(' RIESGOS DE GESTION'!#REF!="Alta",' RIESGOS DE GESTION'!#REF!="Mayor"),CONCATENATE("R",' RIESGOS DE GESTION'!#REF!),"")</f>
        <v>#REF!</v>
      </c>
      <c r="AE16" s="460"/>
      <c r="AF16" s="460" t="e">
        <f>IF(AND(' RIESGOS DE GESTION'!#REF!="Alta",' RIESGOS DE GESTION'!#REF!="Mayor"),CONCATENATE("R",' RIESGOS DE GESTION'!#REF!),"")</f>
        <v>#REF!</v>
      </c>
      <c r="AG16" s="461"/>
      <c r="AH16" s="471" t="e">
        <f>IF(AND(' RIESGOS DE GESTION'!#REF!="Alta",' RIESGOS DE GESTION'!#REF!="Catastrófico"),CONCATENATE("R",' RIESGOS DE GESTION'!#REF!),"")</f>
        <v>#REF!</v>
      </c>
      <c r="AI16" s="472"/>
      <c r="AJ16" s="472" t="e">
        <f>IF(AND(' RIESGOS DE GESTION'!#REF!="Alta",' RIESGOS DE GESTION'!#REF!="Catastrófico"),CONCATENATE("R",' RIESGOS DE GESTION'!#REF!),"")</f>
        <v>#REF!</v>
      </c>
      <c r="AK16" s="472"/>
      <c r="AL16" s="472" t="e">
        <f>IF(AND(' RIESGOS DE GESTION'!#REF!="Alta",' RIESGOS DE GESTION'!#REF!="Catastrófico"),CONCATENATE("R",' RIESGOS DE GESTION'!#REF!),"")</f>
        <v>#REF!</v>
      </c>
      <c r="AM16" s="473"/>
      <c r="AN16" s="57"/>
      <c r="AO16" s="427"/>
      <c r="AP16" s="428"/>
      <c r="AQ16" s="428"/>
      <c r="AR16" s="428"/>
      <c r="AS16" s="428"/>
      <c r="AT16" s="429"/>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row>
    <row r="17" spans="1:80" ht="15" customHeight="1" x14ac:dyDescent="0.25">
      <c r="A17" s="57"/>
      <c r="B17" s="413"/>
      <c r="C17" s="413"/>
      <c r="D17" s="414"/>
      <c r="E17" s="454"/>
      <c r="F17" s="455"/>
      <c r="G17" s="455"/>
      <c r="H17" s="455"/>
      <c r="I17" s="455"/>
      <c r="J17" s="480"/>
      <c r="K17" s="481"/>
      <c r="L17" s="481"/>
      <c r="M17" s="481"/>
      <c r="N17" s="481"/>
      <c r="O17" s="482"/>
      <c r="P17" s="480"/>
      <c r="Q17" s="481"/>
      <c r="R17" s="481"/>
      <c r="S17" s="481"/>
      <c r="T17" s="481"/>
      <c r="U17" s="482"/>
      <c r="V17" s="464"/>
      <c r="W17" s="460"/>
      <c r="X17" s="460"/>
      <c r="Y17" s="460"/>
      <c r="Z17" s="460"/>
      <c r="AA17" s="461"/>
      <c r="AB17" s="464"/>
      <c r="AC17" s="460"/>
      <c r="AD17" s="460"/>
      <c r="AE17" s="460"/>
      <c r="AF17" s="460"/>
      <c r="AG17" s="461"/>
      <c r="AH17" s="471"/>
      <c r="AI17" s="472"/>
      <c r="AJ17" s="472"/>
      <c r="AK17" s="472"/>
      <c r="AL17" s="472"/>
      <c r="AM17" s="473"/>
      <c r="AN17" s="57"/>
      <c r="AO17" s="427"/>
      <c r="AP17" s="428"/>
      <c r="AQ17" s="428"/>
      <c r="AR17" s="428"/>
      <c r="AS17" s="428"/>
      <c r="AT17" s="429"/>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row>
    <row r="18" spans="1:80" ht="15" customHeight="1" x14ac:dyDescent="0.25">
      <c r="A18" s="57"/>
      <c r="B18" s="413"/>
      <c r="C18" s="413"/>
      <c r="D18" s="414"/>
      <c r="E18" s="454"/>
      <c r="F18" s="455"/>
      <c r="G18" s="455"/>
      <c r="H18" s="455"/>
      <c r="I18" s="455"/>
      <c r="J18" s="480" t="e">
        <f>IF(AND(' RIESGOS DE GESTION'!#REF!="Alta",' RIESGOS DE GESTION'!#REF!="Leve"),CONCATENATE("R",' RIESGOS DE GESTION'!#REF!),"")</f>
        <v>#REF!</v>
      </c>
      <c r="K18" s="481"/>
      <c r="L18" s="481" t="e">
        <f>IF(AND(' RIESGOS DE GESTION'!#REF!="Alta",' RIESGOS DE GESTION'!#REF!="Leve"),CONCATENATE("R",' RIESGOS DE GESTION'!#REF!),"")</f>
        <v>#REF!</v>
      </c>
      <c r="M18" s="481"/>
      <c r="N18" s="481" t="e">
        <f>IF(AND(' RIESGOS DE GESTION'!#REF!="Alta",' RIESGOS DE GESTION'!#REF!="Leve"),CONCATENATE("R",' RIESGOS DE GESTION'!#REF!),"")</f>
        <v>#REF!</v>
      </c>
      <c r="O18" s="482"/>
      <c r="P18" s="480" t="e">
        <f>IF(AND(' RIESGOS DE GESTION'!#REF!="Alta",' RIESGOS DE GESTION'!#REF!="Menor"),CONCATENATE("R",' RIESGOS DE GESTION'!#REF!),"")</f>
        <v>#REF!</v>
      </c>
      <c r="Q18" s="481"/>
      <c r="R18" s="481" t="e">
        <f>IF(AND(' RIESGOS DE GESTION'!#REF!="Alta",' RIESGOS DE GESTION'!#REF!="Menor"),CONCATENATE("R",' RIESGOS DE GESTION'!#REF!),"")</f>
        <v>#REF!</v>
      </c>
      <c r="S18" s="481"/>
      <c r="T18" s="481" t="e">
        <f>IF(AND(' RIESGOS DE GESTION'!#REF!="Alta",' RIESGOS DE GESTION'!#REF!="Menor"),CONCATENATE("R",' RIESGOS DE GESTION'!#REF!),"")</f>
        <v>#REF!</v>
      </c>
      <c r="U18" s="482"/>
      <c r="V18" s="464" t="e">
        <f>IF(AND(' RIESGOS DE GESTION'!#REF!="Alta",' RIESGOS DE GESTION'!#REF!="Moderado"),CONCATENATE("R",' RIESGOS DE GESTION'!#REF!),"")</f>
        <v>#REF!</v>
      </c>
      <c r="W18" s="460"/>
      <c r="X18" s="460" t="e">
        <f>IF(AND(' RIESGOS DE GESTION'!#REF!="Alta",' RIESGOS DE GESTION'!#REF!="Moderado"),CONCATENATE("R",' RIESGOS DE GESTION'!#REF!),"")</f>
        <v>#REF!</v>
      </c>
      <c r="Y18" s="460"/>
      <c r="Z18" s="460" t="e">
        <f>IF(AND(' RIESGOS DE GESTION'!#REF!="Alta",' RIESGOS DE GESTION'!#REF!="Moderado"),CONCATENATE("R",' RIESGOS DE GESTION'!#REF!),"")</f>
        <v>#REF!</v>
      </c>
      <c r="AA18" s="461"/>
      <c r="AB18" s="464" t="e">
        <f>IF(AND(' RIESGOS DE GESTION'!#REF!="Alta",' RIESGOS DE GESTION'!#REF!="Mayor"),CONCATENATE("R",' RIESGOS DE GESTION'!#REF!),"")</f>
        <v>#REF!</v>
      </c>
      <c r="AC18" s="460"/>
      <c r="AD18" s="460" t="e">
        <f>IF(AND(' RIESGOS DE GESTION'!#REF!="Alta",' RIESGOS DE GESTION'!#REF!="Mayor"),CONCATENATE("R",' RIESGOS DE GESTION'!#REF!),"")</f>
        <v>#REF!</v>
      </c>
      <c r="AE18" s="460"/>
      <c r="AF18" s="460" t="e">
        <f>IF(AND(' RIESGOS DE GESTION'!#REF!="Alta",' RIESGOS DE GESTION'!#REF!="Mayor"),CONCATENATE("R",' RIESGOS DE GESTION'!#REF!),"")</f>
        <v>#REF!</v>
      </c>
      <c r="AG18" s="461"/>
      <c r="AH18" s="471" t="e">
        <f>IF(AND(' RIESGOS DE GESTION'!#REF!="Alta",' RIESGOS DE GESTION'!#REF!="Catastrófico"),CONCATENATE("R",' RIESGOS DE GESTION'!#REF!),"")</f>
        <v>#REF!</v>
      </c>
      <c r="AI18" s="472"/>
      <c r="AJ18" s="472" t="e">
        <f>IF(AND(' RIESGOS DE GESTION'!#REF!="Alta",' RIESGOS DE GESTION'!#REF!="Catastrófico"),CONCATENATE("R",' RIESGOS DE GESTION'!#REF!),"")</f>
        <v>#REF!</v>
      </c>
      <c r="AK18" s="472"/>
      <c r="AL18" s="472" t="e">
        <f>IF(AND(' RIESGOS DE GESTION'!#REF!="Alta",' RIESGOS DE GESTION'!#REF!="Catastrófico"),CONCATENATE("R",' RIESGOS DE GESTION'!#REF!),"")</f>
        <v>#REF!</v>
      </c>
      <c r="AM18" s="473"/>
      <c r="AN18" s="57"/>
      <c r="AO18" s="427"/>
      <c r="AP18" s="428"/>
      <c r="AQ18" s="428"/>
      <c r="AR18" s="428"/>
      <c r="AS18" s="428"/>
      <c r="AT18" s="429"/>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row>
    <row r="19" spans="1:80" ht="15" customHeight="1" x14ac:dyDescent="0.25">
      <c r="A19" s="57"/>
      <c r="B19" s="413"/>
      <c r="C19" s="413"/>
      <c r="D19" s="414"/>
      <c r="E19" s="454"/>
      <c r="F19" s="455"/>
      <c r="G19" s="455"/>
      <c r="H19" s="455"/>
      <c r="I19" s="455"/>
      <c r="J19" s="480"/>
      <c r="K19" s="481"/>
      <c r="L19" s="481"/>
      <c r="M19" s="481"/>
      <c r="N19" s="481"/>
      <c r="O19" s="482"/>
      <c r="P19" s="480"/>
      <c r="Q19" s="481"/>
      <c r="R19" s="481"/>
      <c r="S19" s="481"/>
      <c r="T19" s="481"/>
      <c r="U19" s="482"/>
      <c r="V19" s="464"/>
      <c r="W19" s="460"/>
      <c r="X19" s="460"/>
      <c r="Y19" s="460"/>
      <c r="Z19" s="460"/>
      <c r="AA19" s="461"/>
      <c r="AB19" s="464"/>
      <c r="AC19" s="460"/>
      <c r="AD19" s="460"/>
      <c r="AE19" s="460"/>
      <c r="AF19" s="460"/>
      <c r="AG19" s="461"/>
      <c r="AH19" s="471"/>
      <c r="AI19" s="472"/>
      <c r="AJ19" s="472"/>
      <c r="AK19" s="472"/>
      <c r="AL19" s="472"/>
      <c r="AM19" s="473"/>
      <c r="AN19" s="57"/>
      <c r="AO19" s="427"/>
      <c r="AP19" s="428"/>
      <c r="AQ19" s="428"/>
      <c r="AR19" s="428"/>
      <c r="AS19" s="428"/>
      <c r="AT19" s="429"/>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row>
    <row r="20" spans="1:80" ht="15" customHeight="1" x14ac:dyDescent="0.25">
      <c r="A20" s="57"/>
      <c r="B20" s="413"/>
      <c r="C20" s="413"/>
      <c r="D20" s="414"/>
      <c r="E20" s="454"/>
      <c r="F20" s="455"/>
      <c r="G20" s="455"/>
      <c r="H20" s="455"/>
      <c r="I20" s="455"/>
      <c r="J20" s="480" t="e">
        <f>IF(AND(' RIESGOS DE GESTION'!#REF!="Alta",' RIESGOS DE GESTION'!#REF!="Leve"),CONCATENATE("R",' RIESGOS DE GESTION'!#REF!),"")</f>
        <v>#REF!</v>
      </c>
      <c r="K20" s="481"/>
      <c r="L20" s="481" t="e">
        <f>IF(AND(' RIESGOS DE GESTION'!#REF!="Alta",' RIESGOS DE GESTION'!#REF!="Leve"),CONCATENATE("R",' RIESGOS DE GESTION'!#REF!),"")</f>
        <v>#REF!</v>
      </c>
      <c r="M20" s="481"/>
      <c r="N20" s="481" t="e">
        <f>IF(AND(' RIESGOS DE GESTION'!#REF!="Alta",' RIESGOS DE GESTION'!#REF!="Leve"),CONCATENATE("R",' RIESGOS DE GESTION'!#REF!),"")</f>
        <v>#REF!</v>
      </c>
      <c r="O20" s="482"/>
      <c r="P20" s="480" t="e">
        <f>IF(AND(' RIESGOS DE GESTION'!#REF!="Alta",' RIESGOS DE GESTION'!#REF!="Menor"),CONCATENATE("R",' RIESGOS DE GESTION'!#REF!),"")</f>
        <v>#REF!</v>
      </c>
      <c r="Q20" s="481"/>
      <c r="R20" s="481" t="e">
        <f>IF(AND(' RIESGOS DE GESTION'!#REF!="Alta",' RIESGOS DE GESTION'!#REF!="Menor"),CONCATENATE("R",' RIESGOS DE GESTION'!#REF!),"")</f>
        <v>#REF!</v>
      </c>
      <c r="S20" s="481"/>
      <c r="T20" s="481" t="e">
        <f>IF(AND(' RIESGOS DE GESTION'!#REF!="Alta",' RIESGOS DE GESTION'!#REF!="Menor"),CONCATENATE("R",' RIESGOS DE GESTION'!#REF!),"")</f>
        <v>#REF!</v>
      </c>
      <c r="U20" s="482"/>
      <c r="V20" s="464" t="e">
        <f>IF(AND(' RIESGOS DE GESTION'!#REF!="Alta",' RIESGOS DE GESTION'!#REF!="Moderado"),CONCATENATE("R",' RIESGOS DE GESTION'!#REF!),"")</f>
        <v>#REF!</v>
      </c>
      <c r="W20" s="460"/>
      <c r="X20" s="460" t="e">
        <f>IF(AND(' RIESGOS DE GESTION'!#REF!="Alta",' RIESGOS DE GESTION'!#REF!="Moderado"),CONCATENATE("R",' RIESGOS DE GESTION'!#REF!),"")</f>
        <v>#REF!</v>
      </c>
      <c r="Y20" s="460"/>
      <c r="Z20" s="460" t="e">
        <f>IF(AND(' RIESGOS DE GESTION'!#REF!="Alta",' RIESGOS DE GESTION'!#REF!="Moderado"),CONCATENATE("R",' RIESGOS DE GESTION'!#REF!),"")</f>
        <v>#REF!</v>
      </c>
      <c r="AA20" s="461"/>
      <c r="AB20" s="464" t="e">
        <f>IF(AND(' RIESGOS DE GESTION'!#REF!="Alta",' RIESGOS DE GESTION'!#REF!="Mayor"),CONCATENATE("R",' RIESGOS DE GESTION'!#REF!),"")</f>
        <v>#REF!</v>
      </c>
      <c r="AC20" s="460"/>
      <c r="AD20" s="460" t="e">
        <f>IF(AND(' RIESGOS DE GESTION'!#REF!="Alta",' RIESGOS DE GESTION'!#REF!="Mayor"),CONCATENATE("R",' RIESGOS DE GESTION'!#REF!),"")</f>
        <v>#REF!</v>
      </c>
      <c r="AE20" s="460"/>
      <c r="AF20" s="460" t="e">
        <f>IF(AND(' RIESGOS DE GESTION'!#REF!="Alta",' RIESGOS DE GESTION'!#REF!="Mayor"),CONCATENATE("R",' RIESGOS DE GESTION'!#REF!),"")</f>
        <v>#REF!</v>
      </c>
      <c r="AG20" s="461"/>
      <c r="AH20" s="471" t="e">
        <f>IF(AND(' RIESGOS DE GESTION'!#REF!="Alta",' RIESGOS DE GESTION'!#REF!="Catastrófico"),CONCATENATE("R",' RIESGOS DE GESTION'!#REF!),"")</f>
        <v>#REF!</v>
      </c>
      <c r="AI20" s="472"/>
      <c r="AJ20" s="472" t="e">
        <f>IF(AND(' RIESGOS DE GESTION'!#REF!="Alta",' RIESGOS DE GESTION'!#REF!="Catastrófico"),CONCATENATE("R",' RIESGOS DE GESTION'!#REF!),"")</f>
        <v>#REF!</v>
      </c>
      <c r="AK20" s="472"/>
      <c r="AL20" s="472" t="e">
        <f>IF(AND(' RIESGOS DE GESTION'!#REF!="Alta",' RIESGOS DE GESTION'!#REF!="Catastrófico"),CONCATENATE("R",' RIESGOS DE GESTION'!#REF!),"")</f>
        <v>#REF!</v>
      </c>
      <c r="AM20" s="473"/>
      <c r="AN20" s="57"/>
      <c r="AO20" s="427"/>
      <c r="AP20" s="428"/>
      <c r="AQ20" s="428"/>
      <c r="AR20" s="428"/>
      <c r="AS20" s="428"/>
      <c r="AT20" s="429"/>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row>
    <row r="21" spans="1:80" ht="15.75" customHeight="1" thickBot="1" x14ac:dyDescent="0.3">
      <c r="A21" s="57"/>
      <c r="B21" s="413"/>
      <c r="C21" s="413"/>
      <c r="D21" s="414"/>
      <c r="E21" s="457"/>
      <c r="F21" s="458"/>
      <c r="G21" s="458"/>
      <c r="H21" s="458"/>
      <c r="I21" s="458"/>
      <c r="J21" s="483"/>
      <c r="K21" s="484"/>
      <c r="L21" s="484"/>
      <c r="M21" s="484"/>
      <c r="N21" s="484"/>
      <c r="O21" s="485"/>
      <c r="P21" s="483"/>
      <c r="Q21" s="484"/>
      <c r="R21" s="484"/>
      <c r="S21" s="484"/>
      <c r="T21" s="484"/>
      <c r="U21" s="485"/>
      <c r="V21" s="468"/>
      <c r="W21" s="469"/>
      <c r="X21" s="469"/>
      <c r="Y21" s="469"/>
      <c r="Z21" s="469"/>
      <c r="AA21" s="470"/>
      <c r="AB21" s="468"/>
      <c r="AC21" s="469"/>
      <c r="AD21" s="469"/>
      <c r="AE21" s="469"/>
      <c r="AF21" s="469"/>
      <c r="AG21" s="470"/>
      <c r="AH21" s="474"/>
      <c r="AI21" s="475"/>
      <c r="AJ21" s="475"/>
      <c r="AK21" s="475"/>
      <c r="AL21" s="475"/>
      <c r="AM21" s="476"/>
      <c r="AN21" s="57"/>
      <c r="AO21" s="430"/>
      <c r="AP21" s="431"/>
      <c r="AQ21" s="431"/>
      <c r="AR21" s="431"/>
      <c r="AS21" s="431"/>
      <c r="AT21" s="432"/>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row>
    <row r="22" spans="1:80" x14ac:dyDescent="0.25">
      <c r="A22" s="57"/>
      <c r="B22" s="413"/>
      <c r="C22" s="413"/>
      <c r="D22" s="414"/>
      <c r="E22" s="451" t="s">
        <v>364</v>
      </c>
      <c r="F22" s="452"/>
      <c r="G22" s="452"/>
      <c r="H22" s="452"/>
      <c r="I22" s="453"/>
      <c r="J22" s="486" t="e">
        <f>IF(AND(' RIESGOS DE GESTION'!#REF!="Media",' RIESGOS DE GESTION'!#REF!="Leve"),CONCATENATE("R",' RIESGOS DE GESTION'!#REF!),"")</f>
        <v>#REF!</v>
      </c>
      <c r="K22" s="487"/>
      <c r="L22" s="487" t="e">
        <f>IF(AND(' RIESGOS DE GESTION'!#REF!="Media",' RIESGOS DE GESTION'!#REF!="Leve"),CONCATENATE("R",' RIESGOS DE GESTION'!#REF!),"")</f>
        <v>#REF!</v>
      </c>
      <c r="M22" s="487"/>
      <c r="N22" s="487" t="e">
        <f>IF(AND(' RIESGOS DE GESTION'!#REF!="Media",' RIESGOS DE GESTION'!#REF!="Leve"),CONCATENATE("R",' RIESGOS DE GESTION'!#REF!),"")</f>
        <v>#REF!</v>
      </c>
      <c r="O22" s="488"/>
      <c r="P22" s="486" t="e">
        <f>IF(AND(' RIESGOS DE GESTION'!#REF!="Media",' RIESGOS DE GESTION'!#REF!="Menor"),CONCATENATE("R",' RIESGOS DE GESTION'!#REF!),"")</f>
        <v>#REF!</v>
      </c>
      <c r="Q22" s="487"/>
      <c r="R22" s="487" t="e">
        <f>IF(AND(' RIESGOS DE GESTION'!#REF!="Media",' RIESGOS DE GESTION'!#REF!="Menor"),CONCATENATE("R",' RIESGOS DE GESTION'!#REF!),"")</f>
        <v>#REF!</v>
      </c>
      <c r="S22" s="487"/>
      <c r="T22" s="487" t="e">
        <f>IF(AND(' RIESGOS DE GESTION'!#REF!="Media",' RIESGOS DE GESTION'!#REF!="Menor"),CONCATENATE("R",' RIESGOS DE GESTION'!#REF!),"")</f>
        <v>#REF!</v>
      </c>
      <c r="U22" s="488"/>
      <c r="V22" s="486" t="e">
        <f>IF(AND(' RIESGOS DE GESTION'!#REF!="Media",' RIESGOS DE GESTION'!#REF!="Moderado"),CONCATENATE("R",' RIESGOS DE GESTION'!#REF!),"")</f>
        <v>#REF!</v>
      </c>
      <c r="W22" s="487"/>
      <c r="X22" s="487" t="e">
        <f>IF(AND(' RIESGOS DE GESTION'!#REF!="Media",' RIESGOS DE GESTION'!#REF!="Moderado"),CONCATENATE("R",' RIESGOS DE GESTION'!#REF!),"")</f>
        <v>#REF!</v>
      </c>
      <c r="Y22" s="487"/>
      <c r="Z22" s="487" t="e">
        <f>IF(AND(' RIESGOS DE GESTION'!#REF!="Media",' RIESGOS DE GESTION'!#REF!="Moderado"),CONCATENATE("R",' RIESGOS DE GESTION'!#REF!),"")</f>
        <v>#REF!</v>
      </c>
      <c r="AA22" s="488"/>
      <c r="AB22" s="462" t="e">
        <f>IF(AND(' RIESGOS DE GESTION'!#REF!="Media",' RIESGOS DE GESTION'!#REF!="Mayor"),CONCATENATE("R",' RIESGOS DE GESTION'!#REF!),"")</f>
        <v>#REF!</v>
      </c>
      <c r="AC22" s="463"/>
      <c r="AD22" s="463" t="e">
        <f>IF(AND(' RIESGOS DE GESTION'!#REF!="Media",' RIESGOS DE GESTION'!#REF!="Mayor"),CONCATENATE("R",' RIESGOS DE GESTION'!#REF!),"")</f>
        <v>#REF!</v>
      </c>
      <c r="AE22" s="463"/>
      <c r="AF22" s="463" t="e">
        <f>IF(AND(' RIESGOS DE GESTION'!#REF!="Media",' RIESGOS DE GESTION'!#REF!="Mayor"),CONCATENATE("R",' RIESGOS DE GESTION'!#REF!),"")</f>
        <v>#REF!</v>
      </c>
      <c r="AG22" s="465"/>
      <c r="AH22" s="477" t="e">
        <f>IF(AND(' RIESGOS DE GESTION'!#REF!="Media",' RIESGOS DE GESTION'!#REF!="Catastrófico"),CONCATENATE("R",' RIESGOS DE GESTION'!#REF!),"")</f>
        <v>#REF!</v>
      </c>
      <c r="AI22" s="478"/>
      <c r="AJ22" s="478" t="e">
        <f>IF(AND(' RIESGOS DE GESTION'!#REF!="Media",' RIESGOS DE GESTION'!#REF!="Catastrófico"),CONCATENATE("R",' RIESGOS DE GESTION'!#REF!),"")</f>
        <v>#REF!</v>
      </c>
      <c r="AK22" s="478"/>
      <c r="AL22" s="478" t="e">
        <f>IF(AND(' RIESGOS DE GESTION'!#REF!="Media",' RIESGOS DE GESTION'!#REF!="Catastrófico"),CONCATENATE("R",' RIESGOS DE GESTION'!#REF!),"")</f>
        <v>#REF!</v>
      </c>
      <c r="AM22" s="479"/>
      <c r="AN22" s="57"/>
      <c r="AO22" s="433" t="s">
        <v>365</v>
      </c>
      <c r="AP22" s="434"/>
      <c r="AQ22" s="434"/>
      <c r="AR22" s="434"/>
      <c r="AS22" s="434"/>
      <c r="AT22" s="435"/>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row>
    <row r="23" spans="1:80" x14ac:dyDescent="0.25">
      <c r="A23" s="57"/>
      <c r="B23" s="413"/>
      <c r="C23" s="413"/>
      <c r="D23" s="414"/>
      <c r="E23" s="454"/>
      <c r="F23" s="455"/>
      <c r="G23" s="455"/>
      <c r="H23" s="455"/>
      <c r="I23" s="456"/>
      <c r="J23" s="480"/>
      <c r="K23" s="481"/>
      <c r="L23" s="481"/>
      <c r="M23" s="481"/>
      <c r="N23" s="481"/>
      <c r="O23" s="482"/>
      <c r="P23" s="480"/>
      <c r="Q23" s="481"/>
      <c r="R23" s="481"/>
      <c r="S23" s="481"/>
      <c r="T23" s="481"/>
      <c r="U23" s="482"/>
      <c r="V23" s="480"/>
      <c r="W23" s="481"/>
      <c r="X23" s="481"/>
      <c r="Y23" s="481"/>
      <c r="Z23" s="481"/>
      <c r="AA23" s="482"/>
      <c r="AB23" s="464"/>
      <c r="AC23" s="460"/>
      <c r="AD23" s="460"/>
      <c r="AE23" s="460"/>
      <c r="AF23" s="460"/>
      <c r="AG23" s="461"/>
      <c r="AH23" s="471"/>
      <c r="AI23" s="472"/>
      <c r="AJ23" s="472"/>
      <c r="AK23" s="472"/>
      <c r="AL23" s="472"/>
      <c r="AM23" s="473"/>
      <c r="AN23" s="57"/>
      <c r="AO23" s="436"/>
      <c r="AP23" s="437"/>
      <c r="AQ23" s="437"/>
      <c r="AR23" s="437"/>
      <c r="AS23" s="437"/>
      <c r="AT23" s="438"/>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row>
    <row r="24" spans="1:80" x14ac:dyDescent="0.25">
      <c r="A24" s="57"/>
      <c r="B24" s="413"/>
      <c r="C24" s="413"/>
      <c r="D24" s="414"/>
      <c r="E24" s="454"/>
      <c r="F24" s="455"/>
      <c r="G24" s="455"/>
      <c r="H24" s="455"/>
      <c r="I24" s="456"/>
      <c r="J24" s="480" t="e">
        <f>IF(AND(' RIESGOS DE GESTION'!#REF!="Media",' RIESGOS DE GESTION'!#REF!="Leve"),CONCATENATE("R",' RIESGOS DE GESTION'!#REF!),"")</f>
        <v>#REF!</v>
      </c>
      <c r="K24" s="481"/>
      <c r="L24" s="481" t="e">
        <f>IF(AND(' RIESGOS DE GESTION'!#REF!="Media",' RIESGOS DE GESTION'!#REF!="Leve"),CONCATENATE("R",' RIESGOS DE GESTION'!#REF!),"")</f>
        <v>#REF!</v>
      </c>
      <c r="M24" s="481"/>
      <c r="N24" s="481" t="e">
        <f>IF(AND(' RIESGOS DE GESTION'!#REF!="Media",' RIESGOS DE GESTION'!#REF!="Leve"),CONCATENATE("R",' RIESGOS DE GESTION'!#REF!),"")</f>
        <v>#REF!</v>
      </c>
      <c r="O24" s="482"/>
      <c r="P24" s="480" t="e">
        <f>IF(AND(' RIESGOS DE GESTION'!#REF!="Media",' RIESGOS DE GESTION'!#REF!="Menor"),CONCATENATE("R",' RIESGOS DE GESTION'!#REF!),"")</f>
        <v>#REF!</v>
      </c>
      <c r="Q24" s="481"/>
      <c r="R24" s="481" t="e">
        <f>IF(AND(' RIESGOS DE GESTION'!#REF!="Media",' RIESGOS DE GESTION'!#REF!="Menor"),CONCATENATE("R",' RIESGOS DE GESTION'!#REF!),"")</f>
        <v>#REF!</v>
      </c>
      <c r="S24" s="481"/>
      <c r="T24" s="481" t="e">
        <f>IF(AND(' RIESGOS DE GESTION'!#REF!="Media",' RIESGOS DE GESTION'!#REF!="Menor"),CONCATENATE("R",' RIESGOS DE GESTION'!#REF!),"")</f>
        <v>#REF!</v>
      </c>
      <c r="U24" s="482"/>
      <c r="V24" s="480" t="e">
        <f>IF(AND(' RIESGOS DE GESTION'!#REF!="Media",' RIESGOS DE GESTION'!#REF!="Moderado"),CONCATENATE("R",' RIESGOS DE GESTION'!#REF!),"")</f>
        <v>#REF!</v>
      </c>
      <c r="W24" s="481"/>
      <c r="X24" s="481" t="e">
        <f>IF(AND(' RIESGOS DE GESTION'!#REF!="Media",' RIESGOS DE GESTION'!#REF!="Moderado"),CONCATENATE("R",' RIESGOS DE GESTION'!#REF!),"")</f>
        <v>#REF!</v>
      </c>
      <c r="Y24" s="481"/>
      <c r="Z24" s="481" t="e">
        <f>IF(AND(' RIESGOS DE GESTION'!#REF!="Media",' RIESGOS DE GESTION'!#REF!="Moderado"),CONCATENATE("R",' RIESGOS DE GESTION'!#REF!),"")</f>
        <v>#REF!</v>
      </c>
      <c r="AA24" s="482"/>
      <c r="AB24" s="464" t="e">
        <f>IF(AND(' RIESGOS DE GESTION'!#REF!="Media",' RIESGOS DE GESTION'!#REF!="Mayor"),CONCATENATE("R",' RIESGOS DE GESTION'!#REF!),"")</f>
        <v>#REF!</v>
      </c>
      <c r="AC24" s="460"/>
      <c r="AD24" s="460" t="e">
        <f>IF(AND(' RIESGOS DE GESTION'!#REF!="Media",' RIESGOS DE GESTION'!#REF!="Mayor"),CONCATENATE("R",' RIESGOS DE GESTION'!#REF!),"")</f>
        <v>#REF!</v>
      </c>
      <c r="AE24" s="460"/>
      <c r="AF24" s="460" t="e">
        <f>IF(AND(' RIESGOS DE GESTION'!#REF!="Media",' RIESGOS DE GESTION'!#REF!="Mayor"),CONCATENATE("R",' RIESGOS DE GESTION'!#REF!),"")</f>
        <v>#REF!</v>
      </c>
      <c r="AG24" s="461"/>
      <c r="AH24" s="471" t="e">
        <f>IF(AND(' RIESGOS DE GESTION'!#REF!="Media",' RIESGOS DE GESTION'!#REF!="Catastrófico"),CONCATENATE("R",' RIESGOS DE GESTION'!#REF!),"")</f>
        <v>#REF!</v>
      </c>
      <c r="AI24" s="472"/>
      <c r="AJ24" s="472" t="e">
        <f>IF(AND(' RIESGOS DE GESTION'!#REF!="Media",' RIESGOS DE GESTION'!#REF!="Catastrófico"),CONCATENATE("R",' RIESGOS DE GESTION'!#REF!),"")</f>
        <v>#REF!</v>
      </c>
      <c r="AK24" s="472"/>
      <c r="AL24" s="472" t="e">
        <f>IF(AND(' RIESGOS DE GESTION'!#REF!="Media",' RIESGOS DE GESTION'!#REF!="Catastrófico"),CONCATENATE("R",' RIESGOS DE GESTION'!#REF!),"")</f>
        <v>#REF!</v>
      </c>
      <c r="AM24" s="473"/>
      <c r="AN24" s="57"/>
      <c r="AO24" s="436"/>
      <c r="AP24" s="437"/>
      <c r="AQ24" s="437"/>
      <c r="AR24" s="437"/>
      <c r="AS24" s="437"/>
      <c r="AT24" s="438"/>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row>
    <row r="25" spans="1:80" x14ac:dyDescent="0.25">
      <c r="A25" s="57"/>
      <c r="B25" s="413"/>
      <c r="C25" s="413"/>
      <c r="D25" s="414"/>
      <c r="E25" s="454"/>
      <c r="F25" s="455"/>
      <c r="G25" s="455"/>
      <c r="H25" s="455"/>
      <c r="I25" s="456"/>
      <c r="J25" s="480"/>
      <c r="K25" s="481"/>
      <c r="L25" s="481"/>
      <c r="M25" s="481"/>
      <c r="N25" s="481"/>
      <c r="O25" s="482"/>
      <c r="P25" s="480"/>
      <c r="Q25" s="481"/>
      <c r="R25" s="481"/>
      <c r="S25" s="481"/>
      <c r="T25" s="481"/>
      <c r="U25" s="482"/>
      <c r="V25" s="480"/>
      <c r="W25" s="481"/>
      <c r="X25" s="481"/>
      <c r="Y25" s="481"/>
      <c r="Z25" s="481"/>
      <c r="AA25" s="482"/>
      <c r="AB25" s="464"/>
      <c r="AC25" s="460"/>
      <c r="AD25" s="460"/>
      <c r="AE25" s="460"/>
      <c r="AF25" s="460"/>
      <c r="AG25" s="461"/>
      <c r="AH25" s="471"/>
      <c r="AI25" s="472"/>
      <c r="AJ25" s="472"/>
      <c r="AK25" s="472"/>
      <c r="AL25" s="472"/>
      <c r="AM25" s="473"/>
      <c r="AN25" s="57"/>
      <c r="AO25" s="436"/>
      <c r="AP25" s="437"/>
      <c r="AQ25" s="437"/>
      <c r="AR25" s="437"/>
      <c r="AS25" s="437"/>
      <c r="AT25" s="438"/>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row>
    <row r="26" spans="1:80" x14ac:dyDescent="0.25">
      <c r="A26" s="57"/>
      <c r="B26" s="413"/>
      <c r="C26" s="413"/>
      <c r="D26" s="414"/>
      <c r="E26" s="454"/>
      <c r="F26" s="455"/>
      <c r="G26" s="455"/>
      <c r="H26" s="455"/>
      <c r="I26" s="456"/>
      <c r="J26" s="480" t="e">
        <f>IF(AND(' RIESGOS DE GESTION'!#REF!="Media",' RIESGOS DE GESTION'!#REF!="Leve"),CONCATENATE("R",' RIESGOS DE GESTION'!#REF!),"")</f>
        <v>#REF!</v>
      </c>
      <c r="K26" s="481"/>
      <c r="L26" s="481" t="e">
        <f>IF(AND(' RIESGOS DE GESTION'!#REF!="Media",' RIESGOS DE GESTION'!#REF!="Leve"),CONCATENATE("R",' RIESGOS DE GESTION'!#REF!),"")</f>
        <v>#REF!</v>
      </c>
      <c r="M26" s="481"/>
      <c r="N26" s="481" t="e">
        <f>IF(AND(' RIESGOS DE GESTION'!#REF!="Media",' RIESGOS DE GESTION'!#REF!="Leve"),CONCATENATE("R",' RIESGOS DE GESTION'!#REF!),"")</f>
        <v>#REF!</v>
      </c>
      <c r="O26" s="482"/>
      <c r="P26" s="480" t="e">
        <f>IF(AND(' RIESGOS DE GESTION'!#REF!="Media",' RIESGOS DE GESTION'!#REF!="Menor"),CONCATENATE("R",' RIESGOS DE GESTION'!#REF!),"")</f>
        <v>#REF!</v>
      </c>
      <c r="Q26" s="481"/>
      <c r="R26" s="481" t="e">
        <f>IF(AND(' RIESGOS DE GESTION'!#REF!="Media",' RIESGOS DE GESTION'!#REF!="Menor"),CONCATENATE("R",' RIESGOS DE GESTION'!#REF!),"")</f>
        <v>#REF!</v>
      </c>
      <c r="S26" s="481"/>
      <c r="T26" s="481" t="e">
        <f>IF(AND(' RIESGOS DE GESTION'!#REF!="Media",' RIESGOS DE GESTION'!#REF!="Menor"),CONCATENATE("R",' RIESGOS DE GESTION'!#REF!),"")</f>
        <v>#REF!</v>
      </c>
      <c r="U26" s="482"/>
      <c r="V26" s="480" t="e">
        <f>IF(AND(' RIESGOS DE GESTION'!#REF!="Media",' RIESGOS DE GESTION'!#REF!="Moderado"),CONCATENATE("R",' RIESGOS DE GESTION'!#REF!),"")</f>
        <v>#REF!</v>
      </c>
      <c r="W26" s="481"/>
      <c r="X26" s="481" t="e">
        <f>IF(AND(' RIESGOS DE GESTION'!#REF!="Media",' RIESGOS DE GESTION'!#REF!="Moderado"),CONCATENATE("R",' RIESGOS DE GESTION'!#REF!),"")</f>
        <v>#REF!</v>
      </c>
      <c r="Y26" s="481"/>
      <c r="Z26" s="481" t="e">
        <f>IF(AND(' RIESGOS DE GESTION'!#REF!="Media",' RIESGOS DE GESTION'!#REF!="Moderado"),CONCATENATE("R",' RIESGOS DE GESTION'!#REF!),"")</f>
        <v>#REF!</v>
      </c>
      <c r="AA26" s="482"/>
      <c r="AB26" s="464" t="e">
        <f>IF(AND(' RIESGOS DE GESTION'!#REF!="Media",' RIESGOS DE GESTION'!#REF!="Mayor"),CONCATENATE("R",' RIESGOS DE GESTION'!#REF!),"")</f>
        <v>#REF!</v>
      </c>
      <c r="AC26" s="460"/>
      <c r="AD26" s="460" t="e">
        <f>IF(AND(' RIESGOS DE GESTION'!#REF!="Media",' RIESGOS DE GESTION'!#REF!="Mayor"),CONCATENATE("R",' RIESGOS DE GESTION'!#REF!),"")</f>
        <v>#REF!</v>
      </c>
      <c r="AE26" s="460"/>
      <c r="AF26" s="460" t="e">
        <f>IF(AND(' RIESGOS DE GESTION'!#REF!="Media",' RIESGOS DE GESTION'!#REF!="Mayor"),CONCATENATE("R",' RIESGOS DE GESTION'!#REF!),"")</f>
        <v>#REF!</v>
      </c>
      <c r="AG26" s="461"/>
      <c r="AH26" s="471" t="e">
        <f>IF(AND(' RIESGOS DE GESTION'!#REF!="Media",' RIESGOS DE GESTION'!#REF!="Catastrófico"),CONCATENATE("R",' RIESGOS DE GESTION'!#REF!),"")</f>
        <v>#REF!</v>
      </c>
      <c r="AI26" s="472"/>
      <c r="AJ26" s="472" t="e">
        <f>IF(AND(' RIESGOS DE GESTION'!#REF!="Media",' RIESGOS DE GESTION'!#REF!="Catastrófico"),CONCATENATE("R",' RIESGOS DE GESTION'!#REF!),"")</f>
        <v>#REF!</v>
      </c>
      <c r="AK26" s="472"/>
      <c r="AL26" s="472" t="e">
        <f>IF(AND(' RIESGOS DE GESTION'!#REF!="Media",' RIESGOS DE GESTION'!#REF!="Catastrófico"),CONCATENATE("R",' RIESGOS DE GESTION'!#REF!),"")</f>
        <v>#REF!</v>
      </c>
      <c r="AM26" s="473"/>
      <c r="AN26" s="57"/>
      <c r="AO26" s="436"/>
      <c r="AP26" s="437"/>
      <c r="AQ26" s="437"/>
      <c r="AR26" s="437"/>
      <c r="AS26" s="437"/>
      <c r="AT26" s="438"/>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row>
    <row r="27" spans="1:80" x14ac:dyDescent="0.25">
      <c r="A27" s="57"/>
      <c r="B27" s="413"/>
      <c r="C27" s="413"/>
      <c r="D27" s="414"/>
      <c r="E27" s="454"/>
      <c r="F27" s="455"/>
      <c r="G27" s="455"/>
      <c r="H27" s="455"/>
      <c r="I27" s="456"/>
      <c r="J27" s="480"/>
      <c r="K27" s="481"/>
      <c r="L27" s="481"/>
      <c r="M27" s="481"/>
      <c r="N27" s="481"/>
      <c r="O27" s="482"/>
      <c r="P27" s="480"/>
      <c r="Q27" s="481"/>
      <c r="R27" s="481"/>
      <c r="S27" s="481"/>
      <c r="T27" s="481"/>
      <c r="U27" s="482"/>
      <c r="V27" s="480"/>
      <c r="W27" s="481"/>
      <c r="X27" s="481"/>
      <c r="Y27" s="481"/>
      <c r="Z27" s="481"/>
      <c r="AA27" s="482"/>
      <c r="AB27" s="464"/>
      <c r="AC27" s="460"/>
      <c r="AD27" s="460"/>
      <c r="AE27" s="460"/>
      <c r="AF27" s="460"/>
      <c r="AG27" s="461"/>
      <c r="AH27" s="471"/>
      <c r="AI27" s="472"/>
      <c r="AJ27" s="472"/>
      <c r="AK27" s="472"/>
      <c r="AL27" s="472"/>
      <c r="AM27" s="473"/>
      <c r="AN27" s="57"/>
      <c r="AO27" s="436"/>
      <c r="AP27" s="437"/>
      <c r="AQ27" s="437"/>
      <c r="AR27" s="437"/>
      <c r="AS27" s="437"/>
      <c r="AT27" s="438"/>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row>
    <row r="28" spans="1:80" x14ac:dyDescent="0.25">
      <c r="A28" s="57"/>
      <c r="B28" s="413"/>
      <c r="C28" s="413"/>
      <c r="D28" s="414"/>
      <c r="E28" s="454"/>
      <c r="F28" s="455"/>
      <c r="G28" s="455"/>
      <c r="H28" s="455"/>
      <c r="I28" s="456"/>
      <c r="J28" s="480" t="e">
        <f>IF(AND(' RIESGOS DE GESTION'!#REF!="Media",' RIESGOS DE GESTION'!#REF!="Leve"),CONCATENATE("R",' RIESGOS DE GESTION'!#REF!),"")</f>
        <v>#REF!</v>
      </c>
      <c r="K28" s="481"/>
      <c r="L28" s="481" t="e">
        <f>IF(AND(' RIESGOS DE GESTION'!#REF!="Media",' RIESGOS DE GESTION'!#REF!="Leve"),CONCATENATE("R",' RIESGOS DE GESTION'!#REF!),"")</f>
        <v>#REF!</v>
      </c>
      <c r="M28" s="481"/>
      <c r="N28" s="481" t="e">
        <f>IF(AND(' RIESGOS DE GESTION'!#REF!="Media",' RIESGOS DE GESTION'!#REF!="Leve"),CONCATENATE("R",' RIESGOS DE GESTION'!#REF!),"")</f>
        <v>#REF!</v>
      </c>
      <c r="O28" s="482"/>
      <c r="P28" s="480" t="e">
        <f>IF(AND(' RIESGOS DE GESTION'!#REF!="Media",' RIESGOS DE GESTION'!#REF!="Menor"),CONCATENATE("R",' RIESGOS DE GESTION'!#REF!),"")</f>
        <v>#REF!</v>
      </c>
      <c r="Q28" s="481"/>
      <c r="R28" s="481" t="e">
        <f>IF(AND(' RIESGOS DE GESTION'!#REF!="Media",' RIESGOS DE GESTION'!#REF!="Menor"),CONCATENATE("R",' RIESGOS DE GESTION'!#REF!),"")</f>
        <v>#REF!</v>
      </c>
      <c r="S28" s="481"/>
      <c r="T28" s="481" t="e">
        <f>IF(AND(' RIESGOS DE GESTION'!#REF!="Media",' RIESGOS DE GESTION'!#REF!="Menor"),CONCATENATE("R",' RIESGOS DE GESTION'!#REF!),"")</f>
        <v>#REF!</v>
      </c>
      <c r="U28" s="482"/>
      <c r="V28" s="480" t="e">
        <f>IF(AND(' RIESGOS DE GESTION'!#REF!="Media",' RIESGOS DE GESTION'!#REF!="Moderado"),CONCATENATE("R",' RIESGOS DE GESTION'!#REF!),"")</f>
        <v>#REF!</v>
      </c>
      <c r="W28" s="481"/>
      <c r="X28" s="481" t="e">
        <f>IF(AND(' RIESGOS DE GESTION'!#REF!="Media",' RIESGOS DE GESTION'!#REF!="Moderado"),CONCATENATE("R",' RIESGOS DE GESTION'!#REF!),"")</f>
        <v>#REF!</v>
      </c>
      <c r="Y28" s="481"/>
      <c r="Z28" s="481" t="e">
        <f>IF(AND(' RIESGOS DE GESTION'!#REF!="Media",' RIESGOS DE GESTION'!#REF!="Moderado"),CONCATENATE("R",' RIESGOS DE GESTION'!#REF!),"")</f>
        <v>#REF!</v>
      </c>
      <c r="AA28" s="482"/>
      <c r="AB28" s="464" t="e">
        <f>IF(AND(' RIESGOS DE GESTION'!#REF!="Media",' RIESGOS DE GESTION'!#REF!="Mayor"),CONCATENATE("R",' RIESGOS DE GESTION'!#REF!),"")</f>
        <v>#REF!</v>
      </c>
      <c r="AC28" s="460"/>
      <c r="AD28" s="460" t="e">
        <f>IF(AND(' RIESGOS DE GESTION'!#REF!="Media",' RIESGOS DE GESTION'!#REF!="Mayor"),CONCATENATE("R",' RIESGOS DE GESTION'!#REF!),"")</f>
        <v>#REF!</v>
      </c>
      <c r="AE28" s="460"/>
      <c r="AF28" s="460" t="e">
        <f>IF(AND(' RIESGOS DE GESTION'!#REF!="Media",' RIESGOS DE GESTION'!#REF!="Mayor"),CONCATENATE("R",' RIESGOS DE GESTION'!#REF!),"")</f>
        <v>#REF!</v>
      </c>
      <c r="AG28" s="461"/>
      <c r="AH28" s="471" t="e">
        <f>IF(AND(' RIESGOS DE GESTION'!#REF!="Media",' RIESGOS DE GESTION'!#REF!="Catastrófico"),CONCATENATE("R",' RIESGOS DE GESTION'!#REF!),"")</f>
        <v>#REF!</v>
      </c>
      <c r="AI28" s="472"/>
      <c r="AJ28" s="472" t="e">
        <f>IF(AND(' RIESGOS DE GESTION'!#REF!="Media",' RIESGOS DE GESTION'!#REF!="Catastrófico"),CONCATENATE("R",' RIESGOS DE GESTION'!#REF!),"")</f>
        <v>#REF!</v>
      </c>
      <c r="AK28" s="472"/>
      <c r="AL28" s="472" t="e">
        <f>IF(AND(' RIESGOS DE GESTION'!#REF!="Media",' RIESGOS DE GESTION'!#REF!="Catastrófico"),CONCATENATE("R",' RIESGOS DE GESTION'!#REF!),"")</f>
        <v>#REF!</v>
      </c>
      <c r="AM28" s="473"/>
      <c r="AN28" s="57"/>
      <c r="AO28" s="436"/>
      <c r="AP28" s="437"/>
      <c r="AQ28" s="437"/>
      <c r="AR28" s="437"/>
      <c r="AS28" s="437"/>
      <c r="AT28" s="438"/>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row>
    <row r="29" spans="1:80" ht="15.75" thickBot="1" x14ac:dyDescent="0.3">
      <c r="A29" s="57"/>
      <c r="B29" s="413"/>
      <c r="C29" s="413"/>
      <c r="D29" s="414"/>
      <c r="E29" s="457"/>
      <c r="F29" s="458"/>
      <c r="G29" s="458"/>
      <c r="H29" s="458"/>
      <c r="I29" s="459"/>
      <c r="J29" s="480"/>
      <c r="K29" s="481"/>
      <c r="L29" s="481"/>
      <c r="M29" s="481"/>
      <c r="N29" s="481"/>
      <c r="O29" s="482"/>
      <c r="P29" s="483"/>
      <c r="Q29" s="484"/>
      <c r="R29" s="484"/>
      <c r="S29" s="484"/>
      <c r="T29" s="484"/>
      <c r="U29" s="485"/>
      <c r="V29" s="483"/>
      <c r="W29" s="484"/>
      <c r="X29" s="484"/>
      <c r="Y29" s="484"/>
      <c r="Z29" s="484"/>
      <c r="AA29" s="485"/>
      <c r="AB29" s="468"/>
      <c r="AC29" s="469"/>
      <c r="AD29" s="469"/>
      <c r="AE29" s="469"/>
      <c r="AF29" s="469"/>
      <c r="AG29" s="470"/>
      <c r="AH29" s="474"/>
      <c r="AI29" s="475"/>
      <c r="AJ29" s="475"/>
      <c r="AK29" s="475"/>
      <c r="AL29" s="475"/>
      <c r="AM29" s="476"/>
      <c r="AN29" s="57"/>
      <c r="AO29" s="439"/>
      <c r="AP29" s="440"/>
      <c r="AQ29" s="440"/>
      <c r="AR29" s="440"/>
      <c r="AS29" s="440"/>
      <c r="AT29" s="441"/>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row>
    <row r="30" spans="1:80" x14ac:dyDescent="0.25">
      <c r="A30" s="57"/>
      <c r="B30" s="413"/>
      <c r="C30" s="413"/>
      <c r="D30" s="414"/>
      <c r="E30" s="451" t="s">
        <v>366</v>
      </c>
      <c r="F30" s="452"/>
      <c r="G30" s="452"/>
      <c r="H30" s="452"/>
      <c r="I30" s="452"/>
      <c r="J30" s="495" t="e">
        <f>IF(AND(' RIESGOS DE GESTION'!#REF!="Baja",' RIESGOS DE GESTION'!#REF!="Leve"),CONCATENATE("R",' RIESGOS DE GESTION'!#REF!),"")</f>
        <v>#REF!</v>
      </c>
      <c r="K30" s="496"/>
      <c r="L30" s="496" t="e">
        <f>IF(AND(' RIESGOS DE GESTION'!#REF!="Baja",' RIESGOS DE GESTION'!#REF!="Leve"),CONCATENATE("R",' RIESGOS DE GESTION'!#REF!),"")</f>
        <v>#REF!</v>
      </c>
      <c r="M30" s="496"/>
      <c r="N30" s="496" t="e">
        <f>IF(AND(' RIESGOS DE GESTION'!#REF!="Baja",' RIESGOS DE GESTION'!#REF!="Leve"),CONCATENATE("R",' RIESGOS DE GESTION'!#REF!),"")</f>
        <v>#REF!</v>
      </c>
      <c r="O30" s="497"/>
      <c r="P30" s="487" t="e">
        <f>IF(AND(' RIESGOS DE GESTION'!#REF!="Baja",' RIESGOS DE GESTION'!#REF!="Menor"),CONCATENATE("R",' RIESGOS DE GESTION'!#REF!),"")</f>
        <v>#REF!</v>
      </c>
      <c r="Q30" s="487"/>
      <c r="R30" s="487" t="e">
        <f>IF(AND(' RIESGOS DE GESTION'!#REF!="Baja",' RIESGOS DE GESTION'!#REF!="Menor"),CONCATENATE("R",' RIESGOS DE GESTION'!#REF!),"")</f>
        <v>#REF!</v>
      </c>
      <c r="S30" s="487"/>
      <c r="T30" s="487" t="e">
        <f>IF(AND(' RIESGOS DE GESTION'!#REF!="Baja",' RIESGOS DE GESTION'!#REF!="Menor"),CONCATENATE("R",' RIESGOS DE GESTION'!#REF!),"")</f>
        <v>#REF!</v>
      </c>
      <c r="U30" s="488"/>
      <c r="V30" s="486" t="e">
        <f>IF(AND(' RIESGOS DE GESTION'!#REF!="Baja",' RIESGOS DE GESTION'!#REF!="Moderado"),CONCATENATE("R",' RIESGOS DE GESTION'!#REF!),"")</f>
        <v>#REF!</v>
      </c>
      <c r="W30" s="487"/>
      <c r="X30" s="487" t="e">
        <f>IF(AND(' RIESGOS DE GESTION'!#REF!="Baja",' RIESGOS DE GESTION'!#REF!="Moderado"),CONCATENATE("R",' RIESGOS DE GESTION'!#REF!),"")</f>
        <v>#REF!</v>
      </c>
      <c r="Y30" s="487"/>
      <c r="Z30" s="487" t="e">
        <f>IF(AND(' RIESGOS DE GESTION'!#REF!="Baja",' RIESGOS DE GESTION'!#REF!="Moderado"),CONCATENATE("R",' RIESGOS DE GESTION'!#REF!),"")</f>
        <v>#REF!</v>
      </c>
      <c r="AA30" s="488"/>
      <c r="AB30" s="462" t="e">
        <f>IF(AND(' RIESGOS DE GESTION'!#REF!="Baja",' RIESGOS DE GESTION'!#REF!="Mayor"),CONCATENATE("R",' RIESGOS DE GESTION'!#REF!),"")</f>
        <v>#REF!</v>
      </c>
      <c r="AC30" s="463"/>
      <c r="AD30" s="463" t="e">
        <f>IF(AND(' RIESGOS DE GESTION'!#REF!="Baja",' RIESGOS DE GESTION'!#REF!="Mayor"),CONCATENATE("R",' RIESGOS DE GESTION'!#REF!),"")</f>
        <v>#REF!</v>
      </c>
      <c r="AE30" s="463"/>
      <c r="AF30" s="463" t="e">
        <f>IF(AND(' RIESGOS DE GESTION'!#REF!="Baja",' RIESGOS DE GESTION'!#REF!="Mayor"),CONCATENATE("R",' RIESGOS DE GESTION'!#REF!),"")</f>
        <v>#REF!</v>
      </c>
      <c r="AG30" s="465"/>
      <c r="AH30" s="477" t="e">
        <f>IF(AND(' RIESGOS DE GESTION'!#REF!="Baja",' RIESGOS DE GESTION'!#REF!="Catastrófico"),CONCATENATE("R",' RIESGOS DE GESTION'!#REF!),"")</f>
        <v>#REF!</v>
      </c>
      <c r="AI30" s="478"/>
      <c r="AJ30" s="478" t="e">
        <f>IF(AND(' RIESGOS DE GESTION'!#REF!="Baja",' RIESGOS DE GESTION'!#REF!="Catastrófico"),CONCATENATE("R",' RIESGOS DE GESTION'!#REF!),"")</f>
        <v>#REF!</v>
      </c>
      <c r="AK30" s="478"/>
      <c r="AL30" s="478" t="e">
        <f>IF(AND(' RIESGOS DE GESTION'!#REF!="Baja",' RIESGOS DE GESTION'!#REF!="Catastrófico"),CONCATENATE("R",' RIESGOS DE GESTION'!#REF!),"")</f>
        <v>#REF!</v>
      </c>
      <c r="AM30" s="479"/>
      <c r="AN30" s="57"/>
      <c r="AO30" s="442" t="s">
        <v>367</v>
      </c>
      <c r="AP30" s="443"/>
      <c r="AQ30" s="443"/>
      <c r="AR30" s="443"/>
      <c r="AS30" s="443"/>
      <c r="AT30" s="444"/>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row>
    <row r="31" spans="1:80" x14ac:dyDescent="0.25">
      <c r="A31" s="57"/>
      <c r="B31" s="413"/>
      <c r="C31" s="413"/>
      <c r="D31" s="414"/>
      <c r="E31" s="454"/>
      <c r="F31" s="455"/>
      <c r="G31" s="455"/>
      <c r="H31" s="455"/>
      <c r="I31" s="455"/>
      <c r="J31" s="491"/>
      <c r="K31" s="489"/>
      <c r="L31" s="489"/>
      <c r="M31" s="489"/>
      <c r="N31" s="489"/>
      <c r="O31" s="490"/>
      <c r="P31" s="481"/>
      <c r="Q31" s="481"/>
      <c r="R31" s="481"/>
      <c r="S31" s="481"/>
      <c r="T31" s="481"/>
      <c r="U31" s="482"/>
      <c r="V31" s="480"/>
      <c r="W31" s="481"/>
      <c r="X31" s="481"/>
      <c r="Y31" s="481"/>
      <c r="Z31" s="481"/>
      <c r="AA31" s="482"/>
      <c r="AB31" s="464"/>
      <c r="AC31" s="460"/>
      <c r="AD31" s="460"/>
      <c r="AE31" s="460"/>
      <c r="AF31" s="460"/>
      <c r="AG31" s="461"/>
      <c r="AH31" s="471"/>
      <c r="AI31" s="472"/>
      <c r="AJ31" s="472"/>
      <c r="AK31" s="472"/>
      <c r="AL31" s="472"/>
      <c r="AM31" s="473"/>
      <c r="AN31" s="57"/>
      <c r="AO31" s="445"/>
      <c r="AP31" s="446"/>
      <c r="AQ31" s="446"/>
      <c r="AR31" s="446"/>
      <c r="AS31" s="446"/>
      <c r="AT31" s="44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row>
    <row r="32" spans="1:80" x14ac:dyDescent="0.25">
      <c r="A32" s="57"/>
      <c r="B32" s="413"/>
      <c r="C32" s="413"/>
      <c r="D32" s="414"/>
      <c r="E32" s="454"/>
      <c r="F32" s="455"/>
      <c r="G32" s="455"/>
      <c r="H32" s="455"/>
      <c r="I32" s="455"/>
      <c r="J32" s="491" t="e">
        <f>IF(AND(' RIESGOS DE GESTION'!#REF!="Baja",' RIESGOS DE GESTION'!#REF!="Leve"),CONCATENATE("R",' RIESGOS DE GESTION'!#REF!),"")</f>
        <v>#REF!</v>
      </c>
      <c r="K32" s="489"/>
      <c r="L32" s="489" t="e">
        <f>IF(AND(' RIESGOS DE GESTION'!#REF!="Baja",' RIESGOS DE GESTION'!#REF!="Leve"),CONCATENATE("R",' RIESGOS DE GESTION'!#REF!),"")</f>
        <v>#REF!</v>
      </c>
      <c r="M32" s="489"/>
      <c r="N32" s="489" t="e">
        <f>IF(AND(' RIESGOS DE GESTION'!#REF!="Baja",' RIESGOS DE GESTION'!#REF!="Leve"),CONCATENATE("R",' RIESGOS DE GESTION'!#REF!),"")</f>
        <v>#REF!</v>
      </c>
      <c r="O32" s="490"/>
      <c r="P32" s="481" t="e">
        <f>IF(AND(' RIESGOS DE GESTION'!#REF!="Baja",' RIESGOS DE GESTION'!#REF!="Menor"),CONCATENATE("R",' RIESGOS DE GESTION'!#REF!),"")</f>
        <v>#REF!</v>
      </c>
      <c r="Q32" s="481"/>
      <c r="R32" s="481" t="e">
        <f>IF(AND(' RIESGOS DE GESTION'!#REF!="Baja",' RIESGOS DE GESTION'!#REF!="Menor"),CONCATENATE("R",' RIESGOS DE GESTION'!#REF!),"")</f>
        <v>#REF!</v>
      </c>
      <c r="S32" s="481"/>
      <c r="T32" s="481" t="e">
        <f>IF(AND(' RIESGOS DE GESTION'!#REF!="Baja",' RIESGOS DE GESTION'!#REF!="Menor"),CONCATENATE("R",' RIESGOS DE GESTION'!#REF!),"")</f>
        <v>#REF!</v>
      </c>
      <c r="U32" s="482"/>
      <c r="V32" s="480" t="e">
        <f>IF(AND(' RIESGOS DE GESTION'!#REF!="Baja",' RIESGOS DE GESTION'!#REF!="Moderado"),CONCATENATE("R",' RIESGOS DE GESTION'!#REF!),"")</f>
        <v>#REF!</v>
      </c>
      <c r="W32" s="481"/>
      <c r="X32" s="481" t="e">
        <f>IF(AND(' RIESGOS DE GESTION'!#REF!="Baja",' RIESGOS DE GESTION'!#REF!="Moderado"),CONCATENATE("R",' RIESGOS DE GESTION'!#REF!),"")</f>
        <v>#REF!</v>
      </c>
      <c r="Y32" s="481"/>
      <c r="Z32" s="481" t="e">
        <f>IF(AND(' RIESGOS DE GESTION'!#REF!="Baja",' RIESGOS DE GESTION'!#REF!="Moderado"),CONCATENATE("R",' RIESGOS DE GESTION'!#REF!),"")</f>
        <v>#REF!</v>
      </c>
      <c r="AA32" s="482"/>
      <c r="AB32" s="464" t="e">
        <f>IF(AND(' RIESGOS DE GESTION'!#REF!="Baja",' RIESGOS DE GESTION'!#REF!="Mayor"),CONCATENATE("R",' RIESGOS DE GESTION'!#REF!),"")</f>
        <v>#REF!</v>
      </c>
      <c r="AC32" s="460"/>
      <c r="AD32" s="460" t="e">
        <f>IF(AND(' RIESGOS DE GESTION'!#REF!="Baja",' RIESGOS DE GESTION'!#REF!="Mayor"),CONCATENATE("R",' RIESGOS DE GESTION'!#REF!),"")</f>
        <v>#REF!</v>
      </c>
      <c r="AE32" s="460"/>
      <c r="AF32" s="460" t="e">
        <f>IF(AND(' RIESGOS DE GESTION'!#REF!="Baja",' RIESGOS DE GESTION'!#REF!="Mayor"),CONCATENATE("R",' RIESGOS DE GESTION'!#REF!),"")</f>
        <v>#REF!</v>
      </c>
      <c r="AG32" s="461"/>
      <c r="AH32" s="471" t="e">
        <f>IF(AND(' RIESGOS DE GESTION'!#REF!="Baja",' RIESGOS DE GESTION'!#REF!="Catastrófico"),CONCATENATE("R",' RIESGOS DE GESTION'!#REF!),"")</f>
        <v>#REF!</v>
      </c>
      <c r="AI32" s="472"/>
      <c r="AJ32" s="472" t="e">
        <f>IF(AND(' RIESGOS DE GESTION'!#REF!="Baja",' RIESGOS DE GESTION'!#REF!="Catastrófico"),CONCATENATE("R",' RIESGOS DE GESTION'!#REF!),"")</f>
        <v>#REF!</v>
      </c>
      <c r="AK32" s="472"/>
      <c r="AL32" s="472" t="e">
        <f>IF(AND(' RIESGOS DE GESTION'!#REF!="Baja",' RIESGOS DE GESTION'!#REF!="Catastrófico"),CONCATENATE("R",' RIESGOS DE GESTION'!#REF!),"")</f>
        <v>#REF!</v>
      </c>
      <c r="AM32" s="473"/>
      <c r="AN32" s="57"/>
      <c r="AO32" s="445"/>
      <c r="AP32" s="446"/>
      <c r="AQ32" s="446"/>
      <c r="AR32" s="446"/>
      <c r="AS32" s="446"/>
      <c r="AT32" s="44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row>
    <row r="33" spans="1:80" x14ac:dyDescent="0.25">
      <c r="A33" s="57"/>
      <c r="B33" s="413"/>
      <c r="C33" s="413"/>
      <c r="D33" s="414"/>
      <c r="E33" s="454"/>
      <c r="F33" s="455"/>
      <c r="G33" s="455"/>
      <c r="H33" s="455"/>
      <c r="I33" s="455"/>
      <c r="J33" s="491"/>
      <c r="K33" s="489"/>
      <c r="L33" s="489"/>
      <c r="M33" s="489"/>
      <c r="N33" s="489"/>
      <c r="O33" s="490"/>
      <c r="P33" s="481"/>
      <c r="Q33" s="481"/>
      <c r="R33" s="481"/>
      <c r="S33" s="481"/>
      <c r="T33" s="481"/>
      <c r="U33" s="482"/>
      <c r="V33" s="480"/>
      <c r="W33" s="481"/>
      <c r="X33" s="481"/>
      <c r="Y33" s="481"/>
      <c r="Z33" s="481"/>
      <c r="AA33" s="482"/>
      <c r="AB33" s="464"/>
      <c r="AC33" s="460"/>
      <c r="AD33" s="460"/>
      <c r="AE33" s="460"/>
      <c r="AF33" s="460"/>
      <c r="AG33" s="461"/>
      <c r="AH33" s="471"/>
      <c r="AI33" s="472"/>
      <c r="AJ33" s="472"/>
      <c r="AK33" s="472"/>
      <c r="AL33" s="472"/>
      <c r="AM33" s="473"/>
      <c r="AN33" s="57"/>
      <c r="AO33" s="445"/>
      <c r="AP33" s="446"/>
      <c r="AQ33" s="446"/>
      <c r="AR33" s="446"/>
      <c r="AS33" s="446"/>
      <c r="AT33" s="44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row>
    <row r="34" spans="1:80" x14ac:dyDescent="0.25">
      <c r="A34" s="57"/>
      <c r="B34" s="413"/>
      <c r="C34" s="413"/>
      <c r="D34" s="414"/>
      <c r="E34" s="454"/>
      <c r="F34" s="455"/>
      <c r="G34" s="455"/>
      <c r="H34" s="455"/>
      <c r="I34" s="455"/>
      <c r="J34" s="491" t="e">
        <f>IF(AND(' RIESGOS DE GESTION'!#REF!="Baja",' RIESGOS DE GESTION'!#REF!="Leve"),CONCATENATE("R",' RIESGOS DE GESTION'!#REF!),"")</f>
        <v>#REF!</v>
      </c>
      <c r="K34" s="489"/>
      <c r="L34" s="489" t="e">
        <f>IF(AND(' RIESGOS DE GESTION'!#REF!="Baja",' RIESGOS DE GESTION'!#REF!="Leve"),CONCATENATE("R",' RIESGOS DE GESTION'!#REF!),"")</f>
        <v>#REF!</v>
      </c>
      <c r="M34" s="489"/>
      <c r="N34" s="489" t="e">
        <f>IF(AND(' RIESGOS DE GESTION'!#REF!="Baja",' RIESGOS DE GESTION'!#REF!="Leve"),CONCATENATE("R",' RIESGOS DE GESTION'!#REF!),"")</f>
        <v>#REF!</v>
      </c>
      <c r="O34" s="490"/>
      <c r="P34" s="481" t="e">
        <f>IF(AND(' RIESGOS DE GESTION'!#REF!="Baja",' RIESGOS DE GESTION'!#REF!="Menor"),CONCATENATE("R",' RIESGOS DE GESTION'!#REF!),"")</f>
        <v>#REF!</v>
      </c>
      <c r="Q34" s="481"/>
      <c r="R34" s="481" t="e">
        <f>IF(AND(' RIESGOS DE GESTION'!#REF!="Baja",' RIESGOS DE GESTION'!#REF!="Menor"),CONCATENATE("R",' RIESGOS DE GESTION'!#REF!),"")</f>
        <v>#REF!</v>
      </c>
      <c r="S34" s="481"/>
      <c r="T34" s="481" t="e">
        <f>IF(AND(' RIESGOS DE GESTION'!#REF!="Baja",' RIESGOS DE GESTION'!#REF!="Menor"),CONCATENATE("R",' RIESGOS DE GESTION'!#REF!),"")</f>
        <v>#REF!</v>
      </c>
      <c r="U34" s="482"/>
      <c r="V34" s="480" t="e">
        <f>IF(AND(' RIESGOS DE GESTION'!#REF!="Baja",' RIESGOS DE GESTION'!#REF!="Moderado"),CONCATENATE("R",' RIESGOS DE GESTION'!#REF!),"")</f>
        <v>#REF!</v>
      </c>
      <c r="W34" s="481"/>
      <c r="X34" s="481" t="e">
        <f>IF(AND(' RIESGOS DE GESTION'!#REF!="Baja",' RIESGOS DE GESTION'!#REF!="Moderado"),CONCATENATE("R",' RIESGOS DE GESTION'!#REF!),"")</f>
        <v>#REF!</v>
      </c>
      <c r="Y34" s="481"/>
      <c r="Z34" s="481" t="e">
        <f>IF(AND(' RIESGOS DE GESTION'!#REF!="Baja",' RIESGOS DE GESTION'!#REF!="Moderado"),CONCATENATE("R",' RIESGOS DE GESTION'!#REF!),"")</f>
        <v>#REF!</v>
      </c>
      <c r="AA34" s="482"/>
      <c r="AB34" s="464" t="e">
        <f>IF(AND(' RIESGOS DE GESTION'!#REF!="Baja",' RIESGOS DE GESTION'!#REF!="Mayor"),CONCATENATE("R",' RIESGOS DE GESTION'!#REF!),"")</f>
        <v>#REF!</v>
      </c>
      <c r="AC34" s="460"/>
      <c r="AD34" s="460" t="e">
        <f>IF(AND(' RIESGOS DE GESTION'!#REF!="Baja",' RIESGOS DE GESTION'!#REF!="Mayor"),CONCATENATE("R",' RIESGOS DE GESTION'!#REF!),"")</f>
        <v>#REF!</v>
      </c>
      <c r="AE34" s="460"/>
      <c r="AF34" s="460" t="e">
        <f>IF(AND(' RIESGOS DE GESTION'!#REF!="Baja",' RIESGOS DE GESTION'!#REF!="Mayor"),CONCATENATE("R",' RIESGOS DE GESTION'!#REF!),"")</f>
        <v>#REF!</v>
      </c>
      <c r="AG34" s="461"/>
      <c r="AH34" s="471" t="e">
        <f>IF(AND(' RIESGOS DE GESTION'!#REF!="Baja",' RIESGOS DE GESTION'!#REF!="Catastrófico"),CONCATENATE("R",' RIESGOS DE GESTION'!#REF!),"")</f>
        <v>#REF!</v>
      </c>
      <c r="AI34" s="472"/>
      <c r="AJ34" s="472" t="e">
        <f>IF(AND(' RIESGOS DE GESTION'!#REF!="Baja",' RIESGOS DE GESTION'!#REF!="Catastrófico"),CONCATENATE("R",' RIESGOS DE GESTION'!#REF!),"")</f>
        <v>#REF!</v>
      </c>
      <c r="AK34" s="472"/>
      <c r="AL34" s="472" t="e">
        <f>IF(AND(' RIESGOS DE GESTION'!#REF!="Baja",' RIESGOS DE GESTION'!#REF!="Catastrófico"),CONCATENATE("R",' RIESGOS DE GESTION'!#REF!),"")</f>
        <v>#REF!</v>
      </c>
      <c r="AM34" s="473"/>
      <c r="AN34" s="57"/>
      <c r="AO34" s="445"/>
      <c r="AP34" s="446"/>
      <c r="AQ34" s="446"/>
      <c r="AR34" s="446"/>
      <c r="AS34" s="446"/>
      <c r="AT34" s="44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row>
    <row r="35" spans="1:80" x14ac:dyDescent="0.25">
      <c r="A35" s="57"/>
      <c r="B35" s="413"/>
      <c r="C35" s="413"/>
      <c r="D35" s="414"/>
      <c r="E35" s="454"/>
      <c r="F35" s="455"/>
      <c r="G35" s="455"/>
      <c r="H35" s="455"/>
      <c r="I35" s="455"/>
      <c r="J35" s="491"/>
      <c r="K35" s="489"/>
      <c r="L35" s="489"/>
      <c r="M35" s="489"/>
      <c r="N35" s="489"/>
      <c r="O35" s="490"/>
      <c r="P35" s="481"/>
      <c r="Q35" s="481"/>
      <c r="R35" s="481"/>
      <c r="S35" s="481"/>
      <c r="T35" s="481"/>
      <c r="U35" s="482"/>
      <c r="V35" s="480"/>
      <c r="W35" s="481"/>
      <c r="X35" s="481"/>
      <c r="Y35" s="481"/>
      <c r="Z35" s="481"/>
      <c r="AA35" s="482"/>
      <c r="AB35" s="464"/>
      <c r="AC35" s="460"/>
      <c r="AD35" s="460"/>
      <c r="AE35" s="460"/>
      <c r="AF35" s="460"/>
      <c r="AG35" s="461"/>
      <c r="AH35" s="471"/>
      <c r="AI35" s="472"/>
      <c r="AJ35" s="472"/>
      <c r="AK35" s="472"/>
      <c r="AL35" s="472"/>
      <c r="AM35" s="473"/>
      <c r="AN35" s="57"/>
      <c r="AO35" s="445"/>
      <c r="AP35" s="446"/>
      <c r="AQ35" s="446"/>
      <c r="AR35" s="446"/>
      <c r="AS35" s="446"/>
      <c r="AT35" s="44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row>
    <row r="36" spans="1:80" x14ac:dyDescent="0.25">
      <c r="A36" s="57"/>
      <c r="B36" s="413"/>
      <c r="C36" s="413"/>
      <c r="D36" s="414"/>
      <c r="E36" s="454"/>
      <c r="F36" s="455"/>
      <c r="G36" s="455"/>
      <c r="H36" s="455"/>
      <c r="I36" s="455"/>
      <c r="J36" s="491" t="e">
        <f>IF(AND(' RIESGOS DE GESTION'!#REF!="Baja",' RIESGOS DE GESTION'!#REF!="Leve"),CONCATENATE("R",' RIESGOS DE GESTION'!#REF!),"")</f>
        <v>#REF!</v>
      </c>
      <c r="K36" s="489"/>
      <c r="L36" s="489" t="e">
        <f>IF(AND(' RIESGOS DE GESTION'!#REF!="Baja",' RIESGOS DE GESTION'!#REF!="Leve"),CONCATENATE("R",' RIESGOS DE GESTION'!#REF!),"")</f>
        <v>#REF!</v>
      </c>
      <c r="M36" s="489"/>
      <c r="N36" s="489" t="e">
        <f>IF(AND(' RIESGOS DE GESTION'!#REF!="Baja",' RIESGOS DE GESTION'!#REF!="Leve"),CONCATENATE("R",' RIESGOS DE GESTION'!#REF!),"")</f>
        <v>#REF!</v>
      </c>
      <c r="O36" s="490"/>
      <c r="P36" s="481" t="e">
        <f>IF(AND(' RIESGOS DE GESTION'!#REF!="Baja",' RIESGOS DE GESTION'!#REF!="Menor"),CONCATENATE("R",' RIESGOS DE GESTION'!#REF!),"")</f>
        <v>#REF!</v>
      </c>
      <c r="Q36" s="481"/>
      <c r="R36" s="481" t="e">
        <f>IF(AND(' RIESGOS DE GESTION'!#REF!="Baja",' RIESGOS DE GESTION'!#REF!="Menor"),CONCATENATE("R",' RIESGOS DE GESTION'!#REF!),"")</f>
        <v>#REF!</v>
      </c>
      <c r="S36" s="481"/>
      <c r="T36" s="481" t="e">
        <f>IF(AND(' RIESGOS DE GESTION'!#REF!="Baja",' RIESGOS DE GESTION'!#REF!="Menor"),CONCATENATE("R",' RIESGOS DE GESTION'!#REF!),"")</f>
        <v>#REF!</v>
      </c>
      <c r="U36" s="482"/>
      <c r="V36" s="480" t="e">
        <f>IF(AND(' RIESGOS DE GESTION'!#REF!="Baja",' RIESGOS DE GESTION'!#REF!="Moderado"),CONCATENATE("R",' RIESGOS DE GESTION'!#REF!),"")</f>
        <v>#REF!</v>
      </c>
      <c r="W36" s="481"/>
      <c r="X36" s="481" t="e">
        <f>IF(AND(' RIESGOS DE GESTION'!#REF!="Baja",' RIESGOS DE GESTION'!#REF!="Moderado"),CONCATENATE("R",' RIESGOS DE GESTION'!#REF!),"")</f>
        <v>#REF!</v>
      </c>
      <c r="Y36" s="481"/>
      <c r="Z36" s="481" t="e">
        <f>IF(AND(' RIESGOS DE GESTION'!#REF!="Baja",' RIESGOS DE GESTION'!#REF!="Moderado"),CONCATENATE("R",' RIESGOS DE GESTION'!#REF!),"")</f>
        <v>#REF!</v>
      </c>
      <c r="AA36" s="482"/>
      <c r="AB36" s="464" t="e">
        <f>IF(AND(' RIESGOS DE GESTION'!#REF!="Baja",' RIESGOS DE GESTION'!#REF!="Mayor"),CONCATENATE("R",' RIESGOS DE GESTION'!#REF!),"")</f>
        <v>#REF!</v>
      </c>
      <c r="AC36" s="460"/>
      <c r="AD36" s="460" t="e">
        <f>IF(AND(' RIESGOS DE GESTION'!#REF!="Baja",' RIESGOS DE GESTION'!#REF!="Mayor"),CONCATENATE("R",' RIESGOS DE GESTION'!#REF!),"")</f>
        <v>#REF!</v>
      </c>
      <c r="AE36" s="460"/>
      <c r="AF36" s="460" t="e">
        <f>IF(AND(' RIESGOS DE GESTION'!#REF!="Baja",' RIESGOS DE GESTION'!#REF!="Mayor"),CONCATENATE("R",' RIESGOS DE GESTION'!#REF!),"")</f>
        <v>#REF!</v>
      </c>
      <c r="AG36" s="461"/>
      <c r="AH36" s="471" t="e">
        <f>IF(AND(' RIESGOS DE GESTION'!#REF!="Baja",' RIESGOS DE GESTION'!#REF!="Catastrófico"),CONCATENATE("R",' RIESGOS DE GESTION'!#REF!),"")</f>
        <v>#REF!</v>
      </c>
      <c r="AI36" s="472"/>
      <c r="AJ36" s="472" t="e">
        <f>IF(AND(' RIESGOS DE GESTION'!#REF!="Baja",' RIESGOS DE GESTION'!#REF!="Catastrófico"),CONCATENATE("R",' RIESGOS DE GESTION'!#REF!),"")</f>
        <v>#REF!</v>
      </c>
      <c r="AK36" s="472"/>
      <c r="AL36" s="472" t="e">
        <f>IF(AND(' RIESGOS DE GESTION'!#REF!="Baja",' RIESGOS DE GESTION'!#REF!="Catastrófico"),CONCATENATE("R",' RIESGOS DE GESTION'!#REF!),"")</f>
        <v>#REF!</v>
      </c>
      <c r="AM36" s="473"/>
      <c r="AN36" s="57"/>
      <c r="AO36" s="445"/>
      <c r="AP36" s="446"/>
      <c r="AQ36" s="446"/>
      <c r="AR36" s="446"/>
      <c r="AS36" s="446"/>
      <c r="AT36" s="44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row>
    <row r="37" spans="1:80" ht="15.75" thickBot="1" x14ac:dyDescent="0.3">
      <c r="A37" s="57"/>
      <c r="B37" s="413"/>
      <c r="C37" s="413"/>
      <c r="D37" s="414"/>
      <c r="E37" s="457"/>
      <c r="F37" s="458"/>
      <c r="G37" s="458"/>
      <c r="H37" s="458"/>
      <c r="I37" s="458"/>
      <c r="J37" s="492"/>
      <c r="K37" s="493"/>
      <c r="L37" s="493"/>
      <c r="M37" s="493"/>
      <c r="N37" s="493"/>
      <c r="O37" s="494"/>
      <c r="P37" s="484"/>
      <c r="Q37" s="484"/>
      <c r="R37" s="484"/>
      <c r="S37" s="484"/>
      <c r="T37" s="484"/>
      <c r="U37" s="485"/>
      <c r="V37" s="483"/>
      <c r="W37" s="484"/>
      <c r="X37" s="484"/>
      <c r="Y37" s="484"/>
      <c r="Z37" s="484"/>
      <c r="AA37" s="485"/>
      <c r="AB37" s="468"/>
      <c r="AC37" s="469"/>
      <c r="AD37" s="469"/>
      <c r="AE37" s="469"/>
      <c r="AF37" s="469"/>
      <c r="AG37" s="470"/>
      <c r="AH37" s="474"/>
      <c r="AI37" s="475"/>
      <c r="AJ37" s="475"/>
      <c r="AK37" s="475"/>
      <c r="AL37" s="475"/>
      <c r="AM37" s="476"/>
      <c r="AN37" s="57"/>
      <c r="AO37" s="448"/>
      <c r="AP37" s="449"/>
      <c r="AQ37" s="449"/>
      <c r="AR37" s="449"/>
      <c r="AS37" s="449"/>
      <c r="AT37" s="450"/>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row>
    <row r="38" spans="1:80" x14ac:dyDescent="0.25">
      <c r="A38" s="57"/>
      <c r="B38" s="413"/>
      <c r="C38" s="413"/>
      <c r="D38" s="414"/>
      <c r="E38" s="451" t="s">
        <v>368</v>
      </c>
      <c r="F38" s="452"/>
      <c r="G38" s="452"/>
      <c r="H38" s="452"/>
      <c r="I38" s="453"/>
      <c r="J38" s="495" t="e">
        <f>IF(AND(' RIESGOS DE GESTION'!#REF!="Muy Baja",' RIESGOS DE GESTION'!#REF!="Leve"),CONCATENATE("R",' RIESGOS DE GESTION'!#REF!),"")</f>
        <v>#REF!</v>
      </c>
      <c r="K38" s="496"/>
      <c r="L38" s="496" t="e">
        <f>IF(AND(' RIESGOS DE GESTION'!#REF!="Muy Baja",' RIESGOS DE GESTION'!#REF!="Leve"),CONCATENATE("R",' RIESGOS DE GESTION'!#REF!),"")</f>
        <v>#REF!</v>
      </c>
      <c r="M38" s="496"/>
      <c r="N38" s="496" t="e">
        <f>IF(AND(' RIESGOS DE GESTION'!#REF!="Muy Baja",' RIESGOS DE GESTION'!#REF!="Leve"),CONCATENATE("R",' RIESGOS DE GESTION'!#REF!),"")</f>
        <v>#REF!</v>
      </c>
      <c r="O38" s="497"/>
      <c r="P38" s="495" t="e">
        <f>IF(AND(' RIESGOS DE GESTION'!#REF!="Muy Baja",' RIESGOS DE GESTION'!#REF!="Menor"),CONCATENATE("R",' RIESGOS DE GESTION'!#REF!),"")</f>
        <v>#REF!</v>
      </c>
      <c r="Q38" s="496"/>
      <c r="R38" s="496" t="e">
        <f>IF(AND(' RIESGOS DE GESTION'!#REF!="Muy Baja",' RIESGOS DE GESTION'!#REF!="Menor"),CONCATENATE("R",' RIESGOS DE GESTION'!#REF!),"")</f>
        <v>#REF!</v>
      </c>
      <c r="S38" s="496"/>
      <c r="T38" s="496" t="e">
        <f>IF(AND(' RIESGOS DE GESTION'!#REF!="Muy Baja",' RIESGOS DE GESTION'!#REF!="Menor"),CONCATENATE("R",' RIESGOS DE GESTION'!#REF!),"")</f>
        <v>#REF!</v>
      </c>
      <c r="U38" s="497"/>
      <c r="V38" s="486" t="e">
        <f>IF(AND(' RIESGOS DE GESTION'!#REF!="Muy Baja",' RIESGOS DE GESTION'!#REF!="Moderado"),CONCATENATE("R",' RIESGOS DE GESTION'!#REF!),"")</f>
        <v>#REF!</v>
      </c>
      <c r="W38" s="487"/>
      <c r="X38" s="487" t="e">
        <f>IF(AND(' RIESGOS DE GESTION'!#REF!="Muy Baja",' RIESGOS DE GESTION'!#REF!="Moderado"),CONCATENATE("R",' RIESGOS DE GESTION'!#REF!),"")</f>
        <v>#REF!</v>
      </c>
      <c r="Y38" s="487"/>
      <c r="Z38" s="487" t="e">
        <f>IF(AND(' RIESGOS DE GESTION'!#REF!="Muy Baja",' RIESGOS DE GESTION'!#REF!="Moderado"),CONCATENATE("R",' RIESGOS DE GESTION'!#REF!),"")</f>
        <v>#REF!</v>
      </c>
      <c r="AA38" s="488"/>
      <c r="AB38" s="462" t="e">
        <f>IF(AND(' RIESGOS DE GESTION'!#REF!="Muy Baja",' RIESGOS DE GESTION'!#REF!="Mayor"),CONCATENATE("R",' RIESGOS DE GESTION'!#REF!),"")</f>
        <v>#REF!</v>
      </c>
      <c r="AC38" s="463"/>
      <c r="AD38" s="463" t="e">
        <f>IF(AND(' RIESGOS DE GESTION'!#REF!="Muy Baja",' RIESGOS DE GESTION'!#REF!="Mayor"),CONCATENATE("R",' RIESGOS DE GESTION'!#REF!),"")</f>
        <v>#REF!</v>
      </c>
      <c r="AE38" s="463"/>
      <c r="AF38" s="463" t="e">
        <f>IF(AND(' RIESGOS DE GESTION'!#REF!="Muy Baja",' RIESGOS DE GESTION'!#REF!="Mayor"),CONCATENATE("R",' RIESGOS DE GESTION'!#REF!),"")</f>
        <v>#REF!</v>
      </c>
      <c r="AG38" s="465"/>
      <c r="AH38" s="477" t="e">
        <f>IF(AND(' RIESGOS DE GESTION'!#REF!="Muy Baja",' RIESGOS DE GESTION'!#REF!="Catastrófico"),CONCATENATE("R",' RIESGOS DE GESTION'!#REF!),"")</f>
        <v>#REF!</v>
      </c>
      <c r="AI38" s="478"/>
      <c r="AJ38" s="478" t="e">
        <f>IF(AND(' RIESGOS DE GESTION'!#REF!="Muy Baja",' RIESGOS DE GESTION'!#REF!="Catastrófico"),CONCATENATE("R",' RIESGOS DE GESTION'!#REF!),"")</f>
        <v>#REF!</v>
      </c>
      <c r="AK38" s="478"/>
      <c r="AL38" s="478" t="e">
        <f>IF(AND(' RIESGOS DE GESTION'!#REF!="Muy Baja",' RIESGOS DE GESTION'!#REF!="Catastrófico"),CONCATENATE("R",' RIESGOS DE GESTION'!#REF!),"")</f>
        <v>#REF!</v>
      </c>
      <c r="AM38" s="479"/>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row>
    <row r="39" spans="1:80" x14ac:dyDescent="0.25">
      <c r="A39" s="57"/>
      <c r="B39" s="413"/>
      <c r="C39" s="413"/>
      <c r="D39" s="414"/>
      <c r="E39" s="454"/>
      <c r="F39" s="455"/>
      <c r="G39" s="455"/>
      <c r="H39" s="455"/>
      <c r="I39" s="456"/>
      <c r="J39" s="491"/>
      <c r="K39" s="489"/>
      <c r="L39" s="489"/>
      <c r="M39" s="489"/>
      <c r="N39" s="489"/>
      <c r="O39" s="490"/>
      <c r="P39" s="491"/>
      <c r="Q39" s="489"/>
      <c r="R39" s="489"/>
      <c r="S39" s="489"/>
      <c r="T39" s="489"/>
      <c r="U39" s="490"/>
      <c r="V39" s="480"/>
      <c r="W39" s="481"/>
      <c r="X39" s="481"/>
      <c r="Y39" s="481"/>
      <c r="Z39" s="481"/>
      <c r="AA39" s="482"/>
      <c r="AB39" s="464"/>
      <c r="AC39" s="460"/>
      <c r="AD39" s="460"/>
      <c r="AE39" s="460"/>
      <c r="AF39" s="460"/>
      <c r="AG39" s="461"/>
      <c r="AH39" s="471"/>
      <c r="AI39" s="472"/>
      <c r="AJ39" s="472"/>
      <c r="AK39" s="472"/>
      <c r="AL39" s="472"/>
      <c r="AM39" s="473"/>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row>
    <row r="40" spans="1:80" x14ac:dyDescent="0.25">
      <c r="A40" s="57"/>
      <c r="B40" s="413"/>
      <c r="C40" s="413"/>
      <c r="D40" s="414"/>
      <c r="E40" s="454"/>
      <c r="F40" s="455"/>
      <c r="G40" s="455"/>
      <c r="H40" s="455"/>
      <c r="I40" s="456"/>
      <c r="J40" s="491" t="e">
        <f>IF(AND(' RIESGOS DE GESTION'!#REF!="Muy Baja",' RIESGOS DE GESTION'!#REF!="Leve"),CONCATENATE("R",' RIESGOS DE GESTION'!#REF!),"")</f>
        <v>#REF!</v>
      </c>
      <c r="K40" s="489"/>
      <c r="L40" s="489" t="e">
        <f>IF(AND(' RIESGOS DE GESTION'!#REF!="Muy Baja",' RIESGOS DE GESTION'!#REF!="Leve"),CONCATENATE("R",' RIESGOS DE GESTION'!#REF!),"")</f>
        <v>#REF!</v>
      </c>
      <c r="M40" s="489"/>
      <c r="N40" s="489" t="e">
        <f>IF(AND(' RIESGOS DE GESTION'!#REF!="Muy Baja",' RIESGOS DE GESTION'!#REF!="Leve"),CONCATENATE("R",' RIESGOS DE GESTION'!#REF!),"")</f>
        <v>#REF!</v>
      </c>
      <c r="O40" s="490"/>
      <c r="P40" s="491" t="e">
        <f>IF(AND(' RIESGOS DE GESTION'!#REF!="Muy Baja",' RIESGOS DE GESTION'!#REF!="Menor"),CONCATENATE("R",' RIESGOS DE GESTION'!#REF!),"")</f>
        <v>#REF!</v>
      </c>
      <c r="Q40" s="489"/>
      <c r="R40" s="489" t="e">
        <f>IF(AND(' RIESGOS DE GESTION'!#REF!="Muy Baja",' RIESGOS DE GESTION'!#REF!="Menor"),CONCATENATE("R",' RIESGOS DE GESTION'!#REF!),"")</f>
        <v>#REF!</v>
      </c>
      <c r="S40" s="489"/>
      <c r="T40" s="489" t="e">
        <f>IF(AND(' RIESGOS DE GESTION'!#REF!="Muy Baja",' RIESGOS DE GESTION'!#REF!="Menor"),CONCATENATE("R",' RIESGOS DE GESTION'!#REF!),"")</f>
        <v>#REF!</v>
      </c>
      <c r="U40" s="490"/>
      <c r="V40" s="480" t="e">
        <f>IF(AND(' RIESGOS DE GESTION'!#REF!="Muy Baja",' RIESGOS DE GESTION'!#REF!="Moderado"),CONCATENATE("R",' RIESGOS DE GESTION'!#REF!),"")</f>
        <v>#REF!</v>
      </c>
      <c r="W40" s="481"/>
      <c r="X40" s="481" t="e">
        <f>IF(AND(' RIESGOS DE GESTION'!#REF!="Muy Baja",' RIESGOS DE GESTION'!#REF!="Moderado"),CONCATENATE("R",' RIESGOS DE GESTION'!#REF!),"")</f>
        <v>#REF!</v>
      </c>
      <c r="Y40" s="481"/>
      <c r="Z40" s="481" t="e">
        <f>IF(AND(' RIESGOS DE GESTION'!#REF!="Muy Baja",' RIESGOS DE GESTION'!#REF!="Moderado"),CONCATENATE("R",' RIESGOS DE GESTION'!#REF!),"")</f>
        <v>#REF!</v>
      </c>
      <c r="AA40" s="482"/>
      <c r="AB40" s="464" t="e">
        <f>IF(AND(' RIESGOS DE GESTION'!#REF!="Muy Baja",' RIESGOS DE GESTION'!#REF!="Mayor"),CONCATENATE("R",' RIESGOS DE GESTION'!#REF!),"")</f>
        <v>#REF!</v>
      </c>
      <c r="AC40" s="460"/>
      <c r="AD40" s="460" t="e">
        <f>IF(AND(' RIESGOS DE GESTION'!#REF!="Muy Baja",' RIESGOS DE GESTION'!#REF!="Mayor"),CONCATENATE("R",' RIESGOS DE GESTION'!#REF!),"")</f>
        <v>#REF!</v>
      </c>
      <c r="AE40" s="460"/>
      <c r="AF40" s="460" t="e">
        <f>IF(AND(' RIESGOS DE GESTION'!#REF!="Muy Baja",' RIESGOS DE GESTION'!#REF!="Mayor"),CONCATENATE("R",' RIESGOS DE GESTION'!#REF!),"")</f>
        <v>#REF!</v>
      </c>
      <c r="AG40" s="461"/>
      <c r="AH40" s="471" t="e">
        <f>IF(AND(' RIESGOS DE GESTION'!#REF!="Muy Baja",' RIESGOS DE GESTION'!#REF!="Catastrófico"),CONCATENATE("R",' RIESGOS DE GESTION'!#REF!),"")</f>
        <v>#REF!</v>
      </c>
      <c r="AI40" s="472"/>
      <c r="AJ40" s="472" t="e">
        <f>IF(AND(' RIESGOS DE GESTION'!#REF!="Muy Baja",' RIESGOS DE GESTION'!#REF!="Catastrófico"),CONCATENATE("R",' RIESGOS DE GESTION'!#REF!),"")</f>
        <v>#REF!</v>
      </c>
      <c r="AK40" s="472"/>
      <c r="AL40" s="472" t="e">
        <f>IF(AND(' RIESGOS DE GESTION'!#REF!="Muy Baja",' RIESGOS DE GESTION'!#REF!="Catastrófico"),CONCATENATE("R",' RIESGOS DE GESTION'!#REF!),"")</f>
        <v>#REF!</v>
      </c>
      <c r="AM40" s="473"/>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row>
    <row r="41" spans="1:80" x14ac:dyDescent="0.25">
      <c r="A41" s="57"/>
      <c r="B41" s="413"/>
      <c r="C41" s="413"/>
      <c r="D41" s="414"/>
      <c r="E41" s="454"/>
      <c r="F41" s="455"/>
      <c r="G41" s="455"/>
      <c r="H41" s="455"/>
      <c r="I41" s="456"/>
      <c r="J41" s="491"/>
      <c r="K41" s="489"/>
      <c r="L41" s="489"/>
      <c r="M41" s="489"/>
      <c r="N41" s="489"/>
      <c r="O41" s="490"/>
      <c r="P41" s="491"/>
      <c r="Q41" s="489"/>
      <c r="R41" s="489"/>
      <c r="S41" s="489"/>
      <c r="T41" s="489"/>
      <c r="U41" s="490"/>
      <c r="V41" s="480"/>
      <c r="W41" s="481"/>
      <c r="X41" s="481"/>
      <c r="Y41" s="481"/>
      <c r="Z41" s="481"/>
      <c r="AA41" s="482"/>
      <c r="AB41" s="464"/>
      <c r="AC41" s="460"/>
      <c r="AD41" s="460"/>
      <c r="AE41" s="460"/>
      <c r="AF41" s="460"/>
      <c r="AG41" s="461"/>
      <c r="AH41" s="471"/>
      <c r="AI41" s="472"/>
      <c r="AJ41" s="472"/>
      <c r="AK41" s="472"/>
      <c r="AL41" s="472"/>
      <c r="AM41" s="473"/>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row>
    <row r="42" spans="1:80" x14ac:dyDescent="0.25">
      <c r="A42" s="57"/>
      <c r="B42" s="413"/>
      <c r="C42" s="413"/>
      <c r="D42" s="414"/>
      <c r="E42" s="454"/>
      <c r="F42" s="455"/>
      <c r="G42" s="455"/>
      <c r="H42" s="455"/>
      <c r="I42" s="456"/>
      <c r="J42" s="491" t="e">
        <f>IF(AND(' RIESGOS DE GESTION'!#REF!="Muy Baja",' RIESGOS DE GESTION'!#REF!="Leve"),CONCATENATE("R",' RIESGOS DE GESTION'!#REF!),"")</f>
        <v>#REF!</v>
      </c>
      <c r="K42" s="489"/>
      <c r="L42" s="489" t="e">
        <f>IF(AND(' RIESGOS DE GESTION'!#REF!="Muy Baja",' RIESGOS DE GESTION'!#REF!="Leve"),CONCATENATE("R",' RIESGOS DE GESTION'!#REF!),"")</f>
        <v>#REF!</v>
      </c>
      <c r="M42" s="489"/>
      <c r="N42" s="489" t="e">
        <f>IF(AND(' RIESGOS DE GESTION'!#REF!="Muy Baja",' RIESGOS DE GESTION'!#REF!="Leve"),CONCATENATE("R",' RIESGOS DE GESTION'!#REF!),"")</f>
        <v>#REF!</v>
      </c>
      <c r="O42" s="490"/>
      <c r="P42" s="491" t="e">
        <f>IF(AND(' RIESGOS DE GESTION'!#REF!="Muy Baja",' RIESGOS DE GESTION'!#REF!="Menor"),CONCATENATE("R",' RIESGOS DE GESTION'!#REF!),"")</f>
        <v>#REF!</v>
      </c>
      <c r="Q42" s="489"/>
      <c r="R42" s="489" t="e">
        <f>IF(AND(' RIESGOS DE GESTION'!#REF!="Muy Baja",' RIESGOS DE GESTION'!#REF!="Menor"),CONCATENATE("R",' RIESGOS DE GESTION'!#REF!),"")</f>
        <v>#REF!</v>
      </c>
      <c r="S42" s="489"/>
      <c r="T42" s="489" t="e">
        <f>IF(AND(' RIESGOS DE GESTION'!#REF!="Muy Baja",' RIESGOS DE GESTION'!#REF!="Menor"),CONCATENATE("R",' RIESGOS DE GESTION'!#REF!),"")</f>
        <v>#REF!</v>
      </c>
      <c r="U42" s="490"/>
      <c r="V42" s="480" t="e">
        <f>IF(AND(' RIESGOS DE GESTION'!#REF!="Muy Baja",' RIESGOS DE GESTION'!#REF!="Moderado"),CONCATENATE("R",' RIESGOS DE GESTION'!#REF!),"")</f>
        <v>#REF!</v>
      </c>
      <c r="W42" s="481"/>
      <c r="X42" s="481" t="e">
        <f>IF(AND(' RIESGOS DE GESTION'!#REF!="Muy Baja",' RIESGOS DE GESTION'!#REF!="Moderado"),CONCATENATE("R",' RIESGOS DE GESTION'!#REF!),"")</f>
        <v>#REF!</v>
      </c>
      <c r="Y42" s="481"/>
      <c r="Z42" s="481" t="e">
        <f>IF(AND(' RIESGOS DE GESTION'!#REF!="Muy Baja",' RIESGOS DE GESTION'!#REF!="Moderado"),CONCATENATE("R",' RIESGOS DE GESTION'!#REF!),"")</f>
        <v>#REF!</v>
      </c>
      <c r="AA42" s="482"/>
      <c r="AB42" s="464" t="e">
        <f>IF(AND(' RIESGOS DE GESTION'!#REF!="Muy Baja",' RIESGOS DE GESTION'!#REF!="Mayor"),CONCATENATE("R",' RIESGOS DE GESTION'!#REF!),"")</f>
        <v>#REF!</v>
      </c>
      <c r="AC42" s="460"/>
      <c r="AD42" s="460" t="e">
        <f>IF(AND(' RIESGOS DE GESTION'!#REF!="Muy Baja",' RIESGOS DE GESTION'!#REF!="Mayor"),CONCATENATE("R",' RIESGOS DE GESTION'!#REF!),"")</f>
        <v>#REF!</v>
      </c>
      <c r="AE42" s="460"/>
      <c r="AF42" s="460" t="e">
        <f>IF(AND(' RIESGOS DE GESTION'!#REF!="Muy Baja",' RIESGOS DE GESTION'!#REF!="Mayor"),CONCATENATE("R",' RIESGOS DE GESTION'!#REF!),"")</f>
        <v>#REF!</v>
      </c>
      <c r="AG42" s="461"/>
      <c r="AH42" s="471" t="e">
        <f>IF(AND(' RIESGOS DE GESTION'!#REF!="Muy Baja",' RIESGOS DE GESTION'!#REF!="Catastrófico"),CONCATENATE("R",' RIESGOS DE GESTION'!#REF!),"")</f>
        <v>#REF!</v>
      </c>
      <c r="AI42" s="472"/>
      <c r="AJ42" s="472" t="e">
        <f>IF(AND(' RIESGOS DE GESTION'!#REF!="Muy Baja",' RIESGOS DE GESTION'!#REF!="Catastrófico"),CONCATENATE("R",' RIESGOS DE GESTION'!#REF!),"")</f>
        <v>#REF!</v>
      </c>
      <c r="AK42" s="472"/>
      <c r="AL42" s="472" t="e">
        <f>IF(AND(' RIESGOS DE GESTION'!#REF!="Muy Baja",' RIESGOS DE GESTION'!#REF!="Catastrófico"),CONCATENATE("R",' RIESGOS DE GESTION'!#REF!),"")</f>
        <v>#REF!</v>
      </c>
      <c r="AM42" s="473"/>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row>
    <row r="43" spans="1:80" x14ac:dyDescent="0.25">
      <c r="A43" s="57"/>
      <c r="B43" s="413"/>
      <c r="C43" s="413"/>
      <c r="D43" s="414"/>
      <c r="E43" s="454"/>
      <c r="F43" s="455"/>
      <c r="G43" s="455"/>
      <c r="H43" s="455"/>
      <c r="I43" s="456"/>
      <c r="J43" s="491"/>
      <c r="K43" s="489"/>
      <c r="L43" s="489"/>
      <c r="M43" s="489"/>
      <c r="N43" s="489"/>
      <c r="O43" s="490"/>
      <c r="P43" s="491"/>
      <c r="Q43" s="489"/>
      <c r="R43" s="489"/>
      <c r="S43" s="489"/>
      <c r="T43" s="489"/>
      <c r="U43" s="490"/>
      <c r="V43" s="480"/>
      <c r="W43" s="481"/>
      <c r="X43" s="481"/>
      <c r="Y43" s="481"/>
      <c r="Z43" s="481"/>
      <c r="AA43" s="482"/>
      <c r="AB43" s="464"/>
      <c r="AC43" s="460"/>
      <c r="AD43" s="460"/>
      <c r="AE43" s="460"/>
      <c r="AF43" s="460"/>
      <c r="AG43" s="461"/>
      <c r="AH43" s="471"/>
      <c r="AI43" s="472"/>
      <c r="AJ43" s="472"/>
      <c r="AK43" s="472"/>
      <c r="AL43" s="472"/>
      <c r="AM43" s="473"/>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row>
    <row r="44" spans="1:80" x14ac:dyDescent="0.25">
      <c r="A44" s="57"/>
      <c r="B44" s="413"/>
      <c r="C44" s="413"/>
      <c r="D44" s="414"/>
      <c r="E44" s="454"/>
      <c r="F44" s="455"/>
      <c r="G44" s="455"/>
      <c r="H44" s="455"/>
      <c r="I44" s="456"/>
      <c r="J44" s="491" t="e">
        <f>IF(AND(' RIESGOS DE GESTION'!#REF!="Muy Baja",' RIESGOS DE GESTION'!#REF!="Leve"),CONCATENATE("R",' RIESGOS DE GESTION'!#REF!),"")</f>
        <v>#REF!</v>
      </c>
      <c r="K44" s="489"/>
      <c r="L44" s="489" t="e">
        <f>IF(AND(' RIESGOS DE GESTION'!#REF!="Muy Baja",' RIESGOS DE GESTION'!#REF!="Leve"),CONCATENATE("R",' RIESGOS DE GESTION'!#REF!),"")</f>
        <v>#REF!</v>
      </c>
      <c r="M44" s="489"/>
      <c r="N44" s="489" t="e">
        <f>IF(AND(' RIESGOS DE GESTION'!#REF!="Muy Baja",' RIESGOS DE GESTION'!#REF!="Leve"),CONCATENATE("R",' RIESGOS DE GESTION'!#REF!),"")</f>
        <v>#REF!</v>
      </c>
      <c r="O44" s="490"/>
      <c r="P44" s="491" t="e">
        <f>IF(AND(' RIESGOS DE GESTION'!#REF!="Muy Baja",' RIESGOS DE GESTION'!#REF!="Menor"),CONCATENATE("R",' RIESGOS DE GESTION'!#REF!),"")</f>
        <v>#REF!</v>
      </c>
      <c r="Q44" s="489"/>
      <c r="R44" s="489" t="e">
        <f>IF(AND(' RIESGOS DE GESTION'!#REF!="Muy Baja",' RIESGOS DE GESTION'!#REF!="Menor"),CONCATENATE("R",' RIESGOS DE GESTION'!#REF!),"")</f>
        <v>#REF!</v>
      </c>
      <c r="S44" s="489"/>
      <c r="T44" s="489" t="e">
        <f>IF(AND(' RIESGOS DE GESTION'!#REF!="Muy Baja",' RIESGOS DE GESTION'!#REF!="Menor"),CONCATENATE("R",' RIESGOS DE GESTION'!#REF!),"")</f>
        <v>#REF!</v>
      </c>
      <c r="U44" s="490"/>
      <c r="V44" s="480" t="e">
        <f>IF(AND(' RIESGOS DE GESTION'!#REF!="Muy Baja",' RIESGOS DE GESTION'!#REF!="Moderado"),CONCATENATE("R",' RIESGOS DE GESTION'!#REF!),"")</f>
        <v>#REF!</v>
      </c>
      <c r="W44" s="481"/>
      <c r="X44" s="481" t="e">
        <f>IF(AND(' RIESGOS DE GESTION'!#REF!="Muy Baja",' RIESGOS DE GESTION'!#REF!="Moderado"),CONCATENATE("R",' RIESGOS DE GESTION'!#REF!),"")</f>
        <v>#REF!</v>
      </c>
      <c r="Y44" s="481"/>
      <c r="Z44" s="481" t="e">
        <f>IF(AND(' RIESGOS DE GESTION'!#REF!="Muy Baja",' RIESGOS DE GESTION'!#REF!="Moderado"),CONCATENATE("R",' RIESGOS DE GESTION'!#REF!),"")</f>
        <v>#REF!</v>
      </c>
      <c r="AA44" s="482"/>
      <c r="AB44" s="464" t="e">
        <f>IF(AND(' RIESGOS DE GESTION'!#REF!="Muy Baja",' RIESGOS DE GESTION'!#REF!="Mayor"),CONCATENATE("R",' RIESGOS DE GESTION'!#REF!),"")</f>
        <v>#REF!</v>
      </c>
      <c r="AC44" s="460"/>
      <c r="AD44" s="460" t="e">
        <f>IF(AND(' RIESGOS DE GESTION'!#REF!="Muy Baja",' RIESGOS DE GESTION'!#REF!="Mayor"),CONCATENATE("R",' RIESGOS DE GESTION'!#REF!),"")</f>
        <v>#REF!</v>
      </c>
      <c r="AE44" s="460"/>
      <c r="AF44" s="460" t="e">
        <f>IF(AND(' RIESGOS DE GESTION'!#REF!="Muy Baja",' RIESGOS DE GESTION'!#REF!="Mayor"),CONCATENATE("R",' RIESGOS DE GESTION'!#REF!),"")</f>
        <v>#REF!</v>
      </c>
      <c r="AG44" s="461"/>
      <c r="AH44" s="471" t="e">
        <f>IF(AND(' RIESGOS DE GESTION'!#REF!="Muy Baja",' RIESGOS DE GESTION'!#REF!="Catastrófico"),CONCATENATE("R",' RIESGOS DE GESTION'!#REF!),"")</f>
        <v>#REF!</v>
      </c>
      <c r="AI44" s="472"/>
      <c r="AJ44" s="472" t="e">
        <f>IF(AND(' RIESGOS DE GESTION'!#REF!="Muy Baja",' RIESGOS DE GESTION'!#REF!="Catastrófico"),CONCATENATE("R",' RIESGOS DE GESTION'!#REF!),"")</f>
        <v>#REF!</v>
      </c>
      <c r="AK44" s="472"/>
      <c r="AL44" s="472" t="e">
        <f>IF(AND(' RIESGOS DE GESTION'!#REF!="Muy Baja",' RIESGOS DE GESTION'!#REF!="Catastrófico"),CONCATENATE("R",' RIESGOS DE GESTION'!#REF!),"")</f>
        <v>#REF!</v>
      </c>
      <c r="AM44" s="473"/>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row>
    <row r="45" spans="1:80" ht="15.75" thickBot="1" x14ac:dyDescent="0.3">
      <c r="A45" s="57"/>
      <c r="B45" s="413"/>
      <c r="C45" s="413"/>
      <c r="D45" s="414"/>
      <c r="E45" s="457"/>
      <c r="F45" s="458"/>
      <c r="G45" s="458"/>
      <c r="H45" s="458"/>
      <c r="I45" s="459"/>
      <c r="J45" s="492"/>
      <c r="K45" s="493"/>
      <c r="L45" s="493"/>
      <c r="M45" s="493"/>
      <c r="N45" s="493"/>
      <c r="O45" s="494"/>
      <c r="P45" s="492"/>
      <c r="Q45" s="493"/>
      <c r="R45" s="493"/>
      <c r="S45" s="493"/>
      <c r="T45" s="493"/>
      <c r="U45" s="494"/>
      <c r="V45" s="483"/>
      <c r="W45" s="484"/>
      <c r="X45" s="484"/>
      <c r="Y45" s="484"/>
      <c r="Z45" s="484"/>
      <c r="AA45" s="485"/>
      <c r="AB45" s="468"/>
      <c r="AC45" s="469"/>
      <c r="AD45" s="469"/>
      <c r="AE45" s="469"/>
      <c r="AF45" s="469"/>
      <c r="AG45" s="470"/>
      <c r="AH45" s="474"/>
      <c r="AI45" s="475"/>
      <c r="AJ45" s="475"/>
      <c r="AK45" s="475"/>
      <c r="AL45" s="475"/>
      <c r="AM45" s="476"/>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row>
    <row r="46" spans="1:80" x14ac:dyDescent="0.25">
      <c r="A46" s="57"/>
      <c r="B46" s="57"/>
      <c r="C46" s="57"/>
      <c r="D46" s="57"/>
      <c r="E46" s="57"/>
      <c r="F46" s="57"/>
      <c r="G46" s="57"/>
      <c r="H46" s="57"/>
      <c r="I46" s="57"/>
      <c r="J46" s="451" t="s">
        <v>369</v>
      </c>
      <c r="K46" s="452"/>
      <c r="L46" s="452"/>
      <c r="M46" s="452"/>
      <c r="N46" s="452"/>
      <c r="O46" s="453"/>
      <c r="P46" s="451" t="s">
        <v>370</v>
      </c>
      <c r="Q46" s="452"/>
      <c r="R46" s="452"/>
      <c r="S46" s="452"/>
      <c r="T46" s="452"/>
      <c r="U46" s="453"/>
      <c r="V46" s="451" t="s">
        <v>371</v>
      </c>
      <c r="W46" s="452"/>
      <c r="X46" s="452"/>
      <c r="Y46" s="452"/>
      <c r="Z46" s="452"/>
      <c r="AA46" s="453"/>
      <c r="AB46" s="451" t="s">
        <v>372</v>
      </c>
      <c r="AC46" s="467"/>
      <c r="AD46" s="452"/>
      <c r="AE46" s="452"/>
      <c r="AF46" s="452"/>
      <c r="AG46" s="453"/>
      <c r="AH46" s="451" t="s">
        <v>373</v>
      </c>
      <c r="AI46" s="452"/>
      <c r="AJ46" s="452"/>
      <c r="AK46" s="452"/>
      <c r="AL46" s="452"/>
      <c r="AM46" s="453"/>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row>
    <row r="47" spans="1:80" x14ac:dyDescent="0.25">
      <c r="A47" s="57"/>
      <c r="B47" s="57"/>
      <c r="C47" s="57"/>
      <c r="D47" s="57"/>
      <c r="E47" s="57"/>
      <c r="F47" s="57"/>
      <c r="G47" s="57"/>
      <c r="H47" s="57"/>
      <c r="I47" s="57"/>
      <c r="J47" s="454"/>
      <c r="K47" s="455"/>
      <c r="L47" s="455"/>
      <c r="M47" s="455"/>
      <c r="N47" s="455"/>
      <c r="O47" s="456"/>
      <c r="P47" s="454"/>
      <c r="Q47" s="455"/>
      <c r="R47" s="455"/>
      <c r="S47" s="455"/>
      <c r="T47" s="455"/>
      <c r="U47" s="456"/>
      <c r="V47" s="454"/>
      <c r="W47" s="455"/>
      <c r="X47" s="455"/>
      <c r="Y47" s="455"/>
      <c r="Z47" s="455"/>
      <c r="AA47" s="456"/>
      <c r="AB47" s="454"/>
      <c r="AC47" s="455"/>
      <c r="AD47" s="455"/>
      <c r="AE47" s="455"/>
      <c r="AF47" s="455"/>
      <c r="AG47" s="456"/>
      <c r="AH47" s="454"/>
      <c r="AI47" s="455"/>
      <c r="AJ47" s="455"/>
      <c r="AK47" s="455"/>
      <c r="AL47" s="455"/>
      <c r="AM47" s="456"/>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row>
    <row r="48" spans="1:80" x14ac:dyDescent="0.25">
      <c r="A48" s="57"/>
      <c r="B48" s="57"/>
      <c r="C48" s="57"/>
      <c r="D48" s="57"/>
      <c r="E48" s="57"/>
      <c r="F48" s="57"/>
      <c r="G48" s="57"/>
      <c r="H48" s="57"/>
      <c r="I48" s="57"/>
      <c r="J48" s="454"/>
      <c r="K48" s="455"/>
      <c r="L48" s="455"/>
      <c r="M48" s="455"/>
      <c r="N48" s="455"/>
      <c r="O48" s="456"/>
      <c r="P48" s="454"/>
      <c r="Q48" s="455"/>
      <c r="R48" s="455"/>
      <c r="S48" s="455"/>
      <c r="T48" s="455"/>
      <c r="U48" s="456"/>
      <c r="V48" s="454"/>
      <c r="W48" s="455"/>
      <c r="X48" s="455"/>
      <c r="Y48" s="455"/>
      <c r="Z48" s="455"/>
      <c r="AA48" s="456"/>
      <c r="AB48" s="454"/>
      <c r="AC48" s="455"/>
      <c r="AD48" s="455"/>
      <c r="AE48" s="455"/>
      <c r="AF48" s="455"/>
      <c r="AG48" s="456"/>
      <c r="AH48" s="454"/>
      <c r="AI48" s="455"/>
      <c r="AJ48" s="455"/>
      <c r="AK48" s="455"/>
      <c r="AL48" s="455"/>
      <c r="AM48" s="456"/>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row>
    <row r="49" spans="1:80" x14ac:dyDescent="0.25">
      <c r="A49" s="57"/>
      <c r="B49" s="57"/>
      <c r="C49" s="57"/>
      <c r="D49" s="57"/>
      <c r="E49" s="57"/>
      <c r="F49" s="57"/>
      <c r="G49" s="57"/>
      <c r="H49" s="57"/>
      <c r="I49" s="57"/>
      <c r="J49" s="454"/>
      <c r="K49" s="455"/>
      <c r="L49" s="455"/>
      <c r="M49" s="455"/>
      <c r="N49" s="455"/>
      <c r="O49" s="456"/>
      <c r="P49" s="454"/>
      <c r="Q49" s="455"/>
      <c r="R49" s="455"/>
      <c r="S49" s="455"/>
      <c r="T49" s="455"/>
      <c r="U49" s="456"/>
      <c r="V49" s="454"/>
      <c r="W49" s="455"/>
      <c r="X49" s="455"/>
      <c r="Y49" s="455"/>
      <c r="Z49" s="455"/>
      <c r="AA49" s="456"/>
      <c r="AB49" s="454"/>
      <c r="AC49" s="455"/>
      <c r="AD49" s="455"/>
      <c r="AE49" s="455"/>
      <c r="AF49" s="455"/>
      <c r="AG49" s="456"/>
      <c r="AH49" s="454"/>
      <c r="AI49" s="455"/>
      <c r="AJ49" s="455"/>
      <c r="AK49" s="455"/>
      <c r="AL49" s="455"/>
      <c r="AM49" s="456"/>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row>
    <row r="50" spans="1:80" x14ac:dyDescent="0.25">
      <c r="A50" s="57"/>
      <c r="B50" s="57"/>
      <c r="C50" s="57"/>
      <c r="D50" s="57"/>
      <c r="E50" s="57"/>
      <c r="F50" s="57"/>
      <c r="G50" s="57"/>
      <c r="H50" s="57"/>
      <c r="I50" s="57"/>
      <c r="J50" s="454"/>
      <c r="K50" s="455"/>
      <c r="L50" s="455"/>
      <c r="M50" s="455"/>
      <c r="N50" s="455"/>
      <c r="O50" s="456"/>
      <c r="P50" s="454"/>
      <c r="Q50" s="455"/>
      <c r="R50" s="455"/>
      <c r="S50" s="455"/>
      <c r="T50" s="455"/>
      <c r="U50" s="456"/>
      <c r="V50" s="454"/>
      <c r="W50" s="455"/>
      <c r="X50" s="455"/>
      <c r="Y50" s="455"/>
      <c r="Z50" s="455"/>
      <c r="AA50" s="456"/>
      <c r="AB50" s="454"/>
      <c r="AC50" s="455"/>
      <c r="AD50" s="455"/>
      <c r="AE50" s="455"/>
      <c r="AF50" s="455"/>
      <c r="AG50" s="456"/>
      <c r="AH50" s="454"/>
      <c r="AI50" s="455"/>
      <c r="AJ50" s="455"/>
      <c r="AK50" s="455"/>
      <c r="AL50" s="455"/>
      <c r="AM50" s="456"/>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row>
    <row r="51" spans="1:80" ht="15.75" thickBot="1" x14ac:dyDescent="0.3">
      <c r="A51" s="57"/>
      <c r="B51" s="57"/>
      <c r="C51" s="57"/>
      <c r="D51" s="57"/>
      <c r="E51" s="57"/>
      <c r="F51" s="57"/>
      <c r="G51" s="57"/>
      <c r="H51" s="57"/>
      <c r="I51" s="57"/>
      <c r="J51" s="457"/>
      <c r="K51" s="458"/>
      <c r="L51" s="458"/>
      <c r="M51" s="458"/>
      <c r="N51" s="458"/>
      <c r="O51" s="459"/>
      <c r="P51" s="457"/>
      <c r="Q51" s="458"/>
      <c r="R51" s="458"/>
      <c r="S51" s="458"/>
      <c r="T51" s="458"/>
      <c r="U51" s="459"/>
      <c r="V51" s="457"/>
      <c r="W51" s="458"/>
      <c r="X51" s="458"/>
      <c r="Y51" s="458"/>
      <c r="Z51" s="458"/>
      <c r="AA51" s="459"/>
      <c r="AB51" s="457"/>
      <c r="AC51" s="458"/>
      <c r="AD51" s="458"/>
      <c r="AE51" s="458"/>
      <c r="AF51" s="458"/>
      <c r="AG51" s="459"/>
      <c r="AH51" s="457"/>
      <c r="AI51" s="458"/>
      <c r="AJ51" s="458"/>
      <c r="AK51" s="458"/>
      <c r="AL51" s="458"/>
      <c r="AM51" s="459"/>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row>
    <row r="52" spans="1:80"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row>
    <row r="53" spans="1:80" ht="15" customHeight="1" x14ac:dyDescent="0.25">
      <c r="A53" s="57"/>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row>
    <row r="54" spans="1:80" ht="15" customHeight="1" x14ac:dyDescent="0.25">
      <c r="A54" s="57"/>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row>
    <row r="55" spans="1:80"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row>
    <row r="56" spans="1:80"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row>
    <row r="57" spans="1:80"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row>
    <row r="58" spans="1:80"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row>
    <row r="59" spans="1:80"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row>
    <row r="60" spans="1:80"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row>
    <row r="62" spans="1:80"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row>
    <row r="63" spans="1:80"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row>
    <row r="64" spans="1:80"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row>
    <row r="65" spans="1:80"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row>
    <row r="66" spans="1:80"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row>
    <row r="67" spans="1:80"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row>
    <row r="68" spans="1:80"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row>
    <row r="69" spans="1:80"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row>
    <row r="70" spans="1:80"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row>
    <row r="71" spans="1:80"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row>
    <row r="72" spans="1:80"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row>
    <row r="73" spans="1:80"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row>
    <row r="74" spans="1:80"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row>
    <row r="75" spans="1:80"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row>
    <row r="77" spans="1:80"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row>
    <row r="78" spans="1:80"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row>
    <row r="79" spans="1:80"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row>
    <row r="80" spans="1:80"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row>
    <row r="81" spans="1:63"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row>
    <row r="82" spans="1:63"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row r="84" spans="1:63"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row>
    <row r="85" spans="1:63"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row>
    <row r="86" spans="1:63"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row>
    <row r="87" spans="1:63"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row>
    <row r="88" spans="1:63"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row>
    <row r="89" spans="1:63"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row>
    <row r="90" spans="1:63"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row>
    <row r="91" spans="1:63"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row>
    <row r="92" spans="1:63"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row>
    <row r="93" spans="1:63"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row>
    <row r="94" spans="1:63"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row>
    <row r="95" spans="1:63"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row>
    <row r="96" spans="1:63"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row>
    <row r="97" spans="1:63"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row>
    <row r="98" spans="1:63"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row>
    <row r="99" spans="1:63"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row>
    <row r="100" spans="1:63"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row>
    <row r="101" spans="1:63"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row>
    <row r="102" spans="1:63"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row>
    <row r="103" spans="1:63"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row>
    <row r="104" spans="1:63"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row>
    <row r="105" spans="1:63"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row>
    <row r="106" spans="1:63"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row>
    <row r="107" spans="1:63"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row>
    <row r="108" spans="1:63"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row>
    <row r="109" spans="1:63"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row>
    <row r="110" spans="1:63"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row>
    <row r="111" spans="1:63"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row>
    <row r="112" spans="1:63"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row>
    <row r="113" spans="1:63"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row>
    <row r="114" spans="1:63"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row>
    <row r="115" spans="1:63"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row>
    <row r="116" spans="1:63"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row>
    <row r="117" spans="1:63"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row>
    <row r="118" spans="1:63"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row>
    <row r="119" spans="1:63"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row>
    <row r="120" spans="1:63"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row>
    <row r="121" spans="1:63"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row>
    <row r="122" spans="1:63" x14ac:dyDescent="0.25">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row>
    <row r="123" spans="1:63" x14ac:dyDescent="0.25">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row>
    <row r="124" spans="1:63" x14ac:dyDescent="0.25">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row>
    <row r="125" spans="1:63" x14ac:dyDescent="0.25">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row>
    <row r="126" spans="1:63" x14ac:dyDescent="0.25">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row>
    <row r="127" spans="1:63" x14ac:dyDescent="0.25">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row>
    <row r="128" spans="1:63" x14ac:dyDescent="0.25">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row>
    <row r="129" spans="2:63" x14ac:dyDescent="0.25">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row>
    <row r="130" spans="2:63" x14ac:dyDescent="0.25">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row>
    <row r="131" spans="2:63" x14ac:dyDescent="0.2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row>
    <row r="132" spans="2:63" x14ac:dyDescent="0.25">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row>
    <row r="133" spans="2:63" x14ac:dyDescent="0.25">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row>
    <row r="134" spans="2:63" x14ac:dyDescent="0.2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row>
    <row r="135" spans="2:63" x14ac:dyDescent="0.25">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row>
    <row r="136" spans="2:63" x14ac:dyDescent="0.25">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row>
    <row r="137" spans="2:63" x14ac:dyDescent="0.25">
      <c r="B137" s="57"/>
      <c r="C137" s="57"/>
      <c r="D137" s="57"/>
      <c r="E137" s="57"/>
      <c r="F137" s="57"/>
      <c r="G137" s="57"/>
      <c r="H137" s="57"/>
      <c r="I137" s="57"/>
    </row>
    <row r="138" spans="2:63" x14ac:dyDescent="0.25">
      <c r="B138" s="57"/>
      <c r="C138" s="57"/>
      <c r="D138" s="57"/>
      <c r="E138" s="57"/>
      <c r="F138" s="57"/>
      <c r="G138" s="57"/>
      <c r="H138" s="57"/>
      <c r="I138" s="57"/>
    </row>
    <row r="139" spans="2:63" x14ac:dyDescent="0.25">
      <c r="B139" s="57"/>
      <c r="C139" s="57"/>
      <c r="D139" s="57"/>
      <c r="E139" s="57"/>
      <c r="F139" s="57"/>
      <c r="G139" s="57"/>
      <c r="H139" s="57"/>
      <c r="I139" s="57"/>
    </row>
    <row r="140" spans="2:63" x14ac:dyDescent="0.25">
      <c r="B140" s="57"/>
      <c r="C140" s="57"/>
      <c r="D140" s="57"/>
      <c r="E140" s="57"/>
      <c r="F140" s="57"/>
      <c r="G140" s="57"/>
      <c r="H140" s="57"/>
      <c r="I140" s="57"/>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row>
    <row r="2" spans="1:91" ht="18" customHeight="1" x14ac:dyDescent="0.25">
      <c r="A2" s="57"/>
      <c r="B2" s="524" t="s">
        <v>374</v>
      </c>
      <c r="C2" s="525"/>
      <c r="D2" s="525"/>
      <c r="E2" s="525"/>
      <c r="F2" s="525"/>
      <c r="G2" s="525"/>
      <c r="H2" s="525"/>
      <c r="I2" s="525"/>
      <c r="J2" s="466" t="s">
        <v>15</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row>
    <row r="3" spans="1:91" ht="18.75" customHeight="1" x14ac:dyDescent="0.25">
      <c r="A3" s="57"/>
      <c r="B3" s="525"/>
      <c r="C3" s="525"/>
      <c r="D3" s="525"/>
      <c r="E3" s="525"/>
      <c r="F3" s="525"/>
      <c r="G3" s="525"/>
      <c r="H3" s="525"/>
      <c r="I3" s="525"/>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row>
    <row r="4" spans="1:91" ht="15" customHeight="1" x14ac:dyDescent="0.25">
      <c r="A4" s="57"/>
      <c r="B4" s="525"/>
      <c r="C4" s="525"/>
      <c r="D4" s="525"/>
      <c r="E4" s="525"/>
      <c r="F4" s="525"/>
      <c r="G4" s="525"/>
      <c r="H4" s="525"/>
      <c r="I4" s="525"/>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row>
    <row r="5" spans="1:91" ht="15.75" thickBot="1" x14ac:dyDescent="0.3">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row>
    <row r="6" spans="1:91" ht="15" customHeight="1" x14ac:dyDescent="0.25">
      <c r="A6" s="57"/>
      <c r="B6" s="413" t="s">
        <v>240</v>
      </c>
      <c r="C6" s="413"/>
      <c r="D6" s="414"/>
      <c r="E6" s="508" t="s">
        <v>360</v>
      </c>
      <c r="F6" s="509"/>
      <c r="G6" s="509"/>
      <c r="H6" s="509"/>
      <c r="I6" s="526"/>
      <c r="J6" s="20" t="e">
        <f>IF(AND(' RIESGOS DE GESTION'!#REF!="Muy Alta",' RIESGOS DE GESTION'!#REF!="Leve"),CONCATENATE("R1C",' RIESGOS DE GESTION'!#REF!),"")</f>
        <v>#REF!</v>
      </c>
      <c r="K6" s="21" t="e">
        <f>IF(AND(' RIESGOS DE GESTION'!#REF!="Muy Alta",' RIESGOS DE GESTION'!#REF!="Leve"),CONCATENATE("R1C",' RIESGOS DE GESTION'!#REF!),"")</f>
        <v>#REF!</v>
      </c>
      <c r="L6" s="21" t="e">
        <f>IF(AND(' RIESGOS DE GESTION'!#REF!="Muy Alta",' RIESGOS DE GESTION'!#REF!="Leve"),CONCATENATE("R1C",' RIESGOS DE GESTION'!#REF!),"")</f>
        <v>#REF!</v>
      </c>
      <c r="M6" s="21" t="e">
        <f>IF(AND(' RIESGOS DE GESTION'!#REF!="Muy Alta",' RIESGOS DE GESTION'!#REF!="Leve"),CONCATENATE("R1C",' RIESGOS DE GESTION'!#REF!),"")</f>
        <v>#REF!</v>
      </c>
      <c r="N6" s="21" t="e">
        <f>IF(AND(' RIESGOS DE GESTION'!#REF!="Muy Alta",' RIESGOS DE GESTION'!#REF!="Leve"),CONCATENATE("R1C",' RIESGOS DE GESTION'!#REF!),"")</f>
        <v>#REF!</v>
      </c>
      <c r="O6" s="22" t="e">
        <f>IF(AND(' RIESGOS DE GESTION'!#REF!="Muy Alta",' RIESGOS DE GESTION'!#REF!="Leve"),CONCATENATE("R1C",' RIESGOS DE GESTION'!#REF!),"")</f>
        <v>#REF!</v>
      </c>
      <c r="P6" s="20" t="e">
        <f>IF(AND(' RIESGOS DE GESTION'!#REF!="Muy Alta",' RIESGOS DE GESTION'!#REF!="Menor"),CONCATENATE("R1C",' RIESGOS DE GESTION'!#REF!),"")</f>
        <v>#REF!</v>
      </c>
      <c r="Q6" s="21" t="e">
        <f>IF(AND(' RIESGOS DE GESTION'!#REF!="Muy Alta",' RIESGOS DE GESTION'!#REF!="Menor"),CONCATENATE("R1C",' RIESGOS DE GESTION'!#REF!),"")</f>
        <v>#REF!</v>
      </c>
      <c r="R6" s="21" t="e">
        <f>IF(AND(' RIESGOS DE GESTION'!#REF!="Muy Alta",' RIESGOS DE GESTION'!#REF!="Menor"),CONCATENATE("R1C",' RIESGOS DE GESTION'!#REF!),"")</f>
        <v>#REF!</v>
      </c>
      <c r="S6" s="21" t="e">
        <f>IF(AND(' RIESGOS DE GESTION'!#REF!="Muy Alta",' RIESGOS DE GESTION'!#REF!="Menor"),CONCATENATE("R1C",' RIESGOS DE GESTION'!#REF!),"")</f>
        <v>#REF!</v>
      </c>
      <c r="T6" s="21" t="e">
        <f>IF(AND(' RIESGOS DE GESTION'!#REF!="Muy Alta",' RIESGOS DE GESTION'!#REF!="Menor"),CONCATENATE("R1C",' RIESGOS DE GESTION'!#REF!),"")</f>
        <v>#REF!</v>
      </c>
      <c r="U6" s="22" t="e">
        <f>IF(AND(' RIESGOS DE GESTION'!#REF!="Muy Alta",' RIESGOS DE GESTION'!#REF!="Menor"),CONCATENATE("R1C",' RIESGOS DE GESTION'!#REF!),"")</f>
        <v>#REF!</v>
      </c>
      <c r="V6" s="20" t="e">
        <f>IF(AND(' RIESGOS DE GESTION'!#REF!="Muy Alta",' RIESGOS DE GESTION'!#REF!="Moderado"),CONCATENATE("R1C",' RIESGOS DE GESTION'!#REF!),"")</f>
        <v>#REF!</v>
      </c>
      <c r="W6" s="21" t="e">
        <f>IF(AND(' RIESGOS DE GESTION'!#REF!="Muy Alta",' RIESGOS DE GESTION'!#REF!="Moderado"),CONCATENATE("R1C",' RIESGOS DE GESTION'!#REF!),"")</f>
        <v>#REF!</v>
      </c>
      <c r="X6" s="21" t="e">
        <f>IF(AND(' RIESGOS DE GESTION'!#REF!="Muy Alta",' RIESGOS DE GESTION'!#REF!="Moderado"),CONCATENATE("R1C",' RIESGOS DE GESTION'!#REF!),"")</f>
        <v>#REF!</v>
      </c>
      <c r="Y6" s="21" t="e">
        <f>IF(AND(' RIESGOS DE GESTION'!#REF!="Muy Alta",' RIESGOS DE GESTION'!#REF!="Moderado"),CONCATENATE("R1C",' RIESGOS DE GESTION'!#REF!),"")</f>
        <v>#REF!</v>
      </c>
      <c r="Z6" s="21" t="e">
        <f>IF(AND(' RIESGOS DE GESTION'!#REF!="Muy Alta",' RIESGOS DE GESTION'!#REF!="Moderado"),CONCATENATE("R1C",' RIESGOS DE GESTION'!#REF!),"")</f>
        <v>#REF!</v>
      </c>
      <c r="AA6" s="22" t="e">
        <f>IF(AND(' RIESGOS DE GESTION'!#REF!="Muy Alta",' RIESGOS DE GESTION'!#REF!="Moderado"),CONCATENATE("R1C",' RIESGOS DE GESTION'!#REF!),"")</f>
        <v>#REF!</v>
      </c>
      <c r="AB6" s="20" t="e">
        <f>IF(AND(' RIESGOS DE GESTION'!#REF!="Muy Alta",' RIESGOS DE GESTION'!#REF!="Mayor"),CONCATENATE("R1C",' RIESGOS DE GESTION'!#REF!),"")</f>
        <v>#REF!</v>
      </c>
      <c r="AC6" s="21" t="e">
        <f>IF(AND(' RIESGOS DE GESTION'!#REF!="Muy Alta",' RIESGOS DE GESTION'!#REF!="Mayor"),CONCATENATE("R1C",' RIESGOS DE GESTION'!#REF!),"")</f>
        <v>#REF!</v>
      </c>
      <c r="AD6" s="21" t="e">
        <f>IF(AND(' RIESGOS DE GESTION'!#REF!="Muy Alta",' RIESGOS DE GESTION'!#REF!="Mayor"),CONCATENATE("R1C",' RIESGOS DE GESTION'!#REF!),"")</f>
        <v>#REF!</v>
      </c>
      <c r="AE6" s="21" t="e">
        <f>IF(AND(' RIESGOS DE GESTION'!#REF!="Muy Alta",' RIESGOS DE GESTION'!#REF!="Mayor"),CONCATENATE("R1C",' RIESGOS DE GESTION'!#REF!),"")</f>
        <v>#REF!</v>
      </c>
      <c r="AF6" s="21" t="e">
        <f>IF(AND(' RIESGOS DE GESTION'!#REF!="Muy Alta",' RIESGOS DE GESTION'!#REF!="Mayor"),CONCATENATE("R1C",' RIESGOS DE GESTION'!#REF!),"")</f>
        <v>#REF!</v>
      </c>
      <c r="AG6" s="22" t="e">
        <f>IF(AND(' RIESGOS DE GESTION'!#REF!="Muy Alta",' RIESGOS DE GESTION'!#REF!="Mayor"),CONCATENATE("R1C",' RIESGOS DE GESTION'!#REF!),"")</f>
        <v>#REF!</v>
      </c>
      <c r="AH6" s="23" t="e">
        <f>IF(AND(' RIESGOS DE GESTION'!#REF!="Muy Alta",' RIESGOS DE GESTION'!#REF!="Catastrófico"),CONCATENATE("R1C",' RIESGOS DE GESTION'!#REF!),"")</f>
        <v>#REF!</v>
      </c>
      <c r="AI6" s="24" t="e">
        <f>IF(AND(' RIESGOS DE GESTION'!#REF!="Muy Alta",' RIESGOS DE GESTION'!#REF!="Catastrófico"),CONCATENATE("R1C",' RIESGOS DE GESTION'!#REF!),"")</f>
        <v>#REF!</v>
      </c>
      <c r="AJ6" s="24" t="e">
        <f>IF(AND(' RIESGOS DE GESTION'!#REF!="Muy Alta",' RIESGOS DE GESTION'!#REF!="Catastrófico"),CONCATENATE("R1C",' RIESGOS DE GESTION'!#REF!),"")</f>
        <v>#REF!</v>
      </c>
      <c r="AK6" s="24" t="e">
        <f>IF(AND(' RIESGOS DE GESTION'!#REF!="Muy Alta",' RIESGOS DE GESTION'!#REF!="Catastrófico"),CONCATENATE("R1C",' RIESGOS DE GESTION'!#REF!),"")</f>
        <v>#REF!</v>
      </c>
      <c r="AL6" s="24" t="e">
        <f>IF(AND(' RIESGOS DE GESTION'!#REF!="Muy Alta",' RIESGOS DE GESTION'!#REF!="Catastrófico"),CONCATENATE("R1C",' RIESGOS DE GESTION'!#REF!),"")</f>
        <v>#REF!</v>
      </c>
      <c r="AM6" s="25" t="e">
        <f>IF(AND(' RIESGOS DE GESTION'!#REF!="Muy Alta",' RIESGOS DE GESTION'!#REF!="Catastrófico"),CONCATENATE("R1C",' RIESGOS DE GESTION'!#REF!),"")</f>
        <v>#REF!</v>
      </c>
      <c r="AN6" s="57"/>
      <c r="AO6" s="515" t="s">
        <v>361</v>
      </c>
      <c r="AP6" s="516"/>
      <c r="AQ6" s="516"/>
      <c r="AR6" s="516"/>
      <c r="AS6" s="516"/>
      <c r="AT6" s="51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row>
    <row r="7" spans="1:91" ht="15" customHeight="1" x14ac:dyDescent="0.25">
      <c r="A7" s="57"/>
      <c r="B7" s="413"/>
      <c r="C7" s="413"/>
      <c r="D7" s="414"/>
      <c r="E7" s="512"/>
      <c r="F7" s="511"/>
      <c r="G7" s="511"/>
      <c r="H7" s="511"/>
      <c r="I7" s="527"/>
      <c r="J7" s="26" t="e">
        <f>IF(AND(' RIESGOS DE GESTION'!#REF!="Muy Alta",' RIESGOS DE GESTION'!#REF!="Leve"),CONCATENATE("R2C",' RIESGOS DE GESTION'!#REF!),"")</f>
        <v>#REF!</v>
      </c>
      <c r="K7" s="27" t="e">
        <f>IF(AND(' RIESGOS DE GESTION'!#REF!="Muy Alta",' RIESGOS DE GESTION'!#REF!="Leve"),CONCATENATE("R2C",' RIESGOS DE GESTION'!#REF!),"")</f>
        <v>#REF!</v>
      </c>
      <c r="L7" s="27" t="e">
        <f>IF(AND(' RIESGOS DE GESTION'!#REF!="Muy Alta",' RIESGOS DE GESTION'!#REF!="Leve"),CONCATENATE("R2C",' RIESGOS DE GESTION'!#REF!),"")</f>
        <v>#REF!</v>
      </c>
      <c r="M7" s="27" t="e">
        <f>IF(AND(' RIESGOS DE GESTION'!#REF!="Muy Alta",' RIESGOS DE GESTION'!#REF!="Leve"),CONCATENATE("R2C",' RIESGOS DE GESTION'!#REF!),"")</f>
        <v>#REF!</v>
      </c>
      <c r="N7" s="27" t="e">
        <f>IF(AND(' RIESGOS DE GESTION'!#REF!="Muy Alta",' RIESGOS DE GESTION'!#REF!="Leve"),CONCATENATE("R2C",' RIESGOS DE GESTION'!#REF!),"")</f>
        <v>#REF!</v>
      </c>
      <c r="O7" s="28" t="e">
        <f>IF(AND(' RIESGOS DE GESTION'!#REF!="Muy Alta",' RIESGOS DE GESTION'!#REF!="Leve"),CONCATENATE("R2C",' RIESGOS DE GESTION'!#REF!),"")</f>
        <v>#REF!</v>
      </c>
      <c r="P7" s="26" t="e">
        <f>IF(AND(' RIESGOS DE GESTION'!#REF!="Muy Alta",' RIESGOS DE GESTION'!#REF!="Menor"),CONCATENATE("R2C",' RIESGOS DE GESTION'!#REF!),"")</f>
        <v>#REF!</v>
      </c>
      <c r="Q7" s="27" t="e">
        <f>IF(AND(' RIESGOS DE GESTION'!#REF!="Muy Alta",' RIESGOS DE GESTION'!#REF!="Menor"),CONCATENATE("R2C",' RIESGOS DE GESTION'!#REF!),"")</f>
        <v>#REF!</v>
      </c>
      <c r="R7" s="27" t="e">
        <f>IF(AND(' RIESGOS DE GESTION'!#REF!="Muy Alta",' RIESGOS DE GESTION'!#REF!="Menor"),CONCATENATE("R2C",' RIESGOS DE GESTION'!#REF!),"")</f>
        <v>#REF!</v>
      </c>
      <c r="S7" s="27" t="e">
        <f>IF(AND(' RIESGOS DE GESTION'!#REF!="Muy Alta",' RIESGOS DE GESTION'!#REF!="Menor"),CONCATENATE("R2C",' RIESGOS DE GESTION'!#REF!),"")</f>
        <v>#REF!</v>
      </c>
      <c r="T7" s="27" t="e">
        <f>IF(AND(' RIESGOS DE GESTION'!#REF!="Muy Alta",' RIESGOS DE GESTION'!#REF!="Menor"),CONCATENATE("R2C",' RIESGOS DE GESTION'!#REF!),"")</f>
        <v>#REF!</v>
      </c>
      <c r="U7" s="28" t="e">
        <f>IF(AND(' RIESGOS DE GESTION'!#REF!="Muy Alta",' RIESGOS DE GESTION'!#REF!="Menor"),CONCATENATE("R2C",' RIESGOS DE GESTION'!#REF!),"")</f>
        <v>#REF!</v>
      </c>
      <c r="V7" s="26" t="e">
        <f>IF(AND(' RIESGOS DE GESTION'!#REF!="Muy Alta",' RIESGOS DE GESTION'!#REF!="Moderado"),CONCATENATE("R2C",' RIESGOS DE GESTION'!#REF!),"")</f>
        <v>#REF!</v>
      </c>
      <c r="W7" s="27" t="e">
        <f>IF(AND(' RIESGOS DE GESTION'!#REF!="Muy Alta",' RIESGOS DE GESTION'!#REF!="Moderado"),CONCATENATE("R2C",' RIESGOS DE GESTION'!#REF!),"")</f>
        <v>#REF!</v>
      </c>
      <c r="X7" s="27" t="e">
        <f>IF(AND(' RIESGOS DE GESTION'!#REF!="Muy Alta",' RIESGOS DE GESTION'!#REF!="Moderado"),CONCATENATE("R2C",' RIESGOS DE GESTION'!#REF!),"")</f>
        <v>#REF!</v>
      </c>
      <c r="Y7" s="27" t="e">
        <f>IF(AND(' RIESGOS DE GESTION'!#REF!="Muy Alta",' RIESGOS DE GESTION'!#REF!="Moderado"),CONCATENATE("R2C",' RIESGOS DE GESTION'!#REF!),"")</f>
        <v>#REF!</v>
      </c>
      <c r="Z7" s="27" t="e">
        <f>IF(AND(' RIESGOS DE GESTION'!#REF!="Muy Alta",' RIESGOS DE GESTION'!#REF!="Moderado"),CONCATENATE("R2C",' RIESGOS DE GESTION'!#REF!),"")</f>
        <v>#REF!</v>
      </c>
      <c r="AA7" s="28" t="e">
        <f>IF(AND(' RIESGOS DE GESTION'!#REF!="Muy Alta",' RIESGOS DE GESTION'!#REF!="Moderado"),CONCATENATE("R2C",' RIESGOS DE GESTION'!#REF!),"")</f>
        <v>#REF!</v>
      </c>
      <c r="AB7" s="26" t="e">
        <f>IF(AND(' RIESGOS DE GESTION'!#REF!="Muy Alta",' RIESGOS DE GESTION'!#REF!="Mayor"),CONCATENATE("R2C",' RIESGOS DE GESTION'!#REF!),"")</f>
        <v>#REF!</v>
      </c>
      <c r="AC7" s="27" t="e">
        <f>IF(AND(' RIESGOS DE GESTION'!#REF!="Muy Alta",' RIESGOS DE GESTION'!#REF!="Mayor"),CONCATENATE("R2C",' RIESGOS DE GESTION'!#REF!),"")</f>
        <v>#REF!</v>
      </c>
      <c r="AD7" s="27" t="e">
        <f>IF(AND(' RIESGOS DE GESTION'!#REF!="Muy Alta",' RIESGOS DE GESTION'!#REF!="Mayor"),CONCATENATE("R2C",' RIESGOS DE GESTION'!#REF!),"")</f>
        <v>#REF!</v>
      </c>
      <c r="AE7" s="27" t="e">
        <f>IF(AND(' RIESGOS DE GESTION'!#REF!="Muy Alta",' RIESGOS DE GESTION'!#REF!="Mayor"),CONCATENATE("R2C",' RIESGOS DE GESTION'!#REF!),"")</f>
        <v>#REF!</v>
      </c>
      <c r="AF7" s="27" t="e">
        <f>IF(AND(' RIESGOS DE GESTION'!#REF!="Muy Alta",' RIESGOS DE GESTION'!#REF!="Mayor"),CONCATENATE("R2C",' RIESGOS DE GESTION'!#REF!),"")</f>
        <v>#REF!</v>
      </c>
      <c r="AG7" s="28" t="e">
        <f>IF(AND(' RIESGOS DE GESTION'!#REF!="Muy Alta",' RIESGOS DE GESTION'!#REF!="Mayor"),CONCATENATE("R2C",' RIESGOS DE GESTION'!#REF!),"")</f>
        <v>#REF!</v>
      </c>
      <c r="AH7" s="29" t="e">
        <f>IF(AND(' RIESGOS DE GESTION'!#REF!="Muy Alta",' RIESGOS DE GESTION'!#REF!="Catastrófico"),CONCATENATE("R2C",' RIESGOS DE GESTION'!#REF!),"")</f>
        <v>#REF!</v>
      </c>
      <c r="AI7" s="30" t="e">
        <f>IF(AND(' RIESGOS DE GESTION'!#REF!="Muy Alta",' RIESGOS DE GESTION'!#REF!="Catastrófico"),CONCATENATE("R2C",' RIESGOS DE GESTION'!#REF!),"")</f>
        <v>#REF!</v>
      </c>
      <c r="AJ7" s="30" t="e">
        <f>IF(AND(' RIESGOS DE GESTION'!#REF!="Muy Alta",' RIESGOS DE GESTION'!#REF!="Catastrófico"),CONCATENATE("R2C",' RIESGOS DE GESTION'!#REF!),"")</f>
        <v>#REF!</v>
      </c>
      <c r="AK7" s="30" t="e">
        <f>IF(AND(' RIESGOS DE GESTION'!#REF!="Muy Alta",' RIESGOS DE GESTION'!#REF!="Catastrófico"),CONCATENATE("R2C",' RIESGOS DE GESTION'!#REF!),"")</f>
        <v>#REF!</v>
      </c>
      <c r="AL7" s="30" t="e">
        <f>IF(AND(' RIESGOS DE GESTION'!#REF!="Muy Alta",' RIESGOS DE GESTION'!#REF!="Catastrófico"),CONCATENATE("R2C",' RIESGOS DE GESTION'!#REF!),"")</f>
        <v>#REF!</v>
      </c>
      <c r="AM7" s="31" t="e">
        <f>IF(AND(' RIESGOS DE GESTION'!#REF!="Muy Alta",' RIESGOS DE GESTION'!#REF!="Catastrófico"),CONCATENATE("R2C",' RIESGOS DE GESTION'!#REF!),"")</f>
        <v>#REF!</v>
      </c>
      <c r="AN7" s="57"/>
      <c r="AO7" s="518"/>
      <c r="AP7" s="519"/>
      <c r="AQ7" s="519"/>
      <c r="AR7" s="519"/>
      <c r="AS7" s="519"/>
      <c r="AT7" s="520"/>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row>
    <row r="8" spans="1:91" ht="15" customHeight="1" x14ac:dyDescent="0.25">
      <c r="A8" s="57"/>
      <c r="B8" s="413"/>
      <c r="C8" s="413"/>
      <c r="D8" s="414"/>
      <c r="E8" s="512"/>
      <c r="F8" s="511"/>
      <c r="G8" s="511"/>
      <c r="H8" s="511"/>
      <c r="I8" s="527"/>
      <c r="J8" s="26" t="e">
        <f>IF(AND(' RIESGOS DE GESTION'!#REF!="Muy Alta",' RIESGOS DE GESTION'!#REF!="Leve"),CONCATENATE("R3C",' RIESGOS DE GESTION'!#REF!),"")</f>
        <v>#REF!</v>
      </c>
      <c r="K8" s="27" t="e">
        <f>IF(AND(' RIESGOS DE GESTION'!#REF!="Muy Alta",' RIESGOS DE GESTION'!#REF!="Leve"),CONCATENATE("R3C",' RIESGOS DE GESTION'!#REF!),"")</f>
        <v>#REF!</v>
      </c>
      <c r="L8" s="27" t="e">
        <f>IF(AND(' RIESGOS DE GESTION'!#REF!="Muy Alta",' RIESGOS DE GESTION'!#REF!="Leve"),CONCATENATE("R3C",' RIESGOS DE GESTION'!#REF!),"")</f>
        <v>#REF!</v>
      </c>
      <c r="M8" s="27" t="e">
        <f>IF(AND(' RIESGOS DE GESTION'!#REF!="Muy Alta",' RIESGOS DE GESTION'!#REF!="Leve"),CONCATENATE("R3C",' RIESGOS DE GESTION'!#REF!),"")</f>
        <v>#REF!</v>
      </c>
      <c r="N8" s="27" t="e">
        <f>IF(AND(' RIESGOS DE GESTION'!#REF!="Muy Alta",' RIESGOS DE GESTION'!#REF!="Leve"),CONCATENATE("R3C",' RIESGOS DE GESTION'!#REF!),"")</f>
        <v>#REF!</v>
      </c>
      <c r="O8" s="28" t="e">
        <f>IF(AND(' RIESGOS DE GESTION'!#REF!="Muy Alta",' RIESGOS DE GESTION'!#REF!="Leve"),CONCATENATE("R3C",' RIESGOS DE GESTION'!#REF!),"")</f>
        <v>#REF!</v>
      </c>
      <c r="P8" s="26" t="e">
        <f>IF(AND(' RIESGOS DE GESTION'!#REF!="Muy Alta",' RIESGOS DE GESTION'!#REF!="Menor"),CONCATENATE("R3C",' RIESGOS DE GESTION'!#REF!),"")</f>
        <v>#REF!</v>
      </c>
      <c r="Q8" s="27" t="e">
        <f>IF(AND(' RIESGOS DE GESTION'!#REF!="Muy Alta",' RIESGOS DE GESTION'!#REF!="Menor"),CONCATENATE("R3C",' RIESGOS DE GESTION'!#REF!),"")</f>
        <v>#REF!</v>
      </c>
      <c r="R8" s="27" t="e">
        <f>IF(AND(' RIESGOS DE GESTION'!#REF!="Muy Alta",' RIESGOS DE GESTION'!#REF!="Menor"),CONCATENATE("R3C",' RIESGOS DE GESTION'!#REF!),"")</f>
        <v>#REF!</v>
      </c>
      <c r="S8" s="27" t="e">
        <f>IF(AND(' RIESGOS DE GESTION'!#REF!="Muy Alta",' RIESGOS DE GESTION'!#REF!="Menor"),CONCATENATE("R3C",' RIESGOS DE GESTION'!#REF!),"")</f>
        <v>#REF!</v>
      </c>
      <c r="T8" s="27" t="e">
        <f>IF(AND(' RIESGOS DE GESTION'!#REF!="Muy Alta",' RIESGOS DE GESTION'!#REF!="Menor"),CONCATENATE("R3C",' RIESGOS DE GESTION'!#REF!),"")</f>
        <v>#REF!</v>
      </c>
      <c r="U8" s="28" t="e">
        <f>IF(AND(' RIESGOS DE GESTION'!#REF!="Muy Alta",' RIESGOS DE GESTION'!#REF!="Menor"),CONCATENATE("R3C",' RIESGOS DE GESTION'!#REF!),"")</f>
        <v>#REF!</v>
      </c>
      <c r="V8" s="26" t="e">
        <f>IF(AND(' RIESGOS DE GESTION'!#REF!="Muy Alta",' RIESGOS DE GESTION'!#REF!="Moderado"),CONCATENATE("R3C",' RIESGOS DE GESTION'!#REF!),"")</f>
        <v>#REF!</v>
      </c>
      <c r="W8" s="27" t="e">
        <f>IF(AND(' RIESGOS DE GESTION'!#REF!="Muy Alta",' RIESGOS DE GESTION'!#REF!="Moderado"),CONCATENATE("R3C",' RIESGOS DE GESTION'!#REF!),"")</f>
        <v>#REF!</v>
      </c>
      <c r="X8" s="27" t="e">
        <f>IF(AND(' RIESGOS DE GESTION'!#REF!="Muy Alta",' RIESGOS DE GESTION'!#REF!="Moderado"),CONCATENATE("R3C",' RIESGOS DE GESTION'!#REF!),"")</f>
        <v>#REF!</v>
      </c>
      <c r="Y8" s="27" t="e">
        <f>IF(AND(' RIESGOS DE GESTION'!#REF!="Muy Alta",' RIESGOS DE GESTION'!#REF!="Moderado"),CONCATENATE("R3C",' RIESGOS DE GESTION'!#REF!),"")</f>
        <v>#REF!</v>
      </c>
      <c r="Z8" s="27" t="e">
        <f>IF(AND(' RIESGOS DE GESTION'!#REF!="Muy Alta",' RIESGOS DE GESTION'!#REF!="Moderado"),CONCATENATE("R3C",' RIESGOS DE GESTION'!#REF!),"")</f>
        <v>#REF!</v>
      </c>
      <c r="AA8" s="28" t="e">
        <f>IF(AND(' RIESGOS DE GESTION'!#REF!="Muy Alta",' RIESGOS DE GESTION'!#REF!="Moderado"),CONCATENATE("R3C",' RIESGOS DE GESTION'!#REF!),"")</f>
        <v>#REF!</v>
      </c>
      <c r="AB8" s="26" t="e">
        <f>IF(AND(' RIESGOS DE GESTION'!#REF!="Muy Alta",' RIESGOS DE GESTION'!#REF!="Mayor"),CONCATENATE("R3C",' RIESGOS DE GESTION'!#REF!),"")</f>
        <v>#REF!</v>
      </c>
      <c r="AC8" s="27" t="e">
        <f>IF(AND(' RIESGOS DE GESTION'!#REF!="Muy Alta",' RIESGOS DE GESTION'!#REF!="Mayor"),CONCATENATE("R3C",' RIESGOS DE GESTION'!#REF!),"")</f>
        <v>#REF!</v>
      </c>
      <c r="AD8" s="27" t="e">
        <f>IF(AND(' RIESGOS DE GESTION'!#REF!="Muy Alta",' RIESGOS DE GESTION'!#REF!="Mayor"),CONCATENATE("R3C",' RIESGOS DE GESTION'!#REF!),"")</f>
        <v>#REF!</v>
      </c>
      <c r="AE8" s="27" t="e">
        <f>IF(AND(' RIESGOS DE GESTION'!#REF!="Muy Alta",' RIESGOS DE GESTION'!#REF!="Mayor"),CONCATENATE("R3C",' RIESGOS DE GESTION'!#REF!),"")</f>
        <v>#REF!</v>
      </c>
      <c r="AF8" s="27" t="e">
        <f>IF(AND(' RIESGOS DE GESTION'!#REF!="Muy Alta",' RIESGOS DE GESTION'!#REF!="Mayor"),CONCATENATE("R3C",' RIESGOS DE GESTION'!#REF!),"")</f>
        <v>#REF!</v>
      </c>
      <c r="AG8" s="28" t="e">
        <f>IF(AND(' RIESGOS DE GESTION'!#REF!="Muy Alta",' RIESGOS DE GESTION'!#REF!="Mayor"),CONCATENATE("R3C",' RIESGOS DE GESTION'!#REF!),"")</f>
        <v>#REF!</v>
      </c>
      <c r="AH8" s="29" t="e">
        <f>IF(AND(' RIESGOS DE GESTION'!#REF!="Muy Alta",' RIESGOS DE GESTION'!#REF!="Catastrófico"),CONCATENATE("R3C",' RIESGOS DE GESTION'!#REF!),"")</f>
        <v>#REF!</v>
      </c>
      <c r="AI8" s="30" t="e">
        <f>IF(AND(' RIESGOS DE GESTION'!#REF!="Muy Alta",' RIESGOS DE GESTION'!#REF!="Catastrófico"),CONCATENATE("R3C",' RIESGOS DE GESTION'!#REF!),"")</f>
        <v>#REF!</v>
      </c>
      <c r="AJ8" s="30" t="e">
        <f>IF(AND(' RIESGOS DE GESTION'!#REF!="Muy Alta",' RIESGOS DE GESTION'!#REF!="Catastrófico"),CONCATENATE("R3C",' RIESGOS DE GESTION'!#REF!),"")</f>
        <v>#REF!</v>
      </c>
      <c r="AK8" s="30" t="e">
        <f>IF(AND(' RIESGOS DE GESTION'!#REF!="Muy Alta",' RIESGOS DE GESTION'!#REF!="Catastrófico"),CONCATENATE("R3C",' RIESGOS DE GESTION'!#REF!),"")</f>
        <v>#REF!</v>
      </c>
      <c r="AL8" s="30" t="e">
        <f>IF(AND(' RIESGOS DE GESTION'!#REF!="Muy Alta",' RIESGOS DE GESTION'!#REF!="Catastrófico"),CONCATENATE("R3C",' RIESGOS DE GESTION'!#REF!),"")</f>
        <v>#REF!</v>
      </c>
      <c r="AM8" s="31" t="e">
        <f>IF(AND(' RIESGOS DE GESTION'!#REF!="Muy Alta",' RIESGOS DE GESTION'!#REF!="Catastrófico"),CONCATENATE("R3C",' RIESGOS DE GESTION'!#REF!),"")</f>
        <v>#REF!</v>
      </c>
      <c r="AN8" s="57"/>
      <c r="AO8" s="518"/>
      <c r="AP8" s="519"/>
      <c r="AQ8" s="519"/>
      <c r="AR8" s="519"/>
      <c r="AS8" s="519"/>
      <c r="AT8" s="520"/>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row>
    <row r="9" spans="1:91" ht="15" customHeight="1" x14ac:dyDescent="0.25">
      <c r="A9" s="57"/>
      <c r="B9" s="413"/>
      <c r="C9" s="413"/>
      <c r="D9" s="414"/>
      <c r="E9" s="512"/>
      <c r="F9" s="511"/>
      <c r="G9" s="511"/>
      <c r="H9" s="511"/>
      <c r="I9" s="527"/>
      <c r="J9" s="26" t="e">
        <f>IF(AND(' RIESGOS DE GESTION'!#REF!="Muy Alta",' RIESGOS DE GESTION'!#REF!="Leve"),CONCATENATE("R4C",' RIESGOS DE GESTION'!#REF!),"")</f>
        <v>#REF!</v>
      </c>
      <c r="K9" s="27" t="e">
        <f>IF(AND(' RIESGOS DE GESTION'!#REF!="Muy Alta",' RIESGOS DE GESTION'!#REF!="Leve"),CONCATENATE("R4C",' RIESGOS DE GESTION'!#REF!),"")</f>
        <v>#REF!</v>
      </c>
      <c r="L9" s="27" t="e">
        <f>IF(AND(' RIESGOS DE GESTION'!#REF!="Muy Alta",' RIESGOS DE GESTION'!#REF!="Leve"),CONCATENATE("R4C",' RIESGOS DE GESTION'!#REF!),"")</f>
        <v>#REF!</v>
      </c>
      <c r="M9" s="27" t="e">
        <f>IF(AND(' RIESGOS DE GESTION'!#REF!="Muy Alta",' RIESGOS DE GESTION'!#REF!="Leve"),CONCATENATE("R4C",' RIESGOS DE GESTION'!#REF!),"")</f>
        <v>#REF!</v>
      </c>
      <c r="N9" s="27" t="e">
        <f>IF(AND(' RIESGOS DE GESTION'!#REF!="Muy Alta",' RIESGOS DE GESTION'!#REF!="Leve"),CONCATENATE("R4C",' RIESGOS DE GESTION'!#REF!),"")</f>
        <v>#REF!</v>
      </c>
      <c r="O9" s="28" t="e">
        <f>IF(AND(' RIESGOS DE GESTION'!#REF!="Muy Alta",' RIESGOS DE GESTION'!#REF!="Leve"),CONCATENATE("R4C",' RIESGOS DE GESTION'!#REF!),"")</f>
        <v>#REF!</v>
      </c>
      <c r="P9" s="26" t="e">
        <f>IF(AND(' RIESGOS DE GESTION'!#REF!="Muy Alta",' RIESGOS DE GESTION'!#REF!="Menor"),CONCATENATE("R4C",' RIESGOS DE GESTION'!#REF!),"")</f>
        <v>#REF!</v>
      </c>
      <c r="Q9" s="27" t="e">
        <f>IF(AND(' RIESGOS DE GESTION'!#REF!="Muy Alta",' RIESGOS DE GESTION'!#REF!="Menor"),CONCATENATE("R4C",' RIESGOS DE GESTION'!#REF!),"")</f>
        <v>#REF!</v>
      </c>
      <c r="R9" s="27" t="e">
        <f>IF(AND(' RIESGOS DE GESTION'!#REF!="Muy Alta",' RIESGOS DE GESTION'!#REF!="Menor"),CONCATENATE("R4C",' RIESGOS DE GESTION'!#REF!),"")</f>
        <v>#REF!</v>
      </c>
      <c r="S9" s="27" t="e">
        <f>IF(AND(' RIESGOS DE GESTION'!#REF!="Muy Alta",' RIESGOS DE GESTION'!#REF!="Menor"),CONCATENATE("R4C",' RIESGOS DE GESTION'!#REF!),"")</f>
        <v>#REF!</v>
      </c>
      <c r="T9" s="27" t="e">
        <f>IF(AND(' RIESGOS DE GESTION'!#REF!="Muy Alta",' RIESGOS DE GESTION'!#REF!="Menor"),CONCATENATE("R4C",' RIESGOS DE GESTION'!#REF!),"")</f>
        <v>#REF!</v>
      </c>
      <c r="U9" s="28" t="e">
        <f>IF(AND(' RIESGOS DE GESTION'!#REF!="Muy Alta",' RIESGOS DE GESTION'!#REF!="Menor"),CONCATENATE("R4C",' RIESGOS DE GESTION'!#REF!),"")</f>
        <v>#REF!</v>
      </c>
      <c r="V9" s="26" t="e">
        <f>IF(AND(' RIESGOS DE GESTION'!#REF!="Muy Alta",' RIESGOS DE GESTION'!#REF!="Moderado"),CONCATENATE("R4C",' RIESGOS DE GESTION'!#REF!),"")</f>
        <v>#REF!</v>
      </c>
      <c r="W9" s="27" t="e">
        <f>IF(AND(' RIESGOS DE GESTION'!#REF!="Muy Alta",' RIESGOS DE GESTION'!#REF!="Moderado"),CONCATENATE("R4C",' RIESGOS DE GESTION'!#REF!),"")</f>
        <v>#REF!</v>
      </c>
      <c r="X9" s="27" t="e">
        <f>IF(AND(' RIESGOS DE GESTION'!#REF!="Muy Alta",' RIESGOS DE GESTION'!#REF!="Moderado"),CONCATENATE("R4C",' RIESGOS DE GESTION'!#REF!),"")</f>
        <v>#REF!</v>
      </c>
      <c r="Y9" s="27" t="e">
        <f>IF(AND(' RIESGOS DE GESTION'!#REF!="Muy Alta",' RIESGOS DE GESTION'!#REF!="Moderado"),CONCATENATE("R4C",' RIESGOS DE GESTION'!#REF!),"")</f>
        <v>#REF!</v>
      </c>
      <c r="Z9" s="27" t="e">
        <f>IF(AND(' RIESGOS DE GESTION'!#REF!="Muy Alta",' RIESGOS DE GESTION'!#REF!="Moderado"),CONCATENATE("R4C",' RIESGOS DE GESTION'!#REF!),"")</f>
        <v>#REF!</v>
      </c>
      <c r="AA9" s="28" t="e">
        <f>IF(AND(' RIESGOS DE GESTION'!#REF!="Muy Alta",' RIESGOS DE GESTION'!#REF!="Moderado"),CONCATENATE("R4C",' RIESGOS DE GESTION'!#REF!),"")</f>
        <v>#REF!</v>
      </c>
      <c r="AB9" s="26" t="e">
        <f>IF(AND(' RIESGOS DE GESTION'!#REF!="Muy Alta",' RIESGOS DE GESTION'!#REF!="Mayor"),CONCATENATE("R4C",' RIESGOS DE GESTION'!#REF!),"")</f>
        <v>#REF!</v>
      </c>
      <c r="AC9" s="27" t="e">
        <f>IF(AND(' RIESGOS DE GESTION'!#REF!="Muy Alta",' RIESGOS DE GESTION'!#REF!="Mayor"),CONCATENATE("R4C",' RIESGOS DE GESTION'!#REF!),"")</f>
        <v>#REF!</v>
      </c>
      <c r="AD9" s="27" t="e">
        <f>IF(AND(' RIESGOS DE GESTION'!#REF!="Muy Alta",' RIESGOS DE GESTION'!#REF!="Mayor"),CONCATENATE("R4C",' RIESGOS DE GESTION'!#REF!),"")</f>
        <v>#REF!</v>
      </c>
      <c r="AE9" s="27" t="e">
        <f>IF(AND(' RIESGOS DE GESTION'!#REF!="Muy Alta",' RIESGOS DE GESTION'!#REF!="Mayor"),CONCATENATE("R4C",' RIESGOS DE GESTION'!#REF!),"")</f>
        <v>#REF!</v>
      </c>
      <c r="AF9" s="27" t="e">
        <f>IF(AND(' RIESGOS DE GESTION'!#REF!="Muy Alta",' RIESGOS DE GESTION'!#REF!="Mayor"),CONCATENATE("R4C",' RIESGOS DE GESTION'!#REF!),"")</f>
        <v>#REF!</v>
      </c>
      <c r="AG9" s="28" t="e">
        <f>IF(AND(' RIESGOS DE GESTION'!#REF!="Muy Alta",' RIESGOS DE GESTION'!#REF!="Mayor"),CONCATENATE("R4C",' RIESGOS DE GESTION'!#REF!),"")</f>
        <v>#REF!</v>
      </c>
      <c r="AH9" s="29" t="e">
        <f>IF(AND(' RIESGOS DE GESTION'!#REF!="Muy Alta",' RIESGOS DE GESTION'!#REF!="Catastrófico"),CONCATENATE("R4C",' RIESGOS DE GESTION'!#REF!),"")</f>
        <v>#REF!</v>
      </c>
      <c r="AI9" s="30" t="e">
        <f>IF(AND(' RIESGOS DE GESTION'!#REF!="Muy Alta",' RIESGOS DE GESTION'!#REF!="Catastrófico"),CONCATENATE("R4C",' RIESGOS DE GESTION'!#REF!),"")</f>
        <v>#REF!</v>
      </c>
      <c r="AJ9" s="30" t="e">
        <f>IF(AND(' RIESGOS DE GESTION'!#REF!="Muy Alta",' RIESGOS DE GESTION'!#REF!="Catastrófico"),CONCATENATE("R4C",' RIESGOS DE GESTION'!#REF!),"")</f>
        <v>#REF!</v>
      </c>
      <c r="AK9" s="30" t="e">
        <f>IF(AND(' RIESGOS DE GESTION'!#REF!="Muy Alta",' RIESGOS DE GESTION'!#REF!="Catastrófico"),CONCATENATE("R4C",' RIESGOS DE GESTION'!#REF!),"")</f>
        <v>#REF!</v>
      </c>
      <c r="AL9" s="30" t="e">
        <f>IF(AND(' RIESGOS DE GESTION'!#REF!="Muy Alta",' RIESGOS DE GESTION'!#REF!="Catastrófico"),CONCATENATE("R4C",' RIESGOS DE GESTION'!#REF!),"")</f>
        <v>#REF!</v>
      </c>
      <c r="AM9" s="31" t="e">
        <f>IF(AND(' RIESGOS DE GESTION'!#REF!="Muy Alta",' RIESGOS DE GESTION'!#REF!="Catastrófico"),CONCATENATE("R4C",' RIESGOS DE GESTION'!#REF!),"")</f>
        <v>#REF!</v>
      </c>
      <c r="AN9" s="57"/>
      <c r="AO9" s="518"/>
      <c r="AP9" s="519"/>
      <c r="AQ9" s="519"/>
      <c r="AR9" s="519"/>
      <c r="AS9" s="519"/>
      <c r="AT9" s="520"/>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row>
    <row r="10" spans="1:91" ht="15" customHeight="1" x14ac:dyDescent="0.25">
      <c r="A10" s="57"/>
      <c r="B10" s="413"/>
      <c r="C10" s="413"/>
      <c r="D10" s="414"/>
      <c r="E10" s="512"/>
      <c r="F10" s="511"/>
      <c r="G10" s="511"/>
      <c r="H10" s="511"/>
      <c r="I10" s="527"/>
      <c r="J10" s="26" t="e">
        <f>IF(AND(' RIESGOS DE GESTION'!#REF!="Muy Alta",' RIESGOS DE GESTION'!#REF!="Leve"),CONCATENATE("R5C",' RIESGOS DE GESTION'!#REF!),"")</f>
        <v>#REF!</v>
      </c>
      <c r="K10" s="27" t="e">
        <f>IF(AND(' RIESGOS DE GESTION'!#REF!="Muy Alta",' RIESGOS DE GESTION'!#REF!="Leve"),CONCATENATE("R5C",' RIESGOS DE GESTION'!#REF!),"")</f>
        <v>#REF!</v>
      </c>
      <c r="L10" s="27" t="e">
        <f>IF(AND(' RIESGOS DE GESTION'!#REF!="Muy Alta",' RIESGOS DE GESTION'!#REF!="Leve"),CONCATENATE("R5C",' RIESGOS DE GESTION'!#REF!),"")</f>
        <v>#REF!</v>
      </c>
      <c r="M10" s="27" t="e">
        <f>IF(AND(' RIESGOS DE GESTION'!#REF!="Muy Alta",' RIESGOS DE GESTION'!#REF!="Leve"),CONCATENATE("R5C",' RIESGOS DE GESTION'!#REF!),"")</f>
        <v>#REF!</v>
      </c>
      <c r="N10" s="27" t="e">
        <f>IF(AND(' RIESGOS DE GESTION'!#REF!="Muy Alta",' RIESGOS DE GESTION'!#REF!="Leve"),CONCATENATE("R5C",' RIESGOS DE GESTION'!#REF!),"")</f>
        <v>#REF!</v>
      </c>
      <c r="O10" s="28" t="e">
        <f>IF(AND(' RIESGOS DE GESTION'!#REF!="Muy Alta",' RIESGOS DE GESTION'!#REF!="Leve"),CONCATENATE("R5C",' RIESGOS DE GESTION'!#REF!),"")</f>
        <v>#REF!</v>
      </c>
      <c r="P10" s="26" t="e">
        <f>IF(AND(' RIESGOS DE GESTION'!#REF!="Muy Alta",' RIESGOS DE GESTION'!#REF!="Menor"),CONCATENATE("R5C",' RIESGOS DE GESTION'!#REF!),"")</f>
        <v>#REF!</v>
      </c>
      <c r="Q10" s="27" t="e">
        <f>IF(AND(' RIESGOS DE GESTION'!#REF!="Muy Alta",' RIESGOS DE GESTION'!#REF!="Menor"),CONCATENATE("R5C",' RIESGOS DE GESTION'!#REF!),"")</f>
        <v>#REF!</v>
      </c>
      <c r="R10" s="27" t="e">
        <f>IF(AND(' RIESGOS DE GESTION'!#REF!="Muy Alta",' RIESGOS DE GESTION'!#REF!="Menor"),CONCATENATE("R5C",' RIESGOS DE GESTION'!#REF!),"")</f>
        <v>#REF!</v>
      </c>
      <c r="S10" s="27" t="e">
        <f>IF(AND(' RIESGOS DE GESTION'!#REF!="Muy Alta",' RIESGOS DE GESTION'!#REF!="Menor"),CONCATENATE("R5C",' RIESGOS DE GESTION'!#REF!),"")</f>
        <v>#REF!</v>
      </c>
      <c r="T10" s="27" t="e">
        <f>IF(AND(' RIESGOS DE GESTION'!#REF!="Muy Alta",' RIESGOS DE GESTION'!#REF!="Menor"),CONCATENATE("R5C",' RIESGOS DE GESTION'!#REF!),"")</f>
        <v>#REF!</v>
      </c>
      <c r="U10" s="28" t="e">
        <f>IF(AND(' RIESGOS DE GESTION'!#REF!="Muy Alta",' RIESGOS DE GESTION'!#REF!="Menor"),CONCATENATE("R5C",' RIESGOS DE GESTION'!#REF!),"")</f>
        <v>#REF!</v>
      </c>
      <c r="V10" s="26" t="e">
        <f>IF(AND(' RIESGOS DE GESTION'!#REF!="Muy Alta",' RIESGOS DE GESTION'!#REF!="Moderado"),CONCATENATE("R5C",' RIESGOS DE GESTION'!#REF!),"")</f>
        <v>#REF!</v>
      </c>
      <c r="W10" s="27" t="e">
        <f>IF(AND(' RIESGOS DE GESTION'!#REF!="Muy Alta",' RIESGOS DE GESTION'!#REF!="Moderado"),CONCATENATE("R5C",' RIESGOS DE GESTION'!#REF!),"")</f>
        <v>#REF!</v>
      </c>
      <c r="X10" s="27" t="e">
        <f>IF(AND(' RIESGOS DE GESTION'!#REF!="Muy Alta",' RIESGOS DE GESTION'!#REF!="Moderado"),CONCATENATE("R5C",' RIESGOS DE GESTION'!#REF!),"")</f>
        <v>#REF!</v>
      </c>
      <c r="Y10" s="27" t="e">
        <f>IF(AND(' RIESGOS DE GESTION'!#REF!="Muy Alta",' RIESGOS DE GESTION'!#REF!="Moderado"),CONCATENATE("R5C",' RIESGOS DE GESTION'!#REF!),"")</f>
        <v>#REF!</v>
      </c>
      <c r="Z10" s="27" t="e">
        <f>IF(AND(' RIESGOS DE GESTION'!#REF!="Muy Alta",' RIESGOS DE GESTION'!#REF!="Moderado"),CONCATENATE("R5C",' RIESGOS DE GESTION'!#REF!),"")</f>
        <v>#REF!</v>
      </c>
      <c r="AA10" s="28" t="e">
        <f>IF(AND(' RIESGOS DE GESTION'!#REF!="Muy Alta",' RIESGOS DE GESTION'!#REF!="Moderado"),CONCATENATE("R5C",' RIESGOS DE GESTION'!#REF!),"")</f>
        <v>#REF!</v>
      </c>
      <c r="AB10" s="26" t="e">
        <f>IF(AND(' RIESGOS DE GESTION'!#REF!="Muy Alta",' RIESGOS DE GESTION'!#REF!="Mayor"),CONCATENATE("R5C",' RIESGOS DE GESTION'!#REF!),"")</f>
        <v>#REF!</v>
      </c>
      <c r="AC10" s="27" t="e">
        <f>IF(AND(' RIESGOS DE GESTION'!#REF!="Muy Alta",' RIESGOS DE GESTION'!#REF!="Mayor"),CONCATENATE("R5C",' RIESGOS DE GESTION'!#REF!),"")</f>
        <v>#REF!</v>
      </c>
      <c r="AD10" s="27" t="e">
        <f>IF(AND(' RIESGOS DE GESTION'!#REF!="Muy Alta",' RIESGOS DE GESTION'!#REF!="Mayor"),CONCATENATE("R5C",' RIESGOS DE GESTION'!#REF!),"")</f>
        <v>#REF!</v>
      </c>
      <c r="AE10" s="27" t="e">
        <f>IF(AND(' RIESGOS DE GESTION'!#REF!="Muy Alta",' RIESGOS DE GESTION'!#REF!="Mayor"),CONCATENATE("R5C",' RIESGOS DE GESTION'!#REF!),"")</f>
        <v>#REF!</v>
      </c>
      <c r="AF10" s="27" t="e">
        <f>IF(AND(' RIESGOS DE GESTION'!#REF!="Muy Alta",' RIESGOS DE GESTION'!#REF!="Mayor"),CONCATENATE("R5C",' RIESGOS DE GESTION'!#REF!),"")</f>
        <v>#REF!</v>
      </c>
      <c r="AG10" s="28" t="e">
        <f>IF(AND(' RIESGOS DE GESTION'!#REF!="Muy Alta",' RIESGOS DE GESTION'!#REF!="Mayor"),CONCATENATE("R5C",' RIESGOS DE GESTION'!#REF!),"")</f>
        <v>#REF!</v>
      </c>
      <c r="AH10" s="29" t="e">
        <f>IF(AND(' RIESGOS DE GESTION'!#REF!="Muy Alta",' RIESGOS DE GESTION'!#REF!="Catastrófico"),CONCATENATE("R5C",' RIESGOS DE GESTION'!#REF!),"")</f>
        <v>#REF!</v>
      </c>
      <c r="AI10" s="30" t="e">
        <f>IF(AND(' RIESGOS DE GESTION'!#REF!="Muy Alta",' RIESGOS DE GESTION'!#REF!="Catastrófico"),CONCATENATE("R5C",' RIESGOS DE GESTION'!#REF!),"")</f>
        <v>#REF!</v>
      </c>
      <c r="AJ10" s="30" t="e">
        <f>IF(AND(' RIESGOS DE GESTION'!#REF!="Muy Alta",' RIESGOS DE GESTION'!#REF!="Catastrófico"),CONCATENATE("R5C",' RIESGOS DE GESTION'!#REF!),"")</f>
        <v>#REF!</v>
      </c>
      <c r="AK10" s="30" t="e">
        <f>IF(AND(' RIESGOS DE GESTION'!#REF!="Muy Alta",' RIESGOS DE GESTION'!#REF!="Catastrófico"),CONCATENATE("R5C",' RIESGOS DE GESTION'!#REF!),"")</f>
        <v>#REF!</v>
      </c>
      <c r="AL10" s="30" t="e">
        <f>IF(AND(' RIESGOS DE GESTION'!#REF!="Muy Alta",' RIESGOS DE GESTION'!#REF!="Catastrófico"),CONCATENATE("R5C",' RIESGOS DE GESTION'!#REF!),"")</f>
        <v>#REF!</v>
      </c>
      <c r="AM10" s="31" t="e">
        <f>IF(AND(' RIESGOS DE GESTION'!#REF!="Muy Alta",' RIESGOS DE GESTION'!#REF!="Catastrófico"),CONCATENATE("R5C",' RIESGOS DE GESTION'!#REF!),"")</f>
        <v>#REF!</v>
      </c>
      <c r="AN10" s="57"/>
      <c r="AO10" s="518"/>
      <c r="AP10" s="519"/>
      <c r="AQ10" s="519"/>
      <c r="AR10" s="519"/>
      <c r="AS10" s="519"/>
      <c r="AT10" s="520"/>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row>
    <row r="11" spans="1:91" ht="15" customHeight="1" x14ac:dyDescent="0.25">
      <c r="A11" s="57"/>
      <c r="B11" s="413"/>
      <c r="C11" s="413"/>
      <c r="D11" s="414"/>
      <c r="E11" s="512"/>
      <c r="F11" s="511"/>
      <c r="G11" s="511"/>
      <c r="H11" s="511"/>
      <c r="I11" s="527"/>
      <c r="J11" s="26" t="e">
        <f>IF(AND(' RIESGOS DE GESTION'!#REF!="Muy Alta",' RIESGOS DE GESTION'!#REF!="Leve"),CONCATENATE("R6C",' RIESGOS DE GESTION'!#REF!),"")</f>
        <v>#REF!</v>
      </c>
      <c r="K11" s="27" t="e">
        <f>IF(AND(' RIESGOS DE GESTION'!#REF!="Muy Alta",' RIESGOS DE GESTION'!#REF!="Leve"),CONCATENATE("R6C",' RIESGOS DE GESTION'!#REF!),"")</f>
        <v>#REF!</v>
      </c>
      <c r="L11" s="27" t="e">
        <f>IF(AND(' RIESGOS DE GESTION'!#REF!="Muy Alta",' RIESGOS DE GESTION'!#REF!="Leve"),CONCATENATE("R6C",' RIESGOS DE GESTION'!#REF!),"")</f>
        <v>#REF!</v>
      </c>
      <c r="M11" s="27" t="e">
        <f>IF(AND(' RIESGOS DE GESTION'!#REF!="Muy Alta",' RIESGOS DE GESTION'!#REF!="Leve"),CONCATENATE("R6C",' RIESGOS DE GESTION'!#REF!),"")</f>
        <v>#REF!</v>
      </c>
      <c r="N11" s="27" t="e">
        <f>IF(AND(' RIESGOS DE GESTION'!#REF!="Muy Alta",' RIESGOS DE GESTION'!#REF!="Leve"),CONCATENATE("R6C",' RIESGOS DE GESTION'!#REF!),"")</f>
        <v>#REF!</v>
      </c>
      <c r="O11" s="28" t="e">
        <f>IF(AND(' RIESGOS DE GESTION'!#REF!="Muy Alta",' RIESGOS DE GESTION'!#REF!="Leve"),CONCATENATE("R6C",' RIESGOS DE GESTION'!#REF!),"")</f>
        <v>#REF!</v>
      </c>
      <c r="P11" s="26" t="e">
        <f>IF(AND(' RIESGOS DE GESTION'!#REF!="Muy Alta",' RIESGOS DE GESTION'!#REF!="Menor"),CONCATENATE("R6C",' RIESGOS DE GESTION'!#REF!),"")</f>
        <v>#REF!</v>
      </c>
      <c r="Q11" s="27" t="e">
        <f>IF(AND(' RIESGOS DE GESTION'!#REF!="Muy Alta",' RIESGOS DE GESTION'!#REF!="Menor"),CONCATENATE("R6C",' RIESGOS DE GESTION'!#REF!),"")</f>
        <v>#REF!</v>
      </c>
      <c r="R11" s="27" t="e">
        <f>IF(AND(' RIESGOS DE GESTION'!#REF!="Muy Alta",' RIESGOS DE GESTION'!#REF!="Menor"),CONCATENATE("R6C",' RIESGOS DE GESTION'!#REF!),"")</f>
        <v>#REF!</v>
      </c>
      <c r="S11" s="27" t="e">
        <f>IF(AND(' RIESGOS DE GESTION'!#REF!="Muy Alta",' RIESGOS DE GESTION'!#REF!="Menor"),CONCATENATE("R6C",' RIESGOS DE GESTION'!#REF!),"")</f>
        <v>#REF!</v>
      </c>
      <c r="T11" s="27" t="e">
        <f>IF(AND(' RIESGOS DE GESTION'!#REF!="Muy Alta",' RIESGOS DE GESTION'!#REF!="Menor"),CONCATENATE("R6C",' RIESGOS DE GESTION'!#REF!),"")</f>
        <v>#REF!</v>
      </c>
      <c r="U11" s="28" t="e">
        <f>IF(AND(' RIESGOS DE GESTION'!#REF!="Muy Alta",' RIESGOS DE GESTION'!#REF!="Menor"),CONCATENATE("R6C",' RIESGOS DE GESTION'!#REF!),"")</f>
        <v>#REF!</v>
      </c>
      <c r="V11" s="26" t="e">
        <f>IF(AND(' RIESGOS DE GESTION'!#REF!="Muy Alta",' RIESGOS DE GESTION'!#REF!="Moderado"),CONCATENATE("R6C",' RIESGOS DE GESTION'!#REF!),"")</f>
        <v>#REF!</v>
      </c>
      <c r="W11" s="27" t="e">
        <f>IF(AND(' RIESGOS DE GESTION'!#REF!="Muy Alta",' RIESGOS DE GESTION'!#REF!="Moderado"),CONCATENATE("R6C",' RIESGOS DE GESTION'!#REF!),"")</f>
        <v>#REF!</v>
      </c>
      <c r="X11" s="27" t="e">
        <f>IF(AND(' RIESGOS DE GESTION'!#REF!="Muy Alta",' RIESGOS DE GESTION'!#REF!="Moderado"),CONCATENATE("R6C",' RIESGOS DE GESTION'!#REF!),"")</f>
        <v>#REF!</v>
      </c>
      <c r="Y11" s="27" t="e">
        <f>IF(AND(' RIESGOS DE GESTION'!#REF!="Muy Alta",' RIESGOS DE GESTION'!#REF!="Moderado"),CONCATENATE("R6C",' RIESGOS DE GESTION'!#REF!),"")</f>
        <v>#REF!</v>
      </c>
      <c r="Z11" s="27" t="e">
        <f>IF(AND(' RIESGOS DE GESTION'!#REF!="Muy Alta",' RIESGOS DE GESTION'!#REF!="Moderado"),CONCATENATE("R6C",' RIESGOS DE GESTION'!#REF!),"")</f>
        <v>#REF!</v>
      </c>
      <c r="AA11" s="28" t="e">
        <f>IF(AND(' RIESGOS DE GESTION'!#REF!="Muy Alta",' RIESGOS DE GESTION'!#REF!="Moderado"),CONCATENATE("R6C",' RIESGOS DE GESTION'!#REF!),"")</f>
        <v>#REF!</v>
      </c>
      <c r="AB11" s="26" t="e">
        <f>IF(AND(' RIESGOS DE GESTION'!#REF!="Muy Alta",' RIESGOS DE GESTION'!#REF!="Mayor"),CONCATENATE("R6C",' RIESGOS DE GESTION'!#REF!),"")</f>
        <v>#REF!</v>
      </c>
      <c r="AC11" s="27" t="e">
        <f>IF(AND(' RIESGOS DE GESTION'!#REF!="Muy Alta",' RIESGOS DE GESTION'!#REF!="Mayor"),CONCATENATE("R6C",' RIESGOS DE GESTION'!#REF!),"")</f>
        <v>#REF!</v>
      </c>
      <c r="AD11" s="27" t="e">
        <f>IF(AND(' RIESGOS DE GESTION'!#REF!="Muy Alta",' RIESGOS DE GESTION'!#REF!="Mayor"),CONCATENATE("R6C",' RIESGOS DE GESTION'!#REF!),"")</f>
        <v>#REF!</v>
      </c>
      <c r="AE11" s="27" t="e">
        <f>IF(AND(' RIESGOS DE GESTION'!#REF!="Muy Alta",' RIESGOS DE GESTION'!#REF!="Mayor"),CONCATENATE("R6C",' RIESGOS DE GESTION'!#REF!),"")</f>
        <v>#REF!</v>
      </c>
      <c r="AF11" s="27" t="e">
        <f>IF(AND(' RIESGOS DE GESTION'!#REF!="Muy Alta",' RIESGOS DE GESTION'!#REF!="Mayor"),CONCATENATE("R6C",' RIESGOS DE GESTION'!#REF!),"")</f>
        <v>#REF!</v>
      </c>
      <c r="AG11" s="28" t="e">
        <f>IF(AND(' RIESGOS DE GESTION'!#REF!="Muy Alta",' RIESGOS DE GESTION'!#REF!="Mayor"),CONCATENATE("R6C",' RIESGOS DE GESTION'!#REF!),"")</f>
        <v>#REF!</v>
      </c>
      <c r="AH11" s="29" t="e">
        <f>IF(AND(' RIESGOS DE GESTION'!#REF!="Muy Alta",' RIESGOS DE GESTION'!#REF!="Catastrófico"),CONCATENATE("R6C",' RIESGOS DE GESTION'!#REF!),"")</f>
        <v>#REF!</v>
      </c>
      <c r="AI11" s="30" t="e">
        <f>IF(AND(' RIESGOS DE GESTION'!#REF!="Muy Alta",' RIESGOS DE GESTION'!#REF!="Catastrófico"),CONCATENATE("R6C",' RIESGOS DE GESTION'!#REF!),"")</f>
        <v>#REF!</v>
      </c>
      <c r="AJ11" s="30" t="e">
        <f>IF(AND(' RIESGOS DE GESTION'!#REF!="Muy Alta",' RIESGOS DE GESTION'!#REF!="Catastrófico"),CONCATENATE("R6C",' RIESGOS DE GESTION'!#REF!),"")</f>
        <v>#REF!</v>
      </c>
      <c r="AK11" s="30" t="e">
        <f>IF(AND(' RIESGOS DE GESTION'!#REF!="Muy Alta",' RIESGOS DE GESTION'!#REF!="Catastrófico"),CONCATENATE("R6C",' RIESGOS DE GESTION'!#REF!),"")</f>
        <v>#REF!</v>
      </c>
      <c r="AL11" s="30" t="e">
        <f>IF(AND(' RIESGOS DE GESTION'!#REF!="Muy Alta",' RIESGOS DE GESTION'!#REF!="Catastrófico"),CONCATENATE("R6C",' RIESGOS DE GESTION'!#REF!),"")</f>
        <v>#REF!</v>
      </c>
      <c r="AM11" s="31" t="e">
        <f>IF(AND(' RIESGOS DE GESTION'!#REF!="Muy Alta",' RIESGOS DE GESTION'!#REF!="Catastrófico"),CONCATENATE("R6C",' RIESGOS DE GESTION'!#REF!),"")</f>
        <v>#REF!</v>
      </c>
      <c r="AN11" s="57"/>
      <c r="AO11" s="518"/>
      <c r="AP11" s="519"/>
      <c r="AQ11" s="519"/>
      <c r="AR11" s="519"/>
      <c r="AS11" s="519"/>
      <c r="AT11" s="520"/>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row>
    <row r="12" spans="1:91" ht="15" customHeight="1" x14ac:dyDescent="0.25">
      <c r="A12" s="57"/>
      <c r="B12" s="413"/>
      <c r="C12" s="413"/>
      <c r="D12" s="414"/>
      <c r="E12" s="512"/>
      <c r="F12" s="511"/>
      <c r="G12" s="511"/>
      <c r="H12" s="511"/>
      <c r="I12" s="527"/>
      <c r="J12" s="26" t="e">
        <f>IF(AND(' RIESGOS DE GESTION'!#REF!="Muy Alta",' RIESGOS DE GESTION'!#REF!="Leve"),CONCATENATE("R7C",' RIESGOS DE GESTION'!#REF!),"")</f>
        <v>#REF!</v>
      </c>
      <c r="K12" s="27" t="e">
        <f>IF(AND(' RIESGOS DE GESTION'!#REF!="Muy Alta",' RIESGOS DE GESTION'!#REF!="Leve"),CONCATENATE("R7C",' RIESGOS DE GESTION'!#REF!),"")</f>
        <v>#REF!</v>
      </c>
      <c r="L12" s="27" t="e">
        <f>IF(AND(' RIESGOS DE GESTION'!#REF!="Muy Alta",' RIESGOS DE GESTION'!#REF!="Leve"),CONCATENATE("R7C",' RIESGOS DE GESTION'!#REF!),"")</f>
        <v>#REF!</v>
      </c>
      <c r="M12" s="27" t="e">
        <f>IF(AND(' RIESGOS DE GESTION'!#REF!="Muy Alta",' RIESGOS DE GESTION'!#REF!="Leve"),CONCATENATE("R7C",' RIESGOS DE GESTION'!#REF!),"")</f>
        <v>#REF!</v>
      </c>
      <c r="N12" s="27" t="e">
        <f>IF(AND(' RIESGOS DE GESTION'!#REF!="Muy Alta",' RIESGOS DE GESTION'!#REF!="Leve"),CONCATENATE("R7C",' RIESGOS DE GESTION'!#REF!),"")</f>
        <v>#REF!</v>
      </c>
      <c r="O12" s="28" t="e">
        <f>IF(AND(' RIESGOS DE GESTION'!#REF!="Muy Alta",' RIESGOS DE GESTION'!#REF!="Leve"),CONCATENATE("R7C",' RIESGOS DE GESTION'!#REF!),"")</f>
        <v>#REF!</v>
      </c>
      <c r="P12" s="26" t="e">
        <f>IF(AND(' RIESGOS DE GESTION'!#REF!="Muy Alta",' RIESGOS DE GESTION'!#REF!="Menor"),CONCATENATE("R7C",' RIESGOS DE GESTION'!#REF!),"")</f>
        <v>#REF!</v>
      </c>
      <c r="Q12" s="27" t="e">
        <f>IF(AND(' RIESGOS DE GESTION'!#REF!="Muy Alta",' RIESGOS DE GESTION'!#REF!="Menor"),CONCATENATE("R7C",' RIESGOS DE GESTION'!#REF!),"")</f>
        <v>#REF!</v>
      </c>
      <c r="R12" s="27" t="e">
        <f>IF(AND(' RIESGOS DE GESTION'!#REF!="Muy Alta",' RIESGOS DE GESTION'!#REF!="Menor"),CONCATENATE("R7C",' RIESGOS DE GESTION'!#REF!),"")</f>
        <v>#REF!</v>
      </c>
      <c r="S12" s="27" t="e">
        <f>IF(AND(' RIESGOS DE GESTION'!#REF!="Muy Alta",' RIESGOS DE GESTION'!#REF!="Menor"),CONCATENATE("R7C",' RIESGOS DE GESTION'!#REF!),"")</f>
        <v>#REF!</v>
      </c>
      <c r="T12" s="27" t="e">
        <f>IF(AND(' RIESGOS DE GESTION'!#REF!="Muy Alta",' RIESGOS DE GESTION'!#REF!="Menor"),CONCATENATE("R7C",' RIESGOS DE GESTION'!#REF!),"")</f>
        <v>#REF!</v>
      </c>
      <c r="U12" s="28" t="e">
        <f>IF(AND(' RIESGOS DE GESTION'!#REF!="Muy Alta",' RIESGOS DE GESTION'!#REF!="Menor"),CONCATENATE("R7C",' RIESGOS DE GESTION'!#REF!),"")</f>
        <v>#REF!</v>
      </c>
      <c r="V12" s="26" t="e">
        <f>IF(AND(' RIESGOS DE GESTION'!#REF!="Muy Alta",' RIESGOS DE GESTION'!#REF!="Moderado"),CONCATENATE("R7C",' RIESGOS DE GESTION'!#REF!),"")</f>
        <v>#REF!</v>
      </c>
      <c r="W12" s="27" t="e">
        <f>IF(AND(' RIESGOS DE GESTION'!#REF!="Muy Alta",' RIESGOS DE GESTION'!#REF!="Moderado"),CONCATENATE("R7C",' RIESGOS DE GESTION'!#REF!),"")</f>
        <v>#REF!</v>
      </c>
      <c r="X12" s="27" t="e">
        <f>IF(AND(' RIESGOS DE GESTION'!#REF!="Muy Alta",' RIESGOS DE GESTION'!#REF!="Moderado"),CONCATENATE("R7C",' RIESGOS DE GESTION'!#REF!),"")</f>
        <v>#REF!</v>
      </c>
      <c r="Y12" s="27" t="e">
        <f>IF(AND(' RIESGOS DE GESTION'!#REF!="Muy Alta",' RIESGOS DE GESTION'!#REF!="Moderado"),CONCATENATE("R7C",' RIESGOS DE GESTION'!#REF!),"")</f>
        <v>#REF!</v>
      </c>
      <c r="Z12" s="27" t="e">
        <f>IF(AND(' RIESGOS DE GESTION'!#REF!="Muy Alta",' RIESGOS DE GESTION'!#REF!="Moderado"),CONCATENATE("R7C",' RIESGOS DE GESTION'!#REF!),"")</f>
        <v>#REF!</v>
      </c>
      <c r="AA12" s="28" t="e">
        <f>IF(AND(' RIESGOS DE GESTION'!#REF!="Muy Alta",' RIESGOS DE GESTION'!#REF!="Moderado"),CONCATENATE("R7C",' RIESGOS DE GESTION'!#REF!),"")</f>
        <v>#REF!</v>
      </c>
      <c r="AB12" s="26" t="e">
        <f>IF(AND(' RIESGOS DE GESTION'!#REF!="Muy Alta",' RIESGOS DE GESTION'!#REF!="Mayor"),CONCATENATE("R7C",' RIESGOS DE GESTION'!#REF!),"")</f>
        <v>#REF!</v>
      </c>
      <c r="AC12" s="27" t="e">
        <f>IF(AND(' RIESGOS DE GESTION'!#REF!="Muy Alta",' RIESGOS DE GESTION'!#REF!="Mayor"),CONCATENATE("R7C",' RIESGOS DE GESTION'!#REF!),"")</f>
        <v>#REF!</v>
      </c>
      <c r="AD12" s="27" t="e">
        <f>IF(AND(' RIESGOS DE GESTION'!#REF!="Muy Alta",' RIESGOS DE GESTION'!#REF!="Mayor"),CONCATENATE("R7C",' RIESGOS DE GESTION'!#REF!),"")</f>
        <v>#REF!</v>
      </c>
      <c r="AE12" s="27" t="e">
        <f>IF(AND(' RIESGOS DE GESTION'!#REF!="Muy Alta",' RIESGOS DE GESTION'!#REF!="Mayor"),CONCATENATE("R7C",' RIESGOS DE GESTION'!#REF!),"")</f>
        <v>#REF!</v>
      </c>
      <c r="AF12" s="27" t="e">
        <f>IF(AND(' RIESGOS DE GESTION'!#REF!="Muy Alta",' RIESGOS DE GESTION'!#REF!="Mayor"),CONCATENATE("R7C",' RIESGOS DE GESTION'!#REF!),"")</f>
        <v>#REF!</v>
      </c>
      <c r="AG12" s="28" t="e">
        <f>IF(AND(' RIESGOS DE GESTION'!#REF!="Muy Alta",' RIESGOS DE GESTION'!#REF!="Mayor"),CONCATENATE("R7C",' RIESGOS DE GESTION'!#REF!),"")</f>
        <v>#REF!</v>
      </c>
      <c r="AH12" s="29" t="e">
        <f>IF(AND(' RIESGOS DE GESTION'!#REF!="Muy Alta",' RIESGOS DE GESTION'!#REF!="Catastrófico"),CONCATENATE("R7C",' RIESGOS DE GESTION'!#REF!),"")</f>
        <v>#REF!</v>
      </c>
      <c r="AI12" s="30" t="e">
        <f>IF(AND(' RIESGOS DE GESTION'!#REF!="Muy Alta",' RIESGOS DE GESTION'!#REF!="Catastrófico"),CONCATENATE("R7C",' RIESGOS DE GESTION'!#REF!),"")</f>
        <v>#REF!</v>
      </c>
      <c r="AJ12" s="30" t="e">
        <f>IF(AND(' RIESGOS DE GESTION'!#REF!="Muy Alta",' RIESGOS DE GESTION'!#REF!="Catastrófico"),CONCATENATE("R7C",' RIESGOS DE GESTION'!#REF!),"")</f>
        <v>#REF!</v>
      </c>
      <c r="AK12" s="30" t="e">
        <f>IF(AND(' RIESGOS DE GESTION'!#REF!="Muy Alta",' RIESGOS DE GESTION'!#REF!="Catastrófico"),CONCATENATE("R7C",' RIESGOS DE GESTION'!#REF!),"")</f>
        <v>#REF!</v>
      </c>
      <c r="AL12" s="30" t="e">
        <f>IF(AND(' RIESGOS DE GESTION'!#REF!="Muy Alta",' RIESGOS DE GESTION'!#REF!="Catastrófico"),CONCATENATE("R7C",' RIESGOS DE GESTION'!#REF!),"")</f>
        <v>#REF!</v>
      </c>
      <c r="AM12" s="31" t="e">
        <f>IF(AND(' RIESGOS DE GESTION'!#REF!="Muy Alta",' RIESGOS DE GESTION'!#REF!="Catastrófico"),CONCATENATE("R7C",' RIESGOS DE GESTION'!#REF!),"")</f>
        <v>#REF!</v>
      </c>
      <c r="AN12" s="57"/>
      <c r="AO12" s="518"/>
      <c r="AP12" s="519"/>
      <c r="AQ12" s="519"/>
      <c r="AR12" s="519"/>
      <c r="AS12" s="519"/>
      <c r="AT12" s="520"/>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row>
    <row r="13" spans="1:91" ht="15" customHeight="1" x14ac:dyDescent="0.25">
      <c r="A13" s="57"/>
      <c r="B13" s="413"/>
      <c r="C13" s="413"/>
      <c r="D13" s="414"/>
      <c r="E13" s="512"/>
      <c r="F13" s="511"/>
      <c r="G13" s="511"/>
      <c r="H13" s="511"/>
      <c r="I13" s="527"/>
      <c r="J13" s="26" t="e">
        <f>IF(AND(' RIESGOS DE GESTION'!#REF!="Muy Alta",' RIESGOS DE GESTION'!#REF!="Leve"),CONCATENATE("R8C",' RIESGOS DE GESTION'!#REF!),"")</f>
        <v>#REF!</v>
      </c>
      <c r="K13" s="27" t="e">
        <f>IF(AND(' RIESGOS DE GESTION'!#REF!="Muy Alta",' RIESGOS DE GESTION'!#REF!="Leve"),CONCATENATE("R8C",' RIESGOS DE GESTION'!#REF!),"")</f>
        <v>#REF!</v>
      </c>
      <c r="L13" s="27" t="e">
        <f>IF(AND(' RIESGOS DE GESTION'!#REF!="Muy Alta",' RIESGOS DE GESTION'!#REF!="Leve"),CONCATENATE("R8C",' RIESGOS DE GESTION'!#REF!),"")</f>
        <v>#REF!</v>
      </c>
      <c r="M13" s="27" t="e">
        <f>IF(AND(' RIESGOS DE GESTION'!#REF!="Muy Alta",' RIESGOS DE GESTION'!#REF!="Leve"),CONCATENATE("R8C",' RIESGOS DE GESTION'!#REF!),"")</f>
        <v>#REF!</v>
      </c>
      <c r="N13" s="27" t="e">
        <f>IF(AND(' RIESGOS DE GESTION'!#REF!="Muy Alta",' RIESGOS DE GESTION'!#REF!="Leve"),CONCATENATE("R8C",' RIESGOS DE GESTION'!#REF!),"")</f>
        <v>#REF!</v>
      </c>
      <c r="O13" s="28" t="e">
        <f>IF(AND(' RIESGOS DE GESTION'!#REF!="Muy Alta",' RIESGOS DE GESTION'!#REF!="Leve"),CONCATENATE("R8C",' RIESGOS DE GESTION'!#REF!),"")</f>
        <v>#REF!</v>
      </c>
      <c r="P13" s="26" t="e">
        <f>IF(AND(' RIESGOS DE GESTION'!#REF!="Muy Alta",' RIESGOS DE GESTION'!#REF!="Menor"),CONCATENATE("R8C",' RIESGOS DE GESTION'!#REF!),"")</f>
        <v>#REF!</v>
      </c>
      <c r="Q13" s="27" t="e">
        <f>IF(AND(' RIESGOS DE GESTION'!#REF!="Muy Alta",' RIESGOS DE GESTION'!#REF!="Menor"),CONCATENATE("R8C",' RIESGOS DE GESTION'!#REF!),"")</f>
        <v>#REF!</v>
      </c>
      <c r="R13" s="27" t="e">
        <f>IF(AND(' RIESGOS DE GESTION'!#REF!="Muy Alta",' RIESGOS DE GESTION'!#REF!="Menor"),CONCATENATE("R8C",' RIESGOS DE GESTION'!#REF!),"")</f>
        <v>#REF!</v>
      </c>
      <c r="S13" s="27" t="e">
        <f>IF(AND(' RIESGOS DE GESTION'!#REF!="Muy Alta",' RIESGOS DE GESTION'!#REF!="Menor"),CONCATENATE("R8C",' RIESGOS DE GESTION'!#REF!),"")</f>
        <v>#REF!</v>
      </c>
      <c r="T13" s="27" t="e">
        <f>IF(AND(' RIESGOS DE GESTION'!#REF!="Muy Alta",' RIESGOS DE GESTION'!#REF!="Menor"),CONCATENATE("R8C",' RIESGOS DE GESTION'!#REF!),"")</f>
        <v>#REF!</v>
      </c>
      <c r="U13" s="28" t="e">
        <f>IF(AND(' RIESGOS DE GESTION'!#REF!="Muy Alta",' RIESGOS DE GESTION'!#REF!="Menor"),CONCATENATE("R8C",' RIESGOS DE GESTION'!#REF!),"")</f>
        <v>#REF!</v>
      </c>
      <c r="V13" s="26" t="e">
        <f>IF(AND(' RIESGOS DE GESTION'!#REF!="Muy Alta",' RIESGOS DE GESTION'!#REF!="Moderado"),CONCATENATE("R8C",' RIESGOS DE GESTION'!#REF!),"")</f>
        <v>#REF!</v>
      </c>
      <c r="W13" s="27" t="e">
        <f>IF(AND(' RIESGOS DE GESTION'!#REF!="Muy Alta",' RIESGOS DE GESTION'!#REF!="Moderado"),CONCATENATE("R8C",' RIESGOS DE GESTION'!#REF!),"")</f>
        <v>#REF!</v>
      </c>
      <c r="X13" s="27" t="e">
        <f>IF(AND(' RIESGOS DE GESTION'!#REF!="Muy Alta",' RIESGOS DE GESTION'!#REF!="Moderado"),CONCATENATE("R8C",' RIESGOS DE GESTION'!#REF!),"")</f>
        <v>#REF!</v>
      </c>
      <c r="Y13" s="27" t="e">
        <f>IF(AND(' RIESGOS DE GESTION'!#REF!="Muy Alta",' RIESGOS DE GESTION'!#REF!="Moderado"),CONCATENATE("R8C",' RIESGOS DE GESTION'!#REF!),"")</f>
        <v>#REF!</v>
      </c>
      <c r="Z13" s="27" t="e">
        <f>IF(AND(' RIESGOS DE GESTION'!#REF!="Muy Alta",' RIESGOS DE GESTION'!#REF!="Moderado"),CONCATENATE("R8C",' RIESGOS DE GESTION'!#REF!),"")</f>
        <v>#REF!</v>
      </c>
      <c r="AA13" s="28" t="e">
        <f>IF(AND(' RIESGOS DE GESTION'!#REF!="Muy Alta",' RIESGOS DE GESTION'!#REF!="Moderado"),CONCATENATE("R8C",' RIESGOS DE GESTION'!#REF!),"")</f>
        <v>#REF!</v>
      </c>
      <c r="AB13" s="26" t="e">
        <f>IF(AND(' RIESGOS DE GESTION'!#REF!="Muy Alta",' RIESGOS DE GESTION'!#REF!="Mayor"),CONCATENATE("R8C",' RIESGOS DE GESTION'!#REF!),"")</f>
        <v>#REF!</v>
      </c>
      <c r="AC13" s="27" t="e">
        <f>IF(AND(' RIESGOS DE GESTION'!#REF!="Muy Alta",' RIESGOS DE GESTION'!#REF!="Mayor"),CONCATENATE("R8C",' RIESGOS DE GESTION'!#REF!),"")</f>
        <v>#REF!</v>
      </c>
      <c r="AD13" s="27" t="e">
        <f>IF(AND(' RIESGOS DE GESTION'!#REF!="Muy Alta",' RIESGOS DE GESTION'!#REF!="Mayor"),CONCATENATE("R8C",' RIESGOS DE GESTION'!#REF!),"")</f>
        <v>#REF!</v>
      </c>
      <c r="AE13" s="27" t="e">
        <f>IF(AND(' RIESGOS DE GESTION'!#REF!="Muy Alta",' RIESGOS DE GESTION'!#REF!="Mayor"),CONCATENATE("R8C",' RIESGOS DE GESTION'!#REF!),"")</f>
        <v>#REF!</v>
      </c>
      <c r="AF13" s="27" t="e">
        <f>IF(AND(' RIESGOS DE GESTION'!#REF!="Muy Alta",' RIESGOS DE GESTION'!#REF!="Mayor"),CONCATENATE("R8C",' RIESGOS DE GESTION'!#REF!),"")</f>
        <v>#REF!</v>
      </c>
      <c r="AG13" s="28" t="e">
        <f>IF(AND(' RIESGOS DE GESTION'!#REF!="Muy Alta",' RIESGOS DE GESTION'!#REF!="Mayor"),CONCATENATE("R8C",' RIESGOS DE GESTION'!#REF!),"")</f>
        <v>#REF!</v>
      </c>
      <c r="AH13" s="29" t="e">
        <f>IF(AND(' RIESGOS DE GESTION'!#REF!="Muy Alta",' RIESGOS DE GESTION'!#REF!="Catastrófico"),CONCATENATE("R8C",' RIESGOS DE GESTION'!#REF!),"")</f>
        <v>#REF!</v>
      </c>
      <c r="AI13" s="30" t="e">
        <f>IF(AND(' RIESGOS DE GESTION'!#REF!="Muy Alta",' RIESGOS DE GESTION'!#REF!="Catastrófico"),CONCATENATE("R8C",' RIESGOS DE GESTION'!#REF!),"")</f>
        <v>#REF!</v>
      </c>
      <c r="AJ13" s="30" t="e">
        <f>IF(AND(' RIESGOS DE GESTION'!#REF!="Muy Alta",' RIESGOS DE GESTION'!#REF!="Catastrófico"),CONCATENATE("R8C",' RIESGOS DE GESTION'!#REF!),"")</f>
        <v>#REF!</v>
      </c>
      <c r="AK13" s="30" t="e">
        <f>IF(AND(' RIESGOS DE GESTION'!#REF!="Muy Alta",' RIESGOS DE GESTION'!#REF!="Catastrófico"),CONCATENATE("R8C",' RIESGOS DE GESTION'!#REF!),"")</f>
        <v>#REF!</v>
      </c>
      <c r="AL13" s="30" t="e">
        <f>IF(AND(' RIESGOS DE GESTION'!#REF!="Muy Alta",' RIESGOS DE GESTION'!#REF!="Catastrófico"),CONCATENATE("R8C",' RIESGOS DE GESTION'!#REF!),"")</f>
        <v>#REF!</v>
      </c>
      <c r="AM13" s="31" t="e">
        <f>IF(AND(' RIESGOS DE GESTION'!#REF!="Muy Alta",' RIESGOS DE GESTION'!#REF!="Catastrófico"),CONCATENATE("R8C",' RIESGOS DE GESTION'!#REF!),"")</f>
        <v>#REF!</v>
      </c>
      <c r="AN13" s="57"/>
      <c r="AO13" s="518"/>
      <c r="AP13" s="519"/>
      <c r="AQ13" s="519"/>
      <c r="AR13" s="519"/>
      <c r="AS13" s="519"/>
      <c r="AT13" s="520"/>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row>
    <row r="14" spans="1:91" ht="15" customHeight="1" x14ac:dyDescent="0.25">
      <c r="A14" s="57"/>
      <c r="B14" s="413"/>
      <c r="C14" s="413"/>
      <c r="D14" s="414"/>
      <c r="E14" s="512"/>
      <c r="F14" s="511"/>
      <c r="G14" s="511"/>
      <c r="H14" s="511"/>
      <c r="I14" s="527"/>
      <c r="J14" s="26" t="e">
        <f>IF(AND(' RIESGOS DE GESTION'!#REF!="Muy Alta",' RIESGOS DE GESTION'!#REF!="Leve"),CONCATENATE("R9C",' RIESGOS DE GESTION'!#REF!),"")</f>
        <v>#REF!</v>
      </c>
      <c r="K14" s="27" t="e">
        <f>IF(AND(' RIESGOS DE GESTION'!#REF!="Muy Alta",' RIESGOS DE GESTION'!#REF!="Leve"),CONCATENATE("R9C",' RIESGOS DE GESTION'!#REF!),"")</f>
        <v>#REF!</v>
      </c>
      <c r="L14" s="27" t="e">
        <f>IF(AND(' RIESGOS DE GESTION'!#REF!="Muy Alta",' RIESGOS DE GESTION'!#REF!="Leve"),CONCATENATE("R9C",' RIESGOS DE GESTION'!#REF!),"")</f>
        <v>#REF!</v>
      </c>
      <c r="M14" s="27" t="e">
        <f>IF(AND(' RIESGOS DE GESTION'!#REF!="Muy Alta",' RIESGOS DE GESTION'!#REF!="Leve"),CONCATENATE("R9C",' RIESGOS DE GESTION'!#REF!),"")</f>
        <v>#REF!</v>
      </c>
      <c r="N14" s="27" t="e">
        <f>IF(AND(' RIESGOS DE GESTION'!#REF!="Muy Alta",' RIESGOS DE GESTION'!#REF!="Leve"),CONCATENATE("R9C",' RIESGOS DE GESTION'!#REF!),"")</f>
        <v>#REF!</v>
      </c>
      <c r="O14" s="28" t="e">
        <f>IF(AND(' RIESGOS DE GESTION'!#REF!="Muy Alta",' RIESGOS DE GESTION'!#REF!="Leve"),CONCATENATE("R9C",' RIESGOS DE GESTION'!#REF!),"")</f>
        <v>#REF!</v>
      </c>
      <c r="P14" s="26" t="e">
        <f>IF(AND(' RIESGOS DE GESTION'!#REF!="Muy Alta",' RIESGOS DE GESTION'!#REF!="Menor"),CONCATENATE("R9C",' RIESGOS DE GESTION'!#REF!),"")</f>
        <v>#REF!</v>
      </c>
      <c r="Q14" s="27" t="e">
        <f>IF(AND(' RIESGOS DE GESTION'!#REF!="Muy Alta",' RIESGOS DE GESTION'!#REF!="Menor"),CONCATENATE("R9C",' RIESGOS DE GESTION'!#REF!),"")</f>
        <v>#REF!</v>
      </c>
      <c r="R14" s="27" t="e">
        <f>IF(AND(' RIESGOS DE GESTION'!#REF!="Muy Alta",' RIESGOS DE GESTION'!#REF!="Menor"),CONCATENATE("R9C",' RIESGOS DE GESTION'!#REF!),"")</f>
        <v>#REF!</v>
      </c>
      <c r="S14" s="27" t="e">
        <f>IF(AND(' RIESGOS DE GESTION'!#REF!="Muy Alta",' RIESGOS DE GESTION'!#REF!="Menor"),CONCATENATE("R9C",' RIESGOS DE GESTION'!#REF!),"")</f>
        <v>#REF!</v>
      </c>
      <c r="T14" s="27" t="e">
        <f>IF(AND(' RIESGOS DE GESTION'!#REF!="Muy Alta",' RIESGOS DE GESTION'!#REF!="Menor"),CONCATENATE("R9C",' RIESGOS DE GESTION'!#REF!),"")</f>
        <v>#REF!</v>
      </c>
      <c r="U14" s="28" t="e">
        <f>IF(AND(' RIESGOS DE GESTION'!#REF!="Muy Alta",' RIESGOS DE GESTION'!#REF!="Menor"),CONCATENATE("R9C",' RIESGOS DE GESTION'!#REF!),"")</f>
        <v>#REF!</v>
      </c>
      <c r="V14" s="26" t="e">
        <f>IF(AND(' RIESGOS DE GESTION'!#REF!="Muy Alta",' RIESGOS DE GESTION'!#REF!="Moderado"),CONCATENATE("R9C",' RIESGOS DE GESTION'!#REF!),"")</f>
        <v>#REF!</v>
      </c>
      <c r="W14" s="27" t="e">
        <f>IF(AND(' RIESGOS DE GESTION'!#REF!="Muy Alta",' RIESGOS DE GESTION'!#REF!="Moderado"),CONCATENATE("R9C",' RIESGOS DE GESTION'!#REF!),"")</f>
        <v>#REF!</v>
      </c>
      <c r="X14" s="27" t="e">
        <f>IF(AND(' RIESGOS DE GESTION'!#REF!="Muy Alta",' RIESGOS DE GESTION'!#REF!="Moderado"),CONCATENATE("R9C",' RIESGOS DE GESTION'!#REF!),"")</f>
        <v>#REF!</v>
      </c>
      <c r="Y14" s="27" t="e">
        <f>IF(AND(' RIESGOS DE GESTION'!#REF!="Muy Alta",' RIESGOS DE GESTION'!#REF!="Moderado"),CONCATENATE("R9C",' RIESGOS DE GESTION'!#REF!),"")</f>
        <v>#REF!</v>
      </c>
      <c r="Z14" s="27" t="e">
        <f>IF(AND(' RIESGOS DE GESTION'!#REF!="Muy Alta",' RIESGOS DE GESTION'!#REF!="Moderado"),CONCATENATE("R9C",' RIESGOS DE GESTION'!#REF!),"")</f>
        <v>#REF!</v>
      </c>
      <c r="AA14" s="28" t="e">
        <f>IF(AND(' RIESGOS DE GESTION'!#REF!="Muy Alta",' RIESGOS DE GESTION'!#REF!="Moderado"),CONCATENATE("R9C",' RIESGOS DE GESTION'!#REF!),"")</f>
        <v>#REF!</v>
      </c>
      <c r="AB14" s="26" t="e">
        <f>IF(AND(' RIESGOS DE GESTION'!#REF!="Muy Alta",' RIESGOS DE GESTION'!#REF!="Mayor"),CONCATENATE("R9C",' RIESGOS DE GESTION'!#REF!),"")</f>
        <v>#REF!</v>
      </c>
      <c r="AC14" s="27" t="e">
        <f>IF(AND(' RIESGOS DE GESTION'!#REF!="Muy Alta",' RIESGOS DE GESTION'!#REF!="Mayor"),CONCATENATE("R9C",' RIESGOS DE GESTION'!#REF!),"")</f>
        <v>#REF!</v>
      </c>
      <c r="AD14" s="27" t="e">
        <f>IF(AND(' RIESGOS DE GESTION'!#REF!="Muy Alta",' RIESGOS DE GESTION'!#REF!="Mayor"),CONCATENATE("R9C",' RIESGOS DE GESTION'!#REF!),"")</f>
        <v>#REF!</v>
      </c>
      <c r="AE14" s="27" t="e">
        <f>IF(AND(' RIESGOS DE GESTION'!#REF!="Muy Alta",' RIESGOS DE GESTION'!#REF!="Mayor"),CONCATENATE("R9C",' RIESGOS DE GESTION'!#REF!),"")</f>
        <v>#REF!</v>
      </c>
      <c r="AF14" s="27" t="e">
        <f>IF(AND(' RIESGOS DE GESTION'!#REF!="Muy Alta",' RIESGOS DE GESTION'!#REF!="Mayor"),CONCATENATE("R9C",' RIESGOS DE GESTION'!#REF!),"")</f>
        <v>#REF!</v>
      </c>
      <c r="AG14" s="28" t="e">
        <f>IF(AND(' RIESGOS DE GESTION'!#REF!="Muy Alta",' RIESGOS DE GESTION'!#REF!="Mayor"),CONCATENATE("R9C",' RIESGOS DE GESTION'!#REF!),"")</f>
        <v>#REF!</v>
      </c>
      <c r="AH14" s="29" t="e">
        <f>IF(AND(' RIESGOS DE GESTION'!#REF!="Muy Alta",' RIESGOS DE GESTION'!#REF!="Catastrófico"),CONCATENATE("R9C",' RIESGOS DE GESTION'!#REF!),"")</f>
        <v>#REF!</v>
      </c>
      <c r="AI14" s="30" t="e">
        <f>IF(AND(' RIESGOS DE GESTION'!#REF!="Muy Alta",' RIESGOS DE GESTION'!#REF!="Catastrófico"),CONCATENATE("R9C",' RIESGOS DE GESTION'!#REF!),"")</f>
        <v>#REF!</v>
      </c>
      <c r="AJ14" s="30" t="e">
        <f>IF(AND(' RIESGOS DE GESTION'!#REF!="Muy Alta",' RIESGOS DE GESTION'!#REF!="Catastrófico"),CONCATENATE("R9C",' RIESGOS DE GESTION'!#REF!),"")</f>
        <v>#REF!</v>
      </c>
      <c r="AK14" s="30" t="e">
        <f>IF(AND(' RIESGOS DE GESTION'!#REF!="Muy Alta",' RIESGOS DE GESTION'!#REF!="Catastrófico"),CONCATENATE("R9C",' RIESGOS DE GESTION'!#REF!),"")</f>
        <v>#REF!</v>
      </c>
      <c r="AL14" s="30" t="e">
        <f>IF(AND(' RIESGOS DE GESTION'!#REF!="Muy Alta",' RIESGOS DE GESTION'!#REF!="Catastrófico"),CONCATENATE("R9C",' RIESGOS DE GESTION'!#REF!),"")</f>
        <v>#REF!</v>
      </c>
      <c r="AM14" s="31" t="e">
        <f>IF(AND(' RIESGOS DE GESTION'!#REF!="Muy Alta",' RIESGOS DE GESTION'!#REF!="Catastrófico"),CONCATENATE("R9C",' RIESGOS DE GESTION'!#REF!),"")</f>
        <v>#REF!</v>
      </c>
      <c r="AN14" s="57"/>
      <c r="AO14" s="518"/>
      <c r="AP14" s="519"/>
      <c r="AQ14" s="519"/>
      <c r="AR14" s="519"/>
      <c r="AS14" s="519"/>
      <c r="AT14" s="520"/>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row>
    <row r="15" spans="1:91" ht="15.75" customHeight="1" thickBot="1" x14ac:dyDescent="0.3">
      <c r="A15" s="57"/>
      <c r="B15" s="413"/>
      <c r="C15" s="413"/>
      <c r="D15" s="414"/>
      <c r="E15" s="513"/>
      <c r="F15" s="514"/>
      <c r="G15" s="514"/>
      <c r="H15" s="514"/>
      <c r="I15" s="528"/>
      <c r="J15" s="32" t="e">
        <f>IF(AND(' RIESGOS DE GESTION'!#REF!="Muy Alta",' RIESGOS DE GESTION'!#REF!="Leve"),CONCATENATE("R10C",' RIESGOS DE GESTION'!#REF!),"")</f>
        <v>#REF!</v>
      </c>
      <c r="K15" s="33" t="e">
        <f>IF(AND(' RIESGOS DE GESTION'!#REF!="Muy Alta",' RIESGOS DE GESTION'!#REF!="Leve"),CONCATENATE("R10C",' RIESGOS DE GESTION'!#REF!),"")</f>
        <v>#REF!</v>
      </c>
      <c r="L15" s="33" t="e">
        <f>IF(AND(' RIESGOS DE GESTION'!#REF!="Muy Alta",' RIESGOS DE GESTION'!#REF!="Leve"),CONCATENATE("R10C",' RIESGOS DE GESTION'!#REF!),"")</f>
        <v>#REF!</v>
      </c>
      <c r="M15" s="33" t="e">
        <f>IF(AND(' RIESGOS DE GESTION'!#REF!="Muy Alta",' RIESGOS DE GESTION'!#REF!="Leve"),CONCATENATE("R10C",' RIESGOS DE GESTION'!#REF!),"")</f>
        <v>#REF!</v>
      </c>
      <c r="N15" s="33" t="e">
        <f>IF(AND(' RIESGOS DE GESTION'!#REF!="Muy Alta",' RIESGOS DE GESTION'!#REF!="Leve"),CONCATENATE("R10C",' RIESGOS DE GESTION'!#REF!),"")</f>
        <v>#REF!</v>
      </c>
      <c r="O15" s="34" t="e">
        <f>IF(AND(' RIESGOS DE GESTION'!#REF!="Muy Alta",' RIESGOS DE GESTION'!#REF!="Leve"),CONCATENATE("R10C",' RIESGOS DE GESTION'!#REF!),"")</f>
        <v>#REF!</v>
      </c>
      <c r="P15" s="26" t="e">
        <f>IF(AND(' RIESGOS DE GESTION'!#REF!="Muy Alta",' RIESGOS DE GESTION'!#REF!="Menor"),CONCATENATE("R10C",' RIESGOS DE GESTION'!#REF!),"")</f>
        <v>#REF!</v>
      </c>
      <c r="Q15" s="27" t="e">
        <f>IF(AND(' RIESGOS DE GESTION'!#REF!="Muy Alta",' RIESGOS DE GESTION'!#REF!="Menor"),CONCATENATE("R10C",' RIESGOS DE GESTION'!#REF!),"")</f>
        <v>#REF!</v>
      </c>
      <c r="R15" s="27" t="e">
        <f>IF(AND(' RIESGOS DE GESTION'!#REF!="Muy Alta",' RIESGOS DE GESTION'!#REF!="Menor"),CONCATENATE("R10C",' RIESGOS DE GESTION'!#REF!),"")</f>
        <v>#REF!</v>
      </c>
      <c r="S15" s="27" t="e">
        <f>IF(AND(' RIESGOS DE GESTION'!#REF!="Muy Alta",' RIESGOS DE GESTION'!#REF!="Menor"),CONCATENATE("R10C",' RIESGOS DE GESTION'!#REF!),"")</f>
        <v>#REF!</v>
      </c>
      <c r="T15" s="27" t="e">
        <f>IF(AND(' RIESGOS DE GESTION'!#REF!="Muy Alta",' RIESGOS DE GESTION'!#REF!="Menor"),CONCATENATE("R10C",' RIESGOS DE GESTION'!#REF!),"")</f>
        <v>#REF!</v>
      </c>
      <c r="U15" s="28" t="e">
        <f>IF(AND(' RIESGOS DE GESTION'!#REF!="Muy Alta",' RIESGOS DE GESTION'!#REF!="Menor"),CONCATENATE("R10C",' RIESGOS DE GESTION'!#REF!),"")</f>
        <v>#REF!</v>
      </c>
      <c r="V15" s="32" t="e">
        <f>IF(AND(' RIESGOS DE GESTION'!#REF!="Muy Alta",' RIESGOS DE GESTION'!#REF!="Moderado"),CONCATENATE("R10C",' RIESGOS DE GESTION'!#REF!),"")</f>
        <v>#REF!</v>
      </c>
      <c r="W15" s="33" t="e">
        <f>IF(AND(' RIESGOS DE GESTION'!#REF!="Muy Alta",' RIESGOS DE GESTION'!#REF!="Moderado"),CONCATENATE("R10C",' RIESGOS DE GESTION'!#REF!),"")</f>
        <v>#REF!</v>
      </c>
      <c r="X15" s="33" t="e">
        <f>IF(AND(' RIESGOS DE GESTION'!#REF!="Muy Alta",' RIESGOS DE GESTION'!#REF!="Moderado"),CONCATENATE("R10C",' RIESGOS DE GESTION'!#REF!),"")</f>
        <v>#REF!</v>
      </c>
      <c r="Y15" s="33" t="e">
        <f>IF(AND(' RIESGOS DE GESTION'!#REF!="Muy Alta",' RIESGOS DE GESTION'!#REF!="Moderado"),CONCATENATE("R10C",' RIESGOS DE GESTION'!#REF!),"")</f>
        <v>#REF!</v>
      </c>
      <c r="Z15" s="33" t="e">
        <f>IF(AND(' RIESGOS DE GESTION'!#REF!="Muy Alta",' RIESGOS DE GESTION'!#REF!="Moderado"),CONCATENATE("R10C",' RIESGOS DE GESTION'!#REF!),"")</f>
        <v>#REF!</v>
      </c>
      <c r="AA15" s="34" t="e">
        <f>IF(AND(' RIESGOS DE GESTION'!#REF!="Muy Alta",' RIESGOS DE GESTION'!#REF!="Moderado"),CONCATENATE("R10C",' RIESGOS DE GESTION'!#REF!),"")</f>
        <v>#REF!</v>
      </c>
      <c r="AB15" s="26" t="e">
        <f>IF(AND(' RIESGOS DE GESTION'!#REF!="Muy Alta",' RIESGOS DE GESTION'!#REF!="Mayor"),CONCATENATE("R10C",' RIESGOS DE GESTION'!#REF!),"")</f>
        <v>#REF!</v>
      </c>
      <c r="AC15" s="27" t="e">
        <f>IF(AND(' RIESGOS DE GESTION'!#REF!="Muy Alta",' RIESGOS DE GESTION'!#REF!="Mayor"),CONCATENATE("R10C",' RIESGOS DE GESTION'!#REF!),"")</f>
        <v>#REF!</v>
      </c>
      <c r="AD15" s="27" t="e">
        <f>IF(AND(' RIESGOS DE GESTION'!#REF!="Muy Alta",' RIESGOS DE GESTION'!#REF!="Mayor"),CONCATENATE("R10C",' RIESGOS DE GESTION'!#REF!),"")</f>
        <v>#REF!</v>
      </c>
      <c r="AE15" s="27" t="e">
        <f>IF(AND(' RIESGOS DE GESTION'!#REF!="Muy Alta",' RIESGOS DE GESTION'!#REF!="Mayor"),CONCATENATE("R10C",' RIESGOS DE GESTION'!#REF!),"")</f>
        <v>#REF!</v>
      </c>
      <c r="AF15" s="27" t="e">
        <f>IF(AND(' RIESGOS DE GESTION'!#REF!="Muy Alta",' RIESGOS DE GESTION'!#REF!="Mayor"),CONCATENATE("R10C",' RIESGOS DE GESTION'!#REF!),"")</f>
        <v>#REF!</v>
      </c>
      <c r="AG15" s="28" t="e">
        <f>IF(AND(' RIESGOS DE GESTION'!#REF!="Muy Alta",' RIESGOS DE GESTION'!#REF!="Mayor"),CONCATENATE("R10C",' RIESGOS DE GESTION'!#REF!),"")</f>
        <v>#REF!</v>
      </c>
      <c r="AH15" s="35" t="e">
        <f>IF(AND(' RIESGOS DE GESTION'!#REF!="Muy Alta",' RIESGOS DE GESTION'!#REF!="Catastrófico"),CONCATENATE("R10C",' RIESGOS DE GESTION'!#REF!),"")</f>
        <v>#REF!</v>
      </c>
      <c r="AI15" s="36" t="e">
        <f>IF(AND(' RIESGOS DE GESTION'!#REF!="Muy Alta",' RIESGOS DE GESTION'!#REF!="Catastrófico"),CONCATENATE("R10C",' RIESGOS DE GESTION'!#REF!),"")</f>
        <v>#REF!</v>
      </c>
      <c r="AJ15" s="36" t="e">
        <f>IF(AND(' RIESGOS DE GESTION'!#REF!="Muy Alta",' RIESGOS DE GESTION'!#REF!="Catastrófico"),CONCATENATE("R10C",' RIESGOS DE GESTION'!#REF!),"")</f>
        <v>#REF!</v>
      </c>
      <c r="AK15" s="36" t="e">
        <f>IF(AND(' RIESGOS DE GESTION'!#REF!="Muy Alta",' RIESGOS DE GESTION'!#REF!="Catastrófico"),CONCATENATE("R10C",' RIESGOS DE GESTION'!#REF!),"")</f>
        <v>#REF!</v>
      </c>
      <c r="AL15" s="36" t="e">
        <f>IF(AND(' RIESGOS DE GESTION'!#REF!="Muy Alta",' RIESGOS DE GESTION'!#REF!="Catastrófico"),CONCATENATE("R10C",' RIESGOS DE GESTION'!#REF!),"")</f>
        <v>#REF!</v>
      </c>
      <c r="AM15" s="37" t="e">
        <f>IF(AND(' RIESGOS DE GESTION'!#REF!="Muy Alta",' RIESGOS DE GESTION'!#REF!="Catastrófico"),CONCATENATE("R10C",' RIESGOS DE GESTION'!#REF!),"")</f>
        <v>#REF!</v>
      </c>
      <c r="AN15" s="57"/>
      <c r="AO15" s="521"/>
      <c r="AP15" s="522"/>
      <c r="AQ15" s="522"/>
      <c r="AR15" s="522"/>
      <c r="AS15" s="522"/>
      <c r="AT15" s="523"/>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row>
    <row r="16" spans="1:91" ht="15" customHeight="1" x14ac:dyDescent="0.25">
      <c r="A16" s="57"/>
      <c r="B16" s="413"/>
      <c r="C16" s="413"/>
      <c r="D16" s="414"/>
      <c r="E16" s="508" t="s">
        <v>362</v>
      </c>
      <c r="F16" s="509"/>
      <c r="G16" s="509"/>
      <c r="H16" s="509"/>
      <c r="I16" s="509"/>
      <c r="J16" s="38" t="e">
        <f>IF(AND(' RIESGOS DE GESTION'!#REF!="Alta",' RIESGOS DE GESTION'!#REF!="Leve"),CONCATENATE("R1C",' RIESGOS DE GESTION'!#REF!),"")</f>
        <v>#REF!</v>
      </c>
      <c r="K16" s="39" t="e">
        <f>IF(AND(' RIESGOS DE GESTION'!#REF!="Alta",' RIESGOS DE GESTION'!#REF!="Leve"),CONCATENATE("R1C",' RIESGOS DE GESTION'!#REF!),"")</f>
        <v>#REF!</v>
      </c>
      <c r="L16" s="39" t="e">
        <f>IF(AND(' RIESGOS DE GESTION'!#REF!="Alta",' RIESGOS DE GESTION'!#REF!="Leve"),CONCATENATE("R1C",' RIESGOS DE GESTION'!#REF!),"")</f>
        <v>#REF!</v>
      </c>
      <c r="M16" s="39" t="e">
        <f>IF(AND(' RIESGOS DE GESTION'!#REF!="Alta",' RIESGOS DE GESTION'!#REF!="Leve"),CONCATENATE("R1C",' RIESGOS DE GESTION'!#REF!),"")</f>
        <v>#REF!</v>
      </c>
      <c r="N16" s="39" t="e">
        <f>IF(AND(' RIESGOS DE GESTION'!#REF!="Alta",' RIESGOS DE GESTION'!#REF!="Leve"),CONCATENATE("R1C",' RIESGOS DE GESTION'!#REF!),"")</f>
        <v>#REF!</v>
      </c>
      <c r="O16" s="40" t="e">
        <f>IF(AND(' RIESGOS DE GESTION'!#REF!="Alta",' RIESGOS DE GESTION'!#REF!="Leve"),CONCATENATE("R1C",' RIESGOS DE GESTION'!#REF!),"")</f>
        <v>#REF!</v>
      </c>
      <c r="P16" s="38" t="e">
        <f>IF(AND(' RIESGOS DE GESTION'!#REF!="Alta",' RIESGOS DE GESTION'!#REF!="Menor"),CONCATENATE("R1C",' RIESGOS DE GESTION'!#REF!),"")</f>
        <v>#REF!</v>
      </c>
      <c r="Q16" s="39" t="e">
        <f>IF(AND(' RIESGOS DE GESTION'!#REF!="Alta",' RIESGOS DE GESTION'!#REF!="Menor"),CONCATENATE("R1C",' RIESGOS DE GESTION'!#REF!),"")</f>
        <v>#REF!</v>
      </c>
      <c r="R16" s="39" t="e">
        <f>IF(AND(' RIESGOS DE GESTION'!#REF!="Alta",' RIESGOS DE GESTION'!#REF!="Menor"),CONCATENATE("R1C",' RIESGOS DE GESTION'!#REF!),"")</f>
        <v>#REF!</v>
      </c>
      <c r="S16" s="39" t="e">
        <f>IF(AND(' RIESGOS DE GESTION'!#REF!="Alta",' RIESGOS DE GESTION'!#REF!="Menor"),CONCATENATE("R1C",' RIESGOS DE GESTION'!#REF!),"")</f>
        <v>#REF!</v>
      </c>
      <c r="T16" s="39" t="e">
        <f>IF(AND(' RIESGOS DE GESTION'!#REF!="Alta",' RIESGOS DE GESTION'!#REF!="Menor"),CONCATENATE("R1C",' RIESGOS DE GESTION'!#REF!),"")</f>
        <v>#REF!</v>
      </c>
      <c r="U16" s="40" t="e">
        <f>IF(AND(' RIESGOS DE GESTION'!#REF!="Alta",' RIESGOS DE GESTION'!#REF!="Menor"),CONCATENATE("R1C",' RIESGOS DE GESTION'!#REF!),"")</f>
        <v>#REF!</v>
      </c>
      <c r="V16" s="20" t="e">
        <f>IF(AND(' RIESGOS DE GESTION'!#REF!="Alta",' RIESGOS DE GESTION'!#REF!="Moderado"),CONCATENATE("R1C",' RIESGOS DE GESTION'!#REF!),"")</f>
        <v>#REF!</v>
      </c>
      <c r="W16" s="21" t="e">
        <f>IF(AND(' RIESGOS DE GESTION'!#REF!="Alta",' RIESGOS DE GESTION'!#REF!="Moderado"),CONCATENATE("R1C",' RIESGOS DE GESTION'!#REF!),"")</f>
        <v>#REF!</v>
      </c>
      <c r="X16" s="21" t="e">
        <f>IF(AND(' RIESGOS DE GESTION'!#REF!="Alta",' RIESGOS DE GESTION'!#REF!="Moderado"),CONCATENATE("R1C",' RIESGOS DE GESTION'!#REF!),"")</f>
        <v>#REF!</v>
      </c>
      <c r="Y16" s="21" t="e">
        <f>IF(AND(' RIESGOS DE GESTION'!#REF!="Alta",' RIESGOS DE GESTION'!#REF!="Moderado"),CONCATENATE("R1C",' RIESGOS DE GESTION'!#REF!),"")</f>
        <v>#REF!</v>
      </c>
      <c r="Z16" s="21" t="e">
        <f>IF(AND(' RIESGOS DE GESTION'!#REF!="Alta",' RIESGOS DE GESTION'!#REF!="Moderado"),CONCATENATE("R1C",' RIESGOS DE GESTION'!#REF!),"")</f>
        <v>#REF!</v>
      </c>
      <c r="AA16" s="22" t="e">
        <f>IF(AND(' RIESGOS DE GESTION'!#REF!="Alta",' RIESGOS DE GESTION'!#REF!="Moderado"),CONCATENATE("R1C",' RIESGOS DE GESTION'!#REF!),"")</f>
        <v>#REF!</v>
      </c>
      <c r="AB16" s="20" t="e">
        <f>IF(AND(' RIESGOS DE GESTION'!#REF!="Alta",' RIESGOS DE GESTION'!#REF!="Mayor"),CONCATENATE("R1C",' RIESGOS DE GESTION'!#REF!),"")</f>
        <v>#REF!</v>
      </c>
      <c r="AC16" s="21" t="e">
        <f>IF(AND(' RIESGOS DE GESTION'!#REF!="Alta",' RIESGOS DE GESTION'!#REF!="Mayor"),CONCATENATE("R1C",' RIESGOS DE GESTION'!#REF!),"")</f>
        <v>#REF!</v>
      </c>
      <c r="AD16" s="21" t="e">
        <f>IF(AND(' RIESGOS DE GESTION'!#REF!="Alta",' RIESGOS DE GESTION'!#REF!="Mayor"),CONCATENATE("R1C",' RIESGOS DE GESTION'!#REF!),"")</f>
        <v>#REF!</v>
      </c>
      <c r="AE16" s="21" t="e">
        <f>IF(AND(' RIESGOS DE GESTION'!#REF!="Alta",' RIESGOS DE GESTION'!#REF!="Mayor"),CONCATENATE("R1C",' RIESGOS DE GESTION'!#REF!),"")</f>
        <v>#REF!</v>
      </c>
      <c r="AF16" s="21" t="e">
        <f>IF(AND(' RIESGOS DE GESTION'!#REF!="Alta",' RIESGOS DE GESTION'!#REF!="Mayor"),CONCATENATE("R1C",' RIESGOS DE GESTION'!#REF!),"")</f>
        <v>#REF!</v>
      </c>
      <c r="AG16" s="22" t="e">
        <f>IF(AND(' RIESGOS DE GESTION'!#REF!="Alta",' RIESGOS DE GESTION'!#REF!="Mayor"),CONCATENATE("R1C",' RIESGOS DE GESTION'!#REF!),"")</f>
        <v>#REF!</v>
      </c>
      <c r="AH16" s="23" t="e">
        <f>IF(AND(' RIESGOS DE GESTION'!#REF!="Alta",' RIESGOS DE GESTION'!#REF!="Catastrófico"),CONCATENATE("R1C",' RIESGOS DE GESTION'!#REF!),"")</f>
        <v>#REF!</v>
      </c>
      <c r="AI16" s="24" t="e">
        <f>IF(AND(' RIESGOS DE GESTION'!#REF!="Alta",' RIESGOS DE GESTION'!#REF!="Catastrófico"),CONCATENATE("R1C",' RIESGOS DE GESTION'!#REF!),"")</f>
        <v>#REF!</v>
      </c>
      <c r="AJ16" s="24" t="e">
        <f>IF(AND(' RIESGOS DE GESTION'!#REF!="Alta",' RIESGOS DE GESTION'!#REF!="Catastrófico"),CONCATENATE("R1C",' RIESGOS DE GESTION'!#REF!),"")</f>
        <v>#REF!</v>
      </c>
      <c r="AK16" s="24" t="e">
        <f>IF(AND(' RIESGOS DE GESTION'!#REF!="Alta",' RIESGOS DE GESTION'!#REF!="Catastrófico"),CONCATENATE("R1C",' RIESGOS DE GESTION'!#REF!),"")</f>
        <v>#REF!</v>
      </c>
      <c r="AL16" s="24" t="e">
        <f>IF(AND(' RIESGOS DE GESTION'!#REF!="Alta",' RIESGOS DE GESTION'!#REF!="Catastrófico"),CONCATENATE("R1C",' RIESGOS DE GESTION'!#REF!),"")</f>
        <v>#REF!</v>
      </c>
      <c r="AM16" s="25" t="e">
        <f>IF(AND(' RIESGOS DE GESTION'!#REF!="Alta",' RIESGOS DE GESTION'!#REF!="Catastrófico"),CONCATENATE("R1C",' RIESGOS DE GESTION'!#REF!),"")</f>
        <v>#REF!</v>
      </c>
      <c r="AN16" s="57"/>
      <c r="AO16" s="499" t="s">
        <v>363</v>
      </c>
      <c r="AP16" s="500"/>
      <c r="AQ16" s="500"/>
      <c r="AR16" s="500"/>
      <c r="AS16" s="500"/>
      <c r="AT16" s="501"/>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row>
    <row r="17" spans="1:76" ht="15" customHeight="1" x14ac:dyDescent="0.25">
      <c r="A17" s="57"/>
      <c r="B17" s="413"/>
      <c r="C17" s="413"/>
      <c r="D17" s="414"/>
      <c r="E17" s="510"/>
      <c r="F17" s="511"/>
      <c r="G17" s="511"/>
      <c r="H17" s="511"/>
      <c r="I17" s="511"/>
      <c r="J17" s="41" t="e">
        <f>IF(AND(' RIESGOS DE GESTION'!#REF!="Alta",' RIESGOS DE GESTION'!#REF!="Leve"),CONCATENATE("R2C",' RIESGOS DE GESTION'!#REF!),"")</f>
        <v>#REF!</v>
      </c>
      <c r="K17" s="42" t="e">
        <f>IF(AND(' RIESGOS DE GESTION'!#REF!="Alta",' RIESGOS DE GESTION'!#REF!="Leve"),CONCATENATE("R2C",' RIESGOS DE GESTION'!#REF!),"")</f>
        <v>#REF!</v>
      </c>
      <c r="L17" s="42" t="e">
        <f>IF(AND(' RIESGOS DE GESTION'!#REF!="Alta",' RIESGOS DE GESTION'!#REF!="Leve"),CONCATENATE("R2C",' RIESGOS DE GESTION'!#REF!),"")</f>
        <v>#REF!</v>
      </c>
      <c r="M17" s="42" t="e">
        <f>IF(AND(' RIESGOS DE GESTION'!#REF!="Alta",' RIESGOS DE GESTION'!#REF!="Leve"),CONCATENATE("R2C",' RIESGOS DE GESTION'!#REF!),"")</f>
        <v>#REF!</v>
      </c>
      <c r="N17" s="42" t="e">
        <f>IF(AND(' RIESGOS DE GESTION'!#REF!="Alta",' RIESGOS DE GESTION'!#REF!="Leve"),CONCATENATE("R2C",' RIESGOS DE GESTION'!#REF!),"")</f>
        <v>#REF!</v>
      </c>
      <c r="O17" s="43" t="e">
        <f>IF(AND(' RIESGOS DE GESTION'!#REF!="Alta",' RIESGOS DE GESTION'!#REF!="Leve"),CONCATENATE("R2C",' RIESGOS DE GESTION'!#REF!),"")</f>
        <v>#REF!</v>
      </c>
      <c r="P17" s="41" t="e">
        <f>IF(AND(' RIESGOS DE GESTION'!#REF!="Alta",' RIESGOS DE GESTION'!#REF!="Menor"),CONCATENATE("R2C",' RIESGOS DE GESTION'!#REF!),"")</f>
        <v>#REF!</v>
      </c>
      <c r="Q17" s="42" t="e">
        <f>IF(AND(' RIESGOS DE GESTION'!#REF!="Alta",' RIESGOS DE GESTION'!#REF!="Menor"),CONCATENATE("R2C",' RIESGOS DE GESTION'!#REF!),"")</f>
        <v>#REF!</v>
      </c>
      <c r="R17" s="42" t="e">
        <f>IF(AND(' RIESGOS DE GESTION'!#REF!="Alta",' RIESGOS DE GESTION'!#REF!="Menor"),CONCATENATE("R2C",' RIESGOS DE GESTION'!#REF!),"")</f>
        <v>#REF!</v>
      </c>
      <c r="S17" s="42" t="e">
        <f>IF(AND(' RIESGOS DE GESTION'!#REF!="Alta",' RIESGOS DE GESTION'!#REF!="Menor"),CONCATENATE("R2C",' RIESGOS DE GESTION'!#REF!),"")</f>
        <v>#REF!</v>
      </c>
      <c r="T17" s="42" t="e">
        <f>IF(AND(' RIESGOS DE GESTION'!#REF!="Alta",' RIESGOS DE GESTION'!#REF!="Menor"),CONCATENATE("R2C",' RIESGOS DE GESTION'!#REF!),"")</f>
        <v>#REF!</v>
      </c>
      <c r="U17" s="43" t="e">
        <f>IF(AND(' RIESGOS DE GESTION'!#REF!="Alta",' RIESGOS DE GESTION'!#REF!="Menor"),CONCATENATE("R2C",' RIESGOS DE GESTION'!#REF!),"")</f>
        <v>#REF!</v>
      </c>
      <c r="V17" s="26" t="e">
        <f>IF(AND(' RIESGOS DE GESTION'!#REF!="Alta",' RIESGOS DE GESTION'!#REF!="Moderado"),CONCATENATE("R2C",' RIESGOS DE GESTION'!#REF!),"")</f>
        <v>#REF!</v>
      </c>
      <c r="W17" s="27" t="e">
        <f>IF(AND(' RIESGOS DE GESTION'!#REF!="Alta",' RIESGOS DE GESTION'!#REF!="Moderado"),CONCATENATE("R2C",' RIESGOS DE GESTION'!#REF!),"")</f>
        <v>#REF!</v>
      </c>
      <c r="X17" s="27" t="e">
        <f>IF(AND(' RIESGOS DE GESTION'!#REF!="Alta",' RIESGOS DE GESTION'!#REF!="Moderado"),CONCATENATE("R2C",' RIESGOS DE GESTION'!#REF!),"")</f>
        <v>#REF!</v>
      </c>
      <c r="Y17" s="27" t="e">
        <f>IF(AND(' RIESGOS DE GESTION'!#REF!="Alta",' RIESGOS DE GESTION'!#REF!="Moderado"),CONCATENATE("R2C",' RIESGOS DE GESTION'!#REF!),"")</f>
        <v>#REF!</v>
      </c>
      <c r="Z17" s="27" t="e">
        <f>IF(AND(' RIESGOS DE GESTION'!#REF!="Alta",' RIESGOS DE GESTION'!#REF!="Moderado"),CONCATENATE("R2C",' RIESGOS DE GESTION'!#REF!),"")</f>
        <v>#REF!</v>
      </c>
      <c r="AA17" s="28" t="e">
        <f>IF(AND(' RIESGOS DE GESTION'!#REF!="Alta",' RIESGOS DE GESTION'!#REF!="Moderado"),CONCATENATE("R2C",' RIESGOS DE GESTION'!#REF!),"")</f>
        <v>#REF!</v>
      </c>
      <c r="AB17" s="26" t="e">
        <f>IF(AND(' RIESGOS DE GESTION'!#REF!="Alta",' RIESGOS DE GESTION'!#REF!="Mayor"),CONCATENATE("R2C",' RIESGOS DE GESTION'!#REF!),"")</f>
        <v>#REF!</v>
      </c>
      <c r="AC17" s="27" t="e">
        <f>IF(AND(' RIESGOS DE GESTION'!#REF!="Alta",' RIESGOS DE GESTION'!#REF!="Mayor"),CONCATENATE("R2C",' RIESGOS DE GESTION'!#REF!),"")</f>
        <v>#REF!</v>
      </c>
      <c r="AD17" s="27" t="e">
        <f>IF(AND(' RIESGOS DE GESTION'!#REF!="Alta",' RIESGOS DE GESTION'!#REF!="Mayor"),CONCATENATE("R2C",' RIESGOS DE GESTION'!#REF!),"")</f>
        <v>#REF!</v>
      </c>
      <c r="AE17" s="27" t="e">
        <f>IF(AND(' RIESGOS DE GESTION'!#REF!="Alta",' RIESGOS DE GESTION'!#REF!="Mayor"),CONCATENATE("R2C",' RIESGOS DE GESTION'!#REF!),"")</f>
        <v>#REF!</v>
      </c>
      <c r="AF17" s="27" t="e">
        <f>IF(AND(' RIESGOS DE GESTION'!#REF!="Alta",' RIESGOS DE GESTION'!#REF!="Mayor"),CONCATENATE("R2C",' RIESGOS DE GESTION'!#REF!),"")</f>
        <v>#REF!</v>
      </c>
      <c r="AG17" s="28" t="e">
        <f>IF(AND(' RIESGOS DE GESTION'!#REF!="Alta",' RIESGOS DE GESTION'!#REF!="Mayor"),CONCATENATE("R2C",' RIESGOS DE GESTION'!#REF!),"")</f>
        <v>#REF!</v>
      </c>
      <c r="AH17" s="29" t="e">
        <f>IF(AND(' RIESGOS DE GESTION'!#REF!="Alta",' RIESGOS DE GESTION'!#REF!="Catastrófico"),CONCATENATE("R2C",' RIESGOS DE GESTION'!#REF!),"")</f>
        <v>#REF!</v>
      </c>
      <c r="AI17" s="30" t="e">
        <f>IF(AND(' RIESGOS DE GESTION'!#REF!="Alta",' RIESGOS DE GESTION'!#REF!="Catastrófico"),CONCATENATE("R2C",' RIESGOS DE GESTION'!#REF!),"")</f>
        <v>#REF!</v>
      </c>
      <c r="AJ17" s="30" t="e">
        <f>IF(AND(' RIESGOS DE GESTION'!#REF!="Alta",' RIESGOS DE GESTION'!#REF!="Catastrófico"),CONCATENATE("R2C",' RIESGOS DE GESTION'!#REF!),"")</f>
        <v>#REF!</v>
      </c>
      <c r="AK17" s="30" t="e">
        <f>IF(AND(' RIESGOS DE GESTION'!#REF!="Alta",' RIESGOS DE GESTION'!#REF!="Catastrófico"),CONCATENATE("R2C",' RIESGOS DE GESTION'!#REF!),"")</f>
        <v>#REF!</v>
      </c>
      <c r="AL17" s="30" t="e">
        <f>IF(AND(' RIESGOS DE GESTION'!#REF!="Alta",' RIESGOS DE GESTION'!#REF!="Catastrófico"),CONCATENATE("R2C",' RIESGOS DE GESTION'!#REF!),"")</f>
        <v>#REF!</v>
      </c>
      <c r="AM17" s="31" t="e">
        <f>IF(AND(' RIESGOS DE GESTION'!#REF!="Alta",' RIESGOS DE GESTION'!#REF!="Catastrófico"),CONCATENATE("R2C",' RIESGOS DE GESTION'!#REF!),"")</f>
        <v>#REF!</v>
      </c>
      <c r="AN17" s="57"/>
      <c r="AO17" s="502"/>
      <c r="AP17" s="503"/>
      <c r="AQ17" s="503"/>
      <c r="AR17" s="503"/>
      <c r="AS17" s="503"/>
      <c r="AT17" s="504"/>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row>
    <row r="18" spans="1:76" ht="15" customHeight="1" x14ac:dyDescent="0.25">
      <c r="A18" s="57"/>
      <c r="B18" s="413"/>
      <c r="C18" s="413"/>
      <c r="D18" s="414"/>
      <c r="E18" s="512"/>
      <c r="F18" s="511"/>
      <c r="G18" s="511"/>
      <c r="H18" s="511"/>
      <c r="I18" s="511"/>
      <c r="J18" s="41" t="e">
        <f>IF(AND(' RIESGOS DE GESTION'!#REF!="Alta",' RIESGOS DE GESTION'!#REF!="Leve"),CONCATENATE("R3C",' RIESGOS DE GESTION'!#REF!),"")</f>
        <v>#REF!</v>
      </c>
      <c r="K18" s="42" t="e">
        <f>IF(AND(' RIESGOS DE GESTION'!#REF!="Alta",' RIESGOS DE GESTION'!#REF!="Leve"),CONCATENATE("R3C",' RIESGOS DE GESTION'!#REF!),"")</f>
        <v>#REF!</v>
      </c>
      <c r="L18" s="42" t="e">
        <f>IF(AND(' RIESGOS DE GESTION'!#REF!="Alta",' RIESGOS DE GESTION'!#REF!="Leve"),CONCATENATE("R3C",' RIESGOS DE GESTION'!#REF!),"")</f>
        <v>#REF!</v>
      </c>
      <c r="M18" s="42" t="e">
        <f>IF(AND(' RIESGOS DE GESTION'!#REF!="Alta",' RIESGOS DE GESTION'!#REF!="Leve"),CONCATENATE("R3C",' RIESGOS DE GESTION'!#REF!),"")</f>
        <v>#REF!</v>
      </c>
      <c r="N18" s="42" t="e">
        <f>IF(AND(' RIESGOS DE GESTION'!#REF!="Alta",' RIESGOS DE GESTION'!#REF!="Leve"),CONCATENATE("R3C",' RIESGOS DE GESTION'!#REF!),"")</f>
        <v>#REF!</v>
      </c>
      <c r="O18" s="43" t="e">
        <f>IF(AND(' RIESGOS DE GESTION'!#REF!="Alta",' RIESGOS DE GESTION'!#REF!="Leve"),CONCATENATE("R3C",' RIESGOS DE GESTION'!#REF!),"")</f>
        <v>#REF!</v>
      </c>
      <c r="P18" s="41" t="e">
        <f>IF(AND(' RIESGOS DE GESTION'!#REF!="Alta",' RIESGOS DE GESTION'!#REF!="Menor"),CONCATENATE("R3C",' RIESGOS DE GESTION'!#REF!),"")</f>
        <v>#REF!</v>
      </c>
      <c r="Q18" s="42" t="e">
        <f>IF(AND(' RIESGOS DE GESTION'!#REF!="Alta",' RIESGOS DE GESTION'!#REF!="Menor"),CONCATENATE("R3C",' RIESGOS DE GESTION'!#REF!),"")</f>
        <v>#REF!</v>
      </c>
      <c r="R18" s="42" t="e">
        <f>IF(AND(' RIESGOS DE GESTION'!#REF!="Alta",' RIESGOS DE GESTION'!#REF!="Menor"),CONCATENATE("R3C",' RIESGOS DE GESTION'!#REF!),"")</f>
        <v>#REF!</v>
      </c>
      <c r="S18" s="42" t="e">
        <f>IF(AND(' RIESGOS DE GESTION'!#REF!="Alta",' RIESGOS DE GESTION'!#REF!="Menor"),CONCATENATE("R3C",' RIESGOS DE GESTION'!#REF!),"")</f>
        <v>#REF!</v>
      </c>
      <c r="T18" s="42" t="e">
        <f>IF(AND(' RIESGOS DE GESTION'!#REF!="Alta",' RIESGOS DE GESTION'!#REF!="Menor"),CONCATENATE("R3C",' RIESGOS DE GESTION'!#REF!),"")</f>
        <v>#REF!</v>
      </c>
      <c r="U18" s="43" t="e">
        <f>IF(AND(' RIESGOS DE GESTION'!#REF!="Alta",' RIESGOS DE GESTION'!#REF!="Menor"),CONCATENATE("R3C",' RIESGOS DE GESTION'!#REF!),"")</f>
        <v>#REF!</v>
      </c>
      <c r="V18" s="26" t="e">
        <f>IF(AND(' RIESGOS DE GESTION'!#REF!="Alta",' RIESGOS DE GESTION'!#REF!="Moderado"),CONCATENATE("R3C",' RIESGOS DE GESTION'!#REF!),"")</f>
        <v>#REF!</v>
      </c>
      <c r="W18" s="27" t="e">
        <f>IF(AND(' RIESGOS DE GESTION'!#REF!="Alta",' RIESGOS DE GESTION'!#REF!="Moderado"),CONCATENATE("R3C",' RIESGOS DE GESTION'!#REF!),"")</f>
        <v>#REF!</v>
      </c>
      <c r="X18" s="27" t="e">
        <f>IF(AND(' RIESGOS DE GESTION'!#REF!="Alta",' RIESGOS DE GESTION'!#REF!="Moderado"),CONCATENATE("R3C",' RIESGOS DE GESTION'!#REF!),"")</f>
        <v>#REF!</v>
      </c>
      <c r="Y18" s="27" t="e">
        <f>IF(AND(' RIESGOS DE GESTION'!#REF!="Alta",' RIESGOS DE GESTION'!#REF!="Moderado"),CONCATENATE("R3C",' RIESGOS DE GESTION'!#REF!),"")</f>
        <v>#REF!</v>
      </c>
      <c r="Z18" s="27" t="e">
        <f>IF(AND(' RIESGOS DE GESTION'!#REF!="Alta",' RIESGOS DE GESTION'!#REF!="Moderado"),CONCATENATE("R3C",' RIESGOS DE GESTION'!#REF!),"")</f>
        <v>#REF!</v>
      </c>
      <c r="AA18" s="28" t="e">
        <f>IF(AND(' RIESGOS DE GESTION'!#REF!="Alta",' RIESGOS DE GESTION'!#REF!="Moderado"),CONCATENATE("R3C",' RIESGOS DE GESTION'!#REF!),"")</f>
        <v>#REF!</v>
      </c>
      <c r="AB18" s="26" t="e">
        <f>IF(AND(' RIESGOS DE GESTION'!#REF!="Alta",' RIESGOS DE GESTION'!#REF!="Mayor"),CONCATENATE("R3C",' RIESGOS DE GESTION'!#REF!),"")</f>
        <v>#REF!</v>
      </c>
      <c r="AC18" s="27" t="e">
        <f>IF(AND(' RIESGOS DE GESTION'!#REF!="Alta",' RIESGOS DE GESTION'!#REF!="Mayor"),CONCATENATE("R3C",' RIESGOS DE GESTION'!#REF!),"")</f>
        <v>#REF!</v>
      </c>
      <c r="AD18" s="27" t="e">
        <f>IF(AND(' RIESGOS DE GESTION'!#REF!="Alta",' RIESGOS DE GESTION'!#REF!="Mayor"),CONCATENATE("R3C",' RIESGOS DE GESTION'!#REF!),"")</f>
        <v>#REF!</v>
      </c>
      <c r="AE18" s="27" t="e">
        <f>IF(AND(' RIESGOS DE GESTION'!#REF!="Alta",' RIESGOS DE GESTION'!#REF!="Mayor"),CONCATENATE("R3C",' RIESGOS DE GESTION'!#REF!),"")</f>
        <v>#REF!</v>
      </c>
      <c r="AF18" s="27" t="e">
        <f>IF(AND(' RIESGOS DE GESTION'!#REF!="Alta",' RIESGOS DE GESTION'!#REF!="Mayor"),CONCATENATE("R3C",' RIESGOS DE GESTION'!#REF!),"")</f>
        <v>#REF!</v>
      </c>
      <c r="AG18" s="28" t="e">
        <f>IF(AND(' RIESGOS DE GESTION'!#REF!="Alta",' RIESGOS DE GESTION'!#REF!="Mayor"),CONCATENATE("R3C",' RIESGOS DE GESTION'!#REF!),"")</f>
        <v>#REF!</v>
      </c>
      <c r="AH18" s="29" t="e">
        <f>IF(AND(' RIESGOS DE GESTION'!#REF!="Alta",' RIESGOS DE GESTION'!#REF!="Catastrófico"),CONCATENATE("R3C",' RIESGOS DE GESTION'!#REF!),"")</f>
        <v>#REF!</v>
      </c>
      <c r="AI18" s="30" t="e">
        <f>IF(AND(' RIESGOS DE GESTION'!#REF!="Alta",' RIESGOS DE GESTION'!#REF!="Catastrófico"),CONCATENATE("R3C",' RIESGOS DE GESTION'!#REF!),"")</f>
        <v>#REF!</v>
      </c>
      <c r="AJ18" s="30" t="e">
        <f>IF(AND(' RIESGOS DE GESTION'!#REF!="Alta",' RIESGOS DE GESTION'!#REF!="Catastrófico"),CONCATENATE("R3C",' RIESGOS DE GESTION'!#REF!),"")</f>
        <v>#REF!</v>
      </c>
      <c r="AK18" s="30" t="e">
        <f>IF(AND(' RIESGOS DE GESTION'!#REF!="Alta",' RIESGOS DE GESTION'!#REF!="Catastrófico"),CONCATENATE("R3C",' RIESGOS DE GESTION'!#REF!),"")</f>
        <v>#REF!</v>
      </c>
      <c r="AL18" s="30" t="e">
        <f>IF(AND(' RIESGOS DE GESTION'!#REF!="Alta",' RIESGOS DE GESTION'!#REF!="Catastrófico"),CONCATENATE("R3C",' RIESGOS DE GESTION'!#REF!),"")</f>
        <v>#REF!</v>
      </c>
      <c r="AM18" s="31" t="e">
        <f>IF(AND(' RIESGOS DE GESTION'!#REF!="Alta",' RIESGOS DE GESTION'!#REF!="Catastrófico"),CONCATENATE("R3C",' RIESGOS DE GESTION'!#REF!),"")</f>
        <v>#REF!</v>
      </c>
      <c r="AN18" s="57"/>
      <c r="AO18" s="502"/>
      <c r="AP18" s="503"/>
      <c r="AQ18" s="503"/>
      <c r="AR18" s="503"/>
      <c r="AS18" s="503"/>
      <c r="AT18" s="504"/>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row>
    <row r="19" spans="1:76" ht="15" customHeight="1" x14ac:dyDescent="0.25">
      <c r="A19" s="57"/>
      <c r="B19" s="413"/>
      <c r="C19" s="413"/>
      <c r="D19" s="414"/>
      <c r="E19" s="512"/>
      <c r="F19" s="511"/>
      <c r="G19" s="511"/>
      <c r="H19" s="511"/>
      <c r="I19" s="511"/>
      <c r="J19" s="41" t="e">
        <f>IF(AND(' RIESGOS DE GESTION'!#REF!="Alta",' RIESGOS DE GESTION'!#REF!="Leve"),CONCATENATE("R4C",' RIESGOS DE GESTION'!#REF!),"")</f>
        <v>#REF!</v>
      </c>
      <c r="K19" s="42" t="e">
        <f>IF(AND(' RIESGOS DE GESTION'!#REF!="Alta",' RIESGOS DE GESTION'!#REF!="Leve"),CONCATENATE("R4C",' RIESGOS DE GESTION'!#REF!),"")</f>
        <v>#REF!</v>
      </c>
      <c r="L19" s="42" t="e">
        <f>IF(AND(' RIESGOS DE GESTION'!#REF!="Alta",' RIESGOS DE GESTION'!#REF!="Leve"),CONCATENATE("R4C",' RIESGOS DE GESTION'!#REF!),"")</f>
        <v>#REF!</v>
      </c>
      <c r="M19" s="42" t="e">
        <f>IF(AND(' RIESGOS DE GESTION'!#REF!="Alta",' RIESGOS DE GESTION'!#REF!="Leve"),CONCATENATE("R4C",' RIESGOS DE GESTION'!#REF!),"")</f>
        <v>#REF!</v>
      </c>
      <c r="N19" s="42" t="e">
        <f>IF(AND(' RIESGOS DE GESTION'!#REF!="Alta",' RIESGOS DE GESTION'!#REF!="Leve"),CONCATENATE("R4C",' RIESGOS DE GESTION'!#REF!),"")</f>
        <v>#REF!</v>
      </c>
      <c r="O19" s="43" t="e">
        <f>IF(AND(' RIESGOS DE GESTION'!#REF!="Alta",' RIESGOS DE GESTION'!#REF!="Leve"),CONCATENATE("R4C",' RIESGOS DE GESTION'!#REF!),"")</f>
        <v>#REF!</v>
      </c>
      <c r="P19" s="41" t="e">
        <f>IF(AND(' RIESGOS DE GESTION'!#REF!="Alta",' RIESGOS DE GESTION'!#REF!="Menor"),CONCATENATE("R4C",' RIESGOS DE GESTION'!#REF!),"")</f>
        <v>#REF!</v>
      </c>
      <c r="Q19" s="42" t="e">
        <f>IF(AND(' RIESGOS DE GESTION'!#REF!="Alta",' RIESGOS DE GESTION'!#REF!="Menor"),CONCATENATE("R4C",' RIESGOS DE GESTION'!#REF!),"")</f>
        <v>#REF!</v>
      </c>
      <c r="R19" s="42" t="e">
        <f>IF(AND(' RIESGOS DE GESTION'!#REF!="Alta",' RIESGOS DE GESTION'!#REF!="Menor"),CONCATENATE("R4C",' RIESGOS DE GESTION'!#REF!),"")</f>
        <v>#REF!</v>
      </c>
      <c r="S19" s="42" t="e">
        <f>IF(AND(' RIESGOS DE GESTION'!#REF!="Alta",' RIESGOS DE GESTION'!#REF!="Menor"),CONCATENATE("R4C",' RIESGOS DE GESTION'!#REF!),"")</f>
        <v>#REF!</v>
      </c>
      <c r="T19" s="42" t="e">
        <f>IF(AND(' RIESGOS DE GESTION'!#REF!="Alta",' RIESGOS DE GESTION'!#REF!="Menor"),CONCATENATE("R4C",' RIESGOS DE GESTION'!#REF!),"")</f>
        <v>#REF!</v>
      </c>
      <c r="U19" s="43" t="e">
        <f>IF(AND(' RIESGOS DE GESTION'!#REF!="Alta",' RIESGOS DE GESTION'!#REF!="Menor"),CONCATENATE("R4C",' RIESGOS DE GESTION'!#REF!),"")</f>
        <v>#REF!</v>
      </c>
      <c r="V19" s="26" t="e">
        <f>IF(AND(' RIESGOS DE GESTION'!#REF!="Alta",' RIESGOS DE GESTION'!#REF!="Moderado"),CONCATENATE("R4C",' RIESGOS DE GESTION'!#REF!),"")</f>
        <v>#REF!</v>
      </c>
      <c r="W19" s="27" t="e">
        <f>IF(AND(' RIESGOS DE GESTION'!#REF!="Alta",' RIESGOS DE GESTION'!#REF!="Moderado"),CONCATENATE("R4C",' RIESGOS DE GESTION'!#REF!),"")</f>
        <v>#REF!</v>
      </c>
      <c r="X19" s="27" t="e">
        <f>IF(AND(' RIESGOS DE GESTION'!#REF!="Alta",' RIESGOS DE GESTION'!#REF!="Moderado"),CONCATENATE("R4C",' RIESGOS DE GESTION'!#REF!),"")</f>
        <v>#REF!</v>
      </c>
      <c r="Y19" s="27" t="e">
        <f>IF(AND(' RIESGOS DE GESTION'!#REF!="Alta",' RIESGOS DE GESTION'!#REF!="Moderado"),CONCATENATE("R4C",' RIESGOS DE GESTION'!#REF!),"")</f>
        <v>#REF!</v>
      </c>
      <c r="Z19" s="27" t="e">
        <f>IF(AND(' RIESGOS DE GESTION'!#REF!="Alta",' RIESGOS DE GESTION'!#REF!="Moderado"),CONCATENATE("R4C",' RIESGOS DE GESTION'!#REF!),"")</f>
        <v>#REF!</v>
      </c>
      <c r="AA19" s="28" t="e">
        <f>IF(AND(' RIESGOS DE GESTION'!#REF!="Alta",' RIESGOS DE GESTION'!#REF!="Moderado"),CONCATENATE("R4C",' RIESGOS DE GESTION'!#REF!),"")</f>
        <v>#REF!</v>
      </c>
      <c r="AB19" s="26" t="e">
        <f>IF(AND(' RIESGOS DE GESTION'!#REF!="Alta",' RIESGOS DE GESTION'!#REF!="Mayor"),CONCATENATE("R4C",' RIESGOS DE GESTION'!#REF!),"")</f>
        <v>#REF!</v>
      </c>
      <c r="AC19" s="27" t="e">
        <f>IF(AND(' RIESGOS DE GESTION'!#REF!="Alta",' RIESGOS DE GESTION'!#REF!="Mayor"),CONCATENATE("R4C",' RIESGOS DE GESTION'!#REF!),"")</f>
        <v>#REF!</v>
      </c>
      <c r="AD19" s="27" t="e">
        <f>IF(AND(' RIESGOS DE GESTION'!#REF!="Alta",' RIESGOS DE GESTION'!#REF!="Mayor"),CONCATENATE("R4C",' RIESGOS DE GESTION'!#REF!),"")</f>
        <v>#REF!</v>
      </c>
      <c r="AE19" s="27" t="e">
        <f>IF(AND(' RIESGOS DE GESTION'!#REF!="Alta",' RIESGOS DE GESTION'!#REF!="Mayor"),CONCATENATE("R4C",' RIESGOS DE GESTION'!#REF!),"")</f>
        <v>#REF!</v>
      </c>
      <c r="AF19" s="27" t="e">
        <f>IF(AND(' RIESGOS DE GESTION'!#REF!="Alta",' RIESGOS DE GESTION'!#REF!="Mayor"),CONCATENATE("R4C",' RIESGOS DE GESTION'!#REF!),"")</f>
        <v>#REF!</v>
      </c>
      <c r="AG19" s="28" t="e">
        <f>IF(AND(' RIESGOS DE GESTION'!#REF!="Alta",' RIESGOS DE GESTION'!#REF!="Mayor"),CONCATENATE("R4C",' RIESGOS DE GESTION'!#REF!),"")</f>
        <v>#REF!</v>
      </c>
      <c r="AH19" s="29" t="e">
        <f>IF(AND(' RIESGOS DE GESTION'!#REF!="Alta",' RIESGOS DE GESTION'!#REF!="Catastrófico"),CONCATENATE("R4C",' RIESGOS DE GESTION'!#REF!),"")</f>
        <v>#REF!</v>
      </c>
      <c r="AI19" s="30" t="e">
        <f>IF(AND(' RIESGOS DE GESTION'!#REF!="Alta",' RIESGOS DE GESTION'!#REF!="Catastrófico"),CONCATENATE("R4C",' RIESGOS DE GESTION'!#REF!),"")</f>
        <v>#REF!</v>
      </c>
      <c r="AJ19" s="30" t="e">
        <f>IF(AND(' RIESGOS DE GESTION'!#REF!="Alta",' RIESGOS DE GESTION'!#REF!="Catastrófico"),CONCATENATE("R4C",' RIESGOS DE GESTION'!#REF!),"")</f>
        <v>#REF!</v>
      </c>
      <c r="AK19" s="30" t="e">
        <f>IF(AND(' RIESGOS DE GESTION'!#REF!="Alta",' RIESGOS DE GESTION'!#REF!="Catastrófico"),CONCATENATE("R4C",' RIESGOS DE GESTION'!#REF!),"")</f>
        <v>#REF!</v>
      </c>
      <c r="AL19" s="30" t="e">
        <f>IF(AND(' RIESGOS DE GESTION'!#REF!="Alta",' RIESGOS DE GESTION'!#REF!="Catastrófico"),CONCATENATE("R4C",' RIESGOS DE GESTION'!#REF!),"")</f>
        <v>#REF!</v>
      </c>
      <c r="AM19" s="31" t="e">
        <f>IF(AND(' RIESGOS DE GESTION'!#REF!="Alta",' RIESGOS DE GESTION'!#REF!="Catastrófico"),CONCATENATE("R4C",' RIESGOS DE GESTION'!#REF!),"")</f>
        <v>#REF!</v>
      </c>
      <c r="AN19" s="57"/>
      <c r="AO19" s="502"/>
      <c r="AP19" s="503"/>
      <c r="AQ19" s="503"/>
      <c r="AR19" s="503"/>
      <c r="AS19" s="503"/>
      <c r="AT19" s="504"/>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row>
    <row r="20" spans="1:76" ht="15" customHeight="1" x14ac:dyDescent="0.25">
      <c r="A20" s="57"/>
      <c r="B20" s="413"/>
      <c r="C20" s="413"/>
      <c r="D20" s="414"/>
      <c r="E20" s="512"/>
      <c r="F20" s="511"/>
      <c r="G20" s="511"/>
      <c r="H20" s="511"/>
      <c r="I20" s="511"/>
      <c r="J20" s="41" t="e">
        <f>IF(AND(' RIESGOS DE GESTION'!#REF!="Alta",' RIESGOS DE GESTION'!#REF!="Leve"),CONCATENATE("R5C",' RIESGOS DE GESTION'!#REF!),"")</f>
        <v>#REF!</v>
      </c>
      <c r="K20" s="42" t="e">
        <f>IF(AND(' RIESGOS DE GESTION'!#REF!="Alta",' RIESGOS DE GESTION'!#REF!="Leve"),CONCATENATE("R5C",' RIESGOS DE GESTION'!#REF!),"")</f>
        <v>#REF!</v>
      </c>
      <c r="L20" s="42" t="e">
        <f>IF(AND(' RIESGOS DE GESTION'!#REF!="Alta",' RIESGOS DE GESTION'!#REF!="Leve"),CONCATENATE("R5C",' RIESGOS DE GESTION'!#REF!),"")</f>
        <v>#REF!</v>
      </c>
      <c r="M20" s="42" t="e">
        <f>IF(AND(' RIESGOS DE GESTION'!#REF!="Alta",' RIESGOS DE GESTION'!#REF!="Leve"),CONCATENATE("R5C",' RIESGOS DE GESTION'!#REF!),"")</f>
        <v>#REF!</v>
      </c>
      <c r="N20" s="42" t="e">
        <f>IF(AND(' RIESGOS DE GESTION'!#REF!="Alta",' RIESGOS DE GESTION'!#REF!="Leve"),CONCATENATE("R5C",' RIESGOS DE GESTION'!#REF!),"")</f>
        <v>#REF!</v>
      </c>
      <c r="O20" s="43" t="e">
        <f>IF(AND(' RIESGOS DE GESTION'!#REF!="Alta",' RIESGOS DE GESTION'!#REF!="Leve"),CONCATENATE("R5C",' RIESGOS DE GESTION'!#REF!),"")</f>
        <v>#REF!</v>
      </c>
      <c r="P20" s="41" t="e">
        <f>IF(AND(' RIESGOS DE GESTION'!#REF!="Alta",' RIESGOS DE GESTION'!#REF!="Menor"),CONCATENATE("R5C",' RIESGOS DE GESTION'!#REF!),"")</f>
        <v>#REF!</v>
      </c>
      <c r="Q20" s="42" t="e">
        <f>IF(AND(' RIESGOS DE GESTION'!#REF!="Alta",' RIESGOS DE GESTION'!#REF!="Menor"),CONCATENATE("R5C",' RIESGOS DE GESTION'!#REF!),"")</f>
        <v>#REF!</v>
      </c>
      <c r="R20" s="42" t="e">
        <f>IF(AND(' RIESGOS DE GESTION'!#REF!="Alta",' RIESGOS DE GESTION'!#REF!="Menor"),CONCATENATE("R5C",' RIESGOS DE GESTION'!#REF!),"")</f>
        <v>#REF!</v>
      </c>
      <c r="S20" s="42" t="e">
        <f>IF(AND(' RIESGOS DE GESTION'!#REF!="Alta",' RIESGOS DE GESTION'!#REF!="Menor"),CONCATENATE("R5C",' RIESGOS DE GESTION'!#REF!),"")</f>
        <v>#REF!</v>
      </c>
      <c r="T20" s="42" t="e">
        <f>IF(AND(' RIESGOS DE GESTION'!#REF!="Alta",' RIESGOS DE GESTION'!#REF!="Menor"),CONCATENATE("R5C",' RIESGOS DE GESTION'!#REF!),"")</f>
        <v>#REF!</v>
      </c>
      <c r="U20" s="43" t="e">
        <f>IF(AND(' RIESGOS DE GESTION'!#REF!="Alta",' RIESGOS DE GESTION'!#REF!="Menor"),CONCATENATE("R5C",' RIESGOS DE GESTION'!#REF!),"")</f>
        <v>#REF!</v>
      </c>
      <c r="V20" s="26" t="e">
        <f>IF(AND(' RIESGOS DE GESTION'!#REF!="Alta",' RIESGOS DE GESTION'!#REF!="Moderado"),CONCATENATE("R5C",' RIESGOS DE GESTION'!#REF!),"")</f>
        <v>#REF!</v>
      </c>
      <c r="W20" s="27" t="e">
        <f>IF(AND(' RIESGOS DE GESTION'!#REF!="Alta",' RIESGOS DE GESTION'!#REF!="Moderado"),CONCATENATE("R5C",' RIESGOS DE GESTION'!#REF!),"")</f>
        <v>#REF!</v>
      </c>
      <c r="X20" s="27" t="e">
        <f>IF(AND(' RIESGOS DE GESTION'!#REF!="Alta",' RIESGOS DE GESTION'!#REF!="Moderado"),CONCATENATE("R5C",' RIESGOS DE GESTION'!#REF!),"")</f>
        <v>#REF!</v>
      </c>
      <c r="Y20" s="27" t="e">
        <f>IF(AND(' RIESGOS DE GESTION'!#REF!="Alta",' RIESGOS DE GESTION'!#REF!="Moderado"),CONCATENATE("R5C",' RIESGOS DE GESTION'!#REF!),"")</f>
        <v>#REF!</v>
      </c>
      <c r="Z20" s="27" t="e">
        <f>IF(AND(' RIESGOS DE GESTION'!#REF!="Alta",' RIESGOS DE GESTION'!#REF!="Moderado"),CONCATENATE("R5C",' RIESGOS DE GESTION'!#REF!),"")</f>
        <v>#REF!</v>
      </c>
      <c r="AA20" s="28" t="e">
        <f>IF(AND(' RIESGOS DE GESTION'!#REF!="Alta",' RIESGOS DE GESTION'!#REF!="Moderado"),CONCATENATE("R5C",' RIESGOS DE GESTION'!#REF!),"")</f>
        <v>#REF!</v>
      </c>
      <c r="AB20" s="26" t="e">
        <f>IF(AND(' RIESGOS DE GESTION'!#REF!="Alta",' RIESGOS DE GESTION'!#REF!="Mayor"),CONCATENATE("R5C",' RIESGOS DE GESTION'!#REF!),"")</f>
        <v>#REF!</v>
      </c>
      <c r="AC20" s="27" t="e">
        <f>IF(AND(' RIESGOS DE GESTION'!#REF!="Alta",' RIESGOS DE GESTION'!#REF!="Mayor"),CONCATENATE("R5C",' RIESGOS DE GESTION'!#REF!),"")</f>
        <v>#REF!</v>
      </c>
      <c r="AD20" s="27" t="e">
        <f>IF(AND(' RIESGOS DE GESTION'!#REF!="Alta",' RIESGOS DE GESTION'!#REF!="Mayor"),CONCATENATE("R5C",' RIESGOS DE GESTION'!#REF!),"")</f>
        <v>#REF!</v>
      </c>
      <c r="AE20" s="27" t="e">
        <f>IF(AND(' RIESGOS DE GESTION'!#REF!="Alta",' RIESGOS DE GESTION'!#REF!="Mayor"),CONCATENATE("R5C",' RIESGOS DE GESTION'!#REF!),"")</f>
        <v>#REF!</v>
      </c>
      <c r="AF20" s="27" t="e">
        <f>IF(AND(' RIESGOS DE GESTION'!#REF!="Alta",' RIESGOS DE GESTION'!#REF!="Mayor"),CONCATENATE("R5C",' RIESGOS DE GESTION'!#REF!),"")</f>
        <v>#REF!</v>
      </c>
      <c r="AG20" s="28" t="e">
        <f>IF(AND(' RIESGOS DE GESTION'!#REF!="Alta",' RIESGOS DE GESTION'!#REF!="Mayor"),CONCATENATE("R5C",' RIESGOS DE GESTION'!#REF!),"")</f>
        <v>#REF!</v>
      </c>
      <c r="AH20" s="29" t="e">
        <f>IF(AND(' RIESGOS DE GESTION'!#REF!="Alta",' RIESGOS DE GESTION'!#REF!="Catastrófico"),CONCATENATE("R5C",' RIESGOS DE GESTION'!#REF!),"")</f>
        <v>#REF!</v>
      </c>
      <c r="AI20" s="30" t="e">
        <f>IF(AND(' RIESGOS DE GESTION'!#REF!="Alta",' RIESGOS DE GESTION'!#REF!="Catastrófico"),CONCATENATE("R5C",' RIESGOS DE GESTION'!#REF!),"")</f>
        <v>#REF!</v>
      </c>
      <c r="AJ20" s="30" t="e">
        <f>IF(AND(' RIESGOS DE GESTION'!#REF!="Alta",' RIESGOS DE GESTION'!#REF!="Catastrófico"),CONCATENATE("R5C",' RIESGOS DE GESTION'!#REF!),"")</f>
        <v>#REF!</v>
      </c>
      <c r="AK20" s="30" t="e">
        <f>IF(AND(' RIESGOS DE GESTION'!#REF!="Alta",' RIESGOS DE GESTION'!#REF!="Catastrófico"),CONCATENATE("R5C",' RIESGOS DE GESTION'!#REF!),"")</f>
        <v>#REF!</v>
      </c>
      <c r="AL20" s="30" t="e">
        <f>IF(AND(' RIESGOS DE GESTION'!#REF!="Alta",' RIESGOS DE GESTION'!#REF!="Catastrófico"),CONCATENATE("R5C",' RIESGOS DE GESTION'!#REF!),"")</f>
        <v>#REF!</v>
      </c>
      <c r="AM20" s="31" t="e">
        <f>IF(AND(' RIESGOS DE GESTION'!#REF!="Alta",' RIESGOS DE GESTION'!#REF!="Catastrófico"),CONCATENATE("R5C",' RIESGOS DE GESTION'!#REF!),"")</f>
        <v>#REF!</v>
      </c>
      <c r="AN20" s="57"/>
      <c r="AO20" s="502"/>
      <c r="AP20" s="503"/>
      <c r="AQ20" s="503"/>
      <c r="AR20" s="503"/>
      <c r="AS20" s="503"/>
      <c r="AT20" s="504"/>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row>
    <row r="21" spans="1:76" ht="15" customHeight="1" x14ac:dyDescent="0.25">
      <c r="A21" s="57"/>
      <c r="B21" s="413"/>
      <c r="C21" s="413"/>
      <c r="D21" s="414"/>
      <c r="E21" s="512"/>
      <c r="F21" s="511"/>
      <c r="G21" s="511"/>
      <c r="H21" s="511"/>
      <c r="I21" s="511"/>
      <c r="J21" s="41" t="e">
        <f>IF(AND(' RIESGOS DE GESTION'!#REF!="Alta",' RIESGOS DE GESTION'!#REF!="Leve"),CONCATENATE("R6C",' RIESGOS DE GESTION'!#REF!),"")</f>
        <v>#REF!</v>
      </c>
      <c r="K21" s="42" t="e">
        <f>IF(AND(' RIESGOS DE GESTION'!#REF!="Alta",' RIESGOS DE GESTION'!#REF!="Leve"),CONCATENATE("R6C",' RIESGOS DE GESTION'!#REF!),"")</f>
        <v>#REF!</v>
      </c>
      <c r="L21" s="42" t="e">
        <f>IF(AND(' RIESGOS DE GESTION'!#REF!="Alta",' RIESGOS DE GESTION'!#REF!="Leve"),CONCATENATE("R6C",' RIESGOS DE GESTION'!#REF!),"")</f>
        <v>#REF!</v>
      </c>
      <c r="M21" s="42" t="e">
        <f>IF(AND(' RIESGOS DE GESTION'!#REF!="Alta",' RIESGOS DE GESTION'!#REF!="Leve"),CONCATENATE("R6C",' RIESGOS DE GESTION'!#REF!),"")</f>
        <v>#REF!</v>
      </c>
      <c r="N21" s="42" t="e">
        <f>IF(AND(' RIESGOS DE GESTION'!#REF!="Alta",' RIESGOS DE GESTION'!#REF!="Leve"),CONCATENATE("R6C",' RIESGOS DE GESTION'!#REF!),"")</f>
        <v>#REF!</v>
      </c>
      <c r="O21" s="43" t="e">
        <f>IF(AND(' RIESGOS DE GESTION'!#REF!="Alta",' RIESGOS DE GESTION'!#REF!="Leve"),CONCATENATE("R6C",' RIESGOS DE GESTION'!#REF!),"")</f>
        <v>#REF!</v>
      </c>
      <c r="P21" s="41" t="e">
        <f>IF(AND(' RIESGOS DE GESTION'!#REF!="Alta",' RIESGOS DE GESTION'!#REF!="Menor"),CONCATENATE("R6C",' RIESGOS DE GESTION'!#REF!),"")</f>
        <v>#REF!</v>
      </c>
      <c r="Q21" s="42" t="e">
        <f>IF(AND(' RIESGOS DE GESTION'!#REF!="Alta",' RIESGOS DE GESTION'!#REF!="Menor"),CONCATENATE("R6C",' RIESGOS DE GESTION'!#REF!),"")</f>
        <v>#REF!</v>
      </c>
      <c r="R21" s="42" t="e">
        <f>IF(AND(' RIESGOS DE GESTION'!#REF!="Alta",' RIESGOS DE GESTION'!#REF!="Menor"),CONCATENATE("R6C",' RIESGOS DE GESTION'!#REF!),"")</f>
        <v>#REF!</v>
      </c>
      <c r="S21" s="42" t="e">
        <f>IF(AND(' RIESGOS DE GESTION'!#REF!="Alta",' RIESGOS DE GESTION'!#REF!="Menor"),CONCATENATE("R6C",' RIESGOS DE GESTION'!#REF!),"")</f>
        <v>#REF!</v>
      </c>
      <c r="T21" s="42" t="e">
        <f>IF(AND(' RIESGOS DE GESTION'!#REF!="Alta",' RIESGOS DE GESTION'!#REF!="Menor"),CONCATENATE("R6C",' RIESGOS DE GESTION'!#REF!),"")</f>
        <v>#REF!</v>
      </c>
      <c r="U21" s="43" t="e">
        <f>IF(AND(' RIESGOS DE GESTION'!#REF!="Alta",' RIESGOS DE GESTION'!#REF!="Menor"),CONCATENATE("R6C",' RIESGOS DE GESTION'!#REF!),"")</f>
        <v>#REF!</v>
      </c>
      <c r="V21" s="26" t="e">
        <f>IF(AND(' RIESGOS DE GESTION'!#REF!="Alta",' RIESGOS DE GESTION'!#REF!="Moderado"),CONCATENATE("R6C",' RIESGOS DE GESTION'!#REF!),"")</f>
        <v>#REF!</v>
      </c>
      <c r="W21" s="27" t="e">
        <f>IF(AND(' RIESGOS DE GESTION'!#REF!="Alta",' RIESGOS DE GESTION'!#REF!="Moderado"),CONCATENATE("R6C",' RIESGOS DE GESTION'!#REF!),"")</f>
        <v>#REF!</v>
      </c>
      <c r="X21" s="27" t="e">
        <f>IF(AND(' RIESGOS DE GESTION'!#REF!="Alta",' RIESGOS DE GESTION'!#REF!="Moderado"),CONCATENATE("R6C",' RIESGOS DE GESTION'!#REF!),"")</f>
        <v>#REF!</v>
      </c>
      <c r="Y21" s="27" t="e">
        <f>IF(AND(' RIESGOS DE GESTION'!#REF!="Alta",' RIESGOS DE GESTION'!#REF!="Moderado"),CONCATENATE("R6C",' RIESGOS DE GESTION'!#REF!),"")</f>
        <v>#REF!</v>
      </c>
      <c r="Z21" s="27" t="e">
        <f>IF(AND(' RIESGOS DE GESTION'!#REF!="Alta",' RIESGOS DE GESTION'!#REF!="Moderado"),CONCATENATE("R6C",' RIESGOS DE GESTION'!#REF!),"")</f>
        <v>#REF!</v>
      </c>
      <c r="AA21" s="28" t="e">
        <f>IF(AND(' RIESGOS DE GESTION'!#REF!="Alta",' RIESGOS DE GESTION'!#REF!="Moderado"),CONCATENATE("R6C",' RIESGOS DE GESTION'!#REF!),"")</f>
        <v>#REF!</v>
      </c>
      <c r="AB21" s="26" t="e">
        <f>IF(AND(' RIESGOS DE GESTION'!#REF!="Alta",' RIESGOS DE GESTION'!#REF!="Mayor"),CONCATENATE("R6C",' RIESGOS DE GESTION'!#REF!),"")</f>
        <v>#REF!</v>
      </c>
      <c r="AC21" s="27" t="e">
        <f>IF(AND(' RIESGOS DE GESTION'!#REF!="Alta",' RIESGOS DE GESTION'!#REF!="Mayor"),CONCATENATE("R6C",' RIESGOS DE GESTION'!#REF!),"")</f>
        <v>#REF!</v>
      </c>
      <c r="AD21" s="27" t="e">
        <f>IF(AND(' RIESGOS DE GESTION'!#REF!="Alta",' RIESGOS DE GESTION'!#REF!="Mayor"),CONCATENATE("R6C",' RIESGOS DE GESTION'!#REF!),"")</f>
        <v>#REF!</v>
      </c>
      <c r="AE21" s="27" t="e">
        <f>IF(AND(' RIESGOS DE GESTION'!#REF!="Alta",' RIESGOS DE GESTION'!#REF!="Mayor"),CONCATENATE("R6C",' RIESGOS DE GESTION'!#REF!),"")</f>
        <v>#REF!</v>
      </c>
      <c r="AF21" s="27" t="e">
        <f>IF(AND(' RIESGOS DE GESTION'!#REF!="Alta",' RIESGOS DE GESTION'!#REF!="Mayor"),CONCATENATE("R6C",' RIESGOS DE GESTION'!#REF!),"")</f>
        <v>#REF!</v>
      </c>
      <c r="AG21" s="28" t="e">
        <f>IF(AND(' RIESGOS DE GESTION'!#REF!="Alta",' RIESGOS DE GESTION'!#REF!="Mayor"),CONCATENATE("R6C",' RIESGOS DE GESTION'!#REF!),"")</f>
        <v>#REF!</v>
      </c>
      <c r="AH21" s="29" t="e">
        <f>IF(AND(' RIESGOS DE GESTION'!#REF!="Alta",' RIESGOS DE GESTION'!#REF!="Catastrófico"),CONCATENATE("R6C",' RIESGOS DE GESTION'!#REF!),"")</f>
        <v>#REF!</v>
      </c>
      <c r="AI21" s="30" t="e">
        <f>IF(AND(' RIESGOS DE GESTION'!#REF!="Alta",' RIESGOS DE GESTION'!#REF!="Catastrófico"),CONCATENATE("R6C",' RIESGOS DE GESTION'!#REF!),"")</f>
        <v>#REF!</v>
      </c>
      <c r="AJ21" s="30" t="e">
        <f>IF(AND(' RIESGOS DE GESTION'!#REF!="Alta",' RIESGOS DE GESTION'!#REF!="Catastrófico"),CONCATENATE("R6C",' RIESGOS DE GESTION'!#REF!),"")</f>
        <v>#REF!</v>
      </c>
      <c r="AK21" s="30" t="e">
        <f>IF(AND(' RIESGOS DE GESTION'!#REF!="Alta",' RIESGOS DE GESTION'!#REF!="Catastrófico"),CONCATENATE("R6C",' RIESGOS DE GESTION'!#REF!),"")</f>
        <v>#REF!</v>
      </c>
      <c r="AL21" s="30" t="e">
        <f>IF(AND(' RIESGOS DE GESTION'!#REF!="Alta",' RIESGOS DE GESTION'!#REF!="Catastrófico"),CONCATENATE("R6C",' RIESGOS DE GESTION'!#REF!),"")</f>
        <v>#REF!</v>
      </c>
      <c r="AM21" s="31" t="e">
        <f>IF(AND(' RIESGOS DE GESTION'!#REF!="Alta",' RIESGOS DE GESTION'!#REF!="Catastrófico"),CONCATENATE("R6C",' RIESGOS DE GESTION'!#REF!),"")</f>
        <v>#REF!</v>
      </c>
      <c r="AN21" s="57"/>
      <c r="AO21" s="502"/>
      <c r="AP21" s="503"/>
      <c r="AQ21" s="503"/>
      <c r="AR21" s="503"/>
      <c r="AS21" s="503"/>
      <c r="AT21" s="504"/>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row>
    <row r="22" spans="1:76" ht="15" customHeight="1" x14ac:dyDescent="0.25">
      <c r="A22" s="57"/>
      <c r="B22" s="413"/>
      <c r="C22" s="413"/>
      <c r="D22" s="414"/>
      <c r="E22" s="512"/>
      <c r="F22" s="511"/>
      <c r="G22" s="511"/>
      <c r="H22" s="511"/>
      <c r="I22" s="511"/>
      <c r="J22" s="41" t="e">
        <f>IF(AND(' RIESGOS DE GESTION'!#REF!="Alta",' RIESGOS DE GESTION'!#REF!="Leve"),CONCATENATE("R7C",' RIESGOS DE GESTION'!#REF!),"")</f>
        <v>#REF!</v>
      </c>
      <c r="K22" s="42" t="e">
        <f>IF(AND(' RIESGOS DE GESTION'!#REF!="Alta",' RIESGOS DE GESTION'!#REF!="Leve"),CONCATENATE("R7C",' RIESGOS DE GESTION'!#REF!),"")</f>
        <v>#REF!</v>
      </c>
      <c r="L22" s="42" t="e">
        <f>IF(AND(' RIESGOS DE GESTION'!#REF!="Alta",' RIESGOS DE GESTION'!#REF!="Leve"),CONCATENATE("R7C",' RIESGOS DE GESTION'!#REF!),"")</f>
        <v>#REF!</v>
      </c>
      <c r="M22" s="42" t="e">
        <f>IF(AND(' RIESGOS DE GESTION'!#REF!="Alta",' RIESGOS DE GESTION'!#REF!="Leve"),CONCATENATE("R7C",' RIESGOS DE GESTION'!#REF!),"")</f>
        <v>#REF!</v>
      </c>
      <c r="N22" s="42" t="e">
        <f>IF(AND(' RIESGOS DE GESTION'!#REF!="Alta",' RIESGOS DE GESTION'!#REF!="Leve"),CONCATENATE("R7C",' RIESGOS DE GESTION'!#REF!),"")</f>
        <v>#REF!</v>
      </c>
      <c r="O22" s="43" t="e">
        <f>IF(AND(' RIESGOS DE GESTION'!#REF!="Alta",' RIESGOS DE GESTION'!#REF!="Leve"),CONCATENATE("R7C",' RIESGOS DE GESTION'!#REF!),"")</f>
        <v>#REF!</v>
      </c>
      <c r="P22" s="41" t="e">
        <f>IF(AND(' RIESGOS DE GESTION'!#REF!="Alta",' RIESGOS DE GESTION'!#REF!="Menor"),CONCATENATE("R7C",' RIESGOS DE GESTION'!#REF!),"")</f>
        <v>#REF!</v>
      </c>
      <c r="Q22" s="42" t="e">
        <f>IF(AND(' RIESGOS DE GESTION'!#REF!="Alta",' RIESGOS DE GESTION'!#REF!="Menor"),CONCATENATE("R7C",' RIESGOS DE GESTION'!#REF!),"")</f>
        <v>#REF!</v>
      </c>
      <c r="R22" s="42" t="e">
        <f>IF(AND(' RIESGOS DE GESTION'!#REF!="Alta",' RIESGOS DE GESTION'!#REF!="Menor"),CONCATENATE("R7C",' RIESGOS DE GESTION'!#REF!),"")</f>
        <v>#REF!</v>
      </c>
      <c r="S22" s="42" t="e">
        <f>IF(AND(' RIESGOS DE GESTION'!#REF!="Alta",' RIESGOS DE GESTION'!#REF!="Menor"),CONCATENATE("R7C",' RIESGOS DE GESTION'!#REF!),"")</f>
        <v>#REF!</v>
      </c>
      <c r="T22" s="42" t="e">
        <f>IF(AND(' RIESGOS DE GESTION'!#REF!="Alta",' RIESGOS DE GESTION'!#REF!="Menor"),CONCATENATE("R7C",' RIESGOS DE GESTION'!#REF!),"")</f>
        <v>#REF!</v>
      </c>
      <c r="U22" s="43" t="e">
        <f>IF(AND(' RIESGOS DE GESTION'!#REF!="Alta",' RIESGOS DE GESTION'!#REF!="Menor"),CONCATENATE("R7C",' RIESGOS DE GESTION'!#REF!),"")</f>
        <v>#REF!</v>
      </c>
      <c r="V22" s="26" t="e">
        <f>IF(AND(' RIESGOS DE GESTION'!#REF!="Alta",' RIESGOS DE GESTION'!#REF!="Moderado"),CONCATENATE("R7C",' RIESGOS DE GESTION'!#REF!),"")</f>
        <v>#REF!</v>
      </c>
      <c r="W22" s="27" t="e">
        <f>IF(AND(' RIESGOS DE GESTION'!#REF!="Alta",' RIESGOS DE GESTION'!#REF!="Moderado"),CONCATENATE("R7C",' RIESGOS DE GESTION'!#REF!),"")</f>
        <v>#REF!</v>
      </c>
      <c r="X22" s="27" t="e">
        <f>IF(AND(' RIESGOS DE GESTION'!#REF!="Alta",' RIESGOS DE GESTION'!#REF!="Moderado"),CONCATENATE("R7C",' RIESGOS DE GESTION'!#REF!),"")</f>
        <v>#REF!</v>
      </c>
      <c r="Y22" s="27" t="e">
        <f>IF(AND(' RIESGOS DE GESTION'!#REF!="Alta",' RIESGOS DE GESTION'!#REF!="Moderado"),CONCATENATE("R7C",' RIESGOS DE GESTION'!#REF!),"")</f>
        <v>#REF!</v>
      </c>
      <c r="Z22" s="27" t="e">
        <f>IF(AND(' RIESGOS DE GESTION'!#REF!="Alta",' RIESGOS DE GESTION'!#REF!="Moderado"),CONCATENATE("R7C",' RIESGOS DE GESTION'!#REF!),"")</f>
        <v>#REF!</v>
      </c>
      <c r="AA22" s="28" t="e">
        <f>IF(AND(' RIESGOS DE GESTION'!#REF!="Alta",' RIESGOS DE GESTION'!#REF!="Moderado"),CONCATENATE("R7C",' RIESGOS DE GESTION'!#REF!),"")</f>
        <v>#REF!</v>
      </c>
      <c r="AB22" s="26" t="e">
        <f>IF(AND(' RIESGOS DE GESTION'!#REF!="Alta",' RIESGOS DE GESTION'!#REF!="Mayor"),CONCATENATE("R7C",' RIESGOS DE GESTION'!#REF!),"")</f>
        <v>#REF!</v>
      </c>
      <c r="AC22" s="27" t="e">
        <f>IF(AND(' RIESGOS DE GESTION'!#REF!="Alta",' RIESGOS DE GESTION'!#REF!="Mayor"),CONCATENATE("R7C",' RIESGOS DE GESTION'!#REF!),"")</f>
        <v>#REF!</v>
      </c>
      <c r="AD22" s="27" t="e">
        <f>IF(AND(' RIESGOS DE GESTION'!#REF!="Alta",' RIESGOS DE GESTION'!#REF!="Mayor"),CONCATENATE("R7C",' RIESGOS DE GESTION'!#REF!),"")</f>
        <v>#REF!</v>
      </c>
      <c r="AE22" s="27" t="e">
        <f>IF(AND(' RIESGOS DE GESTION'!#REF!="Alta",' RIESGOS DE GESTION'!#REF!="Mayor"),CONCATENATE("R7C",' RIESGOS DE GESTION'!#REF!),"")</f>
        <v>#REF!</v>
      </c>
      <c r="AF22" s="27" t="e">
        <f>IF(AND(' RIESGOS DE GESTION'!#REF!="Alta",' RIESGOS DE GESTION'!#REF!="Mayor"),CONCATENATE("R7C",' RIESGOS DE GESTION'!#REF!),"")</f>
        <v>#REF!</v>
      </c>
      <c r="AG22" s="28" t="e">
        <f>IF(AND(' RIESGOS DE GESTION'!#REF!="Alta",' RIESGOS DE GESTION'!#REF!="Mayor"),CONCATENATE("R7C",' RIESGOS DE GESTION'!#REF!),"")</f>
        <v>#REF!</v>
      </c>
      <c r="AH22" s="29" t="e">
        <f>IF(AND(' RIESGOS DE GESTION'!#REF!="Alta",' RIESGOS DE GESTION'!#REF!="Catastrófico"),CONCATENATE("R7C",' RIESGOS DE GESTION'!#REF!),"")</f>
        <v>#REF!</v>
      </c>
      <c r="AI22" s="30" t="e">
        <f>IF(AND(' RIESGOS DE GESTION'!#REF!="Alta",' RIESGOS DE GESTION'!#REF!="Catastrófico"),CONCATENATE("R7C",' RIESGOS DE GESTION'!#REF!),"")</f>
        <v>#REF!</v>
      </c>
      <c r="AJ22" s="30" t="e">
        <f>IF(AND(' RIESGOS DE GESTION'!#REF!="Alta",' RIESGOS DE GESTION'!#REF!="Catastrófico"),CONCATENATE("R7C",' RIESGOS DE GESTION'!#REF!),"")</f>
        <v>#REF!</v>
      </c>
      <c r="AK22" s="30" t="e">
        <f>IF(AND(' RIESGOS DE GESTION'!#REF!="Alta",' RIESGOS DE GESTION'!#REF!="Catastrófico"),CONCATENATE("R7C",' RIESGOS DE GESTION'!#REF!),"")</f>
        <v>#REF!</v>
      </c>
      <c r="AL22" s="30" t="e">
        <f>IF(AND(' RIESGOS DE GESTION'!#REF!="Alta",' RIESGOS DE GESTION'!#REF!="Catastrófico"),CONCATENATE("R7C",' RIESGOS DE GESTION'!#REF!),"")</f>
        <v>#REF!</v>
      </c>
      <c r="AM22" s="31" t="e">
        <f>IF(AND(' RIESGOS DE GESTION'!#REF!="Alta",' RIESGOS DE GESTION'!#REF!="Catastrófico"),CONCATENATE("R7C",' RIESGOS DE GESTION'!#REF!),"")</f>
        <v>#REF!</v>
      </c>
      <c r="AN22" s="57"/>
      <c r="AO22" s="502"/>
      <c r="AP22" s="503"/>
      <c r="AQ22" s="503"/>
      <c r="AR22" s="503"/>
      <c r="AS22" s="503"/>
      <c r="AT22" s="504"/>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ht="15" customHeight="1" x14ac:dyDescent="0.25">
      <c r="A23" s="57"/>
      <c r="B23" s="413"/>
      <c r="C23" s="413"/>
      <c r="D23" s="414"/>
      <c r="E23" s="512"/>
      <c r="F23" s="511"/>
      <c r="G23" s="511"/>
      <c r="H23" s="511"/>
      <c r="I23" s="511"/>
      <c r="J23" s="41" t="e">
        <f>IF(AND(' RIESGOS DE GESTION'!#REF!="Alta",' RIESGOS DE GESTION'!#REF!="Leve"),CONCATENATE("R8C",' RIESGOS DE GESTION'!#REF!),"")</f>
        <v>#REF!</v>
      </c>
      <c r="K23" s="42" t="e">
        <f>IF(AND(' RIESGOS DE GESTION'!#REF!="Alta",' RIESGOS DE GESTION'!#REF!="Leve"),CONCATENATE("R8C",' RIESGOS DE GESTION'!#REF!),"")</f>
        <v>#REF!</v>
      </c>
      <c r="L23" s="42" t="e">
        <f>IF(AND(' RIESGOS DE GESTION'!#REF!="Alta",' RIESGOS DE GESTION'!#REF!="Leve"),CONCATENATE("R8C",' RIESGOS DE GESTION'!#REF!),"")</f>
        <v>#REF!</v>
      </c>
      <c r="M23" s="42" t="e">
        <f>IF(AND(' RIESGOS DE GESTION'!#REF!="Alta",' RIESGOS DE GESTION'!#REF!="Leve"),CONCATENATE("R8C",' RIESGOS DE GESTION'!#REF!),"")</f>
        <v>#REF!</v>
      </c>
      <c r="N23" s="42" t="e">
        <f>IF(AND(' RIESGOS DE GESTION'!#REF!="Alta",' RIESGOS DE GESTION'!#REF!="Leve"),CONCATENATE("R8C",' RIESGOS DE GESTION'!#REF!),"")</f>
        <v>#REF!</v>
      </c>
      <c r="O23" s="43" t="e">
        <f>IF(AND(' RIESGOS DE GESTION'!#REF!="Alta",' RIESGOS DE GESTION'!#REF!="Leve"),CONCATENATE("R8C",' RIESGOS DE GESTION'!#REF!),"")</f>
        <v>#REF!</v>
      </c>
      <c r="P23" s="41" t="e">
        <f>IF(AND(' RIESGOS DE GESTION'!#REF!="Alta",' RIESGOS DE GESTION'!#REF!="Menor"),CONCATENATE("R8C",' RIESGOS DE GESTION'!#REF!),"")</f>
        <v>#REF!</v>
      </c>
      <c r="Q23" s="42" t="e">
        <f>IF(AND(' RIESGOS DE GESTION'!#REF!="Alta",' RIESGOS DE GESTION'!#REF!="Menor"),CONCATENATE("R8C",' RIESGOS DE GESTION'!#REF!),"")</f>
        <v>#REF!</v>
      </c>
      <c r="R23" s="42" t="e">
        <f>IF(AND(' RIESGOS DE GESTION'!#REF!="Alta",' RIESGOS DE GESTION'!#REF!="Menor"),CONCATENATE("R8C",' RIESGOS DE GESTION'!#REF!),"")</f>
        <v>#REF!</v>
      </c>
      <c r="S23" s="42" t="e">
        <f>IF(AND(' RIESGOS DE GESTION'!#REF!="Alta",' RIESGOS DE GESTION'!#REF!="Menor"),CONCATENATE("R8C",' RIESGOS DE GESTION'!#REF!),"")</f>
        <v>#REF!</v>
      </c>
      <c r="T23" s="42" t="e">
        <f>IF(AND(' RIESGOS DE GESTION'!#REF!="Alta",' RIESGOS DE GESTION'!#REF!="Menor"),CONCATENATE("R8C",' RIESGOS DE GESTION'!#REF!),"")</f>
        <v>#REF!</v>
      </c>
      <c r="U23" s="43" t="e">
        <f>IF(AND(' RIESGOS DE GESTION'!#REF!="Alta",' RIESGOS DE GESTION'!#REF!="Menor"),CONCATENATE("R8C",' RIESGOS DE GESTION'!#REF!),"")</f>
        <v>#REF!</v>
      </c>
      <c r="V23" s="26" t="e">
        <f>IF(AND(' RIESGOS DE GESTION'!#REF!="Alta",' RIESGOS DE GESTION'!#REF!="Moderado"),CONCATENATE("R8C",' RIESGOS DE GESTION'!#REF!),"")</f>
        <v>#REF!</v>
      </c>
      <c r="W23" s="27" t="e">
        <f>IF(AND(' RIESGOS DE GESTION'!#REF!="Alta",' RIESGOS DE GESTION'!#REF!="Moderado"),CONCATENATE("R8C",' RIESGOS DE GESTION'!#REF!),"")</f>
        <v>#REF!</v>
      </c>
      <c r="X23" s="27" t="e">
        <f>IF(AND(' RIESGOS DE GESTION'!#REF!="Alta",' RIESGOS DE GESTION'!#REF!="Moderado"),CONCATENATE("R8C",' RIESGOS DE GESTION'!#REF!),"")</f>
        <v>#REF!</v>
      </c>
      <c r="Y23" s="27" t="e">
        <f>IF(AND(' RIESGOS DE GESTION'!#REF!="Alta",' RIESGOS DE GESTION'!#REF!="Moderado"),CONCATENATE("R8C",' RIESGOS DE GESTION'!#REF!),"")</f>
        <v>#REF!</v>
      </c>
      <c r="Z23" s="27" t="e">
        <f>IF(AND(' RIESGOS DE GESTION'!#REF!="Alta",' RIESGOS DE GESTION'!#REF!="Moderado"),CONCATENATE("R8C",' RIESGOS DE GESTION'!#REF!),"")</f>
        <v>#REF!</v>
      </c>
      <c r="AA23" s="28" t="e">
        <f>IF(AND(' RIESGOS DE GESTION'!#REF!="Alta",' RIESGOS DE GESTION'!#REF!="Moderado"),CONCATENATE("R8C",' RIESGOS DE GESTION'!#REF!),"")</f>
        <v>#REF!</v>
      </c>
      <c r="AB23" s="26" t="e">
        <f>IF(AND(' RIESGOS DE GESTION'!#REF!="Alta",' RIESGOS DE GESTION'!#REF!="Mayor"),CONCATENATE("R8C",' RIESGOS DE GESTION'!#REF!),"")</f>
        <v>#REF!</v>
      </c>
      <c r="AC23" s="27" t="e">
        <f>IF(AND(' RIESGOS DE GESTION'!#REF!="Alta",' RIESGOS DE GESTION'!#REF!="Mayor"),CONCATENATE("R8C",' RIESGOS DE GESTION'!#REF!),"")</f>
        <v>#REF!</v>
      </c>
      <c r="AD23" s="27" t="e">
        <f>IF(AND(' RIESGOS DE GESTION'!#REF!="Alta",' RIESGOS DE GESTION'!#REF!="Mayor"),CONCATENATE("R8C",' RIESGOS DE GESTION'!#REF!),"")</f>
        <v>#REF!</v>
      </c>
      <c r="AE23" s="27" t="e">
        <f>IF(AND(' RIESGOS DE GESTION'!#REF!="Alta",' RIESGOS DE GESTION'!#REF!="Mayor"),CONCATENATE("R8C",' RIESGOS DE GESTION'!#REF!),"")</f>
        <v>#REF!</v>
      </c>
      <c r="AF23" s="27" t="e">
        <f>IF(AND(' RIESGOS DE GESTION'!#REF!="Alta",' RIESGOS DE GESTION'!#REF!="Mayor"),CONCATENATE("R8C",' RIESGOS DE GESTION'!#REF!),"")</f>
        <v>#REF!</v>
      </c>
      <c r="AG23" s="28" t="e">
        <f>IF(AND(' RIESGOS DE GESTION'!#REF!="Alta",' RIESGOS DE GESTION'!#REF!="Mayor"),CONCATENATE("R8C",' RIESGOS DE GESTION'!#REF!),"")</f>
        <v>#REF!</v>
      </c>
      <c r="AH23" s="29" t="e">
        <f>IF(AND(' RIESGOS DE GESTION'!#REF!="Alta",' RIESGOS DE GESTION'!#REF!="Catastrófico"),CONCATENATE("R8C",' RIESGOS DE GESTION'!#REF!),"")</f>
        <v>#REF!</v>
      </c>
      <c r="AI23" s="30" t="e">
        <f>IF(AND(' RIESGOS DE GESTION'!#REF!="Alta",' RIESGOS DE GESTION'!#REF!="Catastrófico"),CONCATENATE("R8C",' RIESGOS DE GESTION'!#REF!),"")</f>
        <v>#REF!</v>
      </c>
      <c r="AJ23" s="30" t="e">
        <f>IF(AND(' RIESGOS DE GESTION'!#REF!="Alta",' RIESGOS DE GESTION'!#REF!="Catastrófico"),CONCATENATE("R8C",' RIESGOS DE GESTION'!#REF!),"")</f>
        <v>#REF!</v>
      </c>
      <c r="AK23" s="30" t="e">
        <f>IF(AND(' RIESGOS DE GESTION'!#REF!="Alta",' RIESGOS DE GESTION'!#REF!="Catastrófico"),CONCATENATE("R8C",' RIESGOS DE GESTION'!#REF!),"")</f>
        <v>#REF!</v>
      </c>
      <c r="AL23" s="30" t="e">
        <f>IF(AND(' RIESGOS DE GESTION'!#REF!="Alta",' RIESGOS DE GESTION'!#REF!="Catastrófico"),CONCATENATE("R8C",' RIESGOS DE GESTION'!#REF!),"")</f>
        <v>#REF!</v>
      </c>
      <c r="AM23" s="31" t="e">
        <f>IF(AND(' RIESGOS DE GESTION'!#REF!="Alta",' RIESGOS DE GESTION'!#REF!="Catastrófico"),CONCATENATE("R8C",' RIESGOS DE GESTION'!#REF!),"")</f>
        <v>#REF!</v>
      </c>
      <c r="AN23" s="57"/>
      <c r="AO23" s="502"/>
      <c r="AP23" s="503"/>
      <c r="AQ23" s="503"/>
      <c r="AR23" s="503"/>
      <c r="AS23" s="503"/>
      <c r="AT23" s="504"/>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row>
    <row r="24" spans="1:76" ht="15" customHeight="1" x14ac:dyDescent="0.25">
      <c r="A24" s="57"/>
      <c r="B24" s="413"/>
      <c r="C24" s="413"/>
      <c r="D24" s="414"/>
      <c r="E24" s="512"/>
      <c r="F24" s="511"/>
      <c r="G24" s="511"/>
      <c r="H24" s="511"/>
      <c r="I24" s="511"/>
      <c r="J24" s="41" t="e">
        <f>IF(AND(' RIESGOS DE GESTION'!#REF!="Alta",' RIESGOS DE GESTION'!#REF!="Leve"),CONCATENATE("R9C",' RIESGOS DE GESTION'!#REF!),"")</f>
        <v>#REF!</v>
      </c>
      <c r="K24" s="42" t="e">
        <f>IF(AND(' RIESGOS DE GESTION'!#REF!="Alta",' RIESGOS DE GESTION'!#REF!="Leve"),CONCATENATE("R9C",' RIESGOS DE GESTION'!#REF!),"")</f>
        <v>#REF!</v>
      </c>
      <c r="L24" s="42" t="e">
        <f>IF(AND(' RIESGOS DE GESTION'!#REF!="Alta",' RIESGOS DE GESTION'!#REF!="Leve"),CONCATENATE("R9C",' RIESGOS DE GESTION'!#REF!),"")</f>
        <v>#REF!</v>
      </c>
      <c r="M24" s="42" t="e">
        <f>IF(AND(' RIESGOS DE GESTION'!#REF!="Alta",' RIESGOS DE GESTION'!#REF!="Leve"),CONCATENATE("R9C",' RIESGOS DE GESTION'!#REF!),"")</f>
        <v>#REF!</v>
      </c>
      <c r="N24" s="42" t="e">
        <f>IF(AND(' RIESGOS DE GESTION'!#REF!="Alta",' RIESGOS DE GESTION'!#REF!="Leve"),CONCATENATE("R9C",' RIESGOS DE GESTION'!#REF!),"")</f>
        <v>#REF!</v>
      </c>
      <c r="O24" s="43" t="e">
        <f>IF(AND(' RIESGOS DE GESTION'!#REF!="Alta",' RIESGOS DE GESTION'!#REF!="Leve"),CONCATENATE("R9C",' RIESGOS DE GESTION'!#REF!),"")</f>
        <v>#REF!</v>
      </c>
      <c r="P24" s="41" t="e">
        <f>IF(AND(' RIESGOS DE GESTION'!#REF!="Alta",' RIESGOS DE GESTION'!#REF!="Menor"),CONCATENATE("R9C",' RIESGOS DE GESTION'!#REF!),"")</f>
        <v>#REF!</v>
      </c>
      <c r="Q24" s="42" t="e">
        <f>IF(AND(' RIESGOS DE GESTION'!#REF!="Alta",' RIESGOS DE GESTION'!#REF!="Menor"),CONCATENATE("R9C",' RIESGOS DE GESTION'!#REF!),"")</f>
        <v>#REF!</v>
      </c>
      <c r="R24" s="42" t="e">
        <f>IF(AND(' RIESGOS DE GESTION'!#REF!="Alta",' RIESGOS DE GESTION'!#REF!="Menor"),CONCATENATE("R9C",' RIESGOS DE GESTION'!#REF!),"")</f>
        <v>#REF!</v>
      </c>
      <c r="S24" s="42" t="e">
        <f>IF(AND(' RIESGOS DE GESTION'!#REF!="Alta",' RIESGOS DE GESTION'!#REF!="Menor"),CONCATENATE("R9C",' RIESGOS DE GESTION'!#REF!),"")</f>
        <v>#REF!</v>
      </c>
      <c r="T24" s="42" t="e">
        <f>IF(AND(' RIESGOS DE GESTION'!#REF!="Alta",' RIESGOS DE GESTION'!#REF!="Menor"),CONCATENATE("R9C",' RIESGOS DE GESTION'!#REF!),"")</f>
        <v>#REF!</v>
      </c>
      <c r="U24" s="43" t="e">
        <f>IF(AND(' RIESGOS DE GESTION'!#REF!="Alta",' RIESGOS DE GESTION'!#REF!="Menor"),CONCATENATE("R9C",' RIESGOS DE GESTION'!#REF!),"")</f>
        <v>#REF!</v>
      </c>
      <c r="V24" s="26" t="e">
        <f>IF(AND(' RIESGOS DE GESTION'!#REF!="Alta",' RIESGOS DE GESTION'!#REF!="Moderado"),CONCATENATE("R9C",' RIESGOS DE GESTION'!#REF!),"")</f>
        <v>#REF!</v>
      </c>
      <c r="W24" s="27" t="e">
        <f>IF(AND(' RIESGOS DE GESTION'!#REF!="Alta",' RIESGOS DE GESTION'!#REF!="Moderado"),CONCATENATE("R9C",' RIESGOS DE GESTION'!#REF!),"")</f>
        <v>#REF!</v>
      </c>
      <c r="X24" s="27" t="e">
        <f>IF(AND(' RIESGOS DE GESTION'!#REF!="Alta",' RIESGOS DE GESTION'!#REF!="Moderado"),CONCATENATE("R9C",' RIESGOS DE GESTION'!#REF!),"")</f>
        <v>#REF!</v>
      </c>
      <c r="Y24" s="27" t="e">
        <f>IF(AND(' RIESGOS DE GESTION'!#REF!="Alta",' RIESGOS DE GESTION'!#REF!="Moderado"),CONCATENATE("R9C",' RIESGOS DE GESTION'!#REF!),"")</f>
        <v>#REF!</v>
      </c>
      <c r="Z24" s="27" t="e">
        <f>IF(AND(' RIESGOS DE GESTION'!#REF!="Alta",' RIESGOS DE GESTION'!#REF!="Moderado"),CONCATENATE("R9C",' RIESGOS DE GESTION'!#REF!),"")</f>
        <v>#REF!</v>
      </c>
      <c r="AA24" s="28" t="e">
        <f>IF(AND(' RIESGOS DE GESTION'!#REF!="Alta",' RIESGOS DE GESTION'!#REF!="Moderado"),CONCATENATE("R9C",' RIESGOS DE GESTION'!#REF!),"")</f>
        <v>#REF!</v>
      </c>
      <c r="AB24" s="26" t="e">
        <f>IF(AND(' RIESGOS DE GESTION'!#REF!="Alta",' RIESGOS DE GESTION'!#REF!="Mayor"),CONCATENATE("R9C",' RIESGOS DE GESTION'!#REF!),"")</f>
        <v>#REF!</v>
      </c>
      <c r="AC24" s="27" t="e">
        <f>IF(AND(' RIESGOS DE GESTION'!#REF!="Alta",' RIESGOS DE GESTION'!#REF!="Mayor"),CONCATENATE("R9C",' RIESGOS DE GESTION'!#REF!),"")</f>
        <v>#REF!</v>
      </c>
      <c r="AD24" s="27" t="e">
        <f>IF(AND(' RIESGOS DE GESTION'!#REF!="Alta",' RIESGOS DE GESTION'!#REF!="Mayor"),CONCATENATE("R9C",' RIESGOS DE GESTION'!#REF!),"")</f>
        <v>#REF!</v>
      </c>
      <c r="AE24" s="27" t="e">
        <f>IF(AND(' RIESGOS DE GESTION'!#REF!="Alta",' RIESGOS DE GESTION'!#REF!="Mayor"),CONCATENATE("R9C",' RIESGOS DE GESTION'!#REF!),"")</f>
        <v>#REF!</v>
      </c>
      <c r="AF24" s="27" t="e">
        <f>IF(AND(' RIESGOS DE GESTION'!#REF!="Alta",' RIESGOS DE GESTION'!#REF!="Mayor"),CONCATENATE("R9C",' RIESGOS DE GESTION'!#REF!),"")</f>
        <v>#REF!</v>
      </c>
      <c r="AG24" s="28" t="e">
        <f>IF(AND(' RIESGOS DE GESTION'!#REF!="Alta",' RIESGOS DE GESTION'!#REF!="Mayor"),CONCATENATE("R9C",' RIESGOS DE GESTION'!#REF!),"")</f>
        <v>#REF!</v>
      </c>
      <c r="AH24" s="29" t="e">
        <f>IF(AND(' RIESGOS DE GESTION'!#REF!="Alta",' RIESGOS DE GESTION'!#REF!="Catastrófico"),CONCATENATE("R9C",' RIESGOS DE GESTION'!#REF!),"")</f>
        <v>#REF!</v>
      </c>
      <c r="AI24" s="30" t="e">
        <f>IF(AND(' RIESGOS DE GESTION'!#REF!="Alta",' RIESGOS DE GESTION'!#REF!="Catastrófico"),CONCATENATE("R9C",' RIESGOS DE GESTION'!#REF!),"")</f>
        <v>#REF!</v>
      </c>
      <c r="AJ24" s="30" t="e">
        <f>IF(AND(' RIESGOS DE GESTION'!#REF!="Alta",' RIESGOS DE GESTION'!#REF!="Catastrófico"),CONCATENATE("R9C",' RIESGOS DE GESTION'!#REF!),"")</f>
        <v>#REF!</v>
      </c>
      <c r="AK24" s="30" t="e">
        <f>IF(AND(' RIESGOS DE GESTION'!#REF!="Alta",' RIESGOS DE GESTION'!#REF!="Catastrófico"),CONCATENATE("R9C",' RIESGOS DE GESTION'!#REF!),"")</f>
        <v>#REF!</v>
      </c>
      <c r="AL24" s="30" t="e">
        <f>IF(AND(' RIESGOS DE GESTION'!#REF!="Alta",' RIESGOS DE GESTION'!#REF!="Catastrófico"),CONCATENATE("R9C",' RIESGOS DE GESTION'!#REF!),"")</f>
        <v>#REF!</v>
      </c>
      <c r="AM24" s="31" t="e">
        <f>IF(AND(' RIESGOS DE GESTION'!#REF!="Alta",' RIESGOS DE GESTION'!#REF!="Catastrófico"),CONCATENATE("R9C",' RIESGOS DE GESTION'!#REF!),"")</f>
        <v>#REF!</v>
      </c>
      <c r="AN24" s="57"/>
      <c r="AO24" s="502"/>
      <c r="AP24" s="503"/>
      <c r="AQ24" s="503"/>
      <c r="AR24" s="503"/>
      <c r="AS24" s="503"/>
      <c r="AT24" s="504"/>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row>
    <row r="25" spans="1:76" ht="15.75" customHeight="1" thickBot="1" x14ac:dyDescent="0.3">
      <c r="A25" s="57"/>
      <c r="B25" s="413"/>
      <c r="C25" s="413"/>
      <c r="D25" s="414"/>
      <c r="E25" s="513"/>
      <c r="F25" s="514"/>
      <c r="G25" s="514"/>
      <c r="H25" s="514"/>
      <c r="I25" s="514"/>
      <c r="J25" s="44" t="e">
        <f>IF(AND(' RIESGOS DE GESTION'!#REF!="Alta",' RIESGOS DE GESTION'!#REF!="Leve"),CONCATENATE("R10C",' RIESGOS DE GESTION'!#REF!),"")</f>
        <v>#REF!</v>
      </c>
      <c r="K25" s="45" t="e">
        <f>IF(AND(' RIESGOS DE GESTION'!#REF!="Alta",' RIESGOS DE GESTION'!#REF!="Leve"),CONCATENATE("R10C",' RIESGOS DE GESTION'!#REF!),"")</f>
        <v>#REF!</v>
      </c>
      <c r="L25" s="45" t="e">
        <f>IF(AND(' RIESGOS DE GESTION'!#REF!="Alta",' RIESGOS DE GESTION'!#REF!="Leve"),CONCATENATE("R10C",' RIESGOS DE GESTION'!#REF!),"")</f>
        <v>#REF!</v>
      </c>
      <c r="M25" s="45" t="e">
        <f>IF(AND(' RIESGOS DE GESTION'!#REF!="Alta",' RIESGOS DE GESTION'!#REF!="Leve"),CONCATENATE("R10C",' RIESGOS DE GESTION'!#REF!),"")</f>
        <v>#REF!</v>
      </c>
      <c r="N25" s="45" t="e">
        <f>IF(AND(' RIESGOS DE GESTION'!#REF!="Alta",' RIESGOS DE GESTION'!#REF!="Leve"),CONCATENATE("R10C",' RIESGOS DE GESTION'!#REF!),"")</f>
        <v>#REF!</v>
      </c>
      <c r="O25" s="46" t="e">
        <f>IF(AND(' RIESGOS DE GESTION'!#REF!="Alta",' RIESGOS DE GESTION'!#REF!="Leve"),CONCATENATE("R10C",' RIESGOS DE GESTION'!#REF!),"")</f>
        <v>#REF!</v>
      </c>
      <c r="P25" s="44" t="e">
        <f>IF(AND(' RIESGOS DE GESTION'!#REF!="Alta",' RIESGOS DE GESTION'!#REF!="Menor"),CONCATENATE("R10C",' RIESGOS DE GESTION'!#REF!),"")</f>
        <v>#REF!</v>
      </c>
      <c r="Q25" s="45" t="e">
        <f>IF(AND(' RIESGOS DE GESTION'!#REF!="Alta",' RIESGOS DE GESTION'!#REF!="Menor"),CONCATENATE("R10C",' RIESGOS DE GESTION'!#REF!),"")</f>
        <v>#REF!</v>
      </c>
      <c r="R25" s="45" t="e">
        <f>IF(AND(' RIESGOS DE GESTION'!#REF!="Alta",' RIESGOS DE GESTION'!#REF!="Menor"),CONCATENATE("R10C",' RIESGOS DE GESTION'!#REF!),"")</f>
        <v>#REF!</v>
      </c>
      <c r="S25" s="45" t="e">
        <f>IF(AND(' RIESGOS DE GESTION'!#REF!="Alta",' RIESGOS DE GESTION'!#REF!="Menor"),CONCATENATE("R10C",' RIESGOS DE GESTION'!#REF!),"")</f>
        <v>#REF!</v>
      </c>
      <c r="T25" s="45" t="e">
        <f>IF(AND(' RIESGOS DE GESTION'!#REF!="Alta",' RIESGOS DE GESTION'!#REF!="Menor"),CONCATENATE("R10C",' RIESGOS DE GESTION'!#REF!),"")</f>
        <v>#REF!</v>
      </c>
      <c r="U25" s="46" t="e">
        <f>IF(AND(' RIESGOS DE GESTION'!#REF!="Alta",' RIESGOS DE GESTION'!#REF!="Menor"),CONCATENATE("R10C",' RIESGOS DE GESTION'!#REF!),"")</f>
        <v>#REF!</v>
      </c>
      <c r="V25" s="32" t="e">
        <f>IF(AND(' RIESGOS DE GESTION'!#REF!="Alta",' RIESGOS DE GESTION'!#REF!="Moderado"),CONCATENATE("R10C",' RIESGOS DE GESTION'!#REF!),"")</f>
        <v>#REF!</v>
      </c>
      <c r="W25" s="33" t="e">
        <f>IF(AND(' RIESGOS DE GESTION'!#REF!="Alta",' RIESGOS DE GESTION'!#REF!="Moderado"),CONCATENATE("R10C",' RIESGOS DE GESTION'!#REF!),"")</f>
        <v>#REF!</v>
      </c>
      <c r="X25" s="33" t="e">
        <f>IF(AND(' RIESGOS DE GESTION'!#REF!="Alta",' RIESGOS DE GESTION'!#REF!="Moderado"),CONCATENATE("R10C",' RIESGOS DE GESTION'!#REF!),"")</f>
        <v>#REF!</v>
      </c>
      <c r="Y25" s="33" t="e">
        <f>IF(AND(' RIESGOS DE GESTION'!#REF!="Alta",' RIESGOS DE GESTION'!#REF!="Moderado"),CONCATENATE("R10C",' RIESGOS DE GESTION'!#REF!),"")</f>
        <v>#REF!</v>
      </c>
      <c r="Z25" s="33" t="e">
        <f>IF(AND(' RIESGOS DE GESTION'!#REF!="Alta",' RIESGOS DE GESTION'!#REF!="Moderado"),CONCATENATE("R10C",' RIESGOS DE GESTION'!#REF!),"")</f>
        <v>#REF!</v>
      </c>
      <c r="AA25" s="34" t="e">
        <f>IF(AND(' RIESGOS DE GESTION'!#REF!="Alta",' RIESGOS DE GESTION'!#REF!="Moderado"),CONCATENATE("R10C",' RIESGOS DE GESTION'!#REF!),"")</f>
        <v>#REF!</v>
      </c>
      <c r="AB25" s="32" t="e">
        <f>IF(AND(' RIESGOS DE GESTION'!#REF!="Alta",' RIESGOS DE GESTION'!#REF!="Mayor"),CONCATENATE("R10C",' RIESGOS DE GESTION'!#REF!),"")</f>
        <v>#REF!</v>
      </c>
      <c r="AC25" s="33" t="e">
        <f>IF(AND(' RIESGOS DE GESTION'!#REF!="Alta",' RIESGOS DE GESTION'!#REF!="Mayor"),CONCATENATE("R10C",' RIESGOS DE GESTION'!#REF!),"")</f>
        <v>#REF!</v>
      </c>
      <c r="AD25" s="33" t="e">
        <f>IF(AND(' RIESGOS DE GESTION'!#REF!="Alta",' RIESGOS DE GESTION'!#REF!="Mayor"),CONCATENATE("R10C",' RIESGOS DE GESTION'!#REF!),"")</f>
        <v>#REF!</v>
      </c>
      <c r="AE25" s="33" t="e">
        <f>IF(AND(' RIESGOS DE GESTION'!#REF!="Alta",' RIESGOS DE GESTION'!#REF!="Mayor"),CONCATENATE("R10C",' RIESGOS DE GESTION'!#REF!),"")</f>
        <v>#REF!</v>
      </c>
      <c r="AF25" s="33" t="e">
        <f>IF(AND(' RIESGOS DE GESTION'!#REF!="Alta",' RIESGOS DE GESTION'!#REF!="Mayor"),CONCATENATE("R10C",' RIESGOS DE GESTION'!#REF!),"")</f>
        <v>#REF!</v>
      </c>
      <c r="AG25" s="34" t="e">
        <f>IF(AND(' RIESGOS DE GESTION'!#REF!="Alta",' RIESGOS DE GESTION'!#REF!="Mayor"),CONCATENATE("R10C",' RIESGOS DE GESTION'!#REF!),"")</f>
        <v>#REF!</v>
      </c>
      <c r="AH25" s="35" t="e">
        <f>IF(AND(' RIESGOS DE GESTION'!#REF!="Alta",' RIESGOS DE GESTION'!#REF!="Catastrófico"),CONCATENATE("R10C",' RIESGOS DE GESTION'!#REF!),"")</f>
        <v>#REF!</v>
      </c>
      <c r="AI25" s="36" t="e">
        <f>IF(AND(' RIESGOS DE GESTION'!#REF!="Alta",' RIESGOS DE GESTION'!#REF!="Catastrófico"),CONCATENATE("R10C",' RIESGOS DE GESTION'!#REF!),"")</f>
        <v>#REF!</v>
      </c>
      <c r="AJ25" s="36" t="e">
        <f>IF(AND(' RIESGOS DE GESTION'!#REF!="Alta",' RIESGOS DE GESTION'!#REF!="Catastrófico"),CONCATENATE("R10C",' RIESGOS DE GESTION'!#REF!),"")</f>
        <v>#REF!</v>
      </c>
      <c r="AK25" s="36" t="e">
        <f>IF(AND(' RIESGOS DE GESTION'!#REF!="Alta",' RIESGOS DE GESTION'!#REF!="Catastrófico"),CONCATENATE("R10C",' RIESGOS DE GESTION'!#REF!),"")</f>
        <v>#REF!</v>
      </c>
      <c r="AL25" s="36" t="e">
        <f>IF(AND(' RIESGOS DE GESTION'!#REF!="Alta",' RIESGOS DE GESTION'!#REF!="Catastrófico"),CONCATENATE("R10C",' RIESGOS DE GESTION'!#REF!),"")</f>
        <v>#REF!</v>
      </c>
      <c r="AM25" s="37" t="e">
        <f>IF(AND(' RIESGOS DE GESTION'!#REF!="Alta",' RIESGOS DE GESTION'!#REF!="Catastrófico"),CONCATENATE("R10C",' RIESGOS DE GESTION'!#REF!),"")</f>
        <v>#REF!</v>
      </c>
      <c r="AN25" s="57"/>
      <c r="AO25" s="505"/>
      <c r="AP25" s="506"/>
      <c r="AQ25" s="506"/>
      <c r="AR25" s="506"/>
      <c r="AS25" s="506"/>
      <c r="AT25" s="50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row>
    <row r="26" spans="1:76" ht="15" customHeight="1" x14ac:dyDescent="0.25">
      <c r="A26" s="57"/>
      <c r="B26" s="413"/>
      <c r="C26" s="413"/>
      <c r="D26" s="414"/>
      <c r="E26" s="508" t="s">
        <v>364</v>
      </c>
      <c r="F26" s="509"/>
      <c r="G26" s="509"/>
      <c r="H26" s="509"/>
      <c r="I26" s="526"/>
      <c r="J26" s="38" t="e">
        <f>IF(AND(' RIESGOS DE GESTION'!#REF!="Media",' RIESGOS DE GESTION'!#REF!="Leve"),CONCATENATE("R1C",' RIESGOS DE GESTION'!#REF!),"")</f>
        <v>#REF!</v>
      </c>
      <c r="K26" s="39" t="e">
        <f>IF(AND(' RIESGOS DE GESTION'!#REF!="Media",' RIESGOS DE GESTION'!#REF!="Leve"),CONCATENATE("R1C",' RIESGOS DE GESTION'!#REF!),"")</f>
        <v>#REF!</v>
      </c>
      <c r="L26" s="39" t="e">
        <f>IF(AND(' RIESGOS DE GESTION'!#REF!="Media",' RIESGOS DE GESTION'!#REF!="Leve"),CONCATENATE("R1C",' RIESGOS DE GESTION'!#REF!),"")</f>
        <v>#REF!</v>
      </c>
      <c r="M26" s="39" t="e">
        <f>IF(AND(' RIESGOS DE GESTION'!#REF!="Media",' RIESGOS DE GESTION'!#REF!="Leve"),CONCATENATE("R1C",' RIESGOS DE GESTION'!#REF!),"")</f>
        <v>#REF!</v>
      </c>
      <c r="N26" s="39" t="e">
        <f>IF(AND(' RIESGOS DE GESTION'!#REF!="Media",' RIESGOS DE GESTION'!#REF!="Leve"),CONCATENATE("R1C",' RIESGOS DE GESTION'!#REF!),"")</f>
        <v>#REF!</v>
      </c>
      <c r="O26" s="40" t="e">
        <f>IF(AND(' RIESGOS DE GESTION'!#REF!="Media",' RIESGOS DE GESTION'!#REF!="Leve"),CONCATENATE("R1C",' RIESGOS DE GESTION'!#REF!),"")</f>
        <v>#REF!</v>
      </c>
      <c r="P26" s="38" t="e">
        <f>IF(AND(' RIESGOS DE GESTION'!#REF!="Media",' RIESGOS DE GESTION'!#REF!="Menor"),CONCATENATE("R1C",' RIESGOS DE GESTION'!#REF!),"")</f>
        <v>#REF!</v>
      </c>
      <c r="Q26" s="39" t="e">
        <f>IF(AND(' RIESGOS DE GESTION'!#REF!="Media",' RIESGOS DE GESTION'!#REF!="Menor"),CONCATENATE("R1C",' RIESGOS DE GESTION'!#REF!),"")</f>
        <v>#REF!</v>
      </c>
      <c r="R26" s="39" t="e">
        <f>IF(AND(' RIESGOS DE GESTION'!#REF!="Media",' RIESGOS DE GESTION'!#REF!="Menor"),CONCATENATE("R1C",' RIESGOS DE GESTION'!#REF!),"")</f>
        <v>#REF!</v>
      </c>
      <c r="S26" s="39" t="e">
        <f>IF(AND(' RIESGOS DE GESTION'!#REF!="Media",' RIESGOS DE GESTION'!#REF!="Menor"),CONCATENATE("R1C",' RIESGOS DE GESTION'!#REF!),"")</f>
        <v>#REF!</v>
      </c>
      <c r="T26" s="39" t="e">
        <f>IF(AND(' RIESGOS DE GESTION'!#REF!="Media",' RIESGOS DE GESTION'!#REF!="Menor"),CONCATENATE("R1C",' RIESGOS DE GESTION'!#REF!),"")</f>
        <v>#REF!</v>
      </c>
      <c r="U26" s="40" t="e">
        <f>IF(AND(' RIESGOS DE GESTION'!#REF!="Media",' RIESGOS DE GESTION'!#REF!="Menor"),CONCATENATE("R1C",' RIESGOS DE GESTION'!#REF!),"")</f>
        <v>#REF!</v>
      </c>
      <c r="V26" s="38" t="e">
        <f>IF(AND(' RIESGOS DE GESTION'!#REF!="Media",' RIESGOS DE GESTION'!#REF!="Moderado"),CONCATENATE("R1C",' RIESGOS DE GESTION'!#REF!),"")</f>
        <v>#REF!</v>
      </c>
      <c r="W26" s="39" t="e">
        <f>IF(AND(' RIESGOS DE GESTION'!#REF!="Media",' RIESGOS DE GESTION'!#REF!="Moderado"),CONCATENATE("R1C",' RIESGOS DE GESTION'!#REF!),"")</f>
        <v>#REF!</v>
      </c>
      <c r="X26" s="39" t="e">
        <f>IF(AND(' RIESGOS DE GESTION'!#REF!="Media",' RIESGOS DE GESTION'!#REF!="Moderado"),CONCATENATE("R1C",' RIESGOS DE GESTION'!#REF!),"")</f>
        <v>#REF!</v>
      </c>
      <c r="Y26" s="39" t="e">
        <f>IF(AND(' RIESGOS DE GESTION'!#REF!="Media",' RIESGOS DE GESTION'!#REF!="Moderado"),CONCATENATE("R1C",' RIESGOS DE GESTION'!#REF!),"")</f>
        <v>#REF!</v>
      </c>
      <c r="Z26" s="39" t="e">
        <f>IF(AND(' RIESGOS DE GESTION'!#REF!="Media",' RIESGOS DE GESTION'!#REF!="Moderado"),CONCATENATE("R1C",' RIESGOS DE GESTION'!#REF!),"")</f>
        <v>#REF!</v>
      </c>
      <c r="AA26" s="40" t="e">
        <f>IF(AND(' RIESGOS DE GESTION'!#REF!="Media",' RIESGOS DE GESTION'!#REF!="Moderado"),CONCATENATE("R1C",' RIESGOS DE GESTION'!#REF!),"")</f>
        <v>#REF!</v>
      </c>
      <c r="AB26" s="20" t="e">
        <f>IF(AND(' RIESGOS DE GESTION'!#REF!="Media",' RIESGOS DE GESTION'!#REF!="Mayor"),CONCATENATE("R1C",' RIESGOS DE GESTION'!#REF!),"")</f>
        <v>#REF!</v>
      </c>
      <c r="AC26" s="21" t="e">
        <f>IF(AND(' RIESGOS DE GESTION'!#REF!="Media",' RIESGOS DE GESTION'!#REF!="Mayor"),CONCATENATE("R1C",' RIESGOS DE GESTION'!#REF!),"")</f>
        <v>#REF!</v>
      </c>
      <c r="AD26" s="21" t="e">
        <f>IF(AND(' RIESGOS DE GESTION'!#REF!="Media",' RIESGOS DE GESTION'!#REF!="Mayor"),CONCATENATE("R1C",' RIESGOS DE GESTION'!#REF!),"")</f>
        <v>#REF!</v>
      </c>
      <c r="AE26" s="21" t="e">
        <f>IF(AND(' RIESGOS DE GESTION'!#REF!="Media",' RIESGOS DE GESTION'!#REF!="Mayor"),CONCATENATE("R1C",' RIESGOS DE GESTION'!#REF!),"")</f>
        <v>#REF!</v>
      </c>
      <c r="AF26" s="21" t="e">
        <f>IF(AND(' RIESGOS DE GESTION'!#REF!="Media",' RIESGOS DE GESTION'!#REF!="Mayor"),CONCATENATE("R1C",' RIESGOS DE GESTION'!#REF!),"")</f>
        <v>#REF!</v>
      </c>
      <c r="AG26" s="22" t="e">
        <f>IF(AND(' RIESGOS DE GESTION'!#REF!="Media",' RIESGOS DE GESTION'!#REF!="Mayor"),CONCATENATE("R1C",' RIESGOS DE GESTION'!#REF!),"")</f>
        <v>#REF!</v>
      </c>
      <c r="AH26" s="23" t="e">
        <f>IF(AND(' RIESGOS DE GESTION'!#REF!="Media",' RIESGOS DE GESTION'!#REF!="Catastrófico"),CONCATENATE("R1C",' RIESGOS DE GESTION'!#REF!),"")</f>
        <v>#REF!</v>
      </c>
      <c r="AI26" s="24" t="e">
        <f>IF(AND(' RIESGOS DE GESTION'!#REF!="Media",' RIESGOS DE GESTION'!#REF!="Catastrófico"),CONCATENATE("R1C",' RIESGOS DE GESTION'!#REF!),"")</f>
        <v>#REF!</v>
      </c>
      <c r="AJ26" s="24" t="e">
        <f>IF(AND(' RIESGOS DE GESTION'!#REF!="Media",' RIESGOS DE GESTION'!#REF!="Catastrófico"),CONCATENATE("R1C",' RIESGOS DE GESTION'!#REF!),"")</f>
        <v>#REF!</v>
      </c>
      <c r="AK26" s="24" t="e">
        <f>IF(AND(' RIESGOS DE GESTION'!#REF!="Media",' RIESGOS DE GESTION'!#REF!="Catastrófico"),CONCATENATE("R1C",' RIESGOS DE GESTION'!#REF!),"")</f>
        <v>#REF!</v>
      </c>
      <c r="AL26" s="24" t="e">
        <f>IF(AND(' RIESGOS DE GESTION'!#REF!="Media",' RIESGOS DE GESTION'!#REF!="Catastrófico"),CONCATENATE("R1C",' RIESGOS DE GESTION'!#REF!),"")</f>
        <v>#REF!</v>
      </c>
      <c r="AM26" s="25" t="e">
        <f>IF(AND(' RIESGOS DE GESTION'!#REF!="Media",' RIESGOS DE GESTION'!#REF!="Catastrófico"),CONCATENATE("R1C",' RIESGOS DE GESTION'!#REF!),"")</f>
        <v>#REF!</v>
      </c>
      <c r="AN26" s="57"/>
      <c r="AO26" s="538" t="s">
        <v>365</v>
      </c>
      <c r="AP26" s="539"/>
      <c r="AQ26" s="539"/>
      <c r="AR26" s="539"/>
      <c r="AS26" s="539"/>
      <c r="AT26" s="540"/>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row>
    <row r="27" spans="1:76" ht="15" customHeight="1" x14ac:dyDescent="0.25">
      <c r="A27" s="57"/>
      <c r="B27" s="413"/>
      <c r="C27" s="413"/>
      <c r="D27" s="414"/>
      <c r="E27" s="510"/>
      <c r="F27" s="511"/>
      <c r="G27" s="511"/>
      <c r="H27" s="511"/>
      <c r="I27" s="527"/>
      <c r="J27" s="41" t="e">
        <f>IF(AND(' RIESGOS DE GESTION'!#REF!="Media",' RIESGOS DE GESTION'!#REF!="Leve"),CONCATENATE("R2C",' RIESGOS DE GESTION'!#REF!),"")</f>
        <v>#REF!</v>
      </c>
      <c r="K27" s="42" t="e">
        <f>IF(AND(' RIESGOS DE GESTION'!#REF!="Media",' RIESGOS DE GESTION'!#REF!="Leve"),CONCATENATE("R2C",' RIESGOS DE GESTION'!#REF!),"")</f>
        <v>#REF!</v>
      </c>
      <c r="L27" s="42" t="e">
        <f>IF(AND(' RIESGOS DE GESTION'!#REF!="Media",' RIESGOS DE GESTION'!#REF!="Leve"),CONCATENATE("R2C",' RIESGOS DE GESTION'!#REF!),"")</f>
        <v>#REF!</v>
      </c>
      <c r="M27" s="42" t="e">
        <f>IF(AND(' RIESGOS DE GESTION'!#REF!="Media",' RIESGOS DE GESTION'!#REF!="Leve"),CONCATENATE("R2C",' RIESGOS DE GESTION'!#REF!),"")</f>
        <v>#REF!</v>
      </c>
      <c r="N27" s="42" t="e">
        <f>IF(AND(' RIESGOS DE GESTION'!#REF!="Media",' RIESGOS DE GESTION'!#REF!="Leve"),CONCATENATE("R2C",' RIESGOS DE GESTION'!#REF!),"")</f>
        <v>#REF!</v>
      </c>
      <c r="O27" s="43" t="e">
        <f>IF(AND(' RIESGOS DE GESTION'!#REF!="Media",' RIESGOS DE GESTION'!#REF!="Leve"),CONCATENATE("R2C",' RIESGOS DE GESTION'!#REF!),"")</f>
        <v>#REF!</v>
      </c>
      <c r="P27" s="41" t="e">
        <f>IF(AND(' RIESGOS DE GESTION'!#REF!="Media",' RIESGOS DE GESTION'!#REF!="Menor"),CONCATENATE("R2C",' RIESGOS DE GESTION'!#REF!),"")</f>
        <v>#REF!</v>
      </c>
      <c r="Q27" s="42" t="e">
        <f>IF(AND(' RIESGOS DE GESTION'!#REF!="Media",' RIESGOS DE GESTION'!#REF!="Menor"),CONCATENATE("R2C",' RIESGOS DE GESTION'!#REF!),"")</f>
        <v>#REF!</v>
      </c>
      <c r="R27" s="42" t="e">
        <f>IF(AND(' RIESGOS DE GESTION'!#REF!="Media",' RIESGOS DE GESTION'!#REF!="Menor"),CONCATENATE("R2C",' RIESGOS DE GESTION'!#REF!),"")</f>
        <v>#REF!</v>
      </c>
      <c r="S27" s="42" t="e">
        <f>IF(AND(' RIESGOS DE GESTION'!#REF!="Media",' RIESGOS DE GESTION'!#REF!="Menor"),CONCATENATE("R2C",' RIESGOS DE GESTION'!#REF!),"")</f>
        <v>#REF!</v>
      </c>
      <c r="T27" s="42" t="e">
        <f>IF(AND(' RIESGOS DE GESTION'!#REF!="Media",' RIESGOS DE GESTION'!#REF!="Menor"),CONCATENATE("R2C",' RIESGOS DE GESTION'!#REF!),"")</f>
        <v>#REF!</v>
      </c>
      <c r="U27" s="43" t="e">
        <f>IF(AND(' RIESGOS DE GESTION'!#REF!="Media",' RIESGOS DE GESTION'!#REF!="Menor"),CONCATENATE("R2C",' RIESGOS DE GESTION'!#REF!),"")</f>
        <v>#REF!</v>
      </c>
      <c r="V27" s="41" t="e">
        <f>IF(AND(' RIESGOS DE GESTION'!#REF!="Media",' RIESGOS DE GESTION'!#REF!="Moderado"),CONCATENATE("R2C",' RIESGOS DE GESTION'!#REF!),"")</f>
        <v>#REF!</v>
      </c>
      <c r="W27" s="42" t="e">
        <f>IF(AND(' RIESGOS DE GESTION'!#REF!="Media",' RIESGOS DE GESTION'!#REF!="Moderado"),CONCATENATE("R2C",' RIESGOS DE GESTION'!#REF!),"")</f>
        <v>#REF!</v>
      </c>
      <c r="X27" s="42" t="e">
        <f>IF(AND(' RIESGOS DE GESTION'!#REF!="Media",' RIESGOS DE GESTION'!#REF!="Moderado"),CONCATENATE("R2C",' RIESGOS DE GESTION'!#REF!),"")</f>
        <v>#REF!</v>
      </c>
      <c r="Y27" s="42" t="e">
        <f>IF(AND(' RIESGOS DE GESTION'!#REF!="Media",' RIESGOS DE GESTION'!#REF!="Moderado"),CONCATENATE("R2C",' RIESGOS DE GESTION'!#REF!),"")</f>
        <v>#REF!</v>
      </c>
      <c r="Z27" s="42" t="e">
        <f>IF(AND(' RIESGOS DE GESTION'!#REF!="Media",' RIESGOS DE GESTION'!#REF!="Moderado"),CONCATENATE("R2C",' RIESGOS DE GESTION'!#REF!),"")</f>
        <v>#REF!</v>
      </c>
      <c r="AA27" s="43" t="e">
        <f>IF(AND(' RIESGOS DE GESTION'!#REF!="Media",' RIESGOS DE GESTION'!#REF!="Moderado"),CONCATENATE("R2C",' RIESGOS DE GESTION'!#REF!),"")</f>
        <v>#REF!</v>
      </c>
      <c r="AB27" s="26" t="e">
        <f>IF(AND(' RIESGOS DE GESTION'!#REF!="Media",' RIESGOS DE GESTION'!#REF!="Mayor"),CONCATENATE("R2C",' RIESGOS DE GESTION'!#REF!),"")</f>
        <v>#REF!</v>
      </c>
      <c r="AC27" s="27" t="e">
        <f>IF(AND(' RIESGOS DE GESTION'!#REF!="Media",' RIESGOS DE GESTION'!#REF!="Mayor"),CONCATENATE("R2C",' RIESGOS DE GESTION'!#REF!),"")</f>
        <v>#REF!</v>
      </c>
      <c r="AD27" s="27" t="e">
        <f>IF(AND(' RIESGOS DE GESTION'!#REF!="Media",' RIESGOS DE GESTION'!#REF!="Mayor"),CONCATENATE("R2C",' RIESGOS DE GESTION'!#REF!),"")</f>
        <v>#REF!</v>
      </c>
      <c r="AE27" s="27" t="e">
        <f>IF(AND(' RIESGOS DE GESTION'!#REF!="Media",' RIESGOS DE GESTION'!#REF!="Mayor"),CONCATENATE("R2C",' RIESGOS DE GESTION'!#REF!),"")</f>
        <v>#REF!</v>
      </c>
      <c r="AF27" s="27" t="e">
        <f>IF(AND(' RIESGOS DE GESTION'!#REF!="Media",' RIESGOS DE GESTION'!#REF!="Mayor"),CONCATENATE("R2C",' RIESGOS DE GESTION'!#REF!),"")</f>
        <v>#REF!</v>
      </c>
      <c r="AG27" s="28" t="e">
        <f>IF(AND(' RIESGOS DE GESTION'!#REF!="Media",' RIESGOS DE GESTION'!#REF!="Mayor"),CONCATENATE("R2C",' RIESGOS DE GESTION'!#REF!),"")</f>
        <v>#REF!</v>
      </c>
      <c r="AH27" s="29" t="e">
        <f>IF(AND(' RIESGOS DE GESTION'!#REF!="Media",' RIESGOS DE GESTION'!#REF!="Catastrófico"),CONCATENATE("R2C",' RIESGOS DE GESTION'!#REF!),"")</f>
        <v>#REF!</v>
      </c>
      <c r="AI27" s="30" t="e">
        <f>IF(AND(' RIESGOS DE GESTION'!#REF!="Media",' RIESGOS DE GESTION'!#REF!="Catastrófico"),CONCATENATE("R2C",' RIESGOS DE GESTION'!#REF!),"")</f>
        <v>#REF!</v>
      </c>
      <c r="AJ27" s="30" t="e">
        <f>IF(AND(' RIESGOS DE GESTION'!#REF!="Media",' RIESGOS DE GESTION'!#REF!="Catastrófico"),CONCATENATE("R2C",' RIESGOS DE GESTION'!#REF!),"")</f>
        <v>#REF!</v>
      </c>
      <c r="AK27" s="30" t="e">
        <f>IF(AND(' RIESGOS DE GESTION'!#REF!="Media",' RIESGOS DE GESTION'!#REF!="Catastrófico"),CONCATENATE("R2C",' RIESGOS DE GESTION'!#REF!),"")</f>
        <v>#REF!</v>
      </c>
      <c r="AL27" s="30" t="e">
        <f>IF(AND(' RIESGOS DE GESTION'!#REF!="Media",' RIESGOS DE GESTION'!#REF!="Catastrófico"),CONCATENATE("R2C",' RIESGOS DE GESTION'!#REF!),"")</f>
        <v>#REF!</v>
      </c>
      <c r="AM27" s="31" t="e">
        <f>IF(AND(' RIESGOS DE GESTION'!#REF!="Media",' RIESGOS DE GESTION'!#REF!="Catastrófico"),CONCATENATE("R2C",' RIESGOS DE GESTION'!#REF!),"")</f>
        <v>#REF!</v>
      </c>
      <c r="AN27" s="57"/>
      <c r="AO27" s="541"/>
      <c r="AP27" s="542"/>
      <c r="AQ27" s="542"/>
      <c r="AR27" s="542"/>
      <c r="AS27" s="542"/>
      <c r="AT27" s="543"/>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ht="15" customHeight="1" x14ac:dyDescent="0.25">
      <c r="A28" s="57"/>
      <c r="B28" s="413"/>
      <c r="C28" s="413"/>
      <c r="D28" s="414"/>
      <c r="E28" s="512"/>
      <c r="F28" s="511"/>
      <c r="G28" s="511"/>
      <c r="H28" s="511"/>
      <c r="I28" s="527"/>
      <c r="J28" s="41" t="e">
        <f>IF(AND(' RIESGOS DE GESTION'!#REF!="Media",' RIESGOS DE GESTION'!#REF!="Leve"),CONCATENATE("R3C",' RIESGOS DE GESTION'!#REF!),"")</f>
        <v>#REF!</v>
      </c>
      <c r="K28" s="42" t="e">
        <f>IF(AND(' RIESGOS DE GESTION'!#REF!="Media",' RIESGOS DE GESTION'!#REF!="Leve"),CONCATENATE("R3C",' RIESGOS DE GESTION'!#REF!),"")</f>
        <v>#REF!</v>
      </c>
      <c r="L28" s="42" t="e">
        <f>IF(AND(' RIESGOS DE GESTION'!#REF!="Media",' RIESGOS DE GESTION'!#REF!="Leve"),CONCATENATE("R3C",' RIESGOS DE GESTION'!#REF!),"")</f>
        <v>#REF!</v>
      </c>
      <c r="M28" s="42" t="e">
        <f>IF(AND(' RIESGOS DE GESTION'!#REF!="Media",' RIESGOS DE GESTION'!#REF!="Leve"),CONCATENATE("R3C",' RIESGOS DE GESTION'!#REF!),"")</f>
        <v>#REF!</v>
      </c>
      <c r="N28" s="42" t="e">
        <f>IF(AND(' RIESGOS DE GESTION'!#REF!="Media",' RIESGOS DE GESTION'!#REF!="Leve"),CONCATENATE("R3C",' RIESGOS DE GESTION'!#REF!),"")</f>
        <v>#REF!</v>
      </c>
      <c r="O28" s="43" t="e">
        <f>IF(AND(' RIESGOS DE GESTION'!#REF!="Media",' RIESGOS DE GESTION'!#REF!="Leve"),CONCATENATE("R3C",' RIESGOS DE GESTION'!#REF!),"")</f>
        <v>#REF!</v>
      </c>
      <c r="P28" s="41" t="e">
        <f>IF(AND(' RIESGOS DE GESTION'!#REF!="Media",' RIESGOS DE GESTION'!#REF!="Menor"),CONCATENATE("R3C",' RIESGOS DE GESTION'!#REF!),"")</f>
        <v>#REF!</v>
      </c>
      <c r="Q28" s="42" t="e">
        <f>IF(AND(' RIESGOS DE GESTION'!#REF!="Media",' RIESGOS DE GESTION'!#REF!="Menor"),CONCATENATE("R3C",' RIESGOS DE GESTION'!#REF!),"")</f>
        <v>#REF!</v>
      </c>
      <c r="R28" s="42" t="e">
        <f>IF(AND(' RIESGOS DE GESTION'!#REF!="Media",' RIESGOS DE GESTION'!#REF!="Menor"),CONCATENATE("R3C",' RIESGOS DE GESTION'!#REF!),"")</f>
        <v>#REF!</v>
      </c>
      <c r="S28" s="42" t="e">
        <f>IF(AND(' RIESGOS DE GESTION'!#REF!="Media",' RIESGOS DE GESTION'!#REF!="Menor"),CONCATENATE("R3C",' RIESGOS DE GESTION'!#REF!),"")</f>
        <v>#REF!</v>
      </c>
      <c r="T28" s="42" t="e">
        <f>IF(AND(' RIESGOS DE GESTION'!#REF!="Media",' RIESGOS DE GESTION'!#REF!="Menor"),CONCATENATE("R3C",' RIESGOS DE GESTION'!#REF!),"")</f>
        <v>#REF!</v>
      </c>
      <c r="U28" s="43" t="e">
        <f>IF(AND(' RIESGOS DE GESTION'!#REF!="Media",' RIESGOS DE GESTION'!#REF!="Menor"),CONCATENATE("R3C",' RIESGOS DE GESTION'!#REF!),"")</f>
        <v>#REF!</v>
      </c>
      <c r="V28" s="41" t="e">
        <f>IF(AND(' RIESGOS DE GESTION'!#REF!="Media",' RIESGOS DE GESTION'!#REF!="Moderado"),CONCATENATE("R3C",' RIESGOS DE GESTION'!#REF!),"")</f>
        <v>#REF!</v>
      </c>
      <c r="W28" s="42" t="e">
        <f>IF(AND(' RIESGOS DE GESTION'!#REF!="Media",' RIESGOS DE GESTION'!#REF!="Moderado"),CONCATENATE("R3C",' RIESGOS DE GESTION'!#REF!),"")</f>
        <v>#REF!</v>
      </c>
      <c r="X28" s="42" t="e">
        <f>IF(AND(' RIESGOS DE GESTION'!#REF!="Media",' RIESGOS DE GESTION'!#REF!="Moderado"),CONCATENATE("R3C",' RIESGOS DE GESTION'!#REF!),"")</f>
        <v>#REF!</v>
      </c>
      <c r="Y28" s="42" t="e">
        <f>IF(AND(' RIESGOS DE GESTION'!#REF!="Media",' RIESGOS DE GESTION'!#REF!="Moderado"),CONCATENATE("R3C",' RIESGOS DE GESTION'!#REF!),"")</f>
        <v>#REF!</v>
      </c>
      <c r="Z28" s="42" t="e">
        <f>IF(AND(' RIESGOS DE GESTION'!#REF!="Media",' RIESGOS DE GESTION'!#REF!="Moderado"),CONCATENATE("R3C",' RIESGOS DE GESTION'!#REF!),"")</f>
        <v>#REF!</v>
      </c>
      <c r="AA28" s="43" t="e">
        <f>IF(AND(' RIESGOS DE GESTION'!#REF!="Media",' RIESGOS DE GESTION'!#REF!="Moderado"),CONCATENATE("R3C",' RIESGOS DE GESTION'!#REF!),"")</f>
        <v>#REF!</v>
      </c>
      <c r="AB28" s="26" t="e">
        <f>IF(AND(' RIESGOS DE GESTION'!#REF!="Media",' RIESGOS DE GESTION'!#REF!="Mayor"),CONCATENATE("R3C",' RIESGOS DE GESTION'!#REF!),"")</f>
        <v>#REF!</v>
      </c>
      <c r="AC28" s="27" t="e">
        <f>IF(AND(' RIESGOS DE GESTION'!#REF!="Media",' RIESGOS DE GESTION'!#REF!="Mayor"),CONCATENATE("R3C",' RIESGOS DE GESTION'!#REF!),"")</f>
        <v>#REF!</v>
      </c>
      <c r="AD28" s="27" t="e">
        <f>IF(AND(' RIESGOS DE GESTION'!#REF!="Media",' RIESGOS DE GESTION'!#REF!="Mayor"),CONCATENATE("R3C",' RIESGOS DE GESTION'!#REF!),"")</f>
        <v>#REF!</v>
      </c>
      <c r="AE28" s="27" t="e">
        <f>IF(AND(' RIESGOS DE GESTION'!#REF!="Media",' RIESGOS DE GESTION'!#REF!="Mayor"),CONCATENATE("R3C",' RIESGOS DE GESTION'!#REF!),"")</f>
        <v>#REF!</v>
      </c>
      <c r="AF28" s="27" t="e">
        <f>IF(AND(' RIESGOS DE GESTION'!#REF!="Media",' RIESGOS DE GESTION'!#REF!="Mayor"),CONCATENATE("R3C",' RIESGOS DE GESTION'!#REF!),"")</f>
        <v>#REF!</v>
      </c>
      <c r="AG28" s="28" t="e">
        <f>IF(AND(' RIESGOS DE GESTION'!#REF!="Media",' RIESGOS DE GESTION'!#REF!="Mayor"),CONCATENATE("R3C",' RIESGOS DE GESTION'!#REF!),"")</f>
        <v>#REF!</v>
      </c>
      <c r="AH28" s="29" t="e">
        <f>IF(AND(' RIESGOS DE GESTION'!#REF!="Media",' RIESGOS DE GESTION'!#REF!="Catastrófico"),CONCATENATE("R3C",' RIESGOS DE GESTION'!#REF!),"")</f>
        <v>#REF!</v>
      </c>
      <c r="AI28" s="30" t="e">
        <f>IF(AND(' RIESGOS DE GESTION'!#REF!="Media",' RIESGOS DE GESTION'!#REF!="Catastrófico"),CONCATENATE("R3C",' RIESGOS DE GESTION'!#REF!),"")</f>
        <v>#REF!</v>
      </c>
      <c r="AJ28" s="30" t="e">
        <f>IF(AND(' RIESGOS DE GESTION'!#REF!="Media",' RIESGOS DE GESTION'!#REF!="Catastrófico"),CONCATENATE("R3C",' RIESGOS DE GESTION'!#REF!),"")</f>
        <v>#REF!</v>
      </c>
      <c r="AK28" s="30" t="e">
        <f>IF(AND(' RIESGOS DE GESTION'!#REF!="Media",' RIESGOS DE GESTION'!#REF!="Catastrófico"),CONCATENATE("R3C",' RIESGOS DE GESTION'!#REF!),"")</f>
        <v>#REF!</v>
      </c>
      <c r="AL28" s="30" t="e">
        <f>IF(AND(' RIESGOS DE GESTION'!#REF!="Media",' RIESGOS DE GESTION'!#REF!="Catastrófico"),CONCATENATE("R3C",' RIESGOS DE GESTION'!#REF!),"")</f>
        <v>#REF!</v>
      </c>
      <c r="AM28" s="31" t="e">
        <f>IF(AND(' RIESGOS DE GESTION'!#REF!="Media",' RIESGOS DE GESTION'!#REF!="Catastrófico"),CONCATENATE("R3C",' RIESGOS DE GESTION'!#REF!),"")</f>
        <v>#REF!</v>
      </c>
      <c r="AN28" s="57"/>
      <c r="AO28" s="541"/>
      <c r="AP28" s="542"/>
      <c r="AQ28" s="542"/>
      <c r="AR28" s="542"/>
      <c r="AS28" s="542"/>
      <c r="AT28" s="543"/>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ht="15" customHeight="1" x14ac:dyDescent="0.25">
      <c r="A29" s="57"/>
      <c r="B29" s="413"/>
      <c r="C29" s="413"/>
      <c r="D29" s="414"/>
      <c r="E29" s="512"/>
      <c r="F29" s="511"/>
      <c r="G29" s="511"/>
      <c r="H29" s="511"/>
      <c r="I29" s="527"/>
      <c r="J29" s="41" t="e">
        <f>IF(AND(' RIESGOS DE GESTION'!#REF!="Media",' RIESGOS DE GESTION'!#REF!="Leve"),CONCATENATE("R4C",' RIESGOS DE GESTION'!#REF!),"")</f>
        <v>#REF!</v>
      </c>
      <c r="K29" s="42" t="e">
        <f>IF(AND(' RIESGOS DE GESTION'!#REF!="Media",' RIESGOS DE GESTION'!#REF!="Leve"),CONCATENATE("R4C",' RIESGOS DE GESTION'!#REF!),"")</f>
        <v>#REF!</v>
      </c>
      <c r="L29" s="42" t="e">
        <f>IF(AND(' RIESGOS DE GESTION'!#REF!="Media",' RIESGOS DE GESTION'!#REF!="Leve"),CONCATENATE("R4C",' RIESGOS DE GESTION'!#REF!),"")</f>
        <v>#REF!</v>
      </c>
      <c r="M29" s="42" t="e">
        <f>IF(AND(' RIESGOS DE GESTION'!#REF!="Media",' RIESGOS DE GESTION'!#REF!="Leve"),CONCATENATE("R4C",' RIESGOS DE GESTION'!#REF!),"")</f>
        <v>#REF!</v>
      </c>
      <c r="N29" s="42" t="e">
        <f>IF(AND(' RIESGOS DE GESTION'!#REF!="Media",' RIESGOS DE GESTION'!#REF!="Leve"),CONCATENATE("R4C",' RIESGOS DE GESTION'!#REF!),"")</f>
        <v>#REF!</v>
      </c>
      <c r="O29" s="43" t="e">
        <f>IF(AND(' RIESGOS DE GESTION'!#REF!="Media",' RIESGOS DE GESTION'!#REF!="Leve"),CONCATENATE("R4C",' RIESGOS DE GESTION'!#REF!),"")</f>
        <v>#REF!</v>
      </c>
      <c r="P29" s="41" t="e">
        <f>IF(AND(' RIESGOS DE GESTION'!#REF!="Media",' RIESGOS DE GESTION'!#REF!="Menor"),CONCATENATE("R4C",' RIESGOS DE GESTION'!#REF!),"")</f>
        <v>#REF!</v>
      </c>
      <c r="Q29" s="42" t="e">
        <f>IF(AND(' RIESGOS DE GESTION'!#REF!="Media",' RIESGOS DE GESTION'!#REF!="Menor"),CONCATENATE("R4C",' RIESGOS DE GESTION'!#REF!),"")</f>
        <v>#REF!</v>
      </c>
      <c r="R29" s="42" t="e">
        <f>IF(AND(' RIESGOS DE GESTION'!#REF!="Media",' RIESGOS DE GESTION'!#REF!="Menor"),CONCATENATE("R4C",' RIESGOS DE GESTION'!#REF!),"")</f>
        <v>#REF!</v>
      </c>
      <c r="S29" s="42" t="e">
        <f>IF(AND(' RIESGOS DE GESTION'!#REF!="Media",' RIESGOS DE GESTION'!#REF!="Menor"),CONCATENATE("R4C",' RIESGOS DE GESTION'!#REF!),"")</f>
        <v>#REF!</v>
      </c>
      <c r="T29" s="42" t="e">
        <f>IF(AND(' RIESGOS DE GESTION'!#REF!="Media",' RIESGOS DE GESTION'!#REF!="Menor"),CONCATENATE("R4C",' RIESGOS DE GESTION'!#REF!),"")</f>
        <v>#REF!</v>
      </c>
      <c r="U29" s="43" t="e">
        <f>IF(AND(' RIESGOS DE GESTION'!#REF!="Media",' RIESGOS DE GESTION'!#REF!="Menor"),CONCATENATE("R4C",' RIESGOS DE GESTION'!#REF!),"")</f>
        <v>#REF!</v>
      </c>
      <c r="V29" s="41" t="e">
        <f>IF(AND(' RIESGOS DE GESTION'!#REF!="Media",' RIESGOS DE GESTION'!#REF!="Moderado"),CONCATENATE("R4C",' RIESGOS DE GESTION'!#REF!),"")</f>
        <v>#REF!</v>
      </c>
      <c r="W29" s="42" t="e">
        <f>IF(AND(' RIESGOS DE GESTION'!#REF!="Media",' RIESGOS DE GESTION'!#REF!="Moderado"),CONCATENATE("R4C",' RIESGOS DE GESTION'!#REF!),"")</f>
        <v>#REF!</v>
      </c>
      <c r="X29" s="42" t="e">
        <f>IF(AND(' RIESGOS DE GESTION'!#REF!="Media",' RIESGOS DE GESTION'!#REF!="Moderado"),CONCATENATE("R4C",' RIESGOS DE GESTION'!#REF!),"")</f>
        <v>#REF!</v>
      </c>
      <c r="Y29" s="42" t="e">
        <f>IF(AND(' RIESGOS DE GESTION'!#REF!="Media",' RIESGOS DE GESTION'!#REF!="Moderado"),CONCATENATE("R4C",' RIESGOS DE GESTION'!#REF!),"")</f>
        <v>#REF!</v>
      </c>
      <c r="Z29" s="42" t="e">
        <f>IF(AND(' RIESGOS DE GESTION'!#REF!="Media",' RIESGOS DE GESTION'!#REF!="Moderado"),CONCATENATE("R4C",' RIESGOS DE GESTION'!#REF!),"")</f>
        <v>#REF!</v>
      </c>
      <c r="AA29" s="43" t="e">
        <f>IF(AND(' RIESGOS DE GESTION'!#REF!="Media",' RIESGOS DE GESTION'!#REF!="Moderado"),CONCATENATE("R4C",' RIESGOS DE GESTION'!#REF!),"")</f>
        <v>#REF!</v>
      </c>
      <c r="AB29" s="26" t="e">
        <f>IF(AND(' RIESGOS DE GESTION'!#REF!="Media",' RIESGOS DE GESTION'!#REF!="Mayor"),CONCATENATE("R4C",' RIESGOS DE GESTION'!#REF!),"")</f>
        <v>#REF!</v>
      </c>
      <c r="AC29" s="27" t="e">
        <f>IF(AND(' RIESGOS DE GESTION'!#REF!="Media",' RIESGOS DE GESTION'!#REF!="Mayor"),CONCATENATE("R4C",' RIESGOS DE GESTION'!#REF!),"")</f>
        <v>#REF!</v>
      </c>
      <c r="AD29" s="27" t="e">
        <f>IF(AND(' RIESGOS DE GESTION'!#REF!="Media",' RIESGOS DE GESTION'!#REF!="Mayor"),CONCATENATE("R4C",' RIESGOS DE GESTION'!#REF!),"")</f>
        <v>#REF!</v>
      </c>
      <c r="AE29" s="27" t="e">
        <f>IF(AND(' RIESGOS DE GESTION'!#REF!="Media",' RIESGOS DE GESTION'!#REF!="Mayor"),CONCATENATE("R4C",' RIESGOS DE GESTION'!#REF!),"")</f>
        <v>#REF!</v>
      </c>
      <c r="AF29" s="27" t="e">
        <f>IF(AND(' RIESGOS DE GESTION'!#REF!="Media",' RIESGOS DE GESTION'!#REF!="Mayor"),CONCATENATE("R4C",' RIESGOS DE GESTION'!#REF!),"")</f>
        <v>#REF!</v>
      </c>
      <c r="AG29" s="28" t="e">
        <f>IF(AND(' RIESGOS DE GESTION'!#REF!="Media",' RIESGOS DE GESTION'!#REF!="Mayor"),CONCATENATE("R4C",' RIESGOS DE GESTION'!#REF!),"")</f>
        <v>#REF!</v>
      </c>
      <c r="AH29" s="29" t="e">
        <f>IF(AND(' RIESGOS DE GESTION'!#REF!="Media",' RIESGOS DE GESTION'!#REF!="Catastrófico"),CONCATENATE("R4C",' RIESGOS DE GESTION'!#REF!),"")</f>
        <v>#REF!</v>
      </c>
      <c r="AI29" s="30" t="e">
        <f>IF(AND(' RIESGOS DE GESTION'!#REF!="Media",' RIESGOS DE GESTION'!#REF!="Catastrófico"),CONCATENATE("R4C",' RIESGOS DE GESTION'!#REF!),"")</f>
        <v>#REF!</v>
      </c>
      <c r="AJ29" s="30" t="e">
        <f>IF(AND(' RIESGOS DE GESTION'!#REF!="Media",' RIESGOS DE GESTION'!#REF!="Catastrófico"),CONCATENATE("R4C",' RIESGOS DE GESTION'!#REF!),"")</f>
        <v>#REF!</v>
      </c>
      <c r="AK29" s="30" t="e">
        <f>IF(AND(' RIESGOS DE GESTION'!#REF!="Media",' RIESGOS DE GESTION'!#REF!="Catastrófico"),CONCATENATE("R4C",' RIESGOS DE GESTION'!#REF!),"")</f>
        <v>#REF!</v>
      </c>
      <c r="AL29" s="30" t="e">
        <f>IF(AND(' RIESGOS DE GESTION'!#REF!="Media",' RIESGOS DE GESTION'!#REF!="Catastrófico"),CONCATENATE("R4C",' RIESGOS DE GESTION'!#REF!),"")</f>
        <v>#REF!</v>
      </c>
      <c r="AM29" s="31" t="e">
        <f>IF(AND(' RIESGOS DE GESTION'!#REF!="Media",' RIESGOS DE GESTION'!#REF!="Catastrófico"),CONCATENATE("R4C",' RIESGOS DE GESTION'!#REF!),"")</f>
        <v>#REF!</v>
      </c>
      <c r="AN29" s="57"/>
      <c r="AO29" s="541"/>
      <c r="AP29" s="542"/>
      <c r="AQ29" s="542"/>
      <c r="AR29" s="542"/>
      <c r="AS29" s="542"/>
      <c r="AT29" s="543"/>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ht="15" customHeight="1" x14ac:dyDescent="0.25">
      <c r="A30" s="57"/>
      <c r="B30" s="413"/>
      <c r="C30" s="413"/>
      <c r="D30" s="414"/>
      <c r="E30" s="512"/>
      <c r="F30" s="511"/>
      <c r="G30" s="511"/>
      <c r="H30" s="511"/>
      <c r="I30" s="527"/>
      <c r="J30" s="41" t="e">
        <f>IF(AND(' RIESGOS DE GESTION'!#REF!="Media",' RIESGOS DE GESTION'!#REF!="Leve"),CONCATENATE("R5C",' RIESGOS DE GESTION'!#REF!),"")</f>
        <v>#REF!</v>
      </c>
      <c r="K30" s="42" t="e">
        <f>IF(AND(' RIESGOS DE GESTION'!#REF!="Media",' RIESGOS DE GESTION'!#REF!="Leve"),CONCATENATE("R5C",' RIESGOS DE GESTION'!#REF!),"")</f>
        <v>#REF!</v>
      </c>
      <c r="L30" s="42" t="e">
        <f>IF(AND(' RIESGOS DE GESTION'!#REF!="Media",' RIESGOS DE GESTION'!#REF!="Leve"),CONCATENATE("R5C",' RIESGOS DE GESTION'!#REF!),"")</f>
        <v>#REF!</v>
      </c>
      <c r="M30" s="42" t="e">
        <f>IF(AND(' RIESGOS DE GESTION'!#REF!="Media",' RIESGOS DE GESTION'!#REF!="Leve"),CONCATENATE("R5C",' RIESGOS DE GESTION'!#REF!),"")</f>
        <v>#REF!</v>
      </c>
      <c r="N30" s="42" t="e">
        <f>IF(AND(' RIESGOS DE GESTION'!#REF!="Media",' RIESGOS DE GESTION'!#REF!="Leve"),CONCATENATE("R5C",' RIESGOS DE GESTION'!#REF!),"")</f>
        <v>#REF!</v>
      </c>
      <c r="O30" s="43" t="e">
        <f>IF(AND(' RIESGOS DE GESTION'!#REF!="Media",' RIESGOS DE GESTION'!#REF!="Leve"),CONCATENATE("R5C",' RIESGOS DE GESTION'!#REF!),"")</f>
        <v>#REF!</v>
      </c>
      <c r="P30" s="41" t="e">
        <f>IF(AND(' RIESGOS DE GESTION'!#REF!="Media",' RIESGOS DE GESTION'!#REF!="Menor"),CONCATENATE("R5C",' RIESGOS DE GESTION'!#REF!),"")</f>
        <v>#REF!</v>
      </c>
      <c r="Q30" s="42" t="e">
        <f>IF(AND(' RIESGOS DE GESTION'!#REF!="Media",' RIESGOS DE GESTION'!#REF!="Menor"),CONCATENATE("R5C",' RIESGOS DE GESTION'!#REF!),"")</f>
        <v>#REF!</v>
      </c>
      <c r="R30" s="42" t="e">
        <f>IF(AND(' RIESGOS DE GESTION'!#REF!="Media",' RIESGOS DE GESTION'!#REF!="Menor"),CONCATENATE("R5C",' RIESGOS DE GESTION'!#REF!),"")</f>
        <v>#REF!</v>
      </c>
      <c r="S30" s="42" t="e">
        <f>IF(AND(' RIESGOS DE GESTION'!#REF!="Media",' RIESGOS DE GESTION'!#REF!="Menor"),CONCATENATE("R5C",' RIESGOS DE GESTION'!#REF!),"")</f>
        <v>#REF!</v>
      </c>
      <c r="T30" s="42" t="e">
        <f>IF(AND(' RIESGOS DE GESTION'!#REF!="Media",' RIESGOS DE GESTION'!#REF!="Menor"),CONCATENATE("R5C",' RIESGOS DE GESTION'!#REF!),"")</f>
        <v>#REF!</v>
      </c>
      <c r="U30" s="43" t="e">
        <f>IF(AND(' RIESGOS DE GESTION'!#REF!="Media",' RIESGOS DE GESTION'!#REF!="Menor"),CONCATENATE("R5C",' RIESGOS DE GESTION'!#REF!),"")</f>
        <v>#REF!</v>
      </c>
      <c r="V30" s="41" t="e">
        <f>IF(AND(' RIESGOS DE GESTION'!#REF!="Media",' RIESGOS DE GESTION'!#REF!="Moderado"),CONCATENATE("R5C",' RIESGOS DE GESTION'!#REF!),"")</f>
        <v>#REF!</v>
      </c>
      <c r="W30" s="42" t="e">
        <f>IF(AND(' RIESGOS DE GESTION'!#REF!="Media",' RIESGOS DE GESTION'!#REF!="Moderado"),CONCATENATE("R5C",' RIESGOS DE GESTION'!#REF!),"")</f>
        <v>#REF!</v>
      </c>
      <c r="X30" s="42" t="e">
        <f>IF(AND(' RIESGOS DE GESTION'!#REF!="Media",' RIESGOS DE GESTION'!#REF!="Moderado"),CONCATENATE("R5C",' RIESGOS DE GESTION'!#REF!),"")</f>
        <v>#REF!</v>
      </c>
      <c r="Y30" s="42" t="e">
        <f>IF(AND(' RIESGOS DE GESTION'!#REF!="Media",' RIESGOS DE GESTION'!#REF!="Moderado"),CONCATENATE("R5C",' RIESGOS DE GESTION'!#REF!),"")</f>
        <v>#REF!</v>
      </c>
      <c r="Z30" s="42" t="e">
        <f>IF(AND(' RIESGOS DE GESTION'!#REF!="Media",' RIESGOS DE GESTION'!#REF!="Moderado"),CONCATENATE("R5C",' RIESGOS DE GESTION'!#REF!),"")</f>
        <v>#REF!</v>
      </c>
      <c r="AA30" s="43" t="e">
        <f>IF(AND(' RIESGOS DE GESTION'!#REF!="Media",' RIESGOS DE GESTION'!#REF!="Moderado"),CONCATENATE("R5C",' RIESGOS DE GESTION'!#REF!),"")</f>
        <v>#REF!</v>
      </c>
      <c r="AB30" s="26" t="e">
        <f>IF(AND(' RIESGOS DE GESTION'!#REF!="Media",' RIESGOS DE GESTION'!#REF!="Mayor"),CONCATENATE("R5C",' RIESGOS DE GESTION'!#REF!),"")</f>
        <v>#REF!</v>
      </c>
      <c r="AC30" s="27" t="e">
        <f>IF(AND(' RIESGOS DE GESTION'!#REF!="Media",' RIESGOS DE GESTION'!#REF!="Mayor"),CONCATENATE("R5C",' RIESGOS DE GESTION'!#REF!),"")</f>
        <v>#REF!</v>
      </c>
      <c r="AD30" s="27" t="e">
        <f>IF(AND(' RIESGOS DE GESTION'!#REF!="Media",' RIESGOS DE GESTION'!#REF!="Mayor"),CONCATENATE("R5C",' RIESGOS DE GESTION'!#REF!),"")</f>
        <v>#REF!</v>
      </c>
      <c r="AE30" s="27" t="e">
        <f>IF(AND(' RIESGOS DE GESTION'!#REF!="Media",' RIESGOS DE GESTION'!#REF!="Mayor"),CONCATENATE("R5C",' RIESGOS DE GESTION'!#REF!),"")</f>
        <v>#REF!</v>
      </c>
      <c r="AF30" s="27" t="e">
        <f>IF(AND(' RIESGOS DE GESTION'!#REF!="Media",' RIESGOS DE GESTION'!#REF!="Mayor"),CONCATENATE("R5C",' RIESGOS DE GESTION'!#REF!),"")</f>
        <v>#REF!</v>
      </c>
      <c r="AG30" s="28" t="e">
        <f>IF(AND(' RIESGOS DE GESTION'!#REF!="Media",' RIESGOS DE GESTION'!#REF!="Mayor"),CONCATENATE("R5C",' RIESGOS DE GESTION'!#REF!),"")</f>
        <v>#REF!</v>
      </c>
      <c r="AH30" s="29" t="e">
        <f>IF(AND(' RIESGOS DE GESTION'!#REF!="Media",' RIESGOS DE GESTION'!#REF!="Catastrófico"),CONCATENATE("R5C",' RIESGOS DE GESTION'!#REF!),"")</f>
        <v>#REF!</v>
      </c>
      <c r="AI30" s="30" t="e">
        <f>IF(AND(' RIESGOS DE GESTION'!#REF!="Media",' RIESGOS DE GESTION'!#REF!="Catastrófico"),CONCATENATE("R5C",' RIESGOS DE GESTION'!#REF!),"")</f>
        <v>#REF!</v>
      </c>
      <c r="AJ30" s="30" t="e">
        <f>IF(AND(' RIESGOS DE GESTION'!#REF!="Media",' RIESGOS DE GESTION'!#REF!="Catastrófico"),CONCATENATE("R5C",' RIESGOS DE GESTION'!#REF!),"")</f>
        <v>#REF!</v>
      </c>
      <c r="AK30" s="30" t="e">
        <f>IF(AND(' RIESGOS DE GESTION'!#REF!="Media",' RIESGOS DE GESTION'!#REF!="Catastrófico"),CONCATENATE("R5C",' RIESGOS DE GESTION'!#REF!),"")</f>
        <v>#REF!</v>
      </c>
      <c r="AL30" s="30" t="e">
        <f>IF(AND(' RIESGOS DE GESTION'!#REF!="Media",' RIESGOS DE GESTION'!#REF!="Catastrófico"),CONCATENATE("R5C",' RIESGOS DE GESTION'!#REF!),"")</f>
        <v>#REF!</v>
      </c>
      <c r="AM30" s="31" t="e">
        <f>IF(AND(' RIESGOS DE GESTION'!#REF!="Media",' RIESGOS DE GESTION'!#REF!="Catastrófico"),CONCATENATE("R5C",' RIESGOS DE GESTION'!#REF!),"")</f>
        <v>#REF!</v>
      </c>
      <c r="AN30" s="57"/>
      <c r="AO30" s="541"/>
      <c r="AP30" s="542"/>
      <c r="AQ30" s="542"/>
      <c r="AR30" s="542"/>
      <c r="AS30" s="542"/>
      <c r="AT30" s="543"/>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row>
    <row r="31" spans="1:76" ht="15" customHeight="1" x14ac:dyDescent="0.25">
      <c r="A31" s="57"/>
      <c r="B31" s="413"/>
      <c r="C31" s="413"/>
      <c r="D31" s="414"/>
      <c r="E31" s="512"/>
      <c r="F31" s="511"/>
      <c r="G31" s="511"/>
      <c r="H31" s="511"/>
      <c r="I31" s="527"/>
      <c r="J31" s="41" t="e">
        <f>IF(AND(' RIESGOS DE GESTION'!#REF!="Media",' RIESGOS DE GESTION'!#REF!="Leve"),CONCATENATE("R6C",' RIESGOS DE GESTION'!#REF!),"")</f>
        <v>#REF!</v>
      </c>
      <c r="K31" s="42" t="e">
        <f>IF(AND(' RIESGOS DE GESTION'!#REF!="Media",' RIESGOS DE GESTION'!#REF!="Leve"),CONCATENATE("R6C",' RIESGOS DE GESTION'!#REF!),"")</f>
        <v>#REF!</v>
      </c>
      <c r="L31" s="42" t="e">
        <f>IF(AND(' RIESGOS DE GESTION'!#REF!="Media",' RIESGOS DE GESTION'!#REF!="Leve"),CONCATENATE("R6C",' RIESGOS DE GESTION'!#REF!),"")</f>
        <v>#REF!</v>
      </c>
      <c r="M31" s="42" t="e">
        <f>IF(AND(' RIESGOS DE GESTION'!#REF!="Media",' RIESGOS DE GESTION'!#REF!="Leve"),CONCATENATE("R6C",' RIESGOS DE GESTION'!#REF!),"")</f>
        <v>#REF!</v>
      </c>
      <c r="N31" s="42" t="e">
        <f>IF(AND(' RIESGOS DE GESTION'!#REF!="Media",' RIESGOS DE GESTION'!#REF!="Leve"),CONCATENATE("R6C",' RIESGOS DE GESTION'!#REF!),"")</f>
        <v>#REF!</v>
      </c>
      <c r="O31" s="43" t="e">
        <f>IF(AND(' RIESGOS DE GESTION'!#REF!="Media",' RIESGOS DE GESTION'!#REF!="Leve"),CONCATENATE("R6C",' RIESGOS DE GESTION'!#REF!),"")</f>
        <v>#REF!</v>
      </c>
      <c r="P31" s="41" t="e">
        <f>IF(AND(' RIESGOS DE GESTION'!#REF!="Media",' RIESGOS DE GESTION'!#REF!="Menor"),CONCATENATE("R6C",' RIESGOS DE GESTION'!#REF!),"")</f>
        <v>#REF!</v>
      </c>
      <c r="Q31" s="42" t="e">
        <f>IF(AND(' RIESGOS DE GESTION'!#REF!="Media",' RIESGOS DE GESTION'!#REF!="Menor"),CONCATENATE("R6C",' RIESGOS DE GESTION'!#REF!),"")</f>
        <v>#REF!</v>
      </c>
      <c r="R31" s="42" t="e">
        <f>IF(AND(' RIESGOS DE GESTION'!#REF!="Media",' RIESGOS DE GESTION'!#REF!="Menor"),CONCATENATE("R6C",' RIESGOS DE GESTION'!#REF!),"")</f>
        <v>#REF!</v>
      </c>
      <c r="S31" s="42" t="e">
        <f>IF(AND(' RIESGOS DE GESTION'!#REF!="Media",' RIESGOS DE GESTION'!#REF!="Menor"),CONCATENATE("R6C",' RIESGOS DE GESTION'!#REF!),"")</f>
        <v>#REF!</v>
      </c>
      <c r="T31" s="42" t="e">
        <f>IF(AND(' RIESGOS DE GESTION'!#REF!="Media",' RIESGOS DE GESTION'!#REF!="Menor"),CONCATENATE("R6C",' RIESGOS DE GESTION'!#REF!),"")</f>
        <v>#REF!</v>
      </c>
      <c r="U31" s="43" t="e">
        <f>IF(AND(' RIESGOS DE GESTION'!#REF!="Media",' RIESGOS DE GESTION'!#REF!="Menor"),CONCATENATE("R6C",' RIESGOS DE GESTION'!#REF!),"")</f>
        <v>#REF!</v>
      </c>
      <c r="V31" s="41" t="e">
        <f>IF(AND(' RIESGOS DE GESTION'!#REF!="Media",' RIESGOS DE GESTION'!#REF!="Moderado"),CONCATENATE("R6C",' RIESGOS DE GESTION'!#REF!),"")</f>
        <v>#REF!</v>
      </c>
      <c r="W31" s="42" t="e">
        <f>IF(AND(' RIESGOS DE GESTION'!#REF!="Media",' RIESGOS DE GESTION'!#REF!="Moderado"),CONCATENATE("R6C",' RIESGOS DE GESTION'!#REF!),"")</f>
        <v>#REF!</v>
      </c>
      <c r="X31" s="42" t="e">
        <f>IF(AND(' RIESGOS DE GESTION'!#REF!="Media",' RIESGOS DE GESTION'!#REF!="Moderado"),CONCATENATE("R6C",' RIESGOS DE GESTION'!#REF!),"")</f>
        <v>#REF!</v>
      </c>
      <c r="Y31" s="42" t="e">
        <f>IF(AND(' RIESGOS DE GESTION'!#REF!="Media",' RIESGOS DE GESTION'!#REF!="Moderado"),CONCATENATE("R6C",' RIESGOS DE GESTION'!#REF!),"")</f>
        <v>#REF!</v>
      </c>
      <c r="Z31" s="42" t="e">
        <f>IF(AND(' RIESGOS DE GESTION'!#REF!="Media",' RIESGOS DE GESTION'!#REF!="Moderado"),CONCATENATE("R6C",' RIESGOS DE GESTION'!#REF!),"")</f>
        <v>#REF!</v>
      </c>
      <c r="AA31" s="43" t="e">
        <f>IF(AND(' RIESGOS DE GESTION'!#REF!="Media",' RIESGOS DE GESTION'!#REF!="Moderado"),CONCATENATE("R6C",' RIESGOS DE GESTION'!#REF!),"")</f>
        <v>#REF!</v>
      </c>
      <c r="AB31" s="26" t="e">
        <f>IF(AND(' RIESGOS DE GESTION'!#REF!="Media",' RIESGOS DE GESTION'!#REF!="Mayor"),CONCATENATE("R6C",' RIESGOS DE GESTION'!#REF!),"")</f>
        <v>#REF!</v>
      </c>
      <c r="AC31" s="27" t="e">
        <f>IF(AND(' RIESGOS DE GESTION'!#REF!="Media",' RIESGOS DE GESTION'!#REF!="Mayor"),CONCATENATE("R6C",' RIESGOS DE GESTION'!#REF!),"")</f>
        <v>#REF!</v>
      </c>
      <c r="AD31" s="27" t="e">
        <f>IF(AND(' RIESGOS DE GESTION'!#REF!="Media",' RIESGOS DE GESTION'!#REF!="Mayor"),CONCATENATE("R6C",' RIESGOS DE GESTION'!#REF!),"")</f>
        <v>#REF!</v>
      </c>
      <c r="AE31" s="27" t="e">
        <f>IF(AND(' RIESGOS DE GESTION'!#REF!="Media",' RIESGOS DE GESTION'!#REF!="Mayor"),CONCATENATE("R6C",' RIESGOS DE GESTION'!#REF!),"")</f>
        <v>#REF!</v>
      </c>
      <c r="AF31" s="27" t="e">
        <f>IF(AND(' RIESGOS DE GESTION'!#REF!="Media",' RIESGOS DE GESTION'!#REF!="Mayor"),CONCATENATE("R6C",' RIESGOS DE GESTION'!#REF!),"")</f>
        <v>#REF!</v>
      </c>
      <c r="AG31" s="28" t="e">
        <f>IF(AND(' RIESGOS DE GESTION'!#REF!="Media",' RIESGOS DE GESTION'!#REF!="Mayor"),CONCATENATE("R6C",' RIESGOS DE GESTION'!#REF!),"")</f>
        <v>#REF!</v>
      </c>
      <c r="AH31" s="29" t="e">
        <f>IF(AND(' RIESGOS DE GESTION'!#REF!="Media",' RIESGOS DE GESTION'!#REF!="Catastrófico"),CONCATENATE("R6C",' RIESGOS DE GESTION'!#REF!),"")</f>
        <v>#REF!</v>
      </c>
      <c r="AI31" s="30" t="e">
        <f>IF(AND(' RIESGOS DE GESTION'!#REF!="Media",' RIESGOS DE GESTION'!#REF!="Catastrófico"),CONCATENATE("R6C",' RIESGOS DE GESTION'!#REF!),"")</f>
        <v>#REF!</v>
      </c>
      <c r="AJ31" s="30" t="e">
        <f>IF(AND(' RIESGOS DE GESTION'!#REF!="Media",' RIESGOS DE GESTION'!#REF!="Catastrófico"),CONCATENATE("R6C",' RIESGOS DE GESTION'!#REF!),"")</f>
        <v>#REF!</v>
      </c>
      <c r="AK31" s="30" t="e">
        <f>IF(AND(' RIESGOS DE GESTION'!#REF!="Media",' RIESGOS DE GESTION'!#REF!="Catastrófico"),CONCATENATE("R6C",' RIESGOS DE GESTION'!#REF!),"")</f>
        <v>#REF!</v>
      </c>
      <c r="AL31" s="30" t="e">
        <f>IF(AND(' RIESGOS DE GESTION'!#REF!="Media",' RIESGOS DE GESTION'!#REF!="Catastrófico"),CONCATENATE("R6C",' RIESGOS DE GESTION'!#REF!),"")</f>
        <v>#REF!</v>
      </c>
      <c r="AM31" s="31" t="e">
        <f>IF(AND(' RIESGOS DE GESTION'!#REF!="Media",' RIESGOS DE GESTION'!#REF!="Catastrófico"),CONCATENATE("R6C",' RIESGOS DE GESTION'!#REF!),"")</f>
        <v>#REF!</v>
      </c>
      <c r="AN31" s="57"/>
      <c r="AO31" s="541"/>
      <c r="AP31" s="542"/>
      <c r="AQ31" s="542"/>
      <c r="AR31" s="542"/>
      <c r="AS31" s="542"/>
      <c r="AT31" s="543"/>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row>
    <row r="32" spans="1:76" ht="15" customHeight="1" x14ac:dyDescent="0.25">
      <c r="A32" s="57"/>
      <c r="B32" s="413"/>
      <c r="C32" s="413"/>
      <c r="D32" s="414"/>
      <c r="E32" s="512"/>
      <c r="F32" s="511"/>
      <c r="G32" s="511"/>
      <c r="H32" s="511"/>
      <c r="I32" s="527"/>
      <c r="J32" s="41" t="e">
        <f>IF(AND(' RIESGOS DE GESTION'!#REF!="Media",' RIESGOS DE GESTION'!#REF!="Leve"),CONCATENATE("R7C",' RIESGOS DE GESTION'!#REF!),"")</f>
        <v>#REF!</v>
      </c>
      <c r="K32" s="42" t="e">
        <f>IF(AND(' RIESGOS DE GESTION'!#REF!="Media",' RIESGOS DE GESTION'!#REF!="Leve"),CONCATENATE("R7C",' RIESGOS DE GESTION'!#REF!),"")</f>
        <v>#REF!</v>
      </c>
      <c r="L32" s="42" t="e">
        <f>IF(AND(' RIESGOS DE GESTION'!#REF!="Media",' RIESGOS DE GESTION'!#REF!="Leve"),CONCATENATE("R7C",' RIESGOS DE GESTION'!#REF!),"")</f>
        <v>#REF!</v>
      </c>
      <c r="M32" s="42" t="e">
        <f>IF(AND(' RIESGOS DE GESTION'!#REF!="Media",' RIESGOS DE GESTION'!#REF!="Leve"),CONCATENATE("R7C",' RIESGOS DE GESTION'!#REF!),"")</f>
        <v>#REF!</v>
      </c>
      <c r="N32" s="42" t="e">
        <f>IF(AND(' RIESGOS DE GESTION'!#REF!="Media",' RIESGOS DE GESTION'!#REF!="Leve"),CONCATENATE("R7C",' RIESGOS DE GESTION'!#REF!),"")</f>
        <v>#REF!</v>
      </c>
      <c r="O32" s="43" t="e">
        <f>IF(AND(' RIESGOS DE GESTION'!#REF!="Media",' RIESGOS DE GESTION'!#REF!="Leve"),CONCATENATE("R7C",' RIESGOS DE GESTION'!#REF!),"")</f>
        <v>#REF!</v>
      </c>
      <c r="P32" s="41" t="e">
        <f>IF(AND(' RIESGOS DE GESTION'!#REF!="Media",' RIESGOS DE GESTION'!#REF!="Menor"),CONCATENATE("R7C",' RIESGOS DE GESTION'!#REF!),"")</f>
        <v>#REF!</v>
      </c>
      <c r="Q32" s="42" t="e">
        <f>IF(AND(' RIESGOS DE GESTION'!#REF!="Media",' RIESGOS DE GESTION'!#REF!="Menor"),CONCATENATE("R7C",' RIESGOS DE GESTION'!#REF!),"")</f>
        <v>#REF!</v>
      </c>
      <c r="R32" s="42" t="e">
        <f>IF(AND(' RIESGOS DE GESTION'!#REF!="Media",' RIESGOS DE GESTION'!#REF!="Menor"),CONCATENATE("R7C",' RIESGOS DE GESTION'!#REF!),"")</f>
        <v>#REF!</v>
      </c>
      <c r="S32" s="42" t="e">
        <f>IF(AND(' RIESGOS DE GESTION'!#REF!="Media",' RIESGOS DE GESTION'!#REF!="Menor"),CONCATENATE("R7C",' RIESGOS DE GESTION'!#REF!),"")</f>
        <v>#REF!</v>
      </c>
      <c r="T32" s="42" t="e">
        <f>IF(AND(' RIESGOS DE GESTION'!#REF!="Media",' RIESGOS DE GESTION'!#REF!="Menor"),CONCATENATE("R7C",' RIESGOS DE GESTION'!#REF!),"")</f>
        <v>#REF!</v>
      </c>
      <c r="U32" s="43" t="e">
        <f>IF(AND(' RIESGOS DE GESTION'!#REF!="Media",' RIESGOS DE GESTION'!#REF!="Menor"),CONCATENATE("R7C",' RIESGOS DE GESTION'!#REF!),"")</f>
        <v>#REF!</v>
      </c>
      <c r="V32" s="41" t="e">
        <f>IF(AND(' RIESGOS DE GESTION'!#REF!="Media",' RIESGOS DE GESTION'!#REF!="Moderado"),CONCATENATE("R7C",' RIESGOS DE GESTION'!#REF!),"")</f>
        <v>#REF!</v>
      </c>
      <c r="W32" s="42" t="e">
        <f>IF(AND(' RIESGOS DE GESTION'!#REF!="Media",' RIESGOS DE GESTION'!#REF!="Moderado"),CONCATENATE("R7C",' RIESGOS DE GESTION'!#REF!),"")</f>
        <v>#REF!</v>
      </c>
      <c r="X32" s="42" t="e">
        <f>IF(AND(' RIESGOS DE GESTION'!#REF!="Media",' RIESGOS DE GESTION'!#REF!="Moderado"),CONCATENATE("R7C",' RIESGOS DE GESTION'!#REF!),"")</f>
        <v>#REF!</v>
      </c>
      <c r="Y32" s="42" t="e">
        <f>IF(AND(' RIESGOS DE GESTION'!#REF!="Media",' RIESGOS DE GESTION'!#REF!="Moderado"),CONCATENATE("R7C",' RIESGOS DE GESTION'!#REF!),"")</f>
        <v>#REF!</v>
      </c>
      <c r="Z32" s="42" t="e">
        <f>IF(AND(' RIESGOS DE GESTION'!#REF!="Media",' RIESGOS DE GESTION'!#REF!="Moderado"),CONCATENATE("R7C",' RIESGOS DE GESTION'!#REF!),"")</f>
        <v>#REF!</v>
      </c>
      <c r="AA32" s="43" t="e">
        <f>IF(AND(' RIESGOS DE GESTION'!#REF!="Media",' RIESGOS DE GESTION'!#REF!="Moderado"),CONCATENATE("R7C",' RIESGOS DE GESTION'!#REF!),"")</f>
        <v>#REF!</v>
      </c>
      <c r="AB32" s="26" t="e">
        <f>IF(AND(' RIESGOS DE GESTION'!#REF!="Media",' RIESGOS DE GESTION'!#REF!="Mayor"),CONCATENATE("R7C",' RIESGOS DE GESTION'!#REF!),"")</f>
        <v>#REF!</v>
      </c>
      <c r="AC32" s="27" t="e">
        <f>IF(AND(' RIESGOS DE GESTION'!#REF!="Media",' RIESGOS DE GESTION'!#REF!="Mayor"),CONCATENATE("R7C",' RIESGOS DE GESTION'!#REF!),"")</f>
        <v>#REF!</v>
      </c>
      <c r="AD32" s="27" t="e">
        <f>IF(AND(' RIESGOS DE GESTION'!#REF!="Media",' RIESGOS DE GESTION'!#REF!="Mayor"),CONCATENATE("R7C",' RIESGOS DE GESTION'!#REF!),"")</f>
        <v>#REF!</v>
      </c>
      <c r="AE32" s="27" t="e">
        <f>IF(AND(' RIESGOS DE GESTION'!#REF!="Media",' RIESGOS DE GESTION'!#REF!="Mayor"),CONCATENATE("R7C",' RIESGOS DE GESTION'!#REF!),"")</f>
        <v>#REF!</v>
      </c>
      <c r="AF32" s="27" t="e">
        <f>IF(AND(' RIESGOS DE GESTION'!#REF!="Media",' RIESGOS DE GESTION'!#REF!="Mayor"),CONCATENATE("R7C",' RIESGOS DE GESTION'!#REF!),"")</f>
        <v>#REF!</v>
      </c>
      <c r="AG32" s="28" t="e">
        <f>IF(AND(' RIESGOS DE GESTION'!#REF!="Media",' RIESGOS DE GESTION'!#REF!="Mayor"),CONCATENATE("R7C",' RIESGOS DE GESTION'!#REF!),"")</f>
        <v>#REF!</v>
      </c>
      <c r="AH32" s="29" t="e">
        <f>IF(AND(' RIESGOS DE GESTION'!#REF!="Media",' RIESGOS DE GESTION'!#REF!="Catastrófico"),CONCATENATE("R7C",' RIESGOS DE GESTION'!#REF!),"")</f>
        <v>#REF!</v>
      </c>
      <c r="AI32" s="30" t="e">
        <f>IF(AND(' RIESGOS DE GESTION'!#REF!="Media",' RIESGOS DE GESTION'!#REF!="Catastrófico"),CONCATENATE("R7C",' RIESGOS DE GESTION'!#REF!),"")</f>
        <v>#REF!</v>
      </c>
      <c r="AJ32" s="30" t="e">
        <f>IF(AND(' RIESGOS DE GESTION'!#REF!="Media",' RIESGOS DE GESTION'!#REF!="Catastrófico"),CONCATENATE("R7C",' RIESGOS DE GESTION'!#REF!),"")</f>
        <v>#REF!</v>
      </c>
      <c r="AK32" s="30" t="e">
        <f>IF(AND(' RIESGOS DE GESTION'!#REF!="Media",' RIESGOS DE GESTION'!#REF!="Catastrófico"),CONCATENATE("R7C",' RIESGOS DE GESTION'!#REF!),"")</f>
        <v>#REF!</v>
      </c>
      <c r="AL32" s="30" t="e">
        <f>IF(AND(' RIESGOS DE GESTION'!#REF!="Media",' RIESGOS DE GESTION'!#REF!="Catastrófico"),CONCATENATE("R7C",' RIESGOS DE GESTION'!#REF!),"")</f>
        <v>#REF!</v>
      </c>
      <c r="AM32" s="31" t="e">
        <f>IF(AND(' RIESGOS DE GESTION'!#REF!="Media",' RIESGOS DE GESTION'!#REF!="Catastrófico"),CONCATENATE("R7C",' RIESGOS DE GESTION'!#REF!),"")</f>
        <v>#REF!</v>
      </c>
      <c r="AN32" s="57"/>
      <c r="AO32" s="541"/>
      <c r="AP32" s="542"/>
      <c r="AQ32" s="542"/>
      <c r="AR32" s="542"/>
      <c r="AS32" s="542"/>
      <c r="AT32" s="543"/>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row>
    <row r="33" spans="1:80" ht="15" customHeight="1" x14ac:dyDescent="0.25">
      <c r="A33" s="57"/>
      <c r="B33" s="413"/>
      <c r="C33" s="413"/>
      <c r="D33" s="414"/>
      <c r="E33" s="512"/>
      <c r="F33" s="511"/>
      <c r="G33" s="511"/>
      <c r="H33" s="511"/>
      <c r="I33" s="527"/>
      <c r="J33" s="41" t="e">
        <f>IF(AND(' RIESGOS DE GESTION'!#REF!="Media",' RIESGOS DE GESTION'!#REF!="Leve"),CONCATENATE("R8C",' RIESGOS DE GESTION'!#REF!),"")</f>
        <v>#REF!</v>
      </c>
      <c r="K33" s="42" t="e">
        <f>IF(AND(' RIESGOS DE GESTION'!#REF!="Media",' RIESGOS DE GESTION'!#REF!="Leve"),CONCATENATE("R8C",' RIESGOS DE GESTION'!#REF!),"")</f>
        <v>#REF!</v>
      </c>
      <c r="L33" s="42" t="e">
        <f>IF(AND(' RIESGOS DE GESTION'!#REF!="Media",' RIESGOS DE GESTION'!#REF!="Leve"),CONCATENATE("R8C",' RIESGOS DE GESTION'!#REF!),"")</f>
        <v>#REF!</v>
      </c>
      <c r="M33" s="42" t="e">
        <f>IF(AND(' RIESGOS DE GESTION'!#REF!="Media",' RIESGOS DE GESTION'!#REF!="Leve"),CONCATENATE("R8C",' RIESGOS DE GESTION'!#REF!),"")</f>
        <v>#REF!</v>
      </c>
      <c r="N33" s="42" t="e">
        <f>IF(AND(' RIESGOS DE GESTION'!#REF!="Media",' RIESGOS DE GESTION'!#REF!="Leve"),CONCATENATE("R8C",' RIESGOS DE GESTION'!#REF!),"")</f>
        <v>#REF!</v>
      </c>
      <c r="O33" s="43" t="e">
        <f>IF(AND(' RIESGOS DE GESTION'!#REF!="Media",' RIESGOS DE GESTION'!#REF!="Leve"),CONCATENATE("R8C",' RIESGOS DE GESTION'!#REF!),"")</f>
        <v>#REF!</v>
      </c>
      <c r="P33" s="41" t="e">
        <f>IF(AND(' RIESGOS DE GESTION'!#REF!="Media",' RIESGOS DE GESTION'!#REF!="Menor"),CONCATENATE("R8C",' RIESGOS DE GESTION'!#REF!),"")</f>
        <v>#REF!</v>
      </c>
      <c r="Q33" s="42" t="e">
        <f>IF(AND(' RIESGOS DE GESTION'!#REF!="Media",' RIESGOS DE GESTION'!#REF!="Menor"),CONCATENATE("R8C",' RIESGOS DE GESTION'!#REF!),"")</f>
        <v>#REF!</v>
      </c>
      <c r="R33" s="42" t="e">
        <f>IF(AND(' RIESGOS DE GESTION'!#REF!="Media",' RIESGOS DE GESTION'!#REF!="Menor"),CONCATENATE("R8C",' RIESGOS DE GESTION'!#REF!),"")</f>
        <v>#REF!</v>
      </c>
      <c r="S33" s="42" t="e">
        <f>IF(AND(' RIESGOS DE GESTION'!#REF!="Media",' RIESGOS DE GESTION'!#REF!="Menor"),CONCATENATE("R8C",' RIESGOS DE GESTION'!#REF!),"")</f>
        <v>#REF!</v>
      </c>
      <c r="T33" s="42" t="e">
        <f>IF(AND(' RIESGOS DE GESTION'!#REF!="Media",' RIESGOS DE GESTION'!#REF!="Menor"),CONCATENATE("R8C",' RIESGOS DE GESTION'!#REF!),"")</f>
        <v>#REF!</v>
      </c>
      <c r="U33" s="43" t="e">
        <f>IF(AND(' RIESGOS DE GESTION'!#REF!="Media",' RIESGOS DE GESTION'!#REF!="Menor"),CONCATENATE("R8C",' RIESGOS DE GESTION'!#REF!),"")</f>
        <v>#REF!</v>
      </c>
      <c r="V33" s="41" t="e">
        <f>IF(AND(' RIESGOS DE GESTION'!#REF!="Media",' RIESGOS DE GESTION'!#REF!="Moderado"),CONCATENATE("R8C",' RIESGOS DE GESTION'!#REF!),"")</f>
        <v>#REF!</v>
      </c>
      <c r="W33" s="42" t="e">
        <f>IF(AND(' RIESGOS DE GESTION'!#REF!="Media",' RIESGOS DE GESTION'!#REF!="Moderado"),CONCATENATE("R8C",' RIESGOS DE GESTION'!#REF!),"")</f>
        <v>#REF!</v>
      </c>
      <c r="X33" s="42" t="e">
        <f>IF(AND(' RIESGOS DE GESTION'!#REF!="Media",' RIESGOS DE GESTION'!#REF!="Moderado"),CONCATENATE("R8C",' RIESGOS DE GESTION'!#REF!),"")</f>
        <v>#REF!</v>
      </c>
      <c r="Y33" s="42" t="e">
        <f>IF(AND(' RIESGOS DE GESTION'!#REF!="Media",' RIESGOS DE GESTION'!#REF!="Moderado"),CONCATENATE("R8C",' RIESGOS DE GESTION'!#REF!),"")</f>
        <v>#REF!</v>
      </c>
      <c r="Z33" s="42" t="e">
        <f>IF(AND(' RIESGOS DE GESTION'!#REF!="Media",' RIESGOS DE GESTION'!#REF!="Moderado"),CONCATENATE("R8C",' RIESGOS DE GESTION'!#REF!),"")</f>
        <v>#REF!</v>
      </c>
      <c r="AA33" s="43" t="e">
        <f>IF(AND(' RIESGOS DE GESTION'!#REF!="Media",' RIESGOS DE GESTION'!#REF!="Moderado"),CONCATENATE("R8C",' RIESGOS DE GESTION'!#REF!),"")</f>
        <v>#REF!</v>
      </c>
      <c r="AB33" s="26" t="e">
        <f>IF(AND(' RIESGOS DE GESTION'!#REF!="Media",' RIESGOS DE GESTION'!#REF!="Mayor"),CONCATENATE("R8C",' RIESGOS DE GESTION'!#REF!),"")</f>
        <v>#REF!</v>
      </c>
      <c r="AC33" s="27" t="e">
        <f>IF(AND(' RIESGOS DE GESTION'!#REF!="Media",' RIESGOS DE GESTION'!#REF!="Mayor"),CONCATENATE("R8C",' RIESGOS DE GESTION'!#REF!),"")</f>
        <v>#REF!</v>
      </c>
      <c r="AD33" s="27" t="e">
        <f>IF(AND(' RIESGOS DE GESTION'!#REF!="Media",' RIESGOS DE GESTION'!#REF!="Mayor"),CONCATENATE("R8C",' RIESGOS DE GESTION'!#REF!),"")</f>
        <v>#REF!</v>
      </c>
      <c r="AE33" s="27" t="e">
        <f>IF(AND(' RIESGOS DE GESTION'!#REF!="Media",' RIESGOS DE GESTION'!#REF!="Mayor"),CONCATENATE("R8C",' RIESGOS DE GESTION'!#REF!),"")</f>
        <v>#REF!</v>
      </c>
      <c r="AF33" s="27" t="e">
        <f>IF(AND(' RIESGOS DE GESTION'!#REF!="Media",' RIESGOS DE GESTION'!#REF!="Mayor"),CONCATENATE("R8C",' RIESGOS DE GESTION'!#REF!),"")</f>
        <v>#REF!</v>
      </c>
      <c r="AG33" s="28" t="e">
        <f>IF(AND(' RIESGOS DE GESTION'!#REF!="Media",' RIESGOS DE GESTION'!#REF!="Mayor"),CONCATENATE("R8C",' RIESGOS DE GESTION'!#REF!),"")</f>
        <v>#REF!</v>
      </c>
      <c r="AH33" s="29" t="e">
        <f>IF(AND(' RIESGOS DE GESTION'!#REF!="Media",' RIESGOS DE GESTION'!#REF!="Catastrófico"),CONCATENATE("R8C",' RIESGOS DE GESTION'!#REF!),"")</f>
        <v>#REF!</v>
      </c>
      <c r="AI33" s="30" t="e">
        <f>IF(AND(' RIESGOS DE GESTION'!#REF!="Media",' RIESGOS DE GESTION'!#REF!="Catastrófico"),CONCATENATE("R8C",' RIESGOS DE GESTION'!#REF!),"")</f>
        <v>#REF!</v>
      </c>
      <c r="AJ33" s="30" t="e">
        <f>IF(AND(' RIESGOS DE GESTION'!#REF!="Media",' RIESGOS DE GESTION'!#REF!="Catastrófico"),CONCATENATE("R8C",' RIESGOS DE GESTION'!#REF!),"")</f>
        <v>#REF!</v>
      </c>
      <c r="AK33" s="30" t="e">
        <f>IF(AND(' RIESGOS DE GESTION'!#REF!="Media",' RIESGOS DE GESTION'!#REF!="Catastrófico"),CONCATENATE("R8C",' RIESGOS DE GESTION'!#REF!),"")</f>
        <v>#REF!</v>
      </c>
      <c r="AL33" s="30" t="e">
        <f>IF(AND(' RIESGOS DE GESTION'!#REF!="Media",' RIESGOS DE GESTION'!#REF!="Catastrófico"),CONCATENATE("R8C",' RIESGOS DE GESTION'!#REF!),"")</f>
        <v>#REF!</v>
      </c>
      <c r="AM33" s="31" t="e">
        <f>IF(AND(' RIESGOS DE GESTION'!#REF!="Media",' RIESGOS DE GESTION'!#REF!="Catastrófico"),CONCATENATE("R8C",' RIESGOS DE GESTION'!#REF!),"")</f>
        <v>#REF!</v>
      </c>
      <c r="AN33" s="57"/>
      <c r="AO33" s="541"/>
      <c r="AP33" s="542"/>
      <c r="AQ33" s="542"/>
      <c r="AR33" s="542"/>
      <c r="AS33" s="542"/>
      <c r="AT33" s="543"/>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row>
    <row r="34" spans="1:80" ht="15" customHeight="1" x14ac:dyDescent="0.25">
      <c r="A34" s="57"/>
      <c r="B34" s="413"/>
      <c r="C34" s="413"/>
      <c r="D34" s="414"/>
      <c r="E34" s="512"/>
      <c r="F34" s="511"/>
      <c r="G34" s="511"/>
      <c r="H34" s="511"/>
      <c r="I34" s="527"/>
      <c r="J34" s="41" t="e">
        <f>IF(AND(' RIESGOS DE GESTION'!#REF!="Media",' RIESGOS DE GESTION'!#REF!="Leve"),CONCATENATE("R9C",' RIESGOS DE GESTION'!#REF!),"")</f>
        <v>#REF!</v>
      </c>
      <c r="K34" s="42" t="e">
        <f>IF(AND(' RIESGOS DE GESTION'!#REF!="Media",' RIESGOS DE GESTION'!#REF!="Leve"),CONCATENATE("R9C",' RIESGOS DE GESTION'!#REF!),"")</f>
        <v>#REF!</v>
      </c>
      <c r="L34" s="42" t="e">
        <f>IF(AND(' RIESGOS DE GESTION'!#REF!="Media",' RIESGOS DE GESTION'!#REF!="Leve"),CONCATENATE("R9C",' RIESGOS DE GESTION'!#REF!),"")</f>
        <v>#REF!</v>
      </c>
      <c r="M34" s="42" t="e">
        <f>IF(AND(' RIESGOS DE GESTION'!#REF!="Media",' RIESGOS DE GESTION'!#REF!="Leve"),CONCATENATE("R9C",' RIESGOS DE GESTION'!#REF!),"")</f>
        <v>#REF!</v>
      </c>
      <c r="N34" s="42" t="e">
        <f>IF(AND(' RIESGOS DE GESTION'!#REF!="Media",' RIESGOS DE GESTION'!#REF!="Leve"),CONCATENATE("R9C",' RIESGOS DE GESTION'!#REF!),"")</f>
        <v>#REF!</v>
      </c>
      <c r="O34" s="43" t="e">
        <f>IF(AND(' RIESGOS DE GESTION'!#REF!="Media",' RIESGOS DE GESTION'!#REF!="Leve"),CONCATENATE("R9C",' RIESGOS DE GESTION'!#REF!),"")</f>
        <v>#REF!</v>
      </c>
      <c r="P34" s="41" t="e">
        <f>IF(AND(' RIESGOS DE GESTION'!#REF!="Media",' RIESGOS DE GESTION'!#REF!="Menor"),CONCATENATE("R9C",' RIESGOS DE GESTION'!#REF!),"")</f>
        <v>#REF!</v>
      </c>
      <c r="Q34" s="42" t="e">
        <f>IF(AND(' RIESGOS DE GESTION'!#REF!="Media",' RIESGOS DE GESTION'!#REF!="Menor"),CONCATENATE("R9C",' RIESGOS DE GESTION'!#REF!),"")</f>
        <v>#REF!</v>
      </c>
      <c r="R34" s="42" t="e">
        <f>IF(AND(' RIESGOS DE GESTION'!#REF!="Media",' RIESGOS DE GESTION'!#REF!="Menor"),CONCATENATE("R9C",' RIESGOS DE GESTION'!#REF!),"")</f>
        <v>#REF!</v>
      </c>
      <c r="S34" s="42" t="e">
        <f>IF(AND(' RIESGOS DE GESTION'!#REF!="Media",' RIESGOS DE GESTION'!#REF!="Menor"),CONCATENATE("R9C",' RIESGOS DE GESTION'!#REF!),"")</f>
        <v>#REF!</v>
      </c>
      <c r="T34" s="42" t="e">
        <f>IF(AND(' RIESGOS DE GESTION'!#REF!="Media",' RIESGOS DE GESTION'!#REF!="Menor"),CONCATENATE("R9C",' RIESGOS DE GESTION'!#REF!),"")</f>
        <v>#REF!</v>
      </c>
      <c r="U34" s="43" t="e">
        <f>IF(AND(' RIESGOS DE GESTION'!#REF!="Media",' RIESGOS DE GESTION'!#REF!="Menor"),CONCATENATE("R9C",' RIESGOS DE GESTION'!#REF!),"")</f>
        <v>#REF!</v>
      </c>
      <c r="V34" s="41" t="e">
        <f>IF(AND(' RIESGOS DE GESTION'!#REF!="Media",' RIESGOS DE GESTION'!#REF!="Moderado"),CONCATENATE("R9C",' RIESGOS DE GESTION'!#REF!),"")</f>
        <v>#REF!</v>
      </c>
      <c r="W34" s="42" t="e">
        <f>IF(AND(' RIESGOS DE GESTION'!#REF!="Media",' RIESGOS DE GESTION'!#REF!="Moderado"),CONCATENATE("R9C",' RIESGOS DE GESTION'!#REF!),"")</f>
        <v>#REF!</v>
      </c>
      <c r="X34" s="42" t="e">
        <f>IF(AND(' RIESGOS DE GESTION'!#REF!="Media",' RIESGOS DE GESTION'!#REF!="Moderado"),CONCATENATE("R9C",' RIESGOS DE GESTION'!#REF!),"")</f>
        <v>#REF!</v>
      </c>
      <c r="Y34" s="42" t="e">
        <f>IF(AND(' RIESGOS DE GESTION'!#REF!="Media",' RIESGOS DE GESTION'!#REF!="Moderado"),CONCATENATE("R9C",' RIESGOS DE GESTION'!#REF!),"")</f>
        <v>#REF!</v>
      </c>
      <c r="Z34" s="42" t="e">
        <f>IF(AND(' RIESGOS DE GESTION'!#REF!="Media",' RIESGOS DE GESTION'!#REF!="Moderado"),CONCATENATE("R9C",' RIESGOS DE GESTION'!#REF!),"")</f>
        <v>#REF!</v>
      </c>
      <c r="AA34" s="43" t="e">
        <f>IF(AND(' RIESGOS DE GESTION'!#REF!="Media",' RIESGOS DE GESTION'!#REF!="Moderado"),CONCATENATE("R9C",' RIESGOS DE GESTION'!#REF!),"")</f>
        <v>#REF!</v>
      </c>
      <c r="AB34" s="26" t="e">
        <f>IF(AND(' RIESGOS DE GESTION'!#REF!="Media",' RIESGOS DE GESTION'!#REF!="Mayor"),CONCATENATE("R9C",' RIESGOS DE GESTION'!#REF!),"")</f>
        <v>#REF!</v>
      </c>
      <c r="AC34" s="27" t="e">
        <f>IF(AND(' RIESGOS DE GESTION'!#REF!="Media",' RIESGOS DE GESTION'!#REF!="Mayor"),CONCATENATE("R9C",' RIESGOS DE GESTION'!#REF!),"")</f>
        <v>#REF!</v>
      </c>
      <c r="AD34" s="27" t="e">
        <f>IF(AND(' RIESGOS DE GESTION'!#REF!="Media",' RIESGOS DE GESTION'!#REF!="Mayor"),CONCATENATE("R9C",' RIESGOS DE GESTION'!#REF!),"")</f>
        <v>#REF!</v>
      </c>
      <c r="AE34" s="27" t="e">
        <f>IF(AND(' RIESGOS DE GESTION'!#REF!="Media",' RIESGOS DE GESTION'!#REF!="Mayor"),CONCATENATE("R9C",' RIESGOS DE GESTION'!#REF!),"")</f>
        <v>#REF!</v>
      </c>
      <c r="AF34" s="27" t="e">
        <f>IF(AND(' RIESGOS DE GESTION'!#REF!="Media",' RIESGOS DE GESTION'!#REF!="Mayor"),CONCATENATE("R9C",' RIESGOS DE GESTION'!#REF!),"")</f>
        <v>#REF!</v>
      </c>
      <c r="AG34" s="28" t="e">
        <f>IF(AND(' RIESGOS DE GESTION'!#REF!="Media",' RIESGOS DE GESTION'!#REF!="Mayor"),CONCATENATE("R9C",' RIESGOS DE GESTION'!#REF!),"")</f>
        <v>#REF!</v>
      </c>
      <c r="AH34" s="29" t="e">
        <f>IF(AND(' RIESGOS DE GESTION'!#REF!="Media",' RIESGOS DE GESTION'!#REF!="Catastrófico"),CONCATENATE("R9C",' RIESGOS DE GESTION'!#REF!),"")</f>
        <v>#REF!</v>
      </c>
      <c r="AI34" s="30" t="e">
        <f>IF(AND(' RIESGOS DE GESTION'!#REF!="Media",' RIESGOS DE GESTION'!#REF!="Catastrófico"),CONCATENATE("R9C",' RIESGOS DE GESTION'!#REF!),"")</f>
        <v>#REF!</v>
      </c>
      <c r="AJ34" s="30" t="e">
        <f>IF(AND(' RIESGOS DE GESTION'!#REF!="Media",' RIESGOS DE GESTION'!#REF!="Catastrófico"),CONCATENATE("R9C",' RIESGOS DE GESTION'!#REF!),"")</f>
        <v>#REF!</v>
      </c>
      <c r="AK34" s="30" t="e">
        <f>IF(AND(' RIESGOS DE GESTION'!#REF!="Media",' RIESGOS DE GESTION'!#REF!="Catastrófico"),CONCATENATE("R9C",' RIESGOS DE GESTION'!#REF!),"")</f>
        <v>#REF!</v>
      </c>
      <c r="AL34" s="30" t="e">
        <f>IF(AND(' RIESGOS DE GESTION'!#REF!="Media",' RIESGOS DE GESTION'!#REF!="Catastrófico"),CONCATENATE("R9C",' RIESGOS DE GESTION'!#REF!),"")</f>
        <v>#REF!</v>
      </c>
      <c r="AM34" s="31" t="e">
        <f>IF(AND(' RIESGOS DE GESTION'!#REF!="Media",' RIESGOS DE GESTION'!#REF!="Catastrófico"),CONCATENATE("R9C",' RIESGOS DE GESTION'!#REF!),"")</f>
        <v>#REF!</v>
      </c>
      <c r="AN34" s="57"/>
      <c r="AO34" s="541"/>
      <c r="AP34" s="542"/>
      <c r="AQ34" s="542"/>
      <c r="AR34" s="542"/>
      <c r="AS34" s="542"/>
      <c r="AT34" s="543"/>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80" ht="15.75" customHeight="1" thickBot="1" x14ac:dyDescent="0.3">
      <c r="A35" s="57"/>
      <c r="B35" s="413"/>
      <c r="C35" s="413"/>
      <c r="D35" s="414"/>
      <c r="E35" s="513"/>
      <c r="F35" s="514"/>
      <c r="G35" s="514"/>
      <c r="H35" s="514"/>
      <c r="I35" s="528"/>
      <c r="J35" s="41" t="e">
        <f>IF(AND(' RIESGOS DE GESTION'!#REF!="Media",' RIESGOS DE GESTION'!#REF!="Leve"),CONCATENATE("R10C",' RIESGOS DE GESTION'!#REF!),"")</f>
        <v>#REF!</v>
      </c>
      <c r="K35" s="42" t="e">
        <f>IF(AND(' RIESGOS DE GESTION'!#REF!="Media",' RIESGOS DE GESTION'!#REF!="Leve"),CONCATENATE("R10C",' RIESGOS DE GESTION'!#REF!),"")</f>
        <v>#REF!</v>
      </c>
      <c r="L35" s="42" t="e">
        <f>IF(AND(' RIESGOS DE GESTION'!#REF!="Media",' RIESGOS DE GESTION'!#REF!="Leve"),CONCATENATE("R10C",' RIESGOS DE GESTION'!#REF!),"")</f>
        <v>#REF!</v>
      </c>
      <c r="M35" s="42" t="e">
        <f>IF(AND(' RIESGOS DE GESTION'!#REF!="Media",' RIESGOS DE GESTION'!#REF!="Leve"),CONCATENATE("R10C",' RIESGOS DE GESTION'!#REF!),"")</f>
        <v>#REF!</v>
      </c>
      <c r="N35" s="42" t="e">
        <f>IF(AND(' RIESGOS DE GESTION'!#REF!="Media",' RIESGOS DE GESTION'!#REF!="Leve"),CONCATENATE("R10C",' RIESGOS DE GESTION'!#REF!),"")</f>
        <v>#REF!</v>
      </c>
      <c r="O35" s="43" t="e">
        <f>IF(AND(' RIESGOS DE GESTION'!#REF!="Media",' RIESGOS DE GESTION'!#REF!="Leve"),CONCATENATE("R10C",' RIESGOS DE GESTION'!#REF!),"")</f>
        <v>#REF!</v>
      </c>
      <c r="P35" s="41" t="e">
        <f>IF(AND(' RIESGOS DE GESTION'!#REF!="Media",' RIESGOS DE GESTION'!#REF!="Menor"),CONCATENATE("R10C",' RIESGOS DE GESTION'!#REF!),"")</f>
        <v>#REF!</v>
      </c>
      <c r="Q35" s="42" t="e">
        <f>IF(AND(' RIESGOS DE GESTION'!#REF!="Media",' RIESGOS DE GESTION'!#REF!="Menor"),CONCATENATE("R10C",' RIESGOS DE GESTION'!#REF!),"")</f>
        <v>#REF!</v>
      </c>
      <c r="R35" s="42" t="e">
        <f>IF(AND(' RIESGOS DE GESTION'!#REF!="Media",' RIESGOS DE GESTION'!#REF!="Menor"),CONCATENATE("R10C",' RIESGOS DE GESTION'!#REF!),"")</f>
        <v>#REF!</v>
      </c>
      <c r="S35" s="42" t="e">
        <f>IF(AND(' RIESGOS DE GESTION'!#REF!="Media",' RIESGOS DE GESTION'!#REF!="Menor"),CONCATENATE("R10C",' RIESGOS DE GESTION'!#REF!),"")</f>
        <v>#REF!</v>
      </c>
      <c r="T35" s="42" t="e">
        <f>IF(AND(' RIESGOS DE GESTION'!#REF!="Media",' RIESGOS DE GESTION'!#REF!="Menor"),CONCATENATE("R10C",' RIESGOS DE GESTION'!#REF!),"")</f>
        <v>#REF!</v>
      </c>
      <c r="U35" s="43" t="e">
        <f>IF(AND(' RIESGOS DE GESTION'!#REF!="Media",' RIESGOS DE GESTION'!#REF!="Menor"),CONCATENATE("R10C",' RIESGOS DE GESTION'!#REF!),"")</f>
        <v>#REF!</v>
      </c>
      <c r="V35" s="41" t="e">
        <f>IF(AND(' RIESGOS DE GESTION'!#REF!="Media",' RIESGOS DE GESTION'!#REF!="Moderado"),CONCATENATE("R10C",' RIESGOS DE GESTION'!#REF!),"")</f>
        <v>#REF!</v>
      </c>
      <c r="W35" s="42" t="e">
        <f>IF(AND(' RIESGOS DE GESTION'!#REF!="Media",' RIESGOS DE GESTION'!#REF!="Moderado"),CONCATENATE("R10C",' RIESGOS DE GESTION'!#REF!),"")</f>
        <v>#REF!</v>
      </c>
      <c r="X35" s="42" t="e">
        <f>IF(AND(' RIESGOS DE GESTION'!#REF!="Media",' RIESGOS DE GESTION'!#REF!="Moderado"),CONCATENATE("R10C",' RIESGOS DE GESTION'!#REF!),"")</f>
        <v>#REF!</v>
      </c>
      <c r="Y35" s="42" t="e">
        <f>IF(AND(' RIESGOS DE GESTION'!#REF!="Media",' RIESGOS DE GESTION'!#REF!="Moderado"),CONCATENATE("R10C",' RIESGOS DE GESTION'!#REF!),"")</f>
        <v>#REF!</v>
      </c>
      <c r="Z35" s="42" t="e">
        <f>IF(AND(' RIESGOS DE GESTION'!#REF!="Media",' RIESGOS DE GESTION'!#REF!="Moderado"),CONCATENATE("R10C",' RIESGOS DE GESTION'!#REF!),"")</f>
        <v>#REF!</v>
      </c>
      <c r="AA35" s="43" t="e">
        <f>IF(AND(' RIESGOS DE GESTION'!#REF!="Media",' RIESGOS DE GESTION'!#REF!="Moderado"),CONCATENATE("R10C",' RIESGOS DE GESTION'!#REF!),"")</f>
        <v>#REF!</v>
      </c>
      <c r="AB35" s="32" t="e">
        <f>IF(AND(' RIESGOS DE GESTION'!#REF!="Media",' RIESGOS DE GESTION'!#REF!="Mayor"),CONCATENATE("R10C",' RIESGOS DE GESTION'!#REF!),"")</f>
        <v>#REF!</v>
      </c>
      <c r="AC35" s="33" t="e">
        <f>IF(AND(' RIESGOS DE GESTION'!#REF!="Media",' RIESGOS DE GESTION'!#REF!="Mayor"),CONCATENATE("R10C",' RIESGOS DE GESTION'!#REF!),"")</f>
        <v>#REF!</v>
      </c>
      <c r="AD35" s="33" t="e">
        <f>IF(AND(' RIESGOS DE GESTION'!#REF!="Media",' RIESGOS DE GESTION'!#REF!="Mayor"),CONCATENATE("R10C",' RIESGOS DE GESTION'!#REF!),"")</f>
        <v>#REF!</v>
      </c>
      <c r="AE35" s="33" t="e">
        <f>IF(AND(' RIESGOS DE GESTION'!#REF!="Media",' RIESGOS DE GESTION'!#REF!="Mayor"),CONCATENATE("R10C",' RIESGOS DE GESTION'!#REF!),"")</f>
        <v>#REF!</v>
      </c>
      <c r="AF35" s="33" t="e">
        <f>IF(AND(' RIESGOS DE GESTION'!#REF!="Media",' RIESGOS DE GESTION'!#REF!="Mayor"),CONCATENATE("R10C",' RIESGOS DE GESTION'!#REF!),"")</f>
        <v>#REF!</v>
      </c>
      <c r="AG35" s="34" t="e">
        <f>IF(AND(' RIESGOS DE GESTION'!#REF!="Media",' RIESGOS DE GESTION'!#REF!="Mayor"),CONCATENATE("R10C",' RIESGOS DE GESTION'!#REF!),"")</f>
        <v>#REF!</v>
      </c>
      <c r="AH35" s="35" t="e">
        <f>IF(AND(' RIESGOS DE GESTION'!#REF!="Media",' RIESGOS DE GESTION'!#REF!="Catastrófico"),CONCATENATE("R10C",' RIESGOS DE GESTION'!#REF!),"")</f>
        <v>#REF!</v>
      </c>
      <c r="AI35" s="36" t="e">
        <f>IF(AND(' RIESGOS DE GESTION'!#REF!="Media",' RIESGOS DE GESTION'!#REF!="Catastrófico"),CONCATENATE("R10C",' RIESGOS DE GESTION'!#REF!),"")</f>
        <v>#REF!</v>
      </c>
      <c r="AJ35" s="36" t="e">
        <f>IF(AND(' RIESGOS DE GESTION'!#REF!="Media",' RIESGOS DE GESTION'!#REF!="Catastrófico"),CONCATENATE("R10C",' RIESGOS DE GESTION'!#REF!),"")</f>
        <v>#REF!</v>
      </c>
      <c r="AK35" s="36" t="e">
        <f>IF(AND(' RIESGOS DE GESTION'!#REF!="Media",' RIESGOS DE GESTION'!#REF!="Catastrófico"),CONCATENATE("R10C",' RIESGOS DE GESTION'!#REF!),"")</f>
        <v>#REF!</v>
      </c>
      <c r="AL35" s="36" t="e">
        <f>IF(AND(' RIESGOS DE GESTION'!#REF!="Media",' RIESGOS DE GESTION'!#REF!="Catastrófico"),CONCATENATE("R10C",' RIESGOS DE GESTION'!#REF!),"")</f>
        <v>#REF!</v>
      </c>
      <c r="AM35" s="37" t="e">
        <f>IF(AND(' RIESGOS DE GESTION'!#REF!="Media",' RIESGOS DE GESTION'!#REF!="Catastrófico"),CONCATENATE("R10C",' RIESGOS DE GESTION'!#REF!),"")</f>
        <v>#REF!</v>
      </c>
      <c r="AN35" s="57"/>
      <c r="AO35" s="544"/>
      <c r="AP35" s="545"/>
      <c r="AQ35" s="545"/>
      <c r="AR35" s="545"/>
      <c r="AS35" s="545"/>
      <c r="AT35" s="546"/>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row>
    <row r="36" spans="1:80" ht="15" customHeight="1" x14ac:dyDescent="0.25">
      <c r="A36" s="57"/>
      <c r="B36" s="413"/>
      <c r="C36" s="413"/>
      <c r="D36" s="414"/>
      <c r="E36" s="508" t="s">
        <v>366</v>
      </c>
      <c r="F36" s="509"/>
      <c r="G36" s="509"/>
      <c r="H36" s="509"/>
      <c r="I36" s="509"/>
      <c r="J36" s="47" t="e">
        <f>IF(AND(' RIESGOS DE GESTION'!#REF!="Baja",' RIESGOS DE GESTION'!#REF!="Leve"),CONCATENATE("R1C",' RIESGOS DE GESTION'!#REF!),"")</f>
        <v>#REF!</v>
      </c>
      <c r="K36" s="48" t="e">
        <f>IF(AND(' RIESGOS DE GESTION'!#REF!="Baja",' RIESGOS DE GESTION'!#REF!="Leve"),CONCATENATE("R1C",' RIESGOS DE GESTION'!#REF!),"")</f>
        <v>#REF!</v>
      </c>
      <c r="L36" s="48" t="e">
        <f>IF(AND(' RIESGOS DE GESTION'!#REF!="Baja",' RIESGOS DE GESTION'!#REF!="Leve"),CONCATENATE("R1C",' RIESGOS DE GESTION'!#REF!),"")</f>
        <v>#REF!</v>
      </c>
      <c r="M36" s="48" t="e">
        <f>IF(AND(' RIESGOS DE GESTION'!#REF!="Baja",' RIESGOS DE GESTION'!#REF!="Leve"),CONCATENATE("R1C",' RIESGOS DE GESTION'!#REF!),"")</f>
        <v>#REF!</v>
      </c>
      <c r="N36" s="48" t="e">
        <f>IF(AND(' RIESGOS DE GESTION'!#REF!="Baja",' RIESGOS DE GESTION'!#REF!="Leve"),CONCATENATE("R1C",' RIESGOS DE GESTION'!#REF!),"")</f>
        <v>#REF!</v>
      </c>
      <c r="O36" s="49" t="e">
        <f>IF(AND(' RIESGOS DE GESTION'!#REF!="Baja",' RIESGOS DE GESTION'!#REF!="Leve"),CONCATENATE("R1C",' RIESGOS DE GESTION'!#REF!),"")</f>
        <v>#REF!</v>
      </c>
      <c r="P36" s="38" t="e">
        <f>IF(AND(' RIESGOS DE GESTION'!#REF!="Baja",' RIESGOS DE GESTION'!#REF!="Menor"),CONCATENATE("R1C",' RIESGOS DE GESTION'!#REF!),"")</f>
        <v>#REF!</v>
      </c>
      <c r="Q36" s="39" t="e">
        <f>IF(AND(' RIESGOS DE GESTION'!#REF!="Baja",' RIESGOS DE GESTION'!#REF!="Menor"),CONCATENATE("R1C",' RIESGOS DE GESTION'!#REF!),"")</f>
        <v>#REF!</v>
      </c>
      <c r="R36" s="39" t="e">
        <f>IF(AND(' RIESGOS DE GESTION'!#REF!="Baja",' RIESGOS DE GESTION'!#REF!="Menor"),CONCATENATE("R1C",' RIESGOS DE GESTION'!#REF!),"")</f>
        <v>#REF!</v>
      </c>
      <c r="S36" s="39" t="e">
        <f>IF(AND(' RIESGOS DE GESTION'!#REF!="Baja",' RIESGOS DE GESTION'!#REF!="Menor"),CONCATENATE("R1C",' RIESGOS DE GESTION'!#REF!),"")</f>
        <v>#REF!</v>
      </c>
      <c r="T36" s="39" t="e">
        <f>IF(AND(' RIESGOS DE GESTION'!#REF!="Baja",' RIESGOS DE GESTION'!#REF!="Menor"),CONCATENATE("R1C",' RIESGOS DE GESTION'!#REF!),"")</f>
        <v>#REF!</v>
      </c>
      <c r="U36" s="40" t="e">
        <f>IF(AND(' RIESGOS DE GESTION'!#REF!="Baja",' RIESGOS DE GESTION'!#REF!="Menor"),CONCATENATE("R1C",' RIESGOS DE GESTION'!#REF!),"")</f>
        <v>#REF!</v>
      </c>
      <c r="V36" s="38" t="e">
        <f>IF(AND(' RIESGOS DE GESTION'!#REF!="Baja",' RIESGOS DE GESTION'!#REF!="Moderado"),CONCATENATE("R1C",' RIESGOS DE GESTION'!#REF!),"")</f>
        <v>#REF!</v>
      </c>
      <c r="W36" s="39" t="e">
        <f>IF(AND(' RIESGOS DE GESTION'!#REF!="Baja",' RIESGOS DE GESTION'!#REF!="Moderado"),CONCATENATE("R1C",' RIESGOS DE GESTION'!#REF!),"")</f>
        <v>#REF!</v>
      </c>
      <c r="X36" s="39" t="e">
        <f>IF(AND(' RIESGOS DE GESTION'!#REF!="Baja",' RIESGOS DE GESTION'!#REF!="Moderado"),CONCATENATE("R1C",' RIESGOS DE GESTION'!#REF!),"")</f>
        <v>#REF!</v>
      </c>
      <c r="Y36" s="39" t="e">
        <f>IF(AND(' RIESGOS DE GESTION'!#REF!="Baja",' RIESGOS DE GESTION'!#REF!="Moderado"),CONCATENATE("R1C",' RIESGOS DE GESTION'!#REF!),"")</f>
        <v>#REF!</v>
      </c>
      <c r="Z36" s="39" t="e">
        <f>IF(AND(' RIESGOS DE GESTION'!#REF!="Baja",' RIESGOS DE GESTION'!#REF!="Moderado"),CONCATENATE("R1C",' RIESGOS DE GESTION'!#REF!),"")</f>
        <v>#REF!</v>
      </c>
      <c r="AA36" s="40" t="e">
        <f>IF(AND(' RIESGOS DE GESTION'!#REF!="Baja",' RIESGOS DE GESTION'!#REF!="Moderado"),CONCATENATE("R1C",' RIESGOS DE GESTION'!#REF!),"")</f>
        <v>#REF!</v>
      </c>
      <c r="AB36" s="20" t="e">
        <f>IF(AND(' RIESGOS DE GESTION'!#REF!="Baja",' RIESGOS DE GESTION'!#REF!="Mayor"),CONCATENATE("R1C",' RIESGOS DE GESTION'!#REF!),"")</f>
        <v>#REF!</v>
      </c>
      <c r="AC36" s="21" t="e">
        <f>IF(AND(' RIESGOS DE GESTION'!#REF!="Baja",' RIESGOS DE GESTION'!#REF!="Mayor"),CONCATENATE("R1C",' RIESGOS DE GESTION'!#REF!),"")</f>
        <v>#REF!</v>
      </c>
      <c r="AD36" s="21" t="e">
        <f>IF(AND(' RIESGOS DE GESTION'!#REF!="Baja",' RIESGOS DE GESTION'!#REF!="Mayor"),CONCATENATE("R1C",' RIESGOS DE GESTION'!#REF!),"")</f>
        <v>#REF!</v>
      </c>
      <c r="AE36" s="21" t="e">
        <f>IF(AND(' RIESGOS DE GESTION'!#REF!="Baja",' RIESGOS DE GESTION'!#REF!="Mayor"),CONCATENATE("R1C",' RIESGOS DE GESTION'!#REF!),"")</f>
        <v>#REF!</v>
      </c>
      <c r="AF36" s="21" t="e">
        <f>IF(AND(' RIESGOS DE GESTION'!#REF!="Baja",' RIESGOS DE GESTION'!#REF!="Mayor"),CONCATENATE("R1C",' RIESGOS DE GESTION'!#REF!),"")</f>
        <v>#REF!</v>
      </c>
      <c r="AG36" s="22" t="e">
        <f>IF(AND(' RIESGOS DE GESTION'!#REF!="Baja",' RIESGOS DE GESTION'!#REF!="Mayor"),CONCATENATE("R1C",' RIESGOS DE GESTION'!#REF!),"")</f>
        <v>#REF!</v>
      </c>
      <c r="AH36" s="23" t="e">
        <f>IF(AND(' RIESGOS DE GESTION'!#REF!="Baja",' RIESGOS DE GESTION'!#REF!="Catastrófico"),CONCATENATE("R1C",' RIESGOS DE GESTION'!#REF!),"")</f>
        <v>#REF!</v>
      </c>
      <c r="AI36" s="24" t="e">
        <f>IF(AND(' RIESGOS DE GESTION'!#REF!="Baja",' RIESGOS DE GESTION'!#REF!="Catastrófico"),CONCATENATE("R1C",' RIESGOS DE GESTION'!#REF!),"")</f>
        <v>#REF!</v>
      </c>
      <c r="AJ36" s="24" t="e">
        <f>IF(AND(' RIESGOS DE GESTION'!#REF!="Baja",' RIESGOS DE GESTION'!#REF!="Catastrófico"),CONCATENATE("R1C",' RIESGOS DE GESTION'!#REF!),"")</f>
        <v>#REF!</v>
      </c>
      <c r="AK36" s="24" t="e">
        <f>IF(AND(' RIESGOS DE GESTION'!#REF!="Baja",' RIESGOS DE GESTION'!#REF!="Catastrófico"),CONCATENATE("R1C",' RIESGOS DE GESTION'!#REF!),"")</f>
        <v>#REF!</v>
      </c>
      <c r="AL36" s="24" t="e">
        <f>IF(AND(' RIESGOS DE GESTION'!#REF!="Baja",' RIESGOS DE GESTION'!#REF!="Catastrófico"),CONCATENATE("R1C",' RIESGOS DE GESTION'!#REF!),"")</f>
        <v>#REF!</v>
      </c>
      <c r="AM36" s="25" t="e">
        <f>IF(AND(' RIESGOS DE GESTION'!#REF!="Baja",' RIESGOS DE GESTION'!#REF!="Catastrófico"),CONCATENATE("R1C",' RIESGOS DE GESTION'!#REF!),"")</f>
        <v>#REF!</v>
      </c>
      <c r="AN36" s="57"/>
      <c r="AO36" s="529" t="s">
        <v>367</v>
      </c>
      <c r="AP36" s="530"/>
      <c r="AQ36" s="530"/>
      <c r="AR36" s="530"/>
      <c r="AS36" s="530"/>
      <c r="AT36" s="531"/>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80" ht="15" customHeight="1" x14ac:dyDescent="0.25">
      <c r="A37" s="57"/>
      <c r="B37" s="413"/>
      <c r="C37" s="413"/>
      <c r="D37" s="414"/>
      <c r="E37" s="510"/>
      <c r="F37" s="511"/>
      <c r="G37" s="511"/>
      <c r="H37" s="511"/>
      <c r="I37" s="511"/>
      <c r="J37" s="50" t="e">
        <f>IF(AND(' RIESGOS DE GESTION'!#REF!="Baja",' RIESGOS DE GESTION'!#REF!="Leve"),CONCATENATE("R2C",' RIESGOS DE GESTION'!#REF!),"")</f>
        <v>#REF!</v>
      </c>
      <c r="K37" s="51" t="e">
        <f>IF(AND(' RIESGOS DE GESTION'!#REF!="Baja",' RIESGOS DE GESTION'!#REF!="Leve"),CONCATENATE("R2C",' RIESGOS DE GESTION'!#REF!),"")</f>
        <v>#REF!</v>
      </c>
      <c r="L37" s="51" t="e">
        <f>IF(AND(' RIESGOS DE GESTION'!#REF!="Baja",' RIESGOS DE GESTION'!#REF!="Leve"),CONCATENATE("R2C",' RIESGOS DE GESTION'!#REF!),"")</f>
        <v>#REF!</v>
      </c>
      <c r="M37" s="51" t="e">
        <f>IF(AND(' RIESGOS DE GESTION'!#REF!="Baja",' RIESGOS DE GESTION'!#REF!="Leve"),CONCATENATE("R2C",' RIESGOS DE GESTION'!#REF!),"")</f>
        <v>#REF!</v>
      </c>
      <c r="N37" s="51" t="e">
        <f>IF(AND(' RIESGOS DE GESTION'!#REF!="Baja",' RIESGOS DE GESTION'!#REF!="Leve"),CONCATENATE("R2C",' RIESGOS DE GESTION'!#REF!),"")</f>
        <v>#REF!</v>
      </c>
      <c r="O37" s="52" t="e">
        <f>IF(AND(' RIESGOS DE GESTION'!#REF!="Baja",' RIESGOS DE GESTION'!#REF!="Leve"),CONCATENATE("R2C",' RIESGOS DE GESTION'!#REF!),"")</f>
        <v>#REF!</v>
      </c>
      <c r="P37" s="41" t="e">
        <f>IF(AND(' RIESGOS DE GESTION'!#REF!="Baja",' RIESGOS DE GESTION'!#REF!="Menor"),CONCATENATE("R2C",' RIESGOS DE GESTION'!#REF!),"")</f>
        <v>#REF!</v>
      </c>
      <c r="Q37" s="42" t="e">
        <f>IF(AND(' RIESGOS DE GESTION'!#REF!="Baja",' RIESGOS DE GESTION'!#REF!="Menor"),CONCATENATE("R2C",' RIESGOS DE GESTION'!#REF!),"")</f>
        <v>#REF!</v>
      </c>
      <c r="R37" s="42" t="e">
        <f>IF(AND(' RIESGOS DE GESTION'!#REF!="Baja",' RIESGOS DE GESTION'!#REF!="Menor"),CONCATENATE("R2C",' RIESGOS DE GESTION'!#REF!),"")</f>
        <v>#REF!</v>
      </c>
      <c r="S37" s="42" t="e">
        <f>IF(AND(' RIESGOS DE GESTION'!#REF!="Baja",' RIESGOS DE GESTION'!#REF!="Menor"),CONCATENATE("R2C",' RIESGOS DE GESTION'!#REF!),"")</f>
        <v>#REF!</v>
      </c>
      <c r="T37" s="42" t="e">
        <f>IF(AND(' RIESGOS DE GESTION'!#REF!="Baja",' RIESGOS DE GESTION'!#REF!="Menor"),CONCATENATE("R2C",' RIESGOS DE GESTION'!#REF!),"")</f>
        <v>#REF!</v>
      </c>
      <c r="U37" s="43" t="e">
        <f>IF(AND(' RIESGOS DE GESTION'!#REF!="Baja",' RIESGOS DE GESTION'!#REF!="Menor"),CONCATENATE("R2C",' RIESGOS DE GESTION'!#REF!),"")</f>
        <v>#REF!</v>
      </c>
      <c r="V37" s="41" t="e">
        <f>IF(AND(' RIESGOS DE GESTION'!#REF!="Baja",' RIESGOS DE GESTION'!#REF!="Moderado"),CONCATENATE("R2C",' RIESGOS DE GESTION'!#REF!),"")</f>
        <v>#REF!</v>
      </c>
      <c r="W37" s="42" t="e">
        <f>IF(AND(' RIESGOS DE GESTION'!#REF!="Baja",' RIESGOS DE GESTION'!#REF!="Moderado"),CONCATENATE("R2C",' RIESGOS DE GESTION'!#REF!),"")</f>
        <v>#REF!</v>
      </c>
      <c r="X37" s="42" t="e">
        <f>IF(AND(' RIESGOS DE GESTION'!#REF!="Baja",' RIESGOS DE GESTION'!#REF!="Moderado"),CONCATENATE("R2C",' RIESGOS DE GESTION'!#REF!),"")</f>
        <v>#REF!</v>
      </c>
      <c r="Y37" s="42" t="e">
        <f>IF(AND(' RIESGOS DE GESTION'!#REF!="Baja",' RIESGOS DE GESTION'!#REF!="Moderado"),CONCATENATE("R2C",' RIESGOS DE GESTION'!#REF!),"")</f>
        <v>#REF!</v>
      </c>
      <c r="Z37" s="42" t="e">
        <f>IF(AND(' RIESGOS DE GESTION'!#REF!="Baja",' RIESGOS DE GESTION'!#REF!="Moderado"),CONCATENATE("R2C",' RIESGOS DE GESTION'!#REF!),"")</f>
        <v>#REF!</v>
      </c>
      <c r="AA37" s="43" t="e">
        <f>IF(AND(' RIESGOS DE GESTION'!#REF!="Baja",' RIESGOS DE GESTION'!#REF!="Moderado"),CONCATENATE("R2C",' RIESGOS DE GESTION'!#REF!),"")</f>
        <v>#REF!</v>
      </c>
      <c r="AB37" s="26" t="e">
        <f>IF(AND(' RIESGOS DE GESTION'!#REF!="Baja",' RIESGOS DE GESTION'!#REF!="Mayor"),CONCATENATE("R2C",' RIESGOS DE GESTION'!#REF!),"")</f>
        <v>#REF!</v>
      </c>
      <c r="AC37" s="27" t="e">
        <f>IF(AND(' RIESGOS DE GESTION'!#REF!="Baja",' RIESGOS DE GESTION'!#REF!="Mayor"),CONCATENATE("R2C",' RIESGOS DE GESTION'!#REF!),"")</f>
        <v>#REF!</v>
      </c>
      <c r="AD37" s="27" t="e">
        <f>IF(AND(' RIESGOS DE GESTION'!#REF!="Baja",' RIESGOS DE GESTION'!#REF!="Mayor"),CONCATENATE("R2C",' RIESGOS DE GESTION'!#REF!),"")</f>
        <v>#REF!</v>
      </c>
      <c r="AE37" s="27" t="e">
        <f>IF(AND(' RIESGOS DE GESTION'!#REF!="Baja",' RIESGOS DE GESTION'!#REF!="Mayor"),CONCATENATE("R2C",' RIESGOS DE GESTION'!#REF!),"")</f>
        <v>#REF!</v>
      </c>
      <c r="AF37" s="27" t="e">
        <f>IF(AND(' RIESGOS DE GESTION'!#REF!="Baja",' RIESGOS DE GESTION'!#REF!="Mayor"),CONCATENATE("R2C",' RIESGOS DE GESTION'!#REF!),"")</f>
        <v>#REF!</v>
      </c>
      <c r="AG37" s="28" t="e">
        <f>IF(AND(' RIESGOS DE GESTION'!#REF!="Baja",' RIESGOS DE GESTION'!#REF!="Mayor"),CONCATENATE("R2C",' RIESGOS DE GESTION'!#REF!),"")</f>
        <v>#REF!</v>
      </c>
      <c r="AH37" s="29" t="e">
        <f>IF(AND(' RIESGOS DE GESTION'!#REF!="Baja",' RIESGOS DE GESTION'!#REF!="Catastrófico"),CONCATENATE("R2C",' RIESGOS DE GESTION'!#REF!),"")</f>
        <v>#REF!</v>
      </c>
      <c r="AI37" s="30" t="e">
        <f>IF(AND(' RIESGOS DE GESTION'!#REF!="Baja",' RIESGOS DE GESTION'!#REF!="Catastrófico"),CONCATENATE("R2C",' RIESGOS DE GESTION'!#REF!),"")</f>
        <v>#REF!</v>
      </c>
      <c r="AJ37" s="30" t="e">
        <f>IF(AND(' RIESGOS DE GESTION'!#REF!="Baja",' RIESGOS DE GESTION'!#REF!="Catastrófico"),CONCATENATE("R2C",' RIESGOS DE GESTION'!#REF!),"")</f>
        <v>#REF!</v>
      </c>
      <c r="AK37" s="30" t="e">
        <f>IF(AND(' RIESGOS DE GESTION'!#REF!="Baja",' RIESGOS DE GESTION'!#REF!="Catastrófico"),CONCATENATE("R2C",' RIESGOS DE GESTION'!#REF!),"")</f>
        <v>#REF!</v>
      </c>
      <c r="AL37" s="30" t="e">
        <f>IF(AND(' RIESGOS DE GESTION'!#REF!="Baja",' RIESGOS DE GESTION'!#REF!="Catastrófico"),CONCATENATE("R2C",' RIESGOS DE GESTION'!#REF!),"")</f>
        <v>#REF!</v>
      </c>
      <c r="AM37" s="31" t="e">
        <f>IF(AND(' RIESGOS DE GESTION'!#REF!="Baja",' RIESGOS DE GESTION'!#REF!="Catastrófico"),CONCATENATE("R2C",' RIESGOS DE GESTION'!#REF!),"")</f>
        <v>#REF!</v>
      </c>
      <c r="AN37" s="57"/>
      <c r="AO37" s="532"/>
      <c r="AP37" s="533"/>
      <c r="AQ37" s="533"/>
      <c r="AR37" s="533"/>
      <c r="AS37" s="533"/>
      <c r="AT37" s="534"/>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row>
    <row r="38" spans="1:80" ht="15" customHeight="1" x14ac:dyDescent="0.25">
      <c r="A38" s="57"/>
      <c r="B38" s="413"/>
      <c r="C38" s="413"/>
      <c r="D38" s="414"/>
      <c r="E38" s="512"/>
      <c r="F38" s="511"/>
      <c r="G38" s="511"/>
      <c r="H38" s="511"/>
      <c r="I38" s="511"/>
      <c r="J38" s="50" t="e">
        <f>IF(AND(' RIESGOS DE GESTION'!#REF!="Baja",' RIESGOS DE GESTION'!#REF!="Leve"),CONCATENATE("R3C",' RIESGOS DE GESTION'!#REF!),"")</f>
        <v>#REF!</v>
      </c>
      <c r="K38" s="51" t="e">
        <f>IF(AND(' RIESGOS DE GESTION'!#REF!="Baja",' RIESGOS DE GESTION'!#REF!="Leve"),CONCATENATE("R3C",' RIESGOS DE GESTION'!#REF!),"")</f>
        <v>#REF!</v>
      </c>
      <c r="L38" s="51" t="e">
        <f>IF(AND(' RIESGOS DE GESTION'!#REF!="Baja",' RIESGOS DE GESTION'!#REF!="Leve"),CONCATENATE("R3C",' RIESGOS DE GESTION'!#REF!),"")</f>
        <v>#REF!</v>
      </c>
      <c r="M38" s="51" t="e">
        <f>IF(AND(' RIESGOS DE GESTION'!#REF!="Baja",' RIESGOS DE GESTION'!#REF!="Leve"),CONCATENATE("R3C",' RIESGOS DE GESTION'!#REF!),"")</f>
        <v>#REF!</v>
      </c>
      <c r="N38" s="51" t="e">
        <f>IF(AND(' RIESGOS DE GESTION'!#REF!="Baja",' RIESGOS DE GESTION'!#REF!="Leve"),CONCATENATE("R3C",' RIESGOS DE GESTION'!#REF!),"")</f>
        <v>#REF!</v>
      </c>
      <c r="O38" s="52" t="e">
        <f>IF(AND(' RIESGOS DE GESTION'!#REF!="Baja",' RIESGOS DE GESTION'!#REF!="Leve"),CONCATENATE("R3C",' RIESGOS DE GESTION'!#REF!),"")</f>
        <v>#REF!</v>
      </c>
      <c r="P38" s="41" t="e">
        <f>IF(AND(' RIESGOS DE GESTION'!#REF!="Baja",' RIESGOS DE GESTION'!#REF!="Menor"),CONCATENATE("R3C",' RIESGOS DE GESTION'!#REF!),"")</f>
        <v>#REF!</v>
      </c>
      <c r="Q38" s="42" t="e">
        <f>IF(AND(' RIESGOS DE GESTION'!#REF!="Baja",' RIESGOS DE GESTION'!#REF!="Menor"),CONCATENATE("R3C",' RIESGOS DE GESTION'!#REF!),"")</f>
        <v>#REF!</v>
      </c>
      <c r="R38" s="42" t="e">
        <f>IF(AND(' RIESGOS DE GESTION'!#REF!="Baja",' RIESGOS DE GESTION'!#REF!="Menor"),CONCATENATE("R3C",' RIESGOS DE GESTION'!#REF!),"")</f>
        <v>#REF!</v>
      </c>
      <c r="S38" s="42" t="e">
        <f>IF(AND(' RIESGOS DE GESTION'!#REF!="Baja",' RIESGOS DE GESTION'!#REF!="Menor"),CONCATENATE("R3C",' RIESGOS DE GESTION'!#REF!),"")</f>
        <v>#REF!</v>
      </c>
      <c r="T38" s="42" t="e">
        <f>IF(AND(' RIESGOS DE GESTION'!#REF!="Baja",' RIESGOS DE GESTION'!#REF!="Menor"),CONCATENATE("R3C",' RIESGOS DE GESTION'!#REF!),"")</f>
        <v>#REF!</v>
      </c>
      <c r="U38" s="43" t="e">
        <f>IF(AND(' RIESGOS DE GESTION'!#REF!="Baja",' RIESGOS DE GESTION'!#REF!="Menor"),CONCATENATE("R3C",' RIESGOS DE GESTION'!#REF!),"")</f>
        <v>#REF!</v>
      </c>
      <c r="V38" s="41" t="e">
        <f>IF(AND(' RIESGOS DE GESTION'!#REF!="Baja",' RIESGOS DE GESTION'!#REF!="Moderado"),CONCATENATE("R3C",' RIESGOS DE GESTION'!#REF!),"")</f>
        <v>#REF!</v>
      </c>
      <c r="W38" s="42" t="e">
        <f>IF(AND(' RIESGOS DE GESTION'!#REF!="Baja",' RIESGOS DE GESTION'!#REF!="Moderado"),CONCATENATE("R3C",' RIESGOS DE GESTION'!#REF!),"")</f>
        <v>#REF!</v>
      </c>
      <c r="X38" s="42" t="e">
        <f>IF(AND(' RIESGOS DE GESTION'!#REF!="Baja",' RIESGOS DE GESTION'!#REF!="Moderado"),CONCATENATE("R3C",' RIESGOS DE GESTION'!#REF!),"")</f>
        <v>#REF!</v>
      </c>
      <c r="Y38" s="42" t="e">
        <f>IF(AND(' RIESGOS DE GESTION'!#REF!="Baja",' RIESGOS DE GESTION'!#REF!="Moderado"),CONCATENATE("R3C",' RIESGOS DE GESTION'!#REF!),"")</f>
        <v>#REF!</v>
      </c>
      <c r="Z38" s="42" t="e">
        <f>IF(AND(' RIESGOS DE GESTION'!#REF!="Baja",' RIESGOS DE GESTION'!#REF!="Moderado"),CONCATENATE("R3C",' RIESGOS DE GESTION'!#REF!),"")</f>
        <v>#REF!</v>
      </c>
      <c r="AA38" s="43" t="e">
        <f>IF(AND(' RIESGOS DE GESTION'!#REF!="Baja",' RIESGOS DE GESTION'!#REF!="Moderado"),CONCATENATE("R3C",' RIESGOS DE GESTION'!#REF!),"")</f>
        <v>#REF!</v>
      </c>
      <c r="AB38" s="26" t="e">
        <f>IF(AND(' RIESGOS DE GESTION'!#REF!="Baja",' RIESGOS DE GESTION'!#REF!="Mayor"),CONCATENATE("R3C",' RIESGOS DE GESTION'!#REF!),"")</f>
        <v>#REF!</v>
      </c>
      <c r="AC38" s="27" t="e">
        <f>IF(AND(' RIESGOS DE GESTION'!#REF!="Baja",' RIESGOS DE GESTION'!#REF!="Mayor"),CONCATENATE("R3C",' RIESGOS DE GESTION'!#REF!),"")</f>
        <v>#REF!</v>
      </c>
      <c r="AD38" s="27" t="e">
        <f>IF(AND(' RIESGOS DE GESTION'!#REF!="Baja",' RIESGOS DE GESTION'!#REF!="Mayor"),CONCATENATE("R3C",' RIESGOS DE GESTION'!#REF!),"")</f>
        <v>#REF!</v>
      </c>
      <c r="AE38" s="27" t="e">
        <f>IF(AND(' RIESGOS DE GESTION'!#REF!="Baja",' RIESGOS DE GESTION'!#REF!="Mayor"),CONCATENATE("R3C",' RIESGOS DE GESTION'!#REF!),"")</f>
        <v>#REF!</v>
      </c>
      <c r="AF38" s="27" t="e">
        <f>IF(AND(' RIESGOS DE GESTION'!#REF!="Baja",' RIESGOS DE GESTION'!#REF!="Mayor"),CONCATENATE("R3C",' RIESGOS DE GESTION'!#REF!),"")</f>
        <v>#REF!</v>
      </c>
      <c r="AG38" s="28" t="e">
        <f>IF(AND(' RIESGOS DE GESTION'!#REF!="Baja",' RIESGOS DE GESTION'!#REF!="Mayor"),CONCATENATE("R3C",' RIESGOS DE GESTION'!#REF!),"")</f>
        <v>#REF!</v>
      </c>
      <c r="AH38" s="29" t="e">
        <f>IF(AND(' RIESGOS DE GESTION'!#REF!="Baja",' RIESGOS DE GESTION'!#REF!="Catastrófico"),CONCATENATE("R3C",' RIESGOS DE GESTION'!#REF!),"")</f>
        <v>#REF!</v>
      </c>
      <c r="AI38" s="30" t="e">
        <f>IF(AND(' RIESGOS DE GESTION'!#REF!="Baja",' RIESGOS DE GESTION'!#REF!="Catastrófico"),CONCATENATE("R3C",' RIESGOS DE GESTION'!#REF!),"")</f>
        <v>#REF!</v>
      </c>
      <c r="AJ38" s="30" t="e">
        <f>IF(AND(' RIESGOS DE GESTION'!#REF!="Baja",' RIESGOS DE GESTION'!#REF!="Catastrófico"),CONCATENATE("R3C",' RIESGOS DE GESTION'!#REF!),"")</f>
        <v>#REF!</v>
      </c>
      <c r="AK38" s="30" t="e">
        <f>IF(AND(' RIESGOS DE GESTION'!#REF!="Baja",' RIESGOS DE GESTION'!#REF!="Catastrófico"),CONCATENATE("R3C",' RIESGOS DE GESTION'!#REF!),"")</f>
        <v>#REF!</v>
      </c>
      <c r="AL38" s="30" t="e">
        <f>IF(AND(' RIESGOS DE GESTION'!#REF!="Baja",' RIESGOS DE GESTION'!#REF!="Catastrófico"),CONCATENATE("R3C",' RIESGOS DE GESTION'!#REF!),"")</f>
        <v>#REF!</v>
      </c>
      <c r="AM38" s="31" t="e">
        <f>IF(AND(' RIESGOS DE GESTION'!#REF!="Baja",' RIESGOS DE GESTION'!#REF!="Catastrófico"),CONCATENATE("R3C",' RIESGOS DE GESTION'!#REF!),"")</f>
        <v>#REF!</v>
      </c>
      <c r="AN38" s="57"/>
      <c r="AO38" s="532"/>
      <c r="AP38" s="533"/>
      <c r="AQ38" s="533"/>
      <c r="AR38" s="533"/>
      <c r="AS38" s="533"/>
      <c r="AT38" s="534"/>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row>
    <row r="39" spans="1:80" ht="15" customHeight="1" x14ac:dyDescent="0.25">
      <c r="A39" s="57"/>
      <c r="B39" s="413"/>
      <c r="C39" s="413"/>
      <c r="D39" s="414"/>
      <c r="E39" s="512"/>
      <c r="F39" s="511"/>
      <c r="G39" s="511"/>
      <c r="H39" s="511"/>
      <c r="I39" s="511"/>
      <c r="J39" s="50" t="e">
        <f>IF(AND(' RIESGOS DE GESTION'!#REF!="Baja",' RIESGOS DE GESTION'!#REF!="Leve"),CONCATENATE("R4C",' RIESGOS DE GESTION'!#REF!),"")</f>
        <v>#REF!</v>
      </c>
      <c r="K39" s="51" t="e">
        <f>IF(AND(' RIESGOS DE GESTION'!#REF!="Baja",' RIESGOS DE GESTION'!#REF!="Leve"),CONCATENATE("R4C",' RIESGOS DE GESTION'!#REF!),"")</f>
        <v>#REF!</v>
      </c>
      <c r="L39" s="51" t="e">
        <f>IF(AND(' RIESGOS DE GESTION'!#REF!="Baja",' RIESGOS DE GESTION'!#REF!="Leve"),CONCATENATE("R4C",' RIESGOS DE GESTION'!#REF!),"")</f>
        <v>#REF!</v>
      </c>
      <c r="M39" s="51" t="e">
        <f>IF(AND(' RIESGOS DE GESTION'!#REF!="Baja",' RIESGOS DE GESTION'!#REF!="Leve"),CONCATENATE("R4C",' RIESGOS DE GESTION'!#REF!),"")</f>
        <v>#REF!</v>
      </c>
      <c r="N39" s="51" t="e">
        <f>IF(AND(' RIESGOS DE GESTION'!#REF!="Baja",' RIESGOS DE GESTION'!#REF!="Leve"),CONCATENATE("R4C",' RIESGOS DE GESTION'!#REF!),"")</f>
        <v>#REF!</v>
      </c>
      <c r="O39" s="52" t="e">
        <f>IF(AND(' RIESGOS DE GESTION'!#REF!="Baja",' RIESGOS DE GESTION'!#REF!="Leve"),CONCATENATE("R4C",' RIESGOS DE GESTION'!#REF!),"")</f>
        <v>#REF!</v>
      </c>
      <c r="P39" s="41" t="e">
        <f>IF(AND(' RIESGOS DE GESTION'!#REF!="Baja",' RIESGOS DE GESTION'!#REF!="Menor"),CONCATENATE("R4C",' RIESGOS DE GESTION'!#REF!),"")</f>
        <v>#REF!</v>
      </c>
      <c r="Q39" s="42" t="e">
        <f>IF(AND(' RIESGOS DE GESTION'!#REF!="Baja",' RIESGOS DE GESTION'!#REF!="Menor"),CONCATENATE("R4C",' RIESGOS DE GESTION'!#REF!),"")</f>
        <v>#REF!</v>
      </c>
      <c r="R39" s="42" t="e">
        <f>IF(AND(' RIESGOS DE GESTION'!#REF!="Baja",' RIESGOS DE GESTION'!#REF!="Menor"),CONCATENATE("R4C",' RIESGOS DE GESTION'!#REF!),"")</f>
        <v>#REF!</v>
      </c>
      <c r="S39" s="42" t="e">
        <f>IF(AND(' RIESGOS DE GESTION'!#REF!="Baja",' RIESGOS DE GESTION'!#REF!="Menor"),CONCATENATE("R4C",' RIESGOS DE GESTION'!#REF!),"")</f>
        <v>#REF!</v>
      </c>
      <c r="T39" s="42" t="e">
        <f>IF(AND(' RIESGOS DE GESTION'!#REF!="Baja",' RIESGOS DE GESTION'!#REF!="Menor"),CONCATENATE("R4C",' RIESGOS DE GESTION'!#REF!),"")</f>
        <v>#REF!</v>
      </c>
      <c r="U39" s="43" t="e">
        <f>IF(AND(' RIESGOS DE GESTION'!#REF!="Baja",' RIESGOS DE GESTION'!#REF!="Menor"),CONCATENATE("R4C",' RIESGOS DE GESTION'!#REF!),"")</f>
        <v>#REF!</v>
      </c>
      <c r="V39" s="41" t="e">
        <f>IF(AND(' RIESGOS DE GESTION'!#REF!="Baja",' RIESGOS DE GESTION'!#REF!="Moderado"),CONCATENATE("R4C",' RIESGOS DE GESTION'!#REF!),"")</f>
        <v>#REF!</v>
      </c>
      <c r="W39" s="42" t="e">
        <f>IF(AND(' RIESGOS DE GESTION'!#REF!="Baja",' RIESGOS DE GESTION'!#REF!="Moderado"),CONCATENATE("R4C",' RIESGOS DE GESTION'!#REF!),"")</f>
        <v>#REF!</v>
      </c>
      <c r="X39" s="42" t="e">
        <f>IF(AND(' RIESGOS DE GESTION'!#REF!="Baja",' RIESGOS DE GESTION'!#REF!="Moderado"),CONCATENATE("R4C",' RIESGOS DE GESTION'!#REF!),"")</f>
        <v>#REF!</v>
      </c>
      <c r="Y39" s="42" t="e">
        <f>IF(AND(' RIESGOS DE GESTION'!#REF!="Baja",' RIESGOS DE GESTION'!#REF!="Moderado"),CONCATENATE("R4C",' RIESGOS DE GESTION'!#REF!),"")</f>
        <v>#REF!</v>
      </c>
      <c r="Z39" s="42" t="e">
        <f>IF(AND(' RIESGOS DE GESTION'!#REF!="Baja",' RIESGOS DE GESTION'!#REF!="Moderado"),CONCATENATE("R4C",' RIESGOS DE GESTION'!#REF!),"")</f>
        <v>#REF!</v>
      </c>
      <c r="AA39" s="43" t="e">
        <f>IF(AND(' RIESGOS DE GESTION'!#REF!="Baja",' RIESGOS DE GESTION'!#REF!="Moderado"),CONCATENATE("R4C",' RIESGOS DE GESTION'!#REF!),"")</f>
        <v>#REF!</v>
      </c>
      <c r="AB39" s="26" t="e">
        <f>IF(AND(' RIESGOS DE GESTION'!#REF!="Baja",' RIESGOS DE GESTION'!#REF!="Mayor"),CONCATENATE("R4C",' RIESGOS DE GESTION'!#REF!),"")</f>
        <v>#REF!</v>
      </c>
      <c r="AC39" s="27" t="e">
        <f>IF(AND(' RIESGOS DE GESTION'!#REF!="Baja",' RIESGOS DE GESTION'!#REF!="Mayor"),CONCATENATE("R4C",' RIESGOS DE GESTION'!#REF!),"")</f>
        <v>#REF!</v>
      </c>
      <c r="AD39" s="27" t="e">
        <f>IF(AND(' RIESGOS DE GESTION'!#REF!="Baja",' RIESGOS DE GESTION'!#REF!="Mayor"),CONCATENATE("R4C",' RIESGOS DE GESTION'!#REF!),"")</f>
        <v>#REF!</v>
      </c>
      <c r="AE39" s="27" t="e">
        <f>IF(AND(' RIESGOS DE GESTION'!#REF!="Baja",' RIESGOS DE GESTION'!#REF!="Mayor"),CONCATENATE("R4C",' RIESGOS DE GESTION'!#REF!),"")</f>
        <v>#REF!</v>
      </c>
      <c r="AF39" s="27" t="e">
        <f>IF(AND(' RIESGOS DE GESTION'!#REF!="Baja",' RIESGOS DE GESTION'!#REF!="Mayor"),CONCATENATE("R4C",' RIESGOS DE GESTION'!#REF!),"")</f>
        <v>#REF!</v>
      </c>
      <c r="AG39" s="28" t="e">
        <f>IF(AND(' RIESGOS DE GESTION'!#REF!="Baja",' RIESGOS DE GESTION'!#REF!="Mayor"),CONCATENATE("R4C",' RIESGOS DE GESTION'!#REF!),"")</f>
        <v>#REF!</v>
      </c>
      <c r="AH39" s="29" t="e">
        <f>IF(AND(' RIESGOS DE GESTION'!#REF!="Baja",' RIESGOS DE GESTION'!#REF!="Catastrófico"),CONCATENATE("R4C",' RIESGOS DE GESTION'!#REF!),"")</f>
        <v>#REF!</v>
      </c>
      <c r="AI39" s="30" t="e">
        <f>IF(AND(' RIESGOS DE GESTION'!#REF!="Baja",' RIESGOS DE GESTION'!#REF!="Catastrófico"),CONCATENATE("R4C",' RIESGOS DE GESTION'!#REF!),"")</f>
        <v>#REF!</v>
      </c>
      <c r="AJ39" s="30" t="e">
        <f>IF(AND(' RIESGOS DE GESTION'!#REF!="Baja",' RIESGOS DE GESTION'!#REF!="Catastrófico"),CONCATENATE("R4C",' RIESGOS DE GESTION'!#REF!),"")</f>
        <v>#REF!</v>
      </c>
      <c r="AK39" s="30" t="e">
        <f>IF(AND(' RIESGOS DE GESTION'!#REF!="Baja",' RIESGOS DE GESTION'!#REF!="Catastrófico"),CONCATENATE("R4C",' RIESGOS DE GESTION'!#REF!),"")</f>
        <v>#REF!</v>
      </c>
      <c r="AL39" s="30" t="e">
        <f>IF(AND(' RIESGOS DE GESTION'!#REF!="Baja",' RIESGOS DE GESTION'!#REF!="Catastrófico"),CONCATENATE("R4C",' RIESGOS DE GESTION'!#REF!),"")</f>
        <v>#REF!</v>
      </c>
      <c r="AM39" s="31" t="e">
        <f>IF(AND(' RIESGOS DE GESTION'!#REF!="Baja",' RIESGOS DE GESTION'!#REF!="Catastrófico"),CONCATENATE("R4C",' RIESGOS DE GESTION'!#REF!),"")</f>
        <v>#REF!</v>
      </c>
      <c r="AN39" s="57"/>
      <c r="AO39" s="532"/>
      <c r="AP39" s="533"/>
      <c r="AQ39" s="533"/>
      <c r="AR39" s="533"/>
      <c r="AS39" s="533"/>
      <c r="AT39" s="534"/>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row>
    <row r="40" spans="1:80" ht="15" customHeight="1" x14ac:dyDescent="0.25">
      <c r="A40" s="57"/>
      <c r="B40" s="413"/>
      <c r="C40" s="413"/>
      <c r="D40" s="414"/>
      <c r="E40" s="512"/>
      <c r="F40" s="511"/>
      <c r="G40" s="511"/>
      <c r="H40" s="511"/>
      <c r="I40" s="511"/>
      <c r="J40" s="50" t="e">
        <f>IF(AND(' RIESGOS DE GESTION'!#REF!="Baja",' RIESGOS DE GESTION'!#REF!="Leve"),CONCATENATE("R5C",' RIESGOS DE GESTION'!#REF!),"")</f>
        <v>#REF!</v>
      </c>
      <c r="K40" s="51" t="e">
        <f>IF(AND(' RIESGOS DE GESTION'!#REF!="Baja",' RIESGOS DE GESTION'!#REF!="Leve"),CONCATENATE("R5C",' RIESGOS DE GESTION'!#REF!),"")</f>
        <v>#REF!</v>
      </c>
      <c r="L40" s="51" t="e">
        <f>IF(AND(' RIESGOS DE GESTION'!#REF!="Baja",' RIESGOS DE GESTION'!#REF!="Leve"),CONCATENATE("R5C",' RIESGOS DE GESTION'!#REF!),"")</f>
        <v>#REF!</v>
      </c>
      <c r="M40" s="51" t="e">
        <f>IF(AND(' RIESGOS DE GESTION'!#REF!="Baja",' RIESGOS DE GESTION'!#REF!="Leve"),CONCATENATE("R5C",' RIESGOS DE GESTION'!#REF!),"")</f>
        <v>#REF!</v>
      </c>
      <c r="N40" s="51" t="e">
        <f>IF(AND(' RIESGOS DE GESTION'!#REF!="Baja",' RIESGOS DE GESTION'!#REF!="Leve"),CONCATENATE("R5C",' RIESGOS DE GESTION'!#REF!),"")</f>
        <v>#REF!</v>
      </c>
      <c r="O40" s="52" t="e">
        <f>IF(AND(' RIESGOS DE GESTION'!#REF!="Baja",' RIESGOS DE GESTION'!#REF!="Leve"),CONCATENATE("R5C",' RIESGOS DE GESTION'!#REF!),"")</f>
        <v>#REF!</v>
      </c>
      <c r="P40" s="41" t="e">
        <f>IF(AND(' RIESGOS DE GESTION'!#REF!="Baja",' RIESGOS DE GESTION'!#REF!="Menor"),CONCATENATE("R5C",' RIESGOS DE GESTION'!#REF!),"")</f>
        <v>#REF!</v>
      </c>
      <c r="Q40" s="42" t="e">
        <f>IF(AND(' RIESGOS DE GESTION'!#REF!="Baja",' RIESGOS DE GESTION'!#REF!="Menor"),CONCATENATE("R5C",' RIESGOS DE GESTION'!#REF!),"")</f>
        <v>#REF!</v>
      </c>
      <c r="R40" s="42" t="e">
        <f>IF(AND(' RIESGOS DE GESTION'!#REF!="Baja",' RIESGOS DE GESTION'!#REF!="Menor"),CONCATENATE("R5C",' RIESGOS DE GESTION'!#REF!),"")</f>
        <v>#REF!</v>
      </c>
      <c r="S40" s="42" t="e">
        <f>IF(AND(' RIESGOS DE GESTION'!#REF!="Baja",' RIESGOS DE GESTION'!#REF!="Menor"),CONCATENATE("R5C",' RIESGOS DE GESTION'!#REF!),"")</f>
        <v>#REF!</v>
      </c>
      <c r="T40" s="42" t="e">
        <f>IF(AND(' RIESGOS DE GESTION'!#REF!="Baja",' RIESGOS DE GESTION'!#REF!="Menor"),CONCATENATE("R5C",' RIESGOS DE GESTION'!#REF!),"")</f>
        <v>#REF!</v>
      </c>
      <c r="U40" s="43" t="e">
        <f>IF(AND(' RIESGOS DE GESTION'!#REF!="Baja",' RIESGOS DE GESTION'!#REF!="Menor"),CONCATENATE("R5C",' RIESGOS DE GESTION'!#REF!),"")</f>
        <v>#REF!</v>
      </c>
      <c r="V40" s="41" t="e">
        <f>IF(AND(' RIESGOS DE GESTION'!#REF!="Baja",' RIESGOS DE GESTION'!#REF!="Moderado"),CONCATENATE("R5C",' RIESGOS DE GESTION'!#REF!),"")</f>
        <v>#REF!</v>
      </c>
      <c r="W40" s="42" t="e">
        <f>IF(AND(' RIESGOS DE GESTION'!#REF!="Baja",' RIESGOS DE GESTION'!#REF!="Moderado"),CONCATENATE("R5C",' RIESGOS DE GESTION'!#REF!),"")</f>
        <v>#REF!</v>
      </c>
      <c r="X40" s="42" t="e">
        <f>IF(AND(' RIESGOS DE GESTION'!#REF!="Baja",' RIESGOS DE GESTION'!#REF!="Moderado"),CONCATENATE("R5C",' RIESGOS DE GESTION'!#REF!),"")</f>
        <v>#REF!</v>
      </c>
      <c r="Y40" s="42" t="e">
        <f>IF(AND(' RIESGOS DE GESTION'!#REF!="Baja",' RIESGOS DE GESTION'!#REF!="Moderado"),CONCATENATE("R5C",' RIESGOS DE GESTION'!#REF!),"")</f>
        <v>#REF!</v>
      </c>
      <c r="Z40" s="42" t="e">
        <f>IF(AND(' RIESGOS DE GESTION'!#REF!="Baja",' RIESGOS DE GESTION'!#REF!="Moderado"),CONCATENATE("R5C",' RIESGOS DE GESTION'!#REF!),"")</f>
        <v>#REF!</v>
      </c>
      <c r="AA40" s="43" t="e">
        <f>IF(AND(' RIESGOS DE GESTION'!#REF!="Baja",' RIESGOS DE GESTION'!#REF!="Moderado"),CONCATENATE("R5C",' RIESGOS DE GESTION'!#REF!),"")</f>
        <v>#REF!</v>
      </c>
      <c r="AB40" s="26" t="e">
        <f>IF(AND(' RIESGOS DE GESTION'!#REF!="Baja",' RIESGOS DE GESTION'!#REF!="Mayor"),CONCATENATE("R5C",' RIESGOS DE GESTION'!#REF!),"")</f>
        <v>#REF!</v>
      </c>
      <c r="AC40" s="27" t="e">
        <f>IF(AND(' RIESGOS DE GESTION'!#REF!="Baja",' RIESGOS DE GESTION'!#REF!="Mayor"),CONCATENATE("R5C",' RIESGOS DE GESTION'!#REF!),"")</f>
        <v>#REF!</v>
      </c>
      <c r="AD40" s="27" t="e">
        <f>IF(AND(' RIESGOS DE GESTION'!#REF!="Baja",' RIESGOS DE GESTION'!#REF!="Mayor"),CONCATENATE("R5C",' RIESGOS DE GESTION'!#REF!),"")</f>
        <v>#REF!</v>
      </c>
      <c r="AE40" s="27" t="e">
        <f>IF(AND(' RIESGOS DE GESTION'!#REF!="Baja",' RIESGOS DE GESTION'!#REF!="Mayor"),CONCATENATE("R5C",' RIESGOS DE GESTION'!#REF!),"")</f>
        <v>#REF!</v>
      </c>
      <c r="AF40" s="27" t="e">
        <f>IF(AND(' RIESGOS DE GESTION'!#REF!="Baja",' RIESGOS DE GESTION'!#REF!="Mayor"),CONCATENATE("R5C",' RIESGOS DE GESTION'!#REF!),"")</f>
        <v>#REF!</v>
      </c>
      <c r="AG40" s="28" t="e">
        <f>IF(AND(' RIESGOS DE GESTION'!#REF!="Baja",' RIESGOS DE GESTION'!#REF!="Mayor"),CONCATENATE("R5C",' RIESGOS DE GESTION'!#REF!),"")</f>
        <v>#REF!</v>
      </c>
      <c r="AH40" s="29" t="e">
        <f>IF(AND(' RIESGOS DE GESTION'!#REF!="Baja",' RIESGOS DE GESTION'!#REF!="Catastrófico"),CONCATENATE("R5C",' RIESGOS DE GESTION'!#REF!),"")</f>
        <v>#REF!</v>
      </c>
      <c r="AI40" s="30" t="e">
        <f>IF(AND(' RIESGOS DE GESTION'!#REF!="Baja",' RIESGOS DE GESTION'!#REF!="Catastrófico"),CONCATENATE("R5C",' RIESGOS DE GESTION'!#REF!),"")</f>
        <v>#REF!</v>
      </c>
      <c r="AJ40" s="30" t="e">
        <f>IF(AND(' RIESGOS DE GESTION'!#REF!="Baja",' RIESGOS DE GESTION'!#REF!="Catastrófico"),CONCATENATE("R5C",' RIESGOS DE GESTION'!#REF!),"")</f>
        <v>#REF!</v>
      </c>
      <c r="AK40" s="30" t="e">
        <f>IF(AND(' RIESGOS DE GESTION'!#REF!="Baja",' RIESGOS DE GESTION'!#REF!="Catastrófico"),CONCATENATE("R5C",' RIESGOS DE GESTION'!#REF!),"")</f>
        <v>#REF!</v>
      </c>
      <c r="AL40" s="30" t="e">
        <f>IF(AND(' RIESGOS DE GESTION'!#REF!="Baja",' RIESGOS DE GESTION'!#REF!="Catastrófico"),CONCATENATE("R5C",' RIESGOS DE GESTION'!#REF!),"")</f>
        <v>#REF!</v>
      </c>
      <c r="AM40" s="31" t="e">
        <f>IF(AND(' RIESGOS DE GESTION'!#REF!="Baja",' RIESGOS DE GESTION'!#REF!="Catastrófico"),CONCATENATE("R5C",' RIESGOS DE GESTION'!#REF!),"")</f>
        <v>#REF!</v>
      </c>
      <c r="AN40" s="57"/>
      <c r="AO40" s="532"/>
      <c r="AP40" s="533"/>
      <c r="AQ40" s="533"/>
      <c r="AR40" s="533"/>
      <c r="AS40" s="533"/>
      <c r="AT40" s="534"/>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row>
    <row r="41" spans="1:80" ht="15" customHeight="1" x14ac:dyDescent="0.25">
      <c r="A41" s="57"/>
      <c r="B41" s="413"/>
      <c r="C41" s="413"/>
      <c r="D41" s="414"/>
      <c r="E41" s="512"/>
      <c r="F41" s="511"/>
      <c r="G41" s="511"/>
      <c r="H41" s="511"/>
      <c r="I41" s="511"/>
      <c r="J41" s="50" t="e">
        <f>IF(AND(' RIESGOS DE GESTION'!#REF!="Baja",' RIESGOS DE GESTION'!#REF!="Leve"),CONCATENATE("R6C",' RIESGOS DE GESTION'!#REF!),"")</f>
        <v>#REF!</v>
      </c>
      <c r="K41" s="51" t="e">
        <f>IF(AND(' RIESGOS DE GESTION'!#REF!="Baja",' RIESGOS DE GESTION'!#REF!="Leve"),CONCATENATE("R6C",' RIESGOS DE GESTION'!#REF!),"")</f>
        <v>#REF!</v>
      </c>
      <c r="L41" s="51" t="e">
        <f>IF(AND(' RIESGOS DE GESTION'!#REF!="Baja",' RIESGOS DE GESTION'!#REF!="Leve"),CONCATENATE("R6C",' RIESGOS DE GESTION'!#REF!),"")</f>
        <v>#REF!</v>
      </c>
      <c r="M41" s="51" t="e">
        <f>IF(AND(' RIESGOS DE GESTION'!#REF!="Baja",' RIESGOS DE GESTION'!#REF!="Leve"),CONCATENATE("R6C",' RIESGOS DE GESTION'!#REF!),"")</f>
        <v>#REF!</v>
      </c>
      <c r="N41" s="51" t="e">
        <f>IF(AND(' RIESGOS DE GESTION'!#REF!="Baja",' RIESGOS DE GESTION'!#REF!="Leve"),CONCATENATE("R6C",' RIESGOS DE GESTION'!#REF!),"")</f>
        <v>#REF!</v>
      </c>
      <c r="O41" s="52" t="e">
        <f>IF(AND(' RIESGOS DE GESTION'!#REF!="Baja",' RIESGOS DE GESTION'!#REF!="Leve"),CONCATENATE("R6C",' RIESGOS DE GESTION'!#REF!),"")</f>
        <v>#REF!</v>
      </c>
      <c r="P41" s="41" t="e">
        <f>IF(AND(' RIESGOS DE GESTION'!#REF!="Baja",' RIESGOS DE GESTION'!#REF!="Menor"),CONCATENATE("R6C",' RIESGOS DE GESTION'!#REF!),"")</f>
        <v>#REF!</v>
      </c>
      <c r="Q41" s="42" t="e">
        <f>IF(AND(' RIESGOS DE GESTION'!#REF!="Baja",' RIESGOS DE GESTION'!#REF!="Menor"),CONCATENATE("R6C",' RIESGOS DE GESTION'!#REF!),"")</f>
        <v>#REF!</v>
      </c>
      <c r="R41" s="42" t="e">
        <f>IF(AND(' RIESGOS DE GESTION'!#REF!="Baja",' RIESGOS DE GESTION'!#REF!="Menor"),CONCATENATE("R6C",' RIESGOS DE GESTION'!#REF!),"")</f>
        <v>#REF!</v>
      </c>
      <c r="S41" s="42" t="e">
        <f>IF(AND(' RIESGOS DE GESTION'!#REF!="Baja",' RIESGOS DE GESTION'!#REF!="Menor"),CONCATENATE("R6C",' RIESGOS DE GESTION'!#REF!),"")</f>
        <v>#REF!</v>
      </c>
      <c r="T41" s="42" t="e">
        <f>IF(AND(' RIESGOS DE GESTION'!#REF!="Baja",' RIESGOS DE GESTION'!#REF!="Menor"),CONCATENATE("R6C",' RIESGOS DE GESTION'!#REF!),"")</f>
        <v>#REF!</v>
      </c>
      <c r="U41" s="43" t="e">
        <f>IF(AND(' RIESGOS DE GESTION'!#REF!="Baja",' RIESGOS DE GESTION'!#REF!="Menor"),CONCATENATE("R6C",' RIESGOS DE GESTION'!#REF!),"")</f>
        <v>#REF!</v>
      </c>
      <c r="V41" s="41" t="e">
        <f>IF(AND(' RIESGOS DE GESTION'!#REF!="Baja",' RIESGOS DE GESTION'!#REF!="Moderado"),CONCATENATE("R6C",' RIESGOS DE GESTION'!#REF!),"")</f>
        <v>#REF!</v>
      </c>
      <c r="W41" s="42" t="e">
        <f>IF(AND(' RIESGOS DE GESTION'!#REF!="Baja",' RIESGOS DE GESTION'!#REF!="Moderado"),CONCATENATE("R6C",' RIESGOS DE GESTION'!#REF!),"")</f>
        <v>#REF!</v>
      </c>
      <c r="X41" s="42" t="e">
        <f>IF(AND(' RIESGOS DE GESTION'!#REF!="Baja",' RIESGOS DE GESTION'!#REF!="Moderado"),CONCATENATE("R6C",' RIESGOS DE GESTION'!#REF!),"")</f>
        <v>#REF!</v>
      </c>
      <c r="Y41" s="42" t="e">
        <f>IF(AND(' RIESGOS DE GESTION'!#REF!="Baja",' RIESGOS DE GESTION'!#REF!="Moderado"),CONCATENATE("R6C",' RIESGOS DE GESTION'!#REF!),"")</f>
        <v>#REF!</v>
      </c>
      <c r="Z41" s="42" t="e">
        <f>IF(AND(' RIESGOS DE GESTION'!#REF!="Baja",' RIESGOS DE GESTION'!#REF!="Moderado"),CONCATENATE("R6C",' RIESGOS DE GESTION'!#REF!),"")</f>
        <v>#REF!</v>
      </c>
      <c r="AA41" s="43" t="e">
        <f>IF(AND(' RIESGOS DE GESTION'!#REF!="Baja",' RIESGOS DE GESTION'!#REF!="Moderado"),CONCATENATE("R6C",' RIESGOS DE GESTION'!#REF!),"")</f>
        <v>#REF!</v>
      </c>
      <c r="AB41" s="26" t="e">
        <f>IF(AND(' RIESGOS DE GESTION'!#REF!="Baja",' RIESGOS DE GESTION'!#REF!="Mayor"),CONCATENATE("R6C",' RIESGOS DE GESTION'!#REF!),"")</f>
        <v>#REF!</v>
      </c>
      <c r="AC41" s="27" t="e">
        <f>IF(AND(' RIESGOS DE GESTION'!#REF!="Baja",' RIESGOS DE GESTION'!#REF!="Mayor"),CONCATENATE("R6C",' RIESGOS DE GESTION'!#REF!),"")</f>
        <v>#REF!</v>
      </c>
      <c r="AD41" s="27" t="e">
        <f>IF(AND(' RIESGOS DE GESTION'!#REF!="Baja",' RIESGOS DE GESTION'!#REF!="Mayor"),CONCATENATE("R6C",' RIESGOS DE GESTION'!#REF!),"")</f>
        <v>#REF!</v>
      </c>
      <c r="AE41" s="27" t="e">
        <f>IF(AND(' RIESGOS DE GESTION'!#REF!="Baja",' RIESGOS DE GESTION'!#REF!="Mayor"),CONCATENATE("R6C",' RIESGOS DE GESTION'!#REF!),"")</f>
        <v>#REF!</v>
      </c>
      <c r="AF41" s="27" t="e">
        <f>IF(AND(' RIESGOS DE GESTION'!#REF!="Baja",' RIESGOS DE GESTION'!#REF!="Mayor"),CONCATENATE("R6C",' RIESGOS DE GESTION'!#REF!),"")</f>
        <v>#REF!</v>
      </c>
      <c r="AG41" s="28" t="e">
        <f>IF(AND(' RIESGOS DE GESTION'!#REF!="Baja",' RIESGOS DE GESTION'!#REF!="Mayor"),CONCATENATE("R6C",' RIESGOS DE GESTION'!#REF!),"")</f>
        <v>#REF!</v>
      </c>
      <c r="AH41" s="29" t="e">
        <f>IF(AND(' RIESGOS DE GESTION'!#REF!="Baja",' RIESGOS DE GESTION'!#REF!="Catastrófico"),CONCATENATE("R6C",' RIESGOS DE GESTION'!#REF!),"")</f>
        <v>#REF!</v>
      </c>
      <c r="AI41" s="30" t="e">
        <f>IF(AND(' RIESGOS DE GESTION'!#REF!="Baja",' RIESGOS DE GESTION'!#REF!="Catastrófico"),CONCATENATE("R6C",' RIESGOS DE GESTION'!#REF!),"")</f>
        <v>#REF!</v>
      </c>
      <c r="AJ41" s="30" t="e">
        <f>IF(AND(' RIESGOS DE GESTION'!#REF!="Baja",' RIESGOS DE GESTION'!#REF!="Catastrófico"),CONCATENATE("R6C",' RIESGOS DE GESTION'!#REF!),"")</f>
        <v>#REF!</v>
      </c>
      <c r="AK41" s="30" t="e">
        <f>IF(AND(' RIESGOS DE GESTION'!#REF!="Baja",' RIESGOS DE GESTION'!#REF!="Catastrófico"),CONCATENATE("R6C",' RIESGOS DE GESTION'!#REF!),"")</f>
        <v>#REF!</v>
      </c>
      <c r="AL41" s="30" t="e">
        <f>IF(AND(' RIESGOS DE GESTION'!#REF!="Baja",' RIESGOS DE GESTION'!#REF!="Catastrófico"),CONCATENATE("R6C",' RIESGOS DE GESTION'!#REF!),"")</f>
        <v>#REF!</v>
      </c>
      <c r="AM41" s="31" t="e">
        <f>IF(AND(' RIESGOS DE GESTION'!#REF!="Baja",' RIESGOS DE GESTION'!#REF!="Catastrófico"),CONCATENATE("R6C",' RIESGOS DE GESTION'!#REF!),"")</f>
        <v>#REF!</v>
      </c>
      <c r="AN41" s="57"/>
      <c r="AO41" s="532"/>
      <c r="AP41" s="533"/>
      <c r="AQ41" s="533"/>
      <c r="AR41" s="533"/>
      <c r="AS41" s="533"/>
      <c r="AT41" s="534"/>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row>
    <row r="42" spans="1:80" ht="15" customHeight="1" x14ac:dyDescent="0.25">
      <c r="A42" s="57"/>
      <c r="B42" s="413"/>
      <c r="C42" s="413"/>
      <c r="D42" s="414"/>
      <c r="E42" s="512"/>
      <c r="F42" s="511"/>
      <c r="G42" s="511"/>
      <c r="H42" s="511"/>
      <c r="I42" s="511"/>
      <c r="J42" s="50" t="e">
        <f>IF(AND(' RIESGOS DE GESTION'!#REF!="Baja",' RIESGOS DE GESTION'!#REF!="Leve"),CONCATENATE("R7C",' RIESGOS DE GESTION'!#REF!),"")</f>
        <v>#REF!</v>
      </c>
      <c r="K42" s="51" t="e">
        <f>IF(AND(' RIESGOS DE GESTION'!#REF!="Baja",' RIESGOS DE GESTION'!#REF!="Leve"),CONCATENATE("R7C",' RIESGOS DE GESTION'!#REF!),"")</f>
        <v>#REF!</v>
      </c>
      <c r="L42" s="51" t="e">
        <f>IF(AND(' RIESGOS DE GESTION'!#REF!="Baja",' RIESGOS DE GESTION'!#REF!="Leve"),CONCATENATE("R7C",' RIESGOS DE GESTION'!#REF!),"")</f>
        <v>#REF!</v>
      </c>
      <c r="M42" s="51" t="e">
        <f>IF(AND(' RIESGOS DE GESTION'!#REF!="Baja",' RIESGOS DE GESTION'!#REF!="Leve"),CONCATENATE("R7C",' RIESGOS DE GESTION'!#REF!),"")</f>
        <v>#REF!</v>
      </c>
      <c r="N42" s="51" t="e">
        <f>IF(AND(' RIESGOS DE GESTION'!#REF!="Baja",' RIESGOS DE GESTION'!#REF!="Leve"),CONCATENATE("R7C",' RIESGOS DE GESTION'!#REF!),"")</f>
        <v>#REF!</v>
      </c>
      <c r="O42" s="52" t="e">
        <f>IF(AND(' RIESGOS DE GESTION'!#REF!="Baja",' RIESGOS DE GESTION'!#REF!="Leve"),CONCATENATE("R7C",' RIESGOS DE GESTION'!#REF!),"")</f>
        <v>#REF!</v>
      </c>
      <c r="P42" s="41" t="e">
        <f>IF(AND(' RIESGOS DE GESTION'!#REF!="Baja",' RIESGOS DE GESTION'!#REF!="Menor"),CONCATENATE("R7C",' RIESGOS DE GESTION'!#REF!),"")</f>
        <v>#REF!</v>
      </c>
      <c r="Q42" s="42" t="e">
        <f>IF(AND(' RIESGOS DE GESTION'!#REF!="Baja",' RIESGOS DE GESTION'!#REF!="Menor"),CONCATENATE("R7C",' RIESGOS DE GESTION'!#REF!),"")</f>
        <v>#REF!</v>
      </c>
      <c r="R42" s="42" t="e">
        <f>IF(AND(' RIESGOS DE GESTION'!#REF!="Baja",' RIESGOS DE GESTION'!#REF!="Menor"),CONCATENATE("R7C",' RIESGOS DE GESTION'!#REF!),"")</f>
        <v>#REF!</v>
      </c>
      <c r="S42" s="42" t="e">
        <f>IF(AND(' RIESGOS DE GESTION'!#REF!="Baja",' RIESGOS DE GESTION'!#REF!="Menor"),CONCATENATE("R7C",' RIESGOS DE GESTION'!#REF!),"")</f>
        <v>#REF!</v>
      </c>
      <c r="T42" s="42" t="e">
        <f>IF(AND(' RIESGOS DE GESTION'!#REF!="Baja",' RIESGOS DE GESTION'!#REF!="Menor"),CONCATENATE("R7C",' RIESGOS DE GESTION'!#REF!),"")</f>
        <v>#REF!</v>
      </c>
      <c r="U42" s="43" t="e">
        <f>IF(AND(' RIESGOS DE GESTION'!#REF!="Baja",' RIESGOS DE GESTION'!#REF!="Menor"),CONCATENATE("R7C",' RIESGOS DE GESTION'!#REF!),"")</f>
        <v>#REF!</v>
      </c>
      <c r="V42" s="41" t="e">
        <f>IF(AND(' RIESGOS DE GESTION'!#REF!="Baja",' RIESGOS DE GESTION'!#REF!="Moderado"),CONCATENATE("R7C",' RIESGOS DE GESTION'!#REF!),"")</f>
        <v>#REF!</v>
      </c>
      <c r="W42" s="42" t="e">
        <f>IF(AND(' RIESGOS DE GESTION'!#REF!="Baja",' RIESGOS DE GESTION'!#REF!="Moderado"),CONCATENATE("R7C",' RIESGOS DE GESTION'!#REF!),"")</f>
        <v>#REF!</v>
      </c>
      <c r="X42" s="42" t="e">
        <f>IF(AND(' RIESGOS DE GESTION'!#REF!="Baja",' RIESGOS DE GESTION'!#REF!="Moderado"),CONCATENATE("R7C",' RIESGOS DE GESTION'!#REF!),"")</f>
        <v>#REF!</v>
      </c>
      <c r="Y42" s="42" t="e">
        <f>IF(AND(' RIESGOS DE GESTION'!#REF!="Baja",' RIESGOS DE GESTION'!#REF!="Moderado"),CONCATENATE("R7C",' RIESGOS DE GESTION'!#REF!),"")</f>
        <v>#REF!</v>
      </c>
      <c r="Z42" s="42" t="e">
        <f>IF(AND(' RIESGOS DE GESTION'!#REF!="Baja",' RIESGOS DE GESTION'!#REF!="Moderado"),CONCATENATE("R7C",' RIESGOS DE GESTION'!#REF!),"")</f>
        <v>#REF!</v>
      </c>
      <c r="AA42" s="43" t="e">
        <f>IF(AND(' RIESGOS DE GESTION'!#REF!="Baja",' RIESGOS DE GESTION'!#REF!="Moderado"),CONCATENATE("R7C",' RIESGOS DE GESTION'!#REF!),"")</f>
        <v>#REF!</v>
      </c>
      <c r="AB42" s="26" t="e">
        <f>IF(AND(' RIESGOS DE GESTION'!#REF!="Baja",' RIESGOS DE GESTION'!#REF!="Mayor"),CONCATENATE("R7C",' RIESGOS DE GESTION'!#REF!),"")</f>
        <v>#REF!</v>
      </c>
      <c r="AC42" s="27" t="e">
        <f>IF(AND(' RIESGOS DE GESTION'!#REF!="Baja",' RIESGOS DE GESTION'!#REF!="Mayor"),CONCATENATE("R7C",' RIESGOS DE GESTION'!#REF!),"")</f>
        <v>#REF!</v>
      </c>
      <c r="AD42" s="27" t="e">
        <f>IF(AND(' RIESGOS DE GESTION'!#REF!="Baja",' RIESGOS DE GESTION'!#REF!="Mayor"),CONCATENATE("R7C",' RIESGOS DE GESTION'!#REF!),"")</f>
        <v>#REF!</v>
      </c>
      <c r="AE42" s="27" t="e">
        <f>IF(AND(' RIESGOS DE GESTION'!#REF!="Baja",' RIESGOS DE GESTION'!#REF!="Mayor"),CONCATENATE("R7C",' RIESGOS DE GESTION'!#REF!),"")</f>
        <v>#REF!</v>
      </c>
      <c r="AF42" s="27" t="e">
        <f>IF(AND(' RIESGOS DE GESTION'!#REF!="Baja",' RIESGOS DE GESTION'!#REF!="Mayor"),CONCATENATE("R7C",' RIESGOS DE GESTION'!#REF!),"")</f>
        <v>#REF!</v>
      </c>
      <c r="AG42" s="28" t="e">
        <f>IF(AND(' RIESGOS DE GESTION'!#REF!="Baja",' RIESGOS DE GESTION'!#REF!="Mayor"),CONCATENATE("R7C",' RIESGOS DE GESTION'!#REF!),"")</f>
        <v>#REF!</v>
      </c>
      <c r="AH42" s="29" t="e">
        <f>IF(AND(' RIESGOS DE GESTION'!#REF!="Baja",' RIESGOS DE GESTION'!#REF!="Catastrófico"),CONCATENATE("R7C",' RIESGOS DE GESTION'!#REF!),"")</f>
        <v>#REF!</v>
      </c>
      <c r="AI42" s="30" t="e">
        <f>IF(AND(' RIESGOS DE GESTION'!#REF!="Baja",' RIESGOS DE GESTION'!#REF!="Catastrófico"),CONCATENATE("R7C",' RIESGOS DE GESTION'!#REF!),"")</f>
        <v>#REF!</v>
      </c>
      <c r="AJ42" s="30" t="e">
        <f>IF(AND(' RIESGOS DE GESTION'!#REF!="Baja",' RIESGOS DE GESTION'!#REF!="Catastrófico"),CONCATENATE("R7C",' RIESGOS DE GESTION'!#REF!),"")</f>
        <v>#REF!</v>
      </c>
      <c r="AK42" s="30" t="e">
        <f>IF(AND(' RIESGOS DE GESTION'!#REF!="Baja",' RIESGOS DE GESTION'!#REF!="Catastrófico"),CONCATENATE("R7C",' RIESGOS DE GESTION'!#REF!),"")</f>
        <v>#REF!</v>
      </c>
      <c r="AL42" s="30" t="e">
        <f>IF(AND(' RIESGOS DE GESTION'!#REF!="Baja",' RIESGOS DE GESTION'!#REF!="Catastrófico"),CONCATENATE("R7C",' RIESGOS DE GESTION'!#REF!),"")</f>
        <v>#REF!</v>
      </c>
      <c r="AM42" s="31" t="e">
        <f>IF(AND(' RIESGOS DE GESTION'!#REF!="Baja",' RIESGOS DE GESTION'!#REF!="Catastrófico"),CONCATENATE("R7C",' RIESGOS DE GESTION'!#REF!),"")</f>
        <v>#REF!</v>
      </c>
      <c r="AN42" s="57"/>
      <c r="AO42" s="532"/>
      <c r="AP42" s="533"/>
      <c r="AQ42" s="533"/>
      <c r="AR42" s="533"/>
      <c r="AS42" s="533"/>
      <c r="AT42" s="534"/>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80" ht="15" customHeight="1" x14ac:dyDescent="0.25">
      <c r="A43" s="57"/>
      <c r="B43" s="413"/>
      <c r="C43" s="413"/>
      <c r="D43" s="414"/>
      <c r="E43" s="512"/>
      <c r="F43" s="511"/>
      <c r="G43" s="511"/>
      <c r="H43" s="511"/>
      <c r="I43" s="511"/>
      <c r="J43" s="50" t="e">
        <f>IF(AND(' RIESGOS DE GESTION'!#REF!="Baja",' RIESGOS DE GESTION'!#REF!="Leve"),CONCATENATE("R8C",' RIESGOS DE GESTION'!#REF!),"")</f>
        <v>#REF!</v>
      </c>
      <c r="K43" s="51" t="e">
        <f>IF(AND(' RIESGOS DE GESTION'!#REF!="Baja",' RIESGOS DE GESTION'!#REF!="Leve"),CONCATENATE("R8C",' RIESGOS DE GESTION'!#REF!),"")</f>
        <v>#REF!</v>
      </c>
      <c r="L43" s="51" t="e">
        <f>IF(AND(' RIESGOS DE GESTION'!#REF!="Baja",' RIESGOS DE GESTION'!#REF!="Leve"),CONCATENATE("R8C",' RIESGOS DE GESTION'!#REF!),"")</f>
        <v>#REF!</v>
      </c>
      <c r="M43" s="51" t="e">
        <f>IF(AND(' RIESGOS DE GESTION'!#REF!="Baja",' RIESGOS DE GESTION'!#REF!="Leve"),CONCATENATE("R8C",' RIESGOS DE GESTION'!#REF!),"")</f>
        <v>#REF!</v>
      </c>
      <c r="N43" s="51" t="e">
        <f>IF(AND(' RIESGOS DE GESTION'!#REF!="Baja",' RIESGOS DE GESTION'!#REF!="Leve"),CONCATENATE("R8C",' RIESGOS DE GESTION'!#REF!),"")</f>
        <v>#REF!</v>
      </c>
      <c r="O43" s="52" t="e">
        <f>IF(AND(' RIESGOS DE GESTION'!#REF!="Baja",' RIESGOS DE GESTION'!#REF!="Leve"),CONCATENATE("R8C",' RIESGOS DE GESTION'!#REF!),"")</f>
        <v>#REF!</v>
      </c>
      <c r="P43" s="41" t="e">
        <f>IF(AND(' RIESGOS DE GESTION'!#REF!="Baja",' RIESGOS DE GESTION'!#REF!="Menor"),CONCATENATE("R8C",' RIESGOS DE GESTION'!#REF!),"")</f>
        <v>#REF!</v>
      </c>
      <c r="Q43" s="42" t="e">
        <f>IF(AND(' RIESGOS DE GESTION'!#REF!="Baja",' RIESGOS DE GESTION'!#REF!="Menor"),CONCATENATE("R8C",' RIESGOS DE GESTION'!#REF!),"")</f>
        <v>#REF!</v>
      </c>
      <c r="R43" s="42" t="e">
        <f>IF(AND(' RIESGOS DE GESTION'!#REF!="Baja",' RIESGOS DE GESTION'!#REF!="Menor"),CONCATENATE("R8C",' RIESGOS DE GESTION'!#REF!),"")</f>
        <v>#REF!</v>
      </c>
      <c r="S43" s="42" t="e">
        <f>IF(AND(' RIESGOS DE GESTION'!#REF!="Baja",' RIESGOS DE GESTION'!#REF!="Menor"),CONCATENATE("R8C",' RIESGOS DE GESTION'!#REF!),"")</f>
        <v>#REF!</v>
      </c>
      <c r="T43" s="42" t="e">
        <f>IF(AND(' RIESGOS DE GESTION'!#REF!="Baja",' RIESGOS DE GESTION'!#REF!="Menor"),CONCATENATE("R8C",' RIESGOS DE GESTION'!#REF!),"")</f>
        <v>#REF!</v>
      </c>
      <c r="U43" s="43" t="e">
        <f>IF(AND(' RIESGOS DE GESTION'!#REF!="Baja",' RIESGOS DE GESTION'!#REF!="Menor"),CONCATENATE("R8C",' RIESGOS DE GESTION'!#REF!),"")</f>
        <v>#REF!</v>
      </c>
      <c r="V43" s="41" t="e">
        <f>IF(AND(' RIESGOS DE GESTION'!#REF!="Baja",' RIESGOS DE GESTION'!#REF!="Moderado"),CONCATENATE("R8C",' RIESGOS DE GESTION'!#REF!),"")</f>
        <v>#REF!</v>
      </c>
      <c r="W43" s="42" t="e">
        <f>IF(AND(' RIESGOS DE GESTION'!#REF!="Baja",' RIESGOS DE GESTION'!#REF!="Moderado"),CONCATENATE("R8C",' RIESGOS DE GESTION'!#REF!),"")</f>
        <v>#REF!</v>
      </c>
      <c r="X43" s="42" t="e">
        <f>IF(AND(' RIESGOS DE GESTION'!#REF!="Baja",' RIESGOS DE GESTION'!#REF!="Moderado"),CONCATENATE("R8C",' RIESGOS DE GESTION'!#REF!),"")</f>
        <v>#REF!</v>
      </c>
      <c r="Y43" s="42" t="e">
        <f>IF(AND(' RIESGOS DE GESTION'!#REF!="Baja",' RIESGOS DE GESTION'!#REF!="Moderado"),CONCATENATE("R8C",' RIESGOS DE GESTION'!#REF!),"")</f>
        <v>#REF!</v>
      </c>
      <c r="Z43" s="42" t="e">
        <f>IF(AND(' RIESGOS DE GESTION'!#REF!="Baja",' RIESGOS DE GESTION'!#REF!="Moderado"),CONCATENATE("R8C",' RIESGOS DE GESTION'!#REF!),"")</f>
        <v>#REF!</v>
      </c>
      <c r="AA43" s="43" t="e">
        <f>IF(AND(' RIESGOS DE GESTION'!#REF!="Baja",' RIESGOS DE GESTION'!#REF!="Moderado"),CONCATENATE("R8C",' RIESGOS DE GESTION'!#REF!),"")</f>
        <v>#REF!</v>
      </c>
      <c r="AB43" s="26" t="e">
        <f>IF(AND(' RIESGOS DE GESTION'!#REF!="Baja",' RIESGOS DE GESTION'!#REF!="Mayor"),CONCATENATE("R8C",' RIESGOS DE GESTION'!#REF!),"")</f>
        <v>#REF!</v>
      </c>
      <c r="AC43" s="27" t="e">
        <f>IF(AND(' RIESGOS DE GESTION'!#REF!="Baja",' RIESGOS DE GESTION'!#REF!="Mayor"),CONCATENATE("R8C",' RIESGOS DE GESTION'!#REF!),"")</f>
        <v>#REF!</v>
      </c>
      <c r="AD43" s="27" t="e">
        <f>IF(AND(' RIESGOS DE GESTION'!#REF!="Baja",' RIESGOS DE GESTION'!#REF!="Mayor"),CONCATENATE("R8C",' RIESGOS DE GESTION'!#REF!),"")</f>
        <v>#REF!</v>
      </c>
      <c r="AE43" s="27" t="e">
        <f>IF(AND(' RIESGOS DE GESTION'!#REF!="Baja",' RIESGOS DE GESTION'!#REF!="Mayor"),CONCATENATE("R8C",' RIESGOS DE GESTION'!#REF!),"")</f>
        <v>#REF!</v>
      </c>
      <c r="AF43" s="27" t="e">
        <f>IF(AND(' RIESGOS DE GESTION'!#REF!="Baja",' RIESGOS DE GESTION'!#REF!="Mayor"),CONCATENATE("R8C",' RIESGOS DE GESTION'!#REF!),"")</f>
        <v>#REF!</v>
      </c>
      <c r="AG43" s="28" t="e">
        <f>IF(AND(' RIESGOS DE GESTION'!#REF!="Baja",' RIESGOS DE GESTION'!#REF!="Mayor"),CONCATENATE("R8C",' RIESGOS DE GESTION'!#REF!),"")</f>
        <v>#REF!</v>
      </c>
      <c r="AH43" s="29" t="e">
        <f>IF(AND(' RIESGOS DE GESTION'!#REF!="Baja",' RIESGOS DE GESTION'!#REF!="Catastrófico"),CONCATENATE("R8C",' RIESGOS DE GESTION'!#REF!),"")</f>
        <v>#REF!</v>
      </c>
      <c r="AI43" s="30" t="e">
        <f>IF(AND(' RIESGOS DE GESTION'!#REF!="Baja",' RIESGOS DE GESTION'!#REF!="Catastrófico"),CONCATENATE("R8C",' RIESGOS DE GESTION'!#REF!),"")</f>
        <v>#REF!</v>
      </c>
      <c r="AJ43" s="30" t="e">
        <f>IF(AND(' RIESGOS DE GESTION'!#REF!="Baja",' RIESGOS DE GESTION'!#REF!="Catastrófico"),CONCATENATE("R8C",' RIESGOS DE GESTION'!#REF!),"")</f>
        <v>#REF!</v>
      </c>
      <c r="AK43" s="30" t="e">
        <f>IF(AND(' RIESGOS DE GESTION'!#REF!="Baja",' RIESGOS DE GESTION'!#REF!="Catastrófico"),CONCATENATE("R8C",' RIESGOS DE GESTION'!#REF!),"")</f>
        <v>#REF!</v>
      </c>
      <c r="AL43" s="30" t="e">
        <f>IF(AND(' RIESGOS DE GESTION'!#REF!="Baja",' RIESGOS DE GESTION'!#REF!="Catastrófico"),CONCATENATE("R8C",' RIESGOS DE GESTION'!#REF!),"")</f>
        <v>#REF!</v>
      </c>
      <c r="AM43" s="31" t="e">
        <f>IF(AND(' RIESGOS DE GESTION'!#REF!="Baja",' RIESGOS DE GESTION'!#REF!="Catastrófico"),CONCATENATE("R8C",' RIESGOS DE GESTION'!#REF!),"")</f>
        <v>#REF!</v>
      </c>
      <c r="AN43" s="57"/>
      <c r="AO43" s="532"/>
      <c r="AP43" s="533"/>
      <c r="AQ43" s="533"/>
      <c r="AR43" s="533"/>
      <c r="AS43" s="533"/>
      <c r="AT43" s="534"/>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80" ht="15" customHeight="1" x14ac:dyDescent="0.25">
      <c r="A44" s="57"/>
      <c r="B44" s="413"/>
      <c r="C44" s="413"/>
      <c r="D44" s="414"/>
      <c r="E44" s="512"/>
      <c r="F44" s="511"/>
      <c r="G44" s="511"/>
      <c r="H44" s="511"/>
      <c r="I44" s="511"/>
      <c r="J44" s="50" t="e">
        <f>IF(AND(' RIESGOS DE GESTION'!#REF!="Baja",' RIESGOS DE GESTION'!#REF!="Leve"),CONCATENATE("R9C",' RIESGOS DE GESTION'!#REF!),"")</f>
        <v>#REF!</v>
      </c>
      <c r="K44" s="51" t="e">
        <f>IF(AND(' RIESGOS DE GESTION'!#REF!="Baja",' RIESGOS DE GESTION'!#REF!="Leve"),CONCATENATE("R9C",' RIESGOS DE GESTION'!#REF!),"")</f>
        <v>#REF!</v>
      </c>
      <c r="L44" s="51" t="e">
        <f>IF(AND(' RIESGOS DE GESTION'!#REF!="Baja",' RIESGOS DE GESTION'!#REF!="Leve"),CONCATENATE("R9C",' RIESGOS DE GESTION'!#REF!),"")</f>
        <v>#REF!</v>
      </c>
      <c r="M44" s="51" t="e">
        <f>IF(AND(' RIESGOS DE GESTION'!#REF!="Baja",' RIESGOS DE GESTION'!#REF!="Leve"),CONCATENATE("R9C",' RIESGOS DE GESTION'!#REF!),"")</f>
        <v>#REF!</v>
      </c>
      <c r="N44" s="51" t="e">
        <f>IF(AND(' RIESGOS DE GESTION'!#REF!="Baja",' RIESGOS DE GESTION'!#REF!="Leve"),CONCATENATE("R9C",' RIESGOS DE GESTION'!#REF!),"")</f>
        <v>#REF!</v>
      </c>
      <c r="O44" s="52" t="e">
        <f>IF(AND(' RIESGOS DE GESTION'!#REF!="Baja",' RIESGOS DE GESTION'!#REF!="Leve"),CONCATENATE("R9C",' RIESGOS DE GESTION'!#REF!),"")</f>
        <v>#REF!</v>
      </c>
      <c r="P44" s="41" t="e">
        <f>IF(AND(' RIESGOS DE GESTION'!#REF!="Baja",' RIESGOS DE GESTION'!#REF!="Menor"),CONCATENATE("R9C",' RIESGOS DE GESTION'!#REF!),"")</f>
        <v>#REF!</v>
      </c>
      <c r="Q44" s="42" t="e">
        <f>IF(AND(' RIESGOS DE GESTION'!#REF!="Baja",' RIESGOS DE GESTION'!#REF!="Menor"),CONCATENATE("R9C",' RIESGOS DE GESTION'!#REF!),"")</f>
        <v>#REF!</v>
      </c>
      <c r="R44" s="42" t="e">
        <f>IF(AND(' RIESGOS DE GESTION'!#REF!="Baja",' RIESGOS DE GESTION'!#REF!="Menor"),CONCATENATE("R9C",' RIESGOS DE GESTION'!#REF!),"")</f>
        <v>#REF!</v>
      </c>
      <c r="S44" s="42" t="e">
        <f>IF(AND(' RIESGOS DE GESTION'!#REF!="Baja",' RIESGOS DE GESTION'!#REF!="Menor"),CONCATENATE("R9C",' RIESGOS DE GESTION'!#REF!),"")</f>
        <v>#REF!</v>
      </c>
      <c r="T44" s="42" t="e">
        <f>IF(AND(' RIESGOS DE GESTION'!#REF!="Baja",' RIESGOS DE GESTION'!#REF!="Menor"),CONCATENATE("R9C",' RIESGOS DE GESTION'!#REF!),"")</f>
        <v>#REF!</v>
      </c>
      <c r="U44" s="43" t="e">
        <f>IF(AND(' RIESGOS DE GESTION'!#REF!="Baja",' RIESGOS DE GESTION'!#REF!="Menor"),CONCATENATE("R9C",' RIESGOS DE GESTION'!#REF!),"")</f>
        <v>#REF!</v>
      </c>
      <c r="V44" s="41" t="e">
        <f>IF(AND(' RIESGOS DE GESTION'!#REF!="Baja",' RIESGOS DE GESTION'!#REF!="Moderado"),CONCATENATE("R9C",' RIESGOS DE GESTION'!#REF!),"")</f>
        <v>#REF!</v>
      </c>
      <c r="W44" s="42" t="e">
        <f>IF(AND(' RIESGOS DE GESTION'!#REF!="Baja",' RIESGOS DE GESTION'!#REF!="Moderado"),CONCATENATE("R9C",' RIESGOS DE GESTION'!#REF!),"")</f>
        <v>#REF!</v>
      </c>
      <c r="X44" s="42" t="e">
        <f>IF(AND(' RIESGOS DE GESTION'!#REF!="Baja",' RIESGOS DE GESTION'!#REF!="Moderado"),CONCATENATE("R9C",' RIESGOS DE GESTION'!#REF!),"")</f>
        <v>#REF!</v>
      </c>
      <c r="Y44" s="42" t="e">
        <f>IF(AND(' RIESGOS DE GESTION'!#REF!="Baja",' RIESGOS DE GESTION'!#REF!="Moderado"),CONCATENATE("R9C",' RIESGOS DE GESTION'!#REF!),"")</f>
        <v>#REF!</v>
      </c>
      <c r="Z44" s="42" t="e">
        <f>IF(AND(' RIESGOS DE GESTION'!#REF!="Baja",' RIESGOS DE GESTION'!#REF!="Moderado"),CONCATENATE("R9C",' RIESGOS DE GESTION'!#REF!),"")</f>
        <v>#REF!</v>
      </c>
      <c r="AA44" s="43" t="e">
        <f>IF(AND(' RIESGOS DE GESTION'!#REF!="Baja",' RIESGOS DE GESTION'!#REF!="Moderado"),CONCATENATE("R9C",' RIESGOS DE GESTION'!#REF!),"")</f>
        <v>#REF!</v>
      </c>
      <c r="AB44" s="26" t="e">
        <f>IF(AND(' RIESGOS DE GESTION'!#REF!="Baja",' RIESGOS DE GESTION'!#REF!="Mayor"),CONCATENATE("R9C",' RIESGOS DE GESTION'!#REF!),"")</f>
        <v>#REF!</v>
      </c>
      <c r="AC44" s="27" t="e">
        <f>IF(AND(' RIESGOS DE GESTION'!#REF!="Baja",' RIESGOS DE GESTION'!#REF!="Mayor"),CONCATENATE("R9C",' RIESGOS DE GESTION'!#REF!),"")</f>
        <v>#REF!</v>
      </c>
      <c r="AD44" s="27" t="e">
        <f>IF(AND(' RIESGOS DE GESTION'!#REF!="Baja",' RIESGOS DE GESTION'!#REF!="Mayor"),CONCATENATE("R9C",' RIESGOS DE GESTION'!#REF!),"")</f>
        <v>#REF!</v>
      </c>
      <c r="AE44" s="27" t="e">
        <f>IF(AND(' RIESGOS DE GESTION'!#REF!="Baja",' RIESGOS DE GESTION'!#REF!="Mayor"),CONCATENATE("R9C",' RIESGOS DE GESTION'!#REF!),"")</f>
        <v>#REF!</v>
      </c>
      <c r="AF44" s="27" t="e">
        <f>IF(AND(' RIESGOS DE GESTION'!#REF!="Baja",' RIESGOS DE GESTION'!#REF!="Mayor"),CONCATENATE("R9C",' RIESGOS DE GESTION'!#REF!),"")</f>
        <v>#REF!</v>
      </c>
      <c r="AG44" s="28" t="e">
        <f>IF(AND(' RIESGOS DE GESTION'!#REF!="Baja",' RIESGOS DE GESTION'!#REF!="Mayor"),CONCATENATE("R9C",' RIESGOS DE GESTION'!#REF!),"")</f>
        <v>#REF!</v>
      </c>
      <c r="AH44" s="29" t="e">
        <f>IF(AND(' RIESGOS DE GESTION'!#REF!="Baja",' RIESGOS DE GESTION'!#REF!="Catastrófico"),CONCATENATE("R9C",' RIESGOS DE GESTION'!#REF!),"")</f>
        <v>#REF!</v>
      </c>
      <c r="AI44" s="30" t="e">
        <f>IF(AND(' RIESGOS DE GESTION'!#REF!="Baja",' RIESGOS DE GESTION'!#REF!="Catastrófico"),CONCATENATE("R9C",' RIESGOS DE GESTION'!#REF!),"")</f>
        <v>#REF!</v>
      </c>
      <c r="AJ44" s="30" t="e">
        <f>IF(AND(' RIESGOS DE GESTION'!#REF!="Baja",' RIESGOS DE GESTION'!#REF!="Catastrófico"),CONCATENATE("R9C",' RIESGOS DE GESTION'!#REF!),"")</f>
        <v>#REF!</v>
      </c>
      <c r="AK44" s="30" t="e">
        <f>IF(AND(' RIESGOS DE GESTION'!#REF!="Baja",' RIESGOS DE GESTION'!#REF!="Catastrófico"),CONCATENATE("R9C",' RIESGOS DE GESTION'!#REF!),"")</f>
        <v>#REF!</v>
      </c>
      <c r="AL44" s="30" t="e">
        <f>IF(AND(' RIESGOS DE GESTION'!#REF!="Baja",' RIESGOS DE GESTION'!#REF!="Catastrófico"),CONCATENATE("R9C",' RIESGOS DE GESTION'!#REF!),"")</f>
        <v>#REF!</v>
      </c>
      <c r="AM44" s="31" t="e">
        <f>IF(AND(' RIESGOS DE GESTION'!#REF!="Baja",' RIESGOS DE GESTION'!#REF!="Catastrófico"),CONCATENATE("R9C",' RIESGOS DE GESTION'!#REF!),"")</f>
        <v>#REF!</v>
      </c>
      <c r="AN44" s="57"/>
      <c r="AO44" s="532"/>
      <c r="AP44" s="533"/>
      <c r="AQ44" s="533"/>
      <c r="AR44" s="533"/>
      <c r="AS44" s="533"/>
      <c r="AT44" s="534"/>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row>
    <row r="45" spans="1:80" ht="15.75" customHeight="1" thickBot="1" x14ac:dyDescent="0.3">
      <c r="A45" s="57"/>
      <c r="B45" s="413"/>
      <c r="C45" s="413"/>
      <c r="D45" s="414"/>
      <c r="E45" s="513"/>
      <c r="F45" s="514"/>
      <c r="G45" s="514"/>
      <c r="H45" s="514"/>
      <c r="I45" s="514"/>
      <c r="J45" s="53" t="e">
        <f>IF(AND(' RIESGOS DE GESTION'!#REF!="Baja",' RIESGOS DE GESTION'!#REF!="Leve"),CONCATENATE("R10C",' RIESGOS DE GESTION'!#REF!),"")</f>
        <v>#REF!</v>
      </c>
      <c r="K45" s="54" t="e">
        <f>IF(AND(' RIESGOS DE GESTION'!#REF!="Baja",' RIESGOS DE GESTION'!#REF!="Leve"),CONCATENATE("R10C",' RIESGOS DE GESTION'!#REF!),"")</f>
        <v>#REF!</v>
      </c>
      <c r="L45" s="54" t="e">
        <f>IF(AND(' RIESGOS DE GESTION'!#REF!="Baja",' RIESGOS DE GESTION'!#REF!="Leve"),CONCATENATE("R10C",' RIESGOS DE GESTION'!#REF!),"")</f>
        <v>#REF!</v>
      </c>
      <c r="M45" s="54" t="e">
        <f>IF(AND(' RIESGOS DE GESTION'!#REF!="Baja",' RIESGOS DE GESTION'!#REF!="Leve"),CONCATENATE("R10C",' RIESGOS DE GESTION'!#REF!),"")</f>
        <v>#REF!</v>
      </c>
      <c r="N45" s="54" t="e">
        <f>IF(AND(' RIESGOS DE GESTION'!#REF!="Baja",' RIESGOS DE GESTION'!#REF!="Leve"),CONCATENATE("R10C",' RIESGOS DE GESTION'!#REF!),"")</f>
        <v>#REF!</v>
      </c>
      <c r="O45" s="55" t="e">
        <f>IF(AND(' RIESGOS DE GESTION'!#REF!="Baja",' RIESGOS DE GESTION'!#REF!="Leve"),CONCATENATE("R10C",' RIESGOS DE GESTION'!#REF!),"")</f>
        <v>#REF!</v>
      </c>
      <c r="P45" s="41" t="e">
        <f>IF(AND(' RIESGOS DE GESTION'!#REF!="Baja",' RIESGOS DE GESTION'!#REF!="Menor"),CONCATENATE("R10C",' RIESGOS DE GESTION'!#REF!),"")</f>
        <v>#REF!</v>
      </c>
      <c r="Q45" s="42" t="e">
        <f>IF(AND(' RIESGOS DE GESTION'!#REF!="Baja",' RIESGOS DE GESTION'!#REF!="Menor"),CONCATENATE("R10C",' RIESGOS DE GESTION'!#REF!),"")</f>
        <v>#REF!</v>
      </c>
      <c r="R45" s="42" t="e">
        <f>IF(AND(' RIESGOS DE GESTION'!#REF!="Baja",' RIESGOS DE GESTION'!#REF!="Menor"),CONCATENATE("R10C",' RIESGOS DE GESTION'!#REF!),"")</f>
        <v>#REF!</v>
      </c>
      <c r="S45" s="42" t="e">
        <f>IF(AND(' RIESGOS DE GESTION'!#REF!="Baja",' RIESGOS DE GESTION'!#REF!="Menor"),CONCATENATE("R10C",' RIESGOS DE GESTION'!#REF!),"")</f>
        <v>#REF!</v>
      </c>
      <c r="T45" s="42" t="e">
        <f>IF(AND(' RIESGOS DE GESTION'!#REF!="Baja",' RIESGOS DE GESTION'!#REF!="Menor"),CONCATENATE("R10C",' RIESGOS DE GESTION'!#REF!),"")</f>
        <v>#REF!</v>
      </c>
      <c r="U45" s="43" t="e">
        <f>IF(AND(' RIESGOS DE GESTION'!#REF!="Baja",' RIESGOS DE GESTION'!#REF!="Menor"),CONCATENATE("R10C",' RIESGOS DE GESTION'!#REF!),"")</f>
        <v>#REF!</v>
      </c>
      <c r="V45" s="44" t="e">
        <f>IF(AND(' RIESGOS DE GESTION'!#REF!="Baja",' RIESGOS DE GESTION'!#REF!="Moderado"),CONCATENATE("R10C",' RIESGOS DE GESTION'!#REF!),"")</f>
        <v>#REF!</v>
      </c>
      <c r="W45" s="45" t="e">
        <f>IF(AND(' RIESGOS DE GESTION'!#REF!="Baja",' RIESGOS DE GESTION'!#REF!="Moderado"),CONCATENATE("R10C",' RIESGOS DE GESTION'!#REF!),"")</f>
        <v>#REF!</v>
      </c>
      <c r="X45" s="45" t="e">
        <f>IF(AND(' RIESGOS DE GESTION'!#REF!="Baja",' RIESGOS DE GESTION'!#REF!="Moderado"),CONCATENATE("R10C",' RIESGOS DE GESTION'!#REF!),"")</f>
        <v>#REF!</v>
      </c>
      <c r="Y45" s="45" t="e">
        <f>IF(AND(' RIESGOS DE GESTION'!#REF!="Baja",' RIESGOS DE GESTION'!#REF!="Moderado"),CONCATENATE("R10C",' RIESGOS DE GESTION'!#REF!),"")</f>
        <v>#REF!</v>
      </c>
      <c r="Z45" s="45" t="e">
        <f>IF(AND(' RIESGOS DE GESTION'!#REF!="Baja",' RIESGOS DE GESTION'!#REF!="Moderado"),CONCATENATE("R10C",' RIESGOS DE GESTION'!#REF!),"")</f>
        <v>#REF!</v>
      </c>
      <c r="AA45" s="46" t="e">
        <f>IF(AND(' RIESGOS DE GESTION'!#REF!="Baja",' RIESGOS DE GESTION'!#REF!="Moderado"),CONCATENATE("R10C",' RIESGOS DE GESTION'!#REF!),"")</f>
        <v>#REF!</v>
      </c>
      <c r="AB45" s="32" t="e">
        <f>IF(AND(' RIESGOS DE GESTION'!#REF!="Baja",' RIESGOS DE GESTION'!#REF!="Mayor"),CONCATENATE("R10C",' RIESGOS DE GESTION'!#REF!),"")</f>
        <v>#REF!</v>
      </c>
      <c r="AC45" s="33" t="e">
        <f>IF(AND(' RIESGOS DE GESTION'!#REF!="Baja",' RIESGOS DE GESTION'!#REF!="Mayor"),CONCATENATE("R10C",' RIESGOS DE GESTION'!#REF!),"")</f>
        <v>#REF!</v>
      </c>
      <c r="AD45" s="33" t="e">
        <f>IF(AND(' RIESGOS DE GESTION'!#REF!="Baja",' RIESGOS DE GESTION'!#REF!="Mayor"),CONCATENATE("R10C",' RIESGOS DE GESTION'!#REF!),"")</f>
        <v>#REF!</v>
      </c>
      <c r="AE45" s="33" t="e">
        <f>IF(AND(' RIESGOS DE GESTION'!#REF!="Baja",' RIESGOS DE GESTION'!#REF!="Mayor"),CONCATENATE("R10C",' RIESGOS DE GESTION'!#REF!),"")</f>
        <v>#REF!</v>
      </c>
      <c r="AF45" s="33" t="e">
        <f>IF(AND(' RIESGOS DE GESTION'!#REF!="Baja",' RIESGOS DE GESTION'!#REF!="Mayor"),CONCATENATE("R10C",' RIESGOS DE GESTION'!#REF!),"")</f>
        <v>#REF!</v>
      </c>
      <c r="AG45" s="34" t="e">
        <f>IF(AND(' RIESGOS DE GESTION'!#REF!="Baja",' RIESGOS DE GESTION'!#REF!="Mayor"),CONCATENATE("R10C",' RIESGOS DE GESTION'!#REF!),"")</f>
        <v>#REF!</v>
      </c>
      <c r="AH45" s="35" t="e">
        <f>IF(AND(' RIESGOS DE GESTION'!#REF!="Baja",' RIESGOS DE GESTION'!#REF!="Catastrófico"),CONCATENATE("R10C",' RIESGOS DE GESTION'!#REF!),"")</f>
        <v>#REF!</v>
      </c>
      <c r="AI45" s="36" t="e">
        <f>IF(AND(' RIESGOS DE GESTION'!#REF!="Baja",' RIESGOS DE GESTION'!#REF!="Catastrófico"),CONCATENATE("R10C",' RIESGOS DE GESTION'!#REF!),"")</f>
        <v>#REF!</v>
      </c>
      <c r="AJ45" s="36" t="e">
        <f>IF(AND(' RIESGOS DE GESTION'!#REF!="Baja",' RIESGOS DE GESTION'!#REF!="Catastrófico"),CONCATENATE("R10C",' RIESGOS DE GESTION'!#REF!),"")</f>
        <v>#REF!</v>
      </c>
      <c r="AK45" s="36" t="e">
        <f>IF(AND(' RIESGOS DE GESTION'!#REF!="Baja",' RIESGOS DE GESTION'!#REF!="Catastrófico"),CONCATENATE("R10C",' RIESGOS DE GESTION'!#REF!),"")</f>
        <v>#REF!</v>
      </c>
      <c r="AL45" s="36" t="e">
        <f>IF(AND(' RIESGOS DE GESTION'!#REF!="Baja",' RIESGOS DE GESTION'!#REF!="Catastrófico"),CONCATENATE("R10C",' RIESGOS DE GESTION'!#REF!),"")</f>
        <v>#REF!</v>
      </c>
      <c r="AM45" s="37" t="e">
        <f>IF(AND(' RIESGOS DE GESTION'!#REF!="Baja",' RIESGOS DE GESTION'!#REF!="Catastrófico"),CONCATENATE("R10C",' RIESGOS DE GESTION'!#REF!),"")</f>
        <v>#REF!</v>
      </c>
      <c r="AN45" s="57"/>
      <c r="AO45" s="535"/>
      <c r="AP45" s="536"/>
      <c r="AQ45" s="536"/>
      <c r="AR45" s="536"/>
      <c r="AS45" s="536"/>
      <c r="AT45" s="537"/>
    </row>
    <row r="46" spans="1:80" ht="46.5" customHeight="1" x14ac:dyDescent="0.35">
      <c r="A46" s="57"/>
      <c r="B46" s="413"/>
      <c r="C46" s="413"/>
      <c r="D46" s="414"/>
      <c r="E46" s="508" t="s">
        <v>368</v>
      </c>
      <c r="F46" s="509"/>
      <c r="G46" s="509"/>
      <c r="H46" s="509"/>
      <c r="I46" s="526"/>
      <c r="J46" s="47" t="e">
        <f>IF(AND(' RIESGOS DE GESTION'!#REF!="Muy Baja",' RIESGOS DE GESTION'!#REF!="Leve"),CONCATENATE("R1C",' RIESGOS DE GESTION'!#REF!),"")</f>
        <v>#REF!</v>
      </c>
      <c r="K46" s="48" t="e">
        <f>IF(AND(' RIESGOS DE GESTION'!#REF!="Muy Baja",' RIESGOS DE GESTION'!#REF!="Leve"),CONCATENATE("R1C",' RIESGOS DE GESTION'!#REF!),"")</f>
        <v>#REF!</v>
      </c>
      <c r="L46" s="48" t="e">
        <f>IF(AND(' RIESGOS DE GESTION'!#REF!="Muy Baja",' RIESGOS DE GESTION'!#REF!="Leve"),CONCATENATE("R1C",' RIESGOS DE GESTION'!#REF!),"")</f>
        <v>#REF!</v>
      </c>
      <c r="M46" s="48" t="e">
        <f>IF(AND(' RIESGOS DE GESTION'!#REF!="Muy Baja",' RIESGOS DE GESTION'!#REF!="Leve"),CONCATENATE("R1C",' RIESGOS DE GESTION'!#REF!),"")</f>
        <v>#REF!</v>
      </c>
      <c r="N46" s="48" t="e">
        <f>IF(AND(' RIESGOS DE GESTION'!#REF!="Muy Baja",' RIESGOS DE GESTION'!#REF!="Leve"),CONCATENATE("R1C",' RIESGOS DE GESTION'!#REF!),"")</f>
        <v>#REF!</v>
      </c>
      <c r="O46" s="49" t="e">
        <f>IF(AND(' RIESGOS DE GESTION'!#REF!="Muy Baja",' RIESGOS DE GESTION'!#REF!="Leve"),CONCATENATE("R1C",' RIESGOS DE GESTION'!#REF!),"")</f>
        <v>#REF!</v>
      </c>
      <c r="P46" s="47" t="e">
        <f>IF(AND(' RIESGOS DE GESTION'!#REF!="Muy Baja",' RIESGOS DE GESTION'!#REF!="Menor"),CONCATENATE("R1C",' RIESGOS DE GESTION'!#REF!),"")</f>
        <v>#REF!</v>
      </c>
      <c r="Q46" s="48" t="e">
        <f>IF(AND(' RIESGOS DE GESTION'!#REF!="Muy Baja",' RIESGOS DE GESTION'!#REF!="Menor"),CONCATENATE("R1C",' RIESGOS DE GESTION'!#REF!),"")</f>
        <v>#REF!</v>
      </c>
      <c r="R46" s="48" t="e">
        <f>IF(AND(' RIESGOS DE GESTION'!#REF!="Muy Baja",' RIESGOS DE GESTION'!#REF!="Menor"),CONCATENATE("R1C",' RIESGOS DE GESTION'!#REF!),"")</f>
        <v>#REF!</v>
      </c>
      <c r="S46" s="48" t="e">
        <f>IF(AND(' RIESGOS DE GESTION'!#REF!="Muy Baja",' RIESGOS DE GESTION'!#REF!="Menor"),CONCATENATE("R1C",' RIESGOS DE GESTION'!#REF!),"")</f>
        <v>#REF!</v>
      </c>
      <c r="T46" s="48" t="e">
        <f>IF(AND(' RIESGOS DE GESTION'!#REF!="Muy Baja",' RIESGOS DE GESTION'!#REF!="Menor"),CONCATENATE("R1C",' RIESGOS DE GESTION'!#REF!),"")</f>
        <v>#REF!</v>
      </c>
      <c r="U46" s="49" t="e">
        <f>IF(AND(' RIESGOS DE GESTION'!#REF!="Muy Baja",' RIESGOS DE GESTION'!#REF!="Menor"),CONCATENATE("R1C",' RIESGOS DE GESTION'!#REF!),"")</f>
        <v>#REF!</v>
      </c>
      <c r="V46" s="38" t="e">
        <f>IF(AND(' RIESGOS DE GESTION'!#REF!="Muy Baja",' RIESGOS DE GESTION'!#REF!="Moderado"),CONCATENATE("R1C",' RIESGOS DE GESTION'!#REF!),"")</f>
        <v>#REF!</v>
      </c>
      <c r="W46" s="56" t="e">
        <f>IF(AND(' RIESGOS DE GESTION'!#REF!="Muy Baja",' RIESGOS DE GESTION'!#REF!="Moderado"),CONCATENATE("R1C",' RIESGOS DE GESTION'!#REF!),"")</f>
        <v>#REF!</v>
      </c>
      <c r="X46" s="39" t="e">
        <f>IF(AND(' RIESGOS DE GESTION'!#REF!="Muy Baja",' RIESGOS DE GESTION'!#REF!="Moderado"),CONCATENATE("R1C",' RIESGOS DE GESTION'!#REF!),"")</f>
        <v>#REF!</v>
      </c>
      <c r="Y46" s="39" t="e">
        <f>IF(AND(' RIESGOS DE GESTION'!#REF!="Muy Baja",' RIESGOS DE GESTION'!#REF!="Moderado"),CONCATENATE("R1C",' RIESGOS DE GESTION'!#REF!),"")</f>
        <v>#REF!</v>
      </c>
      <c r="Z46" s="39" t="e">
        <f>IF(AND(' RIESGOS DE GESTION'!#REF!="Muy Baja",' RIESGOS DE GESTION'!#REF!="Moderado"),CONCATENATE("R1C",' RIESGOS DE GESTION'!#REF!),"")</f>
        <v>#REF!</v>
      </c>
      <c r="AA46" s="40" t="e">
        <f>IF(AND(' RIESGOS DE GESTION'!#REF!="Muy Baja",' RIESGOS DE GESTION'!#REF!="Moderado"),CONCATENATE("R1C",' RIESGOS DE GESTION'!#REF!),"")</f>
        <v>#REF!</v>
      </c>
      <c r="AB46" s="20" t="e">
        <f>IF(AND(' RIESGOS DE GESTION'!#REF!="Muy Baja",' RIESGOS DE GESTION'!#REF!="Mayor"),CONCATENATE("R1C",' RIESGOS DE GESTION'!#REF!),"")</f>
        <v>#REF!</v>
      </c>
      <c r="AC46" s="21" t="e">
        <f>IF(AND(' RIESGOS DE GESTION'!#REF!="Muy Baja",' RIESGOS DE GESTION'!#REF!="Mayor"),CONCATENATE("R1C",' RIESGOS DE GESTION'!#REF!),"")</f>
        <v>#REF!</v>
      </c>
      <c r="AD46" s="21" t="e">
        <f>IF(AND(' RIESGOS DE GESTION'!#REF!="Muy Baja",' RIESGOS DE GESTION'!#REF!="Mayor"),CONCATENATE("R1C",' RIESGOS DE GESTION'!#REF!),"")</f>
        <v>#REF!</v>
      </c>
      <c r="AE46" s="21" t="e">
        <f>IF(AND(' RIESGOS DE GESTION'!#REF!="Muy Baja",' RIESGOS DE GESTION'!#REF!="Mayor"),CONCATENATE("R1C",' RIESGOS DE GESTION'!#REF!),"")</f>
        <v>#REF!</v>
      </c>
      <c r="AF46" s="21" t="e">
        <f>IF(AND(' RIESGOS DE GESTION'!#REF!="Muy Baja",' RIESGOS DE GESTION'!#REF!="Mayor"),CONCATENATE("R1C",' RIESGOS DE GESTION'!#REF!),"")</f>
        <v>#REF!</v>
      </c>
      <c r="AG46" s="22" t="e">
        <f>IF(AND(' RIESGOS DE GESTION'!#REF!="Muy Baja",' RIESGOS DE GESTION'!#REF!="Mayor"),CONCATENATE("R1C",' RIESGOS DE GESTION'!#REF!),"")</f>
        <v>#REF!</v>
      </c>
      <c r="AH46" s="23" t="e">
        <f>IF(AND(' RIESGOS DE GESTION'!#REF!="Muy Baja",' RIESGOS DE GESTION'!#REF!="Catastrófico"),CONCATENATE("R1C",' RIESGOS DE GESTION'!#REF!),"")</f>
        <v>#REF!</v>
      </c>
      <c r="AI46" s="24" t="e">
        <f>IF(AND(' RIESGOS DE GESTION'!#REF!="Muy Baja",' RIESGOS DE GESTION'!#REF!="Catastrófico"),CONCATENATE("R1C",' RIESGOS DE GESTION'!#REF!),"")</f>
        <v>#REF!</v>
      </c>
      <c r="AJ46" s="24" t="e">
        <f>IF(AND(' RIESGOS DE GESTION'!#REF!="Muy Baja",' RIESGOS DE GESTION'!#REF!="Catastrófico"),CONCATENATE("R1C",' RIESGOS DE GESTION'!#REF!),"")</f>
        <v>#REF!</v>
      </c>
      <c r="AK46" s="24" t="e">
        <f>IF(AND(' RIESGOS DE GESTION'!#REF!="Muy Baja",' RIESGOS DE GESTION'!#REF!="Catastrófico"),CONCATENATE("R1C",' RIESGOS DE GESTION'!#REF!),"")</f>
        <v>#REF!</v>
      </c>
      <c r="AL46" s="24" t="e">
        <f>IF(AND(' RIESGOS DE GESTION'!#REF!="Muy Baja",' RIESGOS DE GESTION'!#REF!="Catastrófico"),CONCATENATE("R1C",' RIESGOS DE GESTION'!#REF!),"")</f>
        <v>#REF!</v>
      </c>
      <c r="AM46" s="25" t="e">
        <f>IF(AND(' RIESGOS DE GESTION'!#REF!="Muy Baja",' RIESGOS DE GESTION'!#REF!="Catastrófico"),CONCATENATE("R1C",' RIESGOS DE GESTION'!#REF!),"")</f>
        <v>#REF!</v>
      </c>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row>
    <row r="47" spans="1:80" ht="46.5" customHeight="1" x14ac:dyDescent="0.25">
      <c r="A47" s="57"/>
      <c r="B47" s="413"/>
      <c r="C47" s="413"/>
      <c r="D47" s="414"/>
      <c r="E47" s="510"/>
      <c r="F47" s="511"/>
      <c r="G47" s="511"/>
      <c r="H47" s="511"/>
      <c r="I47" s="527"/>
      <c r="J47" s="50" t="e">
        <f>IF(AND(' RIESGOS DE GESTION'!#REF!="Muy Baja",' RIESGOS DE GESTION'!#REF!="Leve"),CONCATENATE("R2C",' RIESGOS DE GESTION'!#REF!),"")</f>
        <v>#REF!</v>
      </c>
      <c r="K47" s="51" t="e">
        <f>IF(AND(' RIESGOS DE GESTION'!#REF!="Muy Baja",' RIESGOS DE GESTION'!#REF!="Leve"),CONCATENATE("R2C",' RIESGOS DE GESTION'!#REF!),"")</f>
        <v>#REF!</v>
      </c>
      <c r="L47" s="51" t="e">
        <f>IF(AND(' RIESGOS DE GESTION'!#REF!="Muy Baja",' RIESGOS DE GESTION'!#REF!="Leve"),CONCATENATE("R2C",' RIESGOS DE GESTION'!#REF!),"")</f>
        <v>#REF!</v>
      </c>
      <c r="M47" s="51" t="e">
        <f>IF(AND(' RIESGOS DE GESTION'!#REF!="Muy Baja",' RIESGOS DE GESTION'!#REF!="Leve"),CONCATENATE("R2C",' RIESGOS DE GESTION'!#REF!),"")</f>
        <v>#REF!</v>
      </c>
      <c r="N47" s="51" t="e">
        <f>IF(AND(' RIESGOS DE GESTION'!#REF!="Muy Baja",' RIESGOS DE GESTION'!#REF!="Leve"),CONCATENATE("R2C",' RIESGOS DE GESTION'!#REF!),"")</f>
        <v>#REF!</v>
      </c>
      <c r="O47" s="52" t="e">
        <f>IF(AND(' RIESGOS DE GESTION'!#REF!="Muy Baja",' RIESGOS DE GESTION'!#REF!="Leve"),CONCATENATE("R2C",' RIESGOS DE GESTION'!#REF!),"")</f>
        <v>#REF!</v>
      </c>
      <c r="P47" s="50" t="e">
        <f>IF(AND(' RIESGOS DE GESTION'!#REF!="Muy Baja",' RIESGOS DE GESTION'!#REF!="Menor"),CONCATENATE("R2C",' RIESGOS DE GESTION'!#REF!),"")</f>
        <v>#REF!</v>
      </c>
      <c r="Q47" s="51" t="e">
        <f>IF(AND(' RIESGOS DE GESTION'!#REF!="Muy Baja",' RIESGOS DE GESTION'!#REF!="Menor"),CONCATENATE("R2C",' RIESGOS DE GESTION'!#REF!),"")</f>
        <v>#REF!</v>
      </c>
      <c r="R47" s="51" t="e">
        <f>IF(AND(' RIESGOS DE GESTION'!#REF!="Muy Baja",' RIESGOS DE GESTION'!#REF!="Menor"),CONCATENATE("R2C",' RIESGOS DE GESTION'!#REF!),"")</f>
        <v>#REF!</v>
      </c>
      <c r="S47" s="51" t="e">
        <f>IF(AND(' RIESGOS DE GESTION'!#REF!="Muy Baja",' RIESGOS DE GESTION'!#REF!="Menor"),CONCATENATE("R2C",' RIESGOS DE GESTION'!#REF!),"")</f>
        <v>#REF!</v>
      </c>
      <c r="T47" s="51" t="e">
        <f>IF(AND(' RIESGOS DE GESTION'!#REF!="Muy Baja",' RIESGOS DE GESTION'!#REF!="Menor"),CONCATENATE("R2C",' RIESGOS DE GESTION'!#REF!),"")</f>
        <v>#REF!</v>
      </c>
      <c r="U47" s="52" t="e">
        <f>IF(AND(' RIESGOS DE GESTION'!#REF!="Muy Baja",' RIESGOS DE GESTION'!#REF!="Menor"),CONCATENATE("R2C",' RIESGOS DE GESTION'!#REF!),"")</f>
        <v>#REF!</v>
      </c>
      <c r="V47" s="41" t="e">
        <f>IF(AND(' RIESGOS DE GESTION'!#REF!="Muy Baja",' RIESGOS DE GESTION'!#REF!="Moderado"),CONCATENATE("R2C",' RIESGOS DE GESTION'!#REF!),"")</f>
        <v>#REF!</v>
      </c>
      <c r="W47" s="42" t="e">
        <f>IF(AND(' RIESGOS DE GESTION'!#REF!="Muy Baja",' RIESGOS DE GESTION'!#REF!="Moderado"),CONCATENATE("R2C",' RIESGOS DE GESTION'!#REF!),"")</f>
        <v>#REF!</v>
      </c>
      <c r="X47" s="42" t="e">
        <f>IF(AND(' RIESGOS DE GESTION'!#REF!="Muy Baja",' RIESGOS DE GESTION'!#REF!="Moderado"),CONCATENATE("R2C",' RIESGOS DE GESTION'!#REF!),"")</f>
        <v>#REF!</v>
      </c>
      <c r="Y47" s="42" t="e">
        <f>IF(AND(' RIESGOS DE GESTION'!#REF!="Muy Baja",' RIESGOS DE GESTION'!#REF!="Moderado"),CONCATENATE("R2C",' RIESGOS DE GESTION'!#REF!),"")</f>
        <v>#REF!</v>
      </c>
      <c r="Z47" s="42" t="e">
        <f>IF(AND(' RIESGOS DE GESTION'!#REF!="Muy Baja",' RIESGOS DE GESTION'!#REF!="Moderado"),CONCATENATE("R2C",' RIESGOS DE GESTION'!#REF!),"")</f>
        <v>#REF!</v>
      </c>
      <c r="AA47" s="43" t="e">
        <f>IF(AND(' RIESGOS DE GESTION'!#REF!="Muy Baja",' RIESGOS DE GESTION'!#REF!="Moderado"),CONCATENATE("R2C",' RIESGOS DE GESTION'!#REF!),"")</f>
        <v>#REF!</v>
      </c>
      <c r="AB47" s="26" t="e">
        <f>IF(AND(' RIESGOS DE GESTION'!#REF!="Muy Baja",' RIESGOS DE GESTION'!#REF!="Mayor"),CONCATENATE("R2C",' RIESGOS DE GESTION'!#REF!),"")</f>
        <v>#REF!</v>
      </c>
      <c r="AC47" s="27" t="e">
        <f>IF(AND(' RIESGOS DE GESTION'!#REF!="Muy Baja",' RIESGOS DE GESTION'!#REF!="Mayor"),CONCATENATE("R2C",' RIESGOS DE GESTION'!#REF!),"")</f>
        <v>#REF!</v>
      </c>
      <c r="AD47" s="27" t="e">
        <f>IF(AND(' RIESGOS DE GESTION'!#REF!="Muy Baja",' RIESGOS DE GESTION'!#REF!="Mayor"),CONCATENATE("R2C",' RIESGOS DE GESTION'!#REF!),"")</f>
        <v>#REF!</v>
      </c>
      <c r="AE47" s="27" t="e">
        <f>IF(AND(' RIESGOS DE GESTION'!#REF!="Muy Baja",' RIESGOS DE GESTION'!#REF!="Mayor"),CONCATENATE("R2C",' RIESGOS DE GESTION'!#REF!),"")</f>
        <v>#REF!</v>
      </c>
      <c r="AF47" s="27" t="e">
        <f>IF(AND(' RIESGOS DE GESTION'!#REF!="Muy Baja",' RIESGOS DE GESTION'!#REF!="Mayor"),CONCATENATE("R2C",' RIESGOS DE GESTION'!#REF!),"")</f>
        <v>#REF!</v>
      </c>
      <c r="AG47" s="28" t="e">
        <f>IF(AND(' RIESGOS DE GESTION'!#REF!="Muy Baja",' RIESGOS DE GESTION'!#REF!="Mayor"),CONCATENATE("R2C",' RIESGOS DE GESTION'!#REF!),"")</f>
        <v>#REF!</v>
      </c>
      <c r="AH47" s="29" t="e">
        <f>IF(AND(' RIESGOS DE GESTION'!#REF!="Muy Baja",' RIESGOS DE GESTION'!#REF!="Catastrófico"),CONCATENATE("R2C",' RIESGOS DE GESTION'!#REF!),"")</f>
        <v>#REF!</v>
      </c>
      <c r="AI47" s="30" t="e">
        <f>IF(AND(' RIESGOS DE GESTION'!#REF!="Muy Baja",' RIESGOS DE GESTION'!#REF!="Catastrófico"),CONCATENATE("R2C",' RIESGOS DE GESTION'!#REF!),"")</f>
        <v>#REF!</v>
      </c>
      <c r="AJ47" s="30" t="e">
        <f>IF(AND(' RIESGOS DE GESTION'!#REF!="Muy Baja",' RIESGOS DE GESTION'!#REF!="Catastrófico"),CONCATENATE("R2C",' RIESGOS DE GESTION'!#REF!),"")</f>
        <v>#REF!</v>
      </c>
      <c r="AK47" s="30" t="e">
        <f>IF(AND(' RIESGOS DE GESTION'!#REF!="Muy Baja",' RIESGOS DE GESTION'!#REF!="Catastrófico"),CONCATENATE("R2C",' RIESGOS DE GESTION'!#REF!),"")</f>
        <v>#REF!</v>
      </c>
      <c r="AL47" s="30" t="e">
        <f>IF(AND(' RIESGOS DE GESTION'!#REF!="Muy Baja",' RIESGOS DE GESTION'!#REF!="Catastrófico"),CONCATENATE("R2C",' RIESGOS DE GESTION'!#REF!),"")</f>
        <v>#REF!</v>
      </c>
      <c r="AM47" s="31" t="e">
        <f>IF(AND(' RIESGOS DE GESTION'!#REF!="Muy Baja",' RIESGOS DE GESTION'!#REF!="Catastrófico"),CONCATENATE("R2C",' RIESGOS DE GESTION'!#REF!),"")</f>
        <v>#REF!</v>
      </c>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row>
    <row r="48" spans="1:80" ht="15" customHeight="1" x14ac:dyDescent="0.25">
      <c r="A48" s="57"/>
      <c r="B48" s="413"/>
      <c r="C48" s="413"/>
      <c r="D48" s="414"/>
      <c r="E48" s="510"/>
      <c r="F48" s="511"/>
      <c r="G48" s="511"/>
      <c r="H48" s="511"/>
      <c r="I48" s="527"/>
      <c r="J48" s="50" t="e">
        <f>IF(AND(' RIESGOS DE GESTION'!#REF!="Muy Baja",' RIESGOS DE GESTION'!#REF!="Leve"),CONCATENATE("R3C",' RIESGOS DE GESTION'!#REF!),"")</f>
        <v>#REF!</v>
      </c>
      <c r="K48" s="51" t="e">
        <f>IF(AND(' RIESGOS DE GESTION'!#REF!="Muy Baja",' RIESGOS DE GESTION'!#REF!="Leve"),CONCATENATE("R3C",' RIESGOS DE GESTION'!#REF!),"")</f>
        <v>#REF!</v>
      </c>
      <c r="L48" s="51" t="e">
        <f>IF(AND(' RIESGOS DE GESTION'!#REF!="Muy Baja",' RIESGOS DE GESTION'!#REF!="Leve"),CONCATENATE("R3C",' RIESGOS DE GESTION'!#REF!),"")</f>
        <v>#REF!</v>
      </c>
      <c r="M48" s="51" t="e">
        <f>IF(AND(' RIESGOS DE GESTION'!#REF!="Muy Baja",' RIESGOS DE GESTION'!#REF!="Leve"),CONCATENATE("R3C",' RIESGOS DE GESTION'!#REF!),"")</f>
        <v>#REF!</v>
      </c>
      <c r="N48" s="51" t="e">
        <f>IF(AND(' RIESGOS DE GESTION'!#REF!="Muy Baja",' RIESGOS DE GESTION'!#REF!="Leve"),CONCATENATE("R3C",' RIESGOS DE GESTION'!#REF!),"")</f>
        <v>#REF!</v>
      </c>
      <c r="O48" s="52" t="e">
        <f>IF(AND(' RIESGOS DE GESTION'!#REF!="Muy Baja",' RIESGOS DE GESTION'!#REF!="Leve"),CONCATENATE("R3C",' RIESGOS DE GESTION'!#REF!),"")</f>
        <v>#REF!</v>
      </c>
      <c r="P48" s="50" t="e">
        <f>IF(AND(' RIESGOS DE GESTION'!#REF!="Muy Baja",' RIESGOS DE GESTION'!#REF!="Menor"),CONCATENATE("R3C",' RIESGOS DE GESTION'!#REF!),"")</f>
        <v>#REF!</v>
      </c>
      <c r="Q48" s="51" t="e">
        <f>IF(AND(' RIESGOS DE GESTION'!#REF!="Muy Baja",' RIESGOS DE GESTION'!#REF!="Menor"),CONCATENATE("R3C",' RIESGOS DE GESTION'!#REF!),"")</f>
        <v>#REF!</v>
      </c>
      <c r="R48" s="51" t="e">
        <f>IF(AND(' RIESGOS DE GESTION'!#REF!="Muy Baja",' RIESGOS DE GESTION'!#REF!="Menor"),CONCATENATE("R3C",' RIESGOS DE GESTION'!#REF!),"")</f>
        <v>#REF!</v>
      </c>
      <c r="S48" s="51" t="e">
        <f>IF(AND(' RIESGOS DE GESTION'!#REF!="Muy Baja",' RIESGOS DE GESTION'!#REF!="Menor"),CONCATENATE("R3C",' RIESGOS DE GESTION'!#REF!),"")</f>
        <v>#REF!</v>
      </c>
      <c r="T48" s="51" t="e">
        <f>IF(AND(' RIESGOS DE GESTION'!#REF!="Muy Baja",' RIESGOS DE GESTION'!#REF!="Menor"),CONCATENATE("R3C",' RIESGOS DE GESTION'!#REF!),"")</f>
        <v>#REF!</v>
      </c>
      <c r="U48" s="52" t="e">
        <f>IF(AND(' RIESGOS DE GESTION'!#REF!="Muy Baja",' RIESGOS DE GESTION'!#REF!="Menor"),CONCATENATE("R3C",' RIESGOS DE GESTION'!#REF!),"")</f>
        <v>#REF!</v>
      </c>
      <c r="V48" s="41" t="e">
        <f>IF(AND(' RIESGOS DE GESTION'!#REF!="Muy Baja",' RIESGOS DE GESTION'!#REF!="Moderado"),CONCATENATE("R3C",' RIESGOS DE GESTION'!#REF!),"")</f>
        <v>#REF!</v>
      </c>
      <c r="W48" s="42" t="e">
        <f>IF(AND(' RIESGOS DE GESTION'!#REF!="Muy Baja",' RIESGOS DE GESTION'!#REF!="Moderado"),CONCATENATE("R3C",' RIESGOS DE GESTION'!#REF!),"")</f>
        <v>#REF!</v>
      </c>
      <c r="X48" s="42" t="e">
        <f>IF(AND(' RIESGOS DE GESTION'!#REF!="Muy Baja",' RIESGOS DE GESTION'!#REF!="Moderado"),CONCATENATE("R3C",' RIESGOS DE GESTION'!#REF!),"")</f>
        <v>#REF!</v>
      </c>
      <c r="Y48" s="42" t="e">
        <f>IF(AND(' RIESGOS DE GESTION'!#REF!="Muy Baja",' RIESGOS DE GESTION'!#REF!="Moderado"),CONCATENATE("R3C",' RIESGOS DE GESTION'!#REF!),"")</f>
        <v>#REF!</v>
      </c>
      <c r="Z48" s="42" t="e">
        <f>IF(AND(' RIESGOS DE GESTION'!#REF!="Muy Baja",' RIESGOS DE GESTION'!#REF!="Moderado"),CONCATENATE("R3C",' RIESGOS DE GESTION'!#REF!),"")</f>
        <v>#REF!</v>
      </c>
      <c r="AA48" s="43" t="e">
        <f>IF(AND(' RIESGOS DE GESTION'!#REF!="Muy Baja",' RIESGOS DE GESTION'!#REF!="Moderado"),CONCATENATE("R3C",' RIESGOS DE GESTION'!#REF!),"")</f>
        <v>#REF!</v>
      </c>
      <c r="AB48" s="26" t="e">
        <f>IF(AND(' RIESGOS DE GESTION'!#REF!="Muy Baja",' RIESGOS DE GESTION'!#REF!="Mayor"),CONCATENATE("R3C",' RIESGOS DE GESTION'!#REF!),"")</f>
        <v>#REF!</v>
      </c>
      <c r="AC48" s="27" t="e">
        <f>IF(AND(' RIESGOS DE GESTION'!#REF!="Muy Baja",' RIESGOS DE GESTION'!#REF!="Mayor"),CONCATENATE("R3C",' RIESGOS DE GESTION'!#REF!),"")</f>
        <v>#REF!</v>
      </c>
      <c r="AD48" s="27" t="e">
        <f>IF(AND(' RIESGOS DE GESTION'!#REF!="Muy Baja",' RIESGOS DE GESTION'!#REF!="Mayor"),CONCATENATE("R3C",' RIESGOS DE GESTION'!#REF!),"")</f>
        <v>#REF!</v>
      </c>
      <c r="AE48" s="27" t="e">
        <f>IF(AND(' RIESGOS DE GESTION'!#REF!="Muy Baja",' RIESGOS DE GESTION'!#REF!="Mayor"),CONCATENATE("R3C",' RIESGOS DE GESTION'!#REF!),"")</f>
        <v>#REF!</v>
      </c>
      <c r="AF48" s="27" t="e">
        <f>IF(AND(' RIESGOS DE GESTION'!#REF!="Muy Baja",' RIESGOS DE GESTION'!#REF!="Mayor"),CONCATENATE("R3C",' RIESGOS DE GESTION'!#REF!),"")</f>
        <v>#REF!</v>
      </c>
      <c r="AG48" s="28" t="e">
        <f>IF(AND(' RIESGOS DE GESTION'!#REF!="Muy Baja",' RIESGOS DE GESTION'!#REF!="Mayor"),CONCATENATE("R3C",' RIESGOS DE GESTION'!#REF!),"")</f>
        <v>#REF!</v>
      </c>
      <c r="AH48" s="29" t="e">
        <f>IF(AND(' RIESGOS DE GESTION'!#REF!="Muy Baja",' RIESGOS DE GESTION'!#REF!="Catastrófico"),CONCATENATE("R3C",' RIESGOS DE GESTION'!#REF!),"")</f>
        <v>#REF!</v>
      </c>
      <c r="AI48" s="30" t="e">
        <f>IF(AND(' RIESGOS DE GESTION'!#REF!="Muy Baja",' RIESGOS DE GESTION'!#REF!="Catastrófico"),CONCATENATE("R3C",' RIESGOS DE GESTION'!#REF!),"")</f>
        <v>#REF!</v>
      </c>
      <c r="AJ48" s="30" t="e">
        <f>IF(AND(' RIESGOS DE GESTION'!#REF!="Muy Baja",' RIESGOS DE GESTION'!#REF!="Catastrófico"),CONCATENATE("R3C",' RIESGOS DE GESTION'!#REF!),"")</f>
        <v>#REF!</v>
      </c>
      <c r="AK48" s="30" t="e">
        <f>IF(AND(' RIESGOS DE GESTION'!#REF!="Muy Baja",' RIESGOS DE GESTION'!#REF!="Catastrófico"),CONCATENATE("R3C",' RIESGOS DE GESTION'!#REF!),"")</f>
        <v>#REF!</v>
      </c>
      <c r="AL48" s="30" t="e">
        <f>IF(AND(' RIESGOS DE GESTION'!#REF!="Muy Baja",' RIESGOS DE GESTION'!#REF!="Catastrófico"),CONCATENATE("R3C",' RIESGOS DE GESTION'!#REF!),"")</f>
        <v>#REF!</v>
      </c>
      <c r="AM48" s="31" t="e">
        <f>IF(AND(' RIESGOS DE GESTION'!#REF!="Muy Baja",' RIESGOS DE GESTION'!#REF!="Catastrófico"),CONCATENATE("R3C",' RIESGOS DE GESTION'!#REF!),"")</f>
        <v>#REF!</v>
      </c>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row>
    <row r="49" spans="1:80" ht="15" customHeight="1" x14ac:dyDescent="0.25">
      <c r="A49" s="57"/>
      <c r="B49" s="413"/>
      <c r="C49" s="413"/>
      <c r="D49" s="414"/>
      <c r="E49" s="512"/>
      <c r="F49" s="511"/>
      <c r="G49" s="511"/>
      <c r="H49" s="511"/>
      <c r="I49" s="527"/>
      <c r="J49" s="50" t="e">
        <f>IF(AND(' RIESGOS DE GESTION'!#REF!="Muy Baja",' RIESGOS DE GESTION'!#REF!="Leve"),CONCATENATE("R4C",' RIESGOS DE GESTION'!#REF!),"")</f>
        <v>#REF!</v>
      </c>
      <c r="K49" s="51" t="e">
        <f>IF(AND(' RIESGOS DE GESTION'!#REF!="Muy Baja",' RIESGOS DE GESTION'!#REF!="Leve"),CONCATENATE("R4C",' RIESGOS DE GESTION'!#REF!),"")</f>
        <v>#REF!</v>
      </c>
      <c r="L49" s="51" t="e">
        <f>IF(AND(' RIESGOS DE GESTION'!#REF!="Muy Baja",' RIESGOS DE GESTION'!#REF!="Leve"),CONCATENATE("R4C",' RIESGOS DE GESTION'!#REF!),"")</f>
        <v>#REF!</v>
      </c>
      <c r="M49" s="51" t="e">
        <f>IF(AND(' RIESGOS DE GESTION'!#REF!="Muy Baja",' RIESGOS DE GESTION'!#REF!="Leve"),CONCATENATE("R4C",' RIESGOS DE GESTION'!#REF!),"")</f>
        <v>#REF!</v>
      </c>
      <c r="N49" s="51" t="e">
        <f>IF(AND(' RIESGOS DE GESTION'!#REF!="Muy Baja",' RIESGOS DE GESTION'!#REF!="Leve"),CONCATENATE("R4C",' RIESGOS DE GESTION'!#REF!),"")</f>
        <v>#REF!</v>
      </c>
      <c r="O49" s="52" t="e">
        <f>IF(AND(' RIESGOS DE GESTION'!#REF!="Muy Baja",' RIESGOS DE GESTION'!#REF!="Leve"),CONCATENATE("R4C",' RIESGOS DE GESTION'!#REF!),"")</f>
        <v>#REF!</v>
      </c>
      <c r="P49" s="50" t="e">
        <f>IF(AND(' RIESGOS DE GESTION'!#REF!="Muy Baja",' RIESGOS DE GESTION'!#REF!="Menor"),CONCATENATE("R4C",' RIESGOS DE GESTION'!#REF!),"")</f>
        <v>#REF!</v>
      </c>
      <c r="Q49" s="51" t="e">
        <f>IF(AND(' RIESGOS DE GESTION'!#REF!="Muy Baja",' RIESGOS DE GESTION'!#REF!="Menor"),CONCATENATE("R4C",' RIESGOS DE GESTION'!#REF!),"")</f>
        <v>#REF!</v>
      </c>
      <c r="R49" s="51" t="e">
        <f>IF(AND(' RIESGOS DE GESTION'!#REF!="Muy Baja",' RIESGOS DE GESTION'!#REF!="Menor"),CONCATENATE("R4C",' RIESGOS DE GESTION'!#REF!),"")</f>
        <v>#REF!</v>
      </c>
      <c r="S49" s="51" t="e">
        <f>IF(AND(' RIESGOS DE GESTION'!#REF!="Muy Baja",' RIESGOS DE GESTION'!#REF!="Menor"),CONCATENATE("R4C",' RIESGOS DE GESTION'!#REF!),"")</f>
        <v>#REF!</v>
      </c>
      <c r="T49" s="51" t="e">
        <f>IF(AND(' RIESGOS DE GESTION'!#REF!="Muy Baja",' RIESGOS DE GESTION'!#REF!="Menor"),CONCATENATE("R4C",' RIESGOS DE GESTION'!#REF!),"")</f>
        <v>#REF!</v>
      </c>
      <c r="U49" s="52" t="e">
        <f>IF(AND(' RIESGOS DE GESTION'!#REF!="Muy Baja",' RIESGOS DE GESTION'!#REF!="Menor"),CONCATENATE("R4C",' RIESGOS DE GESTION'!#REF!),"")</f>
        <v>#REF!</v>
      </c>
      <c r="V49" s="41" t="e">
        <f>IF(AND(' RIESGOS DE GESTION'!#REF!="Muy Baja",' RIESGOS DE GESTION'!#REF!="Moderado"),CONCATENATE("R4C",' RIESGOS DE GESTION'!#REF!),"")</f>
        <v>#REF!</v>
      </c>
      <c r="W49" s="42" t="e">
        <f>IF(AND(' RIESGOS DE GESTION'!#REF!="Muy Baja",' RIESGOS DE GESTION'!#REF!="Moderado"),CONCATENATE("R4C",' RIESGOS DE GESTION'!#REF!),"")</f>
        <v>#REF!</v>
      </c>
      <c r="X49" s="42" t="e">
        <f>IF(AND(' RIESGOS DE GESTION'!#REF!="Muy Baja",' RIESGOS DE GESTION'!#REF!="Moderado"),CONCATENATE("R4C",' RIESGOS DE GESTION'!#REF!),"")</f>
        <v>#REF!</v>
      </c>
      <c r="Y49" s="42" t="e">
        <f>IF(AND(' RIESGOS DE GESTION'!#REF!="Muy Baja",' RIESGOS DE GESTION'!#REF!="Moderado"),CONCATENATE("R4C",' RIESGOS DE GESTION'!#REF!),"")</f>
        <v>#REF!</v>
      </c>
      <c r="Z49" s="42" t="e">
        <f>IF(AND(' RIESGOS DE GESTION'!#REF!="Muy Baja",' RIESGOS DE GESTION'!#REF!="Moderado"),CONCATENATE("R4C",' RIESGOS DE GESTION'!#REF!),"")</f>
        <v>#REF!</v>
      </c>
      <c r="AA49" s="43" t="e">
        <f>IF(AND(' RIESGOS DE GESTION'!#REF!="Muy Baja",' RIESGOS DE GESTION'!#REF!="Moderado"),CONCATENATE("R4C",' RIESGOS DE GESTION'!#REF!),"")</f>
        <v>#REF!</v>
      </c>
      <c r="AB49" s="26" t="e">
        <f>IF(AND(' RIESGOS DE GESTION'!#REF!="Muy Baja",' RIESGOS DE GESTION'!#REF!="Mayor"),CONCATENATE("R4C",' RIESGOS DE GESTION'!#REF!),"")</f>
        <v>#REF!</v>
      </c>
      <c r="AC49" s="27" t="e">
        <f>IF(AND(' RIESGOS DE GESTION'!#REF!="Muy Baja",' RIESGOS DE GESTION'!#REF!="Mayor"),CONCATENATE("R4C",' RIESGOS DE GESTION'!#REF!),"")</f>
        <v>#REF!</v>
      </c>
      <c r="AD49" s="27" t="e">
        <f>IF(AND(' RIESGOS DE GESTION'!#REF!="Muy Baja",' RIESGOS DE GESTION'!#REF!="Mayor"),CONCATENATE("R4C",' RIESGOS DE GESTION'!#REF!),"")</f>
        <v>#REF!</v>
      </c>
      <c r="AE49" s="27" t="e">
        <f>IF(AND(' RIESGOS DE GESTION'!#REF!="Muy Baja",' RIESGOS DE GESTION'!#REF!="Mayor"),CONCATENATE("R4C",' RIESGOS DE GESTION'!#REF!),"")</f>
        <v>#REF!</v>
      </c>
      <c r="AF49" s="27" t="e">
        <f>IF(AND(' RIESGOS DE GESTION'!#REF!="Muy Baja",' RIESGOS DE GESTION'!#REF!="Mayor"),CONCATENATE("R4C",' RIESGOS DE GESTION'!#REF!),"")</f>
        <v>#REF!</v>
      </c>
      <c r="AG49" s="28" t="e">
        <f>IF(AND(' RIESGOS DE GESTION'!#REF!="Muy Baja",' RIESGOS DE GESTION'!#REF!="Mayor"),CONCATENATE("R4C",' RIESGOS DE GESTION'!#REF!),"")</f>
        <v>#REF!</v>
      </c>
      <c r="AH49" s="29" t="e">
        <f>IF(AND(' RIESGOS DE GESTION'!#REF!="Muy Baja",' RIESGOS DE GESTION'!#REF!="Catastrófico"),CONCATENATE("R4C",' RIESGOS DE GESTION'!#REF!),"")</f>
        <v>#REF!</v>
      </c>
      <c r="AI49" s="30" t="e">
        <f>IF(AND(' RIESGOS DE GESTION'!#REF!="Muy Baja",' RIESGOS DE GESTION'!#REF!="Catastrófico"),CONCATENATE("R4C",' RIESGOS DE GESTION'!#REF!),"")</f>
        <v>#REF!</v>
      </c>
      <c r="AJ49" s="30" t="e">
        <f>IF(AND(' RIESGOS DE GESTION'!#REF!="Muy Baja",' RIESGOS DE GESTION'!#REF!="Catastrófico"),CONCATENATE("R4C",' RIESGOS DE GESTION'!#REF!),"")</f>
        <v>#REF!</v>
      </c>
      <c r="AK49" s="30" t="e">
        <f>IF(AND(' RIESGOS DE GESTION'!#REF!="Muy Baja",' RIESGOS DE GESTION'!#REF!="Catastrófico"),CONCATENATE("R4C",' RIESGOS DE GESTION'!#REF!),"")</f>
        <v>#REF!</v>
      </c>
      <c r="AL49" s="30" t="e">
        <f>IF(AND(' RIESGOS DE GESTION'!#REF!="Muy Baja",' RIESGOS DE GESTION'!#REF!="Catastrófico"),CONCATENATE("R4C",' RIESGOS DE GESTION'!#REF!),"")</f>
        <v>#REF!</v>
      </c>
      <c r="AM49" s="31" t="e">
        <f>IF(AND(' RIESGOS DE GESTION'!#REF!="Muy Baja",' RIESGOS DE GESTION'!#REF!="Catastrófico"),CONCATENATE("R4C",' RIESGOS DE GESTION'!#REF!),"")</f>
        <v>#REF!</v>
      </c>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row>
    <row r="50" spans="1:80" ht="15" customHeight="1" x14ac:dyDescent="0.25">
      <c r="A50" s="57"/>
      <c r="B50" s="413"/>
      <c r="C50" s="413"/>
      <c r="D50" s="414"/>
      <c r="E50" s="512"/>
      <c r="F50" s="511"/>
      <c r="G50" s="511"/>
      <c r="H50" s="511"/>
      <c r="I50" s="527"/>
      <c r="J50" s="50" t="e">
        <f>IF(AND(' RIESGOS DE GESTION'!#REF!="Muy Baja",' RIESGOS DE GESTION'!#REF!="Leve"),CONCATENATE("R5C",' RIESGOS DE GESTION'!#REF!),"")</f>
        <v>#REF!</v>
      </c>
      <c r="K50" s="51" t="e">
        <f>IF(AND(' RIESGOS DE GESTION'!#REF!="Muy Baja",' RIESGOS DE GESTION'!#REF!="Leve"),CONCATENATE("R5C",' RIESGOS DE GESTION'!#REF!),"")</f>
        <v>#REF!</v>
      </c>
      <c r="L50" s="51" t="e">
        <f>IF(AND(' RIESGOS DE GESTION'!#REF!="Muy Baja",' RIESGOS DE GESTION'!#REF!="Leve"),CONCATENATE("R5C",' RIESGOS DE GESTION'!#REF!),"")</f>
        <v>#REF!</v>
      </c>
      <c r="M50" s="51" t="e">
        <f>IF(AND(' RIESGOS DE GESTION'!#REF!="Muy Baja",' RIESGOS DE GESTION'!#REF!="Leve"),CONCATENATE("R5C",' RIESGOS DE GESTION'!#REF!),"")</f>
        <v>#REF!</v>
      </c>
      <c r="N50" s="51" t="e">
        <f>IF(AND(' RIESGOS DE GESTION'!#REF!="Muy Baja",' RIESGOS DE GESTION'!#REF!="Leve"),CONCATENATE("R5C",' RIESGOS DE GESTION'!#REF!),"")</f>
        <v>#REF!</v>
      </c>
      <c r="O50" s="52" t="e">
        <f>IF(AND(' RIESGOS DE GESTION'!#REF!="Muy Baja",' RIESGOS DE GESTION'!#REF!="Leve"),CONCATENATE("R5C",' RIESGOS DE GESTION'!#REF!),"")</f>
        <v>#REF!</v>
      </c>
      <c r="P50" s="50" t="e">
        <f>IF(AND(' RIESGOS DE GESTION'!#REF!="Muy Baja",' RIESGOS DE GESTION'!#REF!="Menor"),CONCATENATE("R5C",' RIESGOS DE GESTION'!#REF!),"")</f>
        <v>#REF!</v>
      </c>
      <c r="Q50" s="51" t="e">
        <f>IF(AND(' RIESGOS DE GESTION'!#REF!="Muy Baja",' RIESGOS DE GESTION'!#REF!="Menor"),CONCATENATE("R5C",' RIESGOS DE GESTION'!#REF!),"")</f>
        <v>#REF!</v>
      </c>
      <c r="R50" s="51" t="e">
        <f>IF(AND(' RIESGOS DE GESTION'!#REF!="Muy Baja",' RIESGOS DE GESTION'!#REF!="Menor"),CONCATENATE("R5C",' RIESGOS DE GESTION'!#REF!),"")</f>
        <v>#REF!</v>
      </c>
      <c r="S50" s="51" t="e">
        <f>IF(AND(' RIESGOS DE GESTION'!#REF!="Muy Baja",' RIESGOS DE GESTION'!#REF!="Menor"),CONCATENATE("R5C",' RIESGOS DE GESTION'!#REF!),"")</f>
        <v>#REF!</v>
      </c>
      <c r="T50" s="51" t="e">
        <f>IF(AND(' RIESGOS DE GESTION'!#REF!="Muy Baja",' RIESGOS DE GESTION'!#REF!="Menor"),CONCATENATE("R5C",' RIESGOS DE GESTION'!#REF!),"")</f>
        <v>#REF!</v>
      </c>
      <c r="U50" s="52" t="e">
        <f>IF(AND(' RIESGOS DE GESTION'!#REF!="Muy Baja",' RIESGOS DE GESTION'!#REF!="Menor"),CONCATENATE("R5C",' RIESGOS DE GESTION'!#REF!),"")</f>
        <v>#REF!</v>
      </c>
      <c r="V50" s="41" t="e">
        <f>IF(AND(' RIESGOS DE GESTION'!#REF!="Muy Baja",' RIESGOS DE GESTION'!#REF!="Moderado"),CONCATENATE("R5C",' RIESGOS DE GESTION'!#REF!),"")</f>
        <v>#REF!</v>
      </c>
      <c r="W50" s="42" t="e">
        <f>IF(AND(' RIESGOS DE GESTION'!#REF!="Muy Baja",' RIESGOS DE GESTION'!#REF!="Moderado"),CONCATENATE("R5C",' RIESGOS DE GESTION'!#REF!),"")</f>
        <v>#REF!</v>
      </c>
      <c r="X50" s="42" t="e">
        <f>IF(AND(' RIESGOS DE GESTION'!#REF!="Muy Baja",' RIESGOS DE GESTION'!#REF!="Moderado"),CONCATENATE("R5C",' RIESGOS DE GESTION'!#REF!),"")</f>
        <v>#REF!</v>
      </c>
      <c r="Y50" s="42" t="e">
        <f>IF(AND(' RIESGOS DE GESTION'!#REF!="Muy Baja",' RIESGOS DE GESTION'!#REF!="Moderado"),CONCATENATE("R5C",' RIESGOS DE GESTION'!#REF!),"")</f>
        <v>#REF!</v>
      </c>
      <c r="Z50" s="42" t="e">
        <f>IF(AND(' RIESGOS DE GESTION'!#REF!="Muy Baja",' RIESGOS DE GESTION'!#REF!="Moderado"),CONCATENATE("R5C",' RIESGOS DE GESTION'!#REF!),"")</f>
        <v>#REF!</v>
      </c>
      <c r="AA50" s="43" t="e">
        <f>IF(AND(' RIESGOS DE GESTION'!#REF!="Muy Baja",' RIESGOS DE GESTION'!#REF!="Moderado"),CONCATENATE("R5C",' RIESGOS DE GESTION'!#REF!),"")</f>
        <v>#REF!</v>
      </c>
      <c r="AB50" s="26" t="e">
        <f>IF(AND(' RIESGOS DE GESTION'!#REF!="Muy Baja",' RIESGOS DE GESTION'!#REF!="Mayor"),CONCATENATE("R5C",' RIESGOS DE GESTION'!#REF!),"")</f>
        <v>#REF!</v>
      </c>
      <c r="AC50" s="27" t="e">
        <f>IF(AND(' RIESGOS DE GESTION'!#REF!="Muy Baja",' RIESGOS DE GESTION'!#REF!="Mayor"),CONCATENATE("R5C",' RIESGOS DE GESTION'!#REF!),"")</f>
        <v>#REF!</v>
      </c>
      <c r="AD50" s="27" t="e">
        <f>IF(AND(' RIESGOS DE GESTION'!#REF!="Muy Baja",' RIESGOS DE GESTION'!#REF!="Mayor"),CONCATENATE("R5C",' RIESGOS DE GESTION'!#REF!),"")</f>
        <v>#REF!</v>
      </c>
      <c r="AE50" s="27" t="e">
        <f>IF(AND(' RIESGOS DE GESTION'!#REF!="Muy Baja",' RIESGOS DE GESTION'!#REF!="Mayor"),CONCATENATE("R5C",' RIESGOS DE GESTION'!#REF!),"")</f>
        <v>#REF!</v>
      </c>
      <c r="AF50" s="27" t="e">
        <f>IF(AND(' RIESGOS DE GESTION'!#REF!="Muy Baja",' RIESGOS DE GESTION'!#REF!="Mayor"),CONCATENATE("R5C",' RIESGOS DE GESTION'!#REF!),"")</f>
        <v>#REF!</v>
      </c>
      <c r="AG50" s="28" t="e">
        <f>IF(AND(' RIESGOS DE GESTION'!#REF!="Muy Baja",' RIESGOS DE GESTION'!#REF!="Mayor"),CONCATENATE("R5C",' RIESGOS DE GESTION'!#REF!),"")</f>
        <v>#REF!</v>
      </c>
      <c r="AH50" s="29" t="e">
        <f>IF(AND(' RIESGOS DE GESTION'!#REF!="Muy Baja",' RIESGOS DE GESTION'!#REF!="Catastrófico"),CONCATENATE("R5C",' RIESGOS DE GESTION'!#REF!),"")</f>
        <v>#REF!</v>
      </c>
      <c r="AI50" s="30" t="e">
        <f>IF(AND(' RIESGOS DE GESTION'!#REF!="Muy Baja",' RIESGOS DE GESTION'!#REF!="Catastrófico"),CONCATENATE("R5C",' RIESGOS DE GESTION'!#REF!),"")</f>
        <v>#REF!</v>
      </c>
      <c r="AJ50" s="30" t="e">
        <f>IF(AND(' RIESGOS DE GESTION'!#REF!="Muy Baja",' RIESGOS DE GESTION'!#REF!="Catastrófico"),CONCATENATE("R5C",' RIESGOS DE GESTION'!#REF!),"")</f>
        <v>#REF!</v>
      </c>
      <c r="AK50" s="30" t="e">
        <f>IF(AND(' RIESGOS DE GESTION'!#REF!="Muy Baja",' RIESGOS DE GESTION'!#REF!="Catastrófico"),CONCATENATE("R5C",' RIESGOS DE GESTION'!#REF!),"")</f>
        <v>#REF!</v>
      </c>
      <c r="AL50" s="30" t="e">
        <f>IF(AND(' RIESGOS DE GESTION'!#REF!="Muy Baja",' RIESGOS DE GESTION'!#REF!="Catastrófico"),CONCATENATE("R5C",' RIESGOS DE GESTION'!#REF!),"")</f>
        <v>#REF!</v>
      </c>
      <c r="AM50" s="31" t="e">
        <f>IF(AND(' RIESGOS DE GESTION'!#REF!="Muy Baja",' RIESGOS DE GESTION'!#REF!="Catastrófico"),CONCATENATE("R5C",' RIESGOS DE GESTION'!#REF!),"")</f>
        <v>#REF!</v>
      </c>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row>
    <row r="51" spans="1:80" ht="15" customHeight="1" x14ac:dyDescent="0.25">
      <c r="A51" s="57"/>
      <c r="B51" s="413"/>
      <c r="C51" s="413"/>
      <c r="D51" s="414"/>
      <c r="E51" s="512"/>
      <c r="F51" s="511"/>
      <c r="G51" s="511"/>
      <c r="H51" s="511"/>
      <c r="I51" s="527"/>
      <c r="J51" s="50" t="e">
        <f>IF(AND(' RIESGOS DE GESTION'!#REF!="Muy Baja",' RIESGOS DE GESTION'!#REF!="Leve"),CONCATENATE("R6C",' RIESGOS DE GESTION'!#REF!),"")</f>
        <v>#REF!</v>
      </c>
      <c r="K51" s="51" t="e">
        <f>IF(AND(' RIESGOS DE GESTION'!#REF!="Muy Baja",' RIESGOS DE GESTION'!#REF!="Leve"),CONCATENATE("R6C",' RIESGOS DE GESTION'!#REF!),"")</f>
        <v>#REF!</v>
      </c>
      <c r="L51" s="51" t="e">
        <f>IF(AND(' RIESGOS DE GESTION'!#REF!="Muy Baja",' RIESGOS DE GESTION'!#REF!="Leve"),CONCATENATE("R6C",' RIESGOS DE GESTION'!#REF!),"")</f>
        <v>#REF!</v>
      </c>
      <c r="M51" s="51" t="e">
        <f>IF(AND(' RIESGOS DE GESTION'!#REF!="Muy Baja",' RIESGOS DE GESTION'!#REF!="Leve"),CONCATENATE("R6C",' RIESGOS DE GESTION'!#REF!),"")</f>
        <v>#REF!</v>
      </c>
      <c r="N51" s="51" t="e">
        <f>IF(AND(' RIESGOS DE GESTION'!#REF!="Muy Baja",' RIESGOS DE GESTION'!#REF!="Leve"),CONCATENATE("R6C",' RIESGOS DE GESTION'!#REF!),"")</f>
        <v>#REF!</v>
      </c>
      <c r="O51" s="52" t="e">
        <f>IF(AND(' RIESGOS DE GESTION'!#REF!="Muy Baja",' RIESGOS DE GESTION'!#REF!="Leve"),CONCATENATE("R6C",' RIESGOS DE GESTION'!#REF!),"")</f>
        <v>#REF!</v>
      </c>
      <c r="P51" s="50" t="e">
        <f>IF(AND(' RIESGOS DE GESTION'!#REF!="Muy Baja",' RIESGOS DE GESTION'!#REF!="Menor"),CONCATENATE("R6C",' RIESGOS DE GESTION'!#REF!),"")</f>
        <v>#REF!</v>
      </c>
      <c r="Q51" s="51" t="e">
        <f>IF(AND(' RIESGOS DE GESTION'!#REF!="Muy Baja",' RIESGOS DE GESTION'!#REF!="Menor"),CONCATENATE("R6C",' RIESGOS DE GESTION'!#REF!),"")</f>
        <v>#REF!</v>
      </c>
      <c r="R51" s="51" t="e">
        <f>IF(AND(' RIESGOS DE GESTION'!#REF!="Muy Baja",' RIESGOS DE GESTION'!#REF!="Menor"),CONCATENATE("R6C",' RIESGOS DE GESTION'!#REF!),"")</f>
        <v>#REF!</v>
      </c>
      <c r="S51" s="51" t="e">
        <f>IF(AND(' RIESGOS DE GESTION'!#REF!="Muy Baja",' RIESGOS DE GESTION'!#REF!="Menor"),CONCATENATE("R6C",' RIESGOS DE GESTION'!#REF!),"")</f>
        <v>#REF!</v>
      </c>
      <c r="T51" s="51" t="e">
        <f>IF(AND(' RIESGOS DE GESTION'!#REF!="Muy Baja",' RIESGOS DE GESTION'!#REF!="Menor"),CONCATENATE("R6C",' RIESGOS DE GESTION'!#REF!),"")</f>
        <v>#REF!</v>
      </c>
      <c r="U51" s="52" t="e">
        <f>IF(AND(' RIESGOS DE GESTION'!#REF!="Muy Baja",' RIESGOS DE GESTION'!#REF!="Menor"),CONCATENATE("R6C",' RIESGOS DE GESTION'!#REF!),"")</f>
        <v>#REF!</v>
      </c>
      <c r="V51" s="41" t="e">
        <f>IF(AND(' RIESGOS DE GESTION'!#REF!="Muy Baja",' RIESGOS DE GESTION'!#REF!="Moderado"),CONCATENATE("R6C",' RIESGOS DE GESTION'!#REF!),"")</f>
        <v>#REF!</v>
      </c>
      <c r="W51" s="42" t="e">
        <f>IF(AND(' RIESGOS DE GESTION'!#REF!="Muy Baja",' RIESGOS DE GESTION'!#REF!="Moderado"),CONCATENATE("R6C",' RIESGOS DE GESTION'!#REF!),"")</f>
        <v>#REF!</v>
      </c>
      <c r="X51" s="42" t="e">
        <f>IF(AND(' RIESGOS DE GESTION'!#REF!="Muy Baja",' RIESGOS DE GESTION'!#REF!="Moderado"),CONCATENATE("R6C",' RIESGOS DE GESTION'!#REF!),"")</f>
        <v>#REF!</v>
      </c>
      <c r="Y51" s="42" t="e">
        <f>IF(AND(' RIESGOS DE GESTION'!#REF!="Muy Baja",' RIESGOS DE GESTION'!#REF!="Moderado"),CONCATENATE("R6C",' RIESGOS DE GESTION'!#REF!),"")</f>
        <v>#REF!</v>
      </c>
      <c r="Z51" s="42" t="e">
        <f>IF(AND(' RIESGOS DE GESTION'!#REF!="Muy Baja",' RIESGOS DE GESTION'!#REF!="Moderado"),CONCATENATE("R6C",' RIESGOS DE GESTION'!#REF!),"")</f>
        <v>#REF!</v>
      </c>
      <c r="AA51" s="43" t="e">
        <f>IF(AND(' RIESGOS DE GESTION'!#REF!="Muy Baja",' RIESGOS DE GESTION'!#REF!="Moderado"),CONCATENATE("R6C",' RIESGOS DE GESTION'!#REF!),"")</f>
        <v>#REF!</v>
      </c>
      <c r="AB51" s="26" t="e">
        <f>IF(AND(' RIESGOS DE GESTION'!#REF!="Muy Baja",' RIESGOS DE GESTION'!#REF!="Mayor"),CONCATENATE("R6C",' RIESGOS DE GESTION'!#REF!),"")</f>
        <v>#REF!</v>
      </c>
      <c r="AC51" s="27" t="e">
        <f>IF(AND(' RIESGOS DE GESTION'!#REF!="Muy Baja",' RIESGOS DE GESTION'!#REF!="Mayor"),CONCATENATE("R6C",' RIESGOS DE GESTION'!#REF!),"")</f>
        <v>#REF!</v>
      </c>
      <c r="AD51" s="27" t="e">
        <f>IF(AND(' RIESGOS DE GESTION'!#REF!="Muy Baja",' RIESGOS DE GESTION'!#REF!="Mayor"),CONCATENATE("R6C",' RIESGOS DE GESTION'!#REF!),"")</f>
        <v>#REF!</v>
      </c>
      <c r="AE51" s="27" t="e">
        <f>IF(AND(' RIESGOS DE GESTION'!#REF!="Muy Baja",' RIESGOS DE GESTION'!#REF!="Mayor"),CONCATENATE("R6C",' RIESGOS DE GESTION'!#REF!),"")</f>
        <v>#REF!</v>
      </c>
      <c r="AF51" s="27" t="e">
        <f>IF(AND(' RIESGOS DE GESTION'!#REF!="Muy Baja",' RIESGOS DE GESTION'!#REF!="Mayor"),CONCATENATE("R6C",' RIESGOS DE GESTION'!#REF!),"")</f>
        <v>#REF!</v>
      </c>
      <c r="AG51" s="28" t="e">
        <f>IF(AND(' RIESGOS DE GESTION'!#REF!="Muy Baja",' RIESGOS DE GESTION'!#REF!="Mayor"),CONCATENATE("R6C",' RIESGOS DE GESTION'!#REF!),"")</f>
        <v>#REF!</v>
      </c>
      <c r="AH51" s="29" t="e">
        <f>IF(AND(' RIESGOS DE GESTION'!#REF!="Muy Baja",' RIESGOS DE GESTION'!#REF!="Catastrófico"),CONCATENATE("R6C",' RIESGOS DE GESTION'!#REF!),"")</f>
        <v>#REF!</v>
      </c>
      <c r="AI51" s="30" t="e">
        <f>IF(AND(' RIESGOS DE GESTION'!#REF!="Muy Baja",' RIESGOS DE GESTION'!#REF!="Catastrófico"),CONCATENATE("R6C",' RIESGOS DE GESTION'!#REF!),"")</f>
        <v>#REF!</v>
      </c>
      <c r="AJ51" s="30" t="e">
        <f>IF(AND(' RIESGOS DE GESTION'!#REF!="Muy Baja",' RIESGOS DE GESTION'!#REF!="Catastrófico"),CONCATENATE("R6C",' RIESGOS DE GESTION'!#REF!),"")</f>
        <v>#REF!</v>
      </c>
      <c r="AK51" s="30" t="e">
        <f>IF(AND(' RIESGOS DE GESTION'!#REF!="Muy Baja",' RIESGOS DE GESTION'!#REF!="Catastrófico"),CONCATENATE("R6C",' RIESGOS DE GESTION'!#REF!),"")</f>
        <v>#REF!</v>
      </c>
      <c r="AL51" s="30" t="e">
        <f>IF(AND(' RIESGOS DE GESTION'!#REF!="Muy Baja",' RIESGOS DE GESTION'!#REF!="Catastrófico"),CONCATENATE("R6C",' RIESGOS DE GESTION'!#REF!),"")</f>
        <v>#REF!</v>
      </c>
      <c r="AM51" s="31" t="e">
        <f>IF(AND(' RIESGOS DE GESTION'!#REF!="Muy Baja",' RIESGOS DE GESTION'!#REF!="Catastrófico"),CONCATENATE("R6C",' RIESGOS DE GESTION'!#REF!),"")</f>
        <v>#REF!</v>
      </c>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row>
    <row r="52" spans="1:80" ht="15" customHeight="1" x14ac:dyDescent="0.25">
      <c r="A52" s="57"/>
      <c r="B52" s="413"/>
      <c r="C52" s="413"/>
      <c r="D52" s="414"/>
      <c r="E52" s="512"/>
      <c r="F52" s="511"/>
      <c r="G52" s="511"/>
      <c r="H52" s="511"/>
      <c r="I52" s="527"/>
      <c r="J52" s="50" t="e">
        <f>IF(AND(' RIESGOS DE GESTION'!#REF!="Muy Baja",' RIESGOS DE GESTION'!#REF!="Leve"),CONCATENATE("R7C",' RIESGOS DE GESTION'!#REF!),"")</f>
        <v>#REF!</v>
      </c>
      <c r="K52" s="51" t="e">
        <f>IF(AND(' RIESGOS DE GESTION'!#REF!="Muy Baja",' RIESGOS DE GESTION'!#REF!="Leve"),CONCATENATE("R7C",' RIESGOS DE GESTION'!#REF!),"")</f>
        <v>#REF!</v>
      </c>
      <c r="L52" s="51" t="e">
        <f>IF(AND(' RIESGOS DE GESTION'!#REF!="Muy Baja",' RIESGOS DE GESTION'!#REF!="Leve"),CONCATENATE("R7C",' RIESGOS DE GESTION'!#REF!),"")</f>
        <v>#REF!</v>
      </c>
      <c r="M52" s="51" t="e">
        <f>IF(AND(' RIESGOS DE GESTION'!#REF!="Muy Baja",' RIESGOS DE GESTION'!#REF!="Leve"),CONCATENATE("R7C",' RIESGOS DE GESTION'!#REF!),"")</f>
        <v>#REF!</v>
      </c>
      <c r="N52" s="51" t="e">
        <f>IF(AND(' RIESGOS DE GESTION'!#REF!="Muy Baja",' RIESGOS DE GESTION'!#REF!="Leve"),CONCATENATE("R7C",' RIESGOS DE GESTION'!#REF!),"")</f>
        <v>#REF!</v>
      </c>
      <c r="O52" s="52" t="e">
        <f>IF(AND(' RIESGOS DE GESTION'!#REF!="Muy Baja",' RIESGOS DE GESTION'!#REF!="Leve"),CONCATENATE("R7C",' RIESGOS DE GESTION'!#REF!),"")</f>
        <v>#REF!</v>
      </c>
      <c r="P52" s="50" t="e">
        <f>IF(AND(' RIESGOS DE GESTION'!#REF!="Muy Baja",' RIESGOS DE GESTION'!#REF!="Menor"),CONCATENATE("R7C",' RIESGOS DE GESTION'!#REF!),"")</f>
        <v>#REF!</v>
      </c>
      <c r="Q52" s="51" t="e">
        <f>IF(AND(' RIESGOS DE GESTION'!#REF!="Muy Baja",' RIESGOS DE GESTION'!#REF!="Menor"),CONCATENATE("R7C",' RIESGOS DE GESTION'!#REF!),"")</f>
        <v>#REF!</v>
      </c>
      <c r="R52" s="51" t="e">
        <f>IF(AND(' RIESGOS DE GESTION'!#REF!="Muy Baja",' RIESGOS DE GESTION'!#REF!="Menor"),CONCATENATE("R7C",' RIESGOS DE GESTION'!#REF!),"")</f>
        <v>#REF!</v>
      </c>
      <c r="S52" s="51" t="e">
        <f>IF(AND(' RIESGOS DE GESTION'!#REF!="Muy Baja",' RIESGOS DE GESTION'!#REF!="Menor"),CONCATENATE("R7C",' RIESGOS DE GESTION'!#REF!),"")</f>
        <v>#REF!</v>
      </c>
      <c r="T52" s="51" t="e">
        <f>IF(AND(' RIESGOS DE GESTION'!#REF!="Muy Baja",' RIESGOS DE GESTION'!#REF!="Menor"),CONCATENATE("R7C",' RIESGOS DE GESTION'!#REF!),"")</f>
        <v>#REF!</v>
      </c>
      <c r="U52" s="52" t="e">
        <f>IF(AND(' RIESGOS DE GESTION'!#REF!="Muy Baja",' RIESGOS DE GESTION'!#REF!="Menor"),CONCATENATE("R7C",' RIESGOS DE GESTION'!#REF!),"")</f>
        <v>#REF!</v>
      </c>
      <c r="V52" s="41" t="e">
        <f>IF(AND(' RIESGOS DE GESTION'!#REF!="Muy Baja",' RIESGOS DE GESTION'!#REF!="Moderado"),CONCATENATE("R7C",' RIESGOS DE GESTION'!#REF!),"")</f>
        <v>#REF!</v>
      </c>
      <c r="W52" s="42" t="e">
        <f>IF(AND(' RIESGOS DE GESTION'!#REF!="Muy Baja",' RIESGOS DE GESTION'!#REF!="Moderado"),CONCATENATE("R7C",' RIESGOS DE GESTION'!#REF!),"")</f>
        <v>#REF!</v>
      </c>
      <c r="X52" s="42" t="e">
        <f>IF(AND(' RIESGOS DE GESTION'!#REF!="Muy Baja",' RIESGOS DE GESTION'!#REF!="Moderado"),CONCATENATE("R7C",' RIESGOS DE GESTION'!#REF!),"")</f>
        <v>#REF!</v>
      </c>
      <c r="Y52" s="42" t="e">
        <f>IF(AND(' RIESGOS DE GESTION'!#REF!="Muy Baja",' RIESGOS DE GESTION'!#REF!="Moderado"),CONCATENATE("R7C",' RIESGOS DE GESTION'!#REF!),"")</f>
        <v>#REF!</v>
      </c>
      <c r="Z52" s="42" t="e">
        <f>IF(AND(' RIESGOS DE GESTION'!#REF!="Muy Baja",' RIESGOS DE GESTION'!#REF!="Moderado"),CONCATENATE("R7C",' RIESGOS DE GESTION'!#REF!),"")</f>
        <v>#REF!</v>
      </c>
      <c r="AA52" s="43" t="e">
        <f>IF(AND(' RIESGOS DE GESTION'!#REF!="Muy Baja",' RIESGOS DE GESTION'!#REF!="Moderado"),CONCATENATE("R7C",' RIESGOS DE GESTION'!#REF!),"")</f>
        <v>#REF!</v>
      </c>
      <c r="AB52" s="26" t="e">
        <f>IF(AND(' RIESGOS DE GESTION'!#REF!="Muy Baja",' RIESGOS DE GESTION'!#REF!="Mayor"),CONCATENATE("R7C",' RIESGOS DE GESTION'!#REF!),"")</f>
        <v>#REF!</v>
      </c>
      <c r="AC52" s="27" t="e">
        <f>IF(AND(' RIESGOS DE GESTION'!#REF!="Muy Baja",' RIESGOS DE GESTION'!#REF!="Mayor"),CONCATENATE("R7C",' RIESGOS DE GESTION'!#REF!),"")</f>
        <v>#REF!</v>
      </c>
      <c r="AD52" s="27" t="e">
        <f>IF(AND(' RIESGOS DE GESTION'!#REF!="Muy Baja",' RIESGOS DE GESTION'!#REF!="Mayor"),CONCATENATE("R7C",' RIESGOS DE GESTION'!#REF!),"")</f>
        <v>#REF!</v>
      </c>
      <c r="AE52" s="27" t="e">
        <f>IF(AND(' RIESGOS DE GESTION'!#REF!="Muy Baja",' RIESGOS DE GESTION'!#REF!="Mayor"),CONCATENATE("R7C",' RIESGOS DE GESTION'!#REF!),"")</f>
        <v>#REF!</v>
      </c>
      <c r="AF52" s="27" t="e">
        <f>IF(AND(' RIESGOS DE GESTION'!#REF!="Muy Baja",' RIESGOS DE GESTION'!#REF!="Mayor"),CONCATENATE("R7C",' RIESGOS DE GESTION'!#REF!),"")</f>
        <v>#REF!</v>
      </c>
      <c r="AG52" s="28" t="e">
        <f>IF(AND(' RIESGOS DE GESTION'!#REF!="Muy Baja",' RIESGOS DE GESTION'!#REF!="Mayor"),CONCATENATE("R7C",' RIESGOS DE GESTION'!#REF!),"")</f>
        <v>#REF!</v>
      </c>
      <c r="AH52" s="29" t="e">
        <f>IF(AND(' RIESGOS DE GESTION'!#REF!="Muy Baja",' RIESGOS DE GESTION'!#REF!="Catastrófico"),CONCATENATE("R7C",' RIESGOS DE GESTION'!#REF!),"")</f>
        <v>#REF!</v>
      </c>
      <c r="AI52" s="30" t="e">
        <f>IF(AND(' RIESGOS DE GESTION'!#REF!="Muy Baja",' RIESGOS DE GESTION'!#REF!="Catastrófico"),CONCATENATE("R7C",' RIESGOS DE GESTION'!#REF!),"")</f>
        <v>#REF!</v>
      </c>
      <c r="AJ52" s="30" t="e">
        <f>IF(AND(' RIESGOS DE GESTION'!#REF!="Muy Baja",' RIESGOS DE GESTION'!#REF!="Catastrófico"),CONCATENATE("R7C",' RIESGOS DE GESTION'!#REF!),"")</f>
        <v>#REF!</v>
      </c>
      <c r="AK52" s="30" t="e">
        <f>IF(AND(' RIESGOS DE GESTION'!#REF!="Muy Baja",' RIESGOS DE GESTION'!#REF!="Catastrófico"),CONCATENATE("R7C",' RIESGOS DE GESTION'!#REF!),"")</f>
        <v>#REF!</v>
      </c>
      <c r="AL52" s="30" t="e">
        <f>IF(AND(' RIESGOS DE GESTION'!#REF!="Muy Baja",' RIESGOS DE GESTION'!#REF!="Catastrófico"),CONCATENATE("R7C",' RIESGOS DE GESTION'!#REF!),"")</f>
        <v>#REF!</v>
      </c>
      <c r="AM52" s="31" t="e">
        <f>IF(AND(' RIESGOS DE GESTION'!#REF!="Muy Baja",' RIESGOS DE GESTION'!#REF!="Catastrófico"),CONCATENATE("R7C",' RIESGOS DE GESTION'!#REF!),"")</f>
        <v>#REF!</v>
      </c>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row>
    <row r="53" spans="1:80" ht="15" customHeight="1" x14ac:dyDescent="0.25">
      <c r="A53" s="57"/>
      <c r="B53" s="413"/>
      <c r="C53" s="413"/>
      <c r="D53" s="414"/>
      <c r="E53" s="512"/>
      <c r="F53" s="511"/>
      <c r="G53" s="511"/>
      <c r="H53" s="511"/>
      <c r="I53" s="527"/>
      <c r="J53" s="50" t="e">
        <f>IF(AND(' RIESGOS DE GESTION'!#REF!="Muy Baja",' RIESGOS DE GESTION'!#REF!="Leve"),CONCATENATE("R8C",' RIESGOS DE GESTION'!#REF!),"")</f>
        <v>#REF!</v>
      </c>
      <c r="K53" s="51" t="e">
        <f>IF(AND(' RIESGOS DE GESTION'!#REF!="Muy Baja",' RIESGOS DE GESTION'!#REF!="Leve"),CONCATENATE("R8C",' RIESGOS DE GESTION'!#REF!),"")</f>
        <v>#REF!</v>
      </c>
      <c r="L53" s="51" t="e">
        <f>IF(AND(' RIESGOS DE GESTION'!#REF!="Muy Baja",' RIESGOS DE GESTION'!#REF!="Leve"),CONCATENATE("R8C",' RIESGOS DE GESTION'!#REF!),"")</f>
        <v>#REF!</v>
      </c>
      <c r="M53" s="51" t="e">
        <f>IF(AND(' RIESGOS DE GESTION'!#REF!="Muy Baja",' RIESGOS DE GESTION'!#REF!="Leve"),CONCATENATE("R8C",' RIESGOS DE GESTION'!#REF!),"")</f>
        <v>#REF!</v>
      </c>
      <c r="N53" s="51" t="e">
        <f>IF(AND(' RIESGOS DE GESTION'!#REF!="Muy Baja",' RIESGOS DE GESTION'!#REF!="Leve"),CONCATENATE("R8C",' RIESGOS DE GESTION'!#REF!),"")</f>
        <v>#REF!</v>
      </c>
      <c r="O53" s="52" t="e">
        <f>IF(AND(' RIESGOS DE GESTION'!#REF!="Muy Baja",' RIESGOS DE GESTION'!#REF!="Leve"),CONCATENATE("R8C",' RIESGOS DE GESTION'!#REF!),"")</f>
        <v>#REF!</v>
      </c>
      <c r="P53" s="50" t="e">
        <f>IF(AND(' RIESGOS DE GESTION'!#REF!="Muy Baja",' RIESGOS DE GESTION'!#REF!="Menor"),CONCATENATE("R8C",' RIESGOS DE GESTION'!#REF!),"")</f>
        <v>#REF!</v>
      </c>
      <c r="Q53" s="51" t="e">
        <f>IF(AND(' RIESGOS DE GESTION'!#REF!="Muy Baja",' RIESGOS DE GESTION'!#REF!="Menor"),CONCATENATE("R8C",' RIESGOS DE GESTION'!#REF!),"")</f>
        <v>#REF!</v>
      </c>
      <c r="R53" s="51" t="e">
        <f>IF(AND(' RIESGOS DE GESTION'!#REF!="Muy Baja",' RIESGOS DE GESTION'!#REF!="Menor"),CONCATENATE("R8C",' RIESGOS DE GESTION'!#REF!),"")</f>
        <v>#REF!</v>
      </c>
      <c r="S53" s="51" t="e">
        <f>IF(AND(' RIESGOS DE GESTION'!#REF!="Muy Baja",' RIESGOS DE GESTION'!#REF!="Menor"),CONCATENATE("R8C",' RIESGOS DE GESTION'!#REF!),"")</f>
        <v>#REF!</v>
      </c>
      <c r="T53" s="51" t="e">
        <f>IF(AND(' RIESGOS DE GESTION'!#REF!="Muy Baja",' RIESGOS DE GESTION'!#REF!="Menor"),CONCATENATE("R8C",' RIESGOS DE GESTION'!#REF!),"")</f>
        <v>#REF!</v>
      </c>
      <c r="U53" s="52" t="e">
        <f>IF(AND(' RIESGOS DE GESTION'!#REF!="Muy Baja",' RIESGOS DE GESTION'!#REF!="Menor"),CONCATENATE("R8C",' RIESGOS DE GESTION'!#REF!),"")</f>
        <v>#REF!</v>
      </c>
      <c r="V53" s="41" t="e">
        <f>IF(AND(' RIESGOS DE GESTION'!#REF!="Muy Baja",' RIESGOS DE GESTION'!#REF!="Moderado"),CONCATENATE("R8C",' RIESGOS DE GESTION'!#REF!),"")</f>
        <v>#REF!</v>
      </c>
      <c r="W53" s="42" t="e">
        <f>IF(AND(' RIESGOS DE GESTION'!#REF!="Muy Baja",' RIESGOS DE GESTION'!#REF!="Moderado"),CONCATENATE("R8C",' RIESGOS DE GESTION'!#REF!),"")</f>
        <v>#REF!</v>
      </c>
      <c r="X53" s="42" t="e">
        <f>IF(AND(' RIESGOS DE GESTION'!#REF!="Muy Baja",' RIESGOS DE GESTION'!#REF!="Moderado"),CONCATENATE("R8C",' RIESGOS DE GESTION'!#REF!),"")</f>
        <v>#REF!</v>
      </c>
      <c r="Y53" s="42" t="e">
        <f>IF(AND(' RIESGOS DE GESTION'!#REF!="Muy Baja",' RIESGOS DE GESTION'!#REF!="Moderado"),CONCATENATE("R8C",' RIESGOS DE GESTION'!#REF!),"")</f>
        <v>#REF!</v>
      </c>
      <c r="Z53" s="42" t="e">
        <f>IF(AND(' RIESGOS DE GESTION'!#REF!="Muy Baja",' RIESGOS DE GESTION'!#REF!="Moderado"),CONCATENATE("R8C",' RIESGOS DE GESTION'!#REF!),"")</f>
        <v>#REF!</v>
      </c>
      <c r="AA53" s="43" t="e">
        <f>IF(AND(' RIESGOS DE GESTION'!#REF!="Muy Baja",' RIESGOS DE GESTION'!#REF!="Moderado"),CONCATENATE("R8C",' RIESGOS DE GESTION'!#REF!),"")</f>
        <v>#REF!</v>
      </c>
      <c r="AB53" s="26" t="e">
        <f>IF(AND(' RIESGOS DE GESTION'!#REF!="Muy Baja",' RIESGOS DE GESTION'!#REF!="Mayor"),CONCATENATE("R8C",' RIESGOS DE GESTION'!#REF!),"")</f>
        <v>#REF!</v>
      </c>
      <c r="AC53" s="27" t="e">
        <f>IF(AND(' RIESGOS DE GESTION'!#REF!="Muy Baja",' RIESGOS DE GESTION'!#REF!="Mayor"),CONCATENATE("R8C",' RIESGOS DE GESTION'!#REF!),"")</f>
        <v>#REF!</v>
      </c>
      <c r="AD53" s="27" t="e">
        <f>IF(AND(' RIESGOS DE GESTION'!#REF!="Muy Baja",' RIESGOS DE GESTION'!#REF!="Mayor"),CONCATENATE("R8C",' RIESGOS DE GESTION'!#REF!),"")</f>
        <v>#REF!</v>
      </c>
      <c r="AE53" s="27" t="e">
        <f>IF(AND(' RIESGOS DE GESTION'!#REF!="Muy Baja",' RIESGOS DE GESTION'!#REF!="Mayor"),CONCATENATE("R8C",' RIESGOS DE GESTION'!#REF!),"")</f>
        <v>#REF!</v>
      </c>
      <c r="AF53" s="27" t="e">
        <f>IF(AND(' RIESGOS DE GESTION'!#REF!="Muy Baja",' RIESGOS DE GESTION'!#REF!="Mayor"),CONCATENATE("R8C",' RIESGOS DE GESTION'!#REF!),"")</f>
        <v>#REF!</v>
      </c>
      <c r="AG53" s="28" t="e">
        <f>IF(AND(' RIESGOS DE GESTION'!#REF!="Muy Baja",' RIESGOS DE GESTION'!#REF!="Mayor"),CONCATENATE("R8C",' RIESGOS DE GESTION'!#REF!),"")</f>
        <v>#REF!</v>
      </c>
      <c r="AH53" s="29" t="e">
        <f>IF(AND(' RIESGOS DE GESTION'!#REF!="Muy Baja",' RIESGOS DE GESTION'!#REF!="Catastrófico"),CONCATENATE("R8C",' RIESGOS DE GESTION'!#REF!),"")</f>
        <v>#REF!</v>
      </c>
      <c r="AI53" s="30" t="e">
        <f>IF(AND(' RIESGOS DE GESTION'!#REF!="Muy Baja",' RIESGOS DE GESTION'!#REF!="Catastrófico"),CONCATENATE("R8C",' RIESGOS DE GESTION'!#REF!),"")</f>
        <v>#REF!</v>
      </c>
      <c r="AJ53" s="30" t="e">
        <f>IF(AND(' RIESGOS DE GESTION'!#REF!="Muy Baja",' RIESGOS DE GESTION'!#REF!="Catastrófico"),CONCATENATE("R8C",' RIESGOS DE GESTION'!#REF!),"")</f>
        <v>#REF!</v>
      </c>
      <c r="AK53" s="30" t="e">
        <f>IF(AND(' RIESGOS DE GESTION'!#REF!="Muy Baja",' RIESGOS DE GESTION'!#REF!="Catastrófico"),CONCATENATE("R8C",' RIESGOS DE GESTION'!#REF!),"")</f>
        <v>#REF!</v>
      </c>
      <c r="AL53" s="30" t="e">
        <f>IF(AND(' RIESGOS DE GESTION'!#REF!="Muy Baja",' RIESGOS DE GESTION'!#REF!="Catastrófico"),CONCATENATE("R8C",' RIESGOS DE GESTION'!#REF!),"")</f>
        <v>#REF!</v>
      </c>
      <c r="AM53" s="31" t="e">
        <f>IF(AND(' RIESGOS DE GESTION'!#REF!="Muy Baja",' RIESGOS DE GESTION'!#REF!="Catastrófico"),CONCATENATE("R8C",' RIESGOS DE GESTION'!#REF!),"")</f>
        <v>#REF!</v>
      </c>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row>
    <row r="54" spans="1:80" ht="15" customHeight="1" x14ac:dyDescent="0.25">
      <c r="A54" s="57"/>
      <c r="B54" s="413"/>
      <c r="C54" s="413"/>
      <c r="D54" s="414"/>
      <c r="E54" s="512"/>
      <c r="F54" s="511"/>
      <c r="G54" s="511"/>
      <c r="H54" s="511"/>
      <c r="I54" s="527"/>
      <c r="J54" s="50" t="e">
        <f>IF(AND(' RIESGOS DE GESTION'!#REF!="Muy Baja",' RIESGOS DE GESTION'!#REF!="Leve"),CONCATENATE("R9C",' RIESGOS DE GESTION'!#REF!),"")</f>
        <v>#REF!</v>
      </c>
      <c r="K54" s="51" t="e">
        <f>IF(AND(' RIESGOS DE GESTION'!#REF!="Muy Baja",' RIESGOS DE GESTION'!#REF!="Leve"),CONCATENATE("R9C",' RIESGOS DE GESTION'!#REF!),"")</f>
        <v>#REF!</v>
      </c>
      <c r="L54" s="51" t="e">
        <f>IF(AND(' RIESGOS DE GESTION'!#REF!="Muy Baja",' RIESGOS DE GESTION'!#REF!="Leve"),CONCATENATE("R9C",' RIESGOS DE GESTION'!#REF!),"")</f>
        <v>#REF!</v>
      </c>
      <c r="M54" s="51" t="e">
        <f>IF(AND(' RIESGOS DE GESTION'!#REF!="Muy Baja",' RIESGOS DE GESTION'!#REF!="Leve"),CONCATENATE("R9C",' RIESGOS DE GESTION'!#REF!),"")</f>
        <v>#REF!</v>
      </c>
      <c r="N54" s="51" t="e">
        <f>IF(AND(' RIESGOS DE GESTION'!#REF!="Muy Baja",' RIESGOS DE GESTION'!#REF!="Leve"),CONCATENATE("R9C",' RIESGOS DE GESTION'!#REF!),"")</f>
        <v>#REF!</v>
      </c>
      <c r="O54" s="52" t="e">
        <f>IF(AND(' RIESGOS DE GESTION'!#REF!="Muy Baja",' RIESGOS DE GESTION'!#REF!="Leve"),CONCATENATE("R9C",' RIESGOS DE GESTION'!#REF!),"")</f>
        <v>#REF!</v>
      </c>
      <c r="P54" s="50" t="e">
        <f>IF(AND(' RIESGOS DE GESTION'!#REF!="Muy Baja",' RIESGOS DE GESTION'!#REF!="Menor"),CONCATENATE("R9C",' RIESGOS DE GESTION'!#REF!),"")</f>
        <v>#REF!</v>
      </c>
      <c r="Q54" s="51" t="e">
        <f>IF(AND(' RIESGOS DE GESTION'!#REF!="Muy Baja",' RIESGOS DE GESTION'!#REF!="Menor"),CONCATENATE("R9C",' RIESGOS DE GESTION'!#REF!),"")</f>
        <v>#REF!</v>
      </c>
      <c r="R54" s="51" t="e">
        <f>IF(AND(' RIESGOS DE GESTION'!#REF!="Muy Baja",' RIESGOS DE GESTION'!#REF!="Menor"),CONCATENATE("R9C",' RIESGOS DE GESTION'!#REF!),"")</f>
        <v>#REF!</v>
      </c>
      <c r="S54" s="51" t="e">
        <f>IF(AND(' RIESGOS DE GESTION'!#REF!="Muy Baja",' RIESGOS DE GESTION'!#REF!="Menor"),CONCATENATE("R9C",' RIESGOS DE GESTION'!#REF!),"")</f>
        <v>#REF!</v>
      </c>
      <c r="T54" s="51" t="e">
        <f>IF(AND(' RIESGOS DE GESTION'!#REF!="Muy Baja",' RIESGOS DE GESTION'!#REF!="Menor"),CONCATENATE("R9C",' RIESGOS DE GESTION'!#REF!),"")</f>
        <v>#REF!</v>
      </c>
      <c r="U54" s="52" t="e">
        <f>IF(AND(' RIESGOS DE GESTION'!#REF!="Muy Baja",' RIESGOS DE GESTION'!#REF!="Menor"),CONCATENATE("R9C",' RIESGOS DE GESTION'!#REF!),"")</f>
        <v>#REF!</v>
      </c>
      <c r="V54" s="41" t="e">
        <f>IF(AND(' RIESGOS DE GESTION'!#REF!="Muy Baja",' RIESGOS DE GESTION'!#REF!="Moderado"),CONCATENATE("R9C",' RIESGOS DE GESTION'!#REF!),"")</f>
        <v>#REF!</v>
      </c>
      <c r="W54" s="42" t="e">
        <f>IF(AND(' RIESGOS DE GESTION'!#REF!="Muy Baja",' RIESGOS DE GESTION'!#REF!="Moderado"),CONCATENATE("R9C",' RIESGOS DE GESTION'!#REF!),"")</f>
        <v>#REF!</v>
      </c>
      <c r="X54" s="42" t="e">
        <f>IF(AND(' RIESGOS DE GESTION'!#REF!="Muy Baja",' RIESGOS DE GESTION'!#REF!="Moderado"),CONCATENATE("R9C",' RIESGOS DE GESTION'!#REF!),"")</f>
        <v>#REF!</v>
      </c>
      <c r="Y54" s="42" t="e">
        <f>IF(AND(' RIESGOS DE GESTION'!#REF!="Muy Baja",' RIESGOS DE GESTION'!#REF!="Moderado"),CONCATENATE("R9C",' RIESGOS DE GESTION'!#REF!),"")</f>
        <v>#REF!</v>
      </c>
      <c r="Z54" s="42" t="e">
        <f>IF(AND(' RIESGOS DE GESTION'!#REF!="Muy Baja",' RIESGOS DE GESTION'!#REF!="Moderado"),CONCATENATE("R9C",' RIESGOS DE GESTION'!#REF!),"")</f>
        <v>#REF!</v>
      </c>
      <c r="AA54" s="43" t="e">
        <f>IF(AND(' RIESGOS DE GESTION'!#REF!="Muy Baja",' RIESGOS DE GESTION'!#REF!="Moderado"),CONCATENATE("R9C",' RIESGOS DE GESTION'!#REF!),"")</f>
        <v>#REF!</v>
      </c>
      <c r="AB54" s="26" t="e">
        <f>IF(AND(' RIESGOS DE GESTION'!#REF!="Muy Baja",' RIESGOS DE GESTION'!#REF!="Mayor"),CONCATENATE("R9C",' RIESGOS DE GESTION'!#REF!),"")</f>
        <v>#REF!</v>
      </c>
      <c r="AC54" s="27" t="e">
        <f>IF(AND(' RIESGOS DE GESTION'!#REF!="Muy Baja",' RIESGOS DE GESTION'!#REF!="Mayor"),CONCATENATE("R9C",' RIESGOS DE GESTION'!#REF!),"")</f>
        <v>#REF!</v>
      </c>
      <c r="AD54" s="27" t="e">
        <f>IF(AND(' RIESGOS DE GESTION'!#REF!="Muy Baja",' RIESGOS DE GESTION'!#REF!="Mayor"),CONCATENATE("R9C",' RIESGOS DE GESTION'!#REF!),"")</f>
        <v>#REF!</v>
      </c>
      <c r="AE54" s="27" t="e">
        <f>IF(AND(' RIESGOS DE GESTION'!#REF!="Muy Baja",' RIESGOS DE GESTION'!#REF!="Mayor"),CONCATENATE("R9C",' RIESGOS DE GESTION'!#REF!),"")</f>
        <v>#REF!</v>
      </c>
      <c r="AF54" s="27" t="e">
        <f>IF(AND(' RIESGOS DE GESTION'!#REF!="Muy Baja",' RIESGOS DE GESTION'!#REF!="Mayor"),CONCATENATE("R9C",' RIESGOS DE GESTION'!#REF!),"")</f>
        <v>#REF!</v>
      </c>
      <c r="AG54" s="28" t="e">
        <f>IF(AND(' RIESGOS DE GESTION'!#REF!="Muy Baja",' RIESGOS DE GESTION'!#REF!="Mayor"),CONCATENATE("R9C",' RIESGOS DE GESTION'!#REF!),"")</f>
        <v>#REF!</v>
      </c>
      <c r="AH54" s="29" t="e">
        <f>IF(AND(' RIESGOS DE GESTION'!#REF!="Muy Baja",' RIESGOS DE GESTION'!#REF!="Catastrófico"),CONCATENATE("R9C",' RIESGOS DE GESTION'!#REF!),"")</f>
        <v>#REF!</v>
      </c>
      <c r="AI54" s="30" t="e">
        <f>IF(AND(' RIESGOS DE GESTION'!#REF!="Muy Baja",' RIESGOS DE GESTION'!#REF!="Catastrófico"),CONCATENATE("R9C",' RIESGOS DE GESTION'!#REF!),"")</f>
        <v>#REF!</v>
      </c>
      <c r="AJ54" s="30" t="e">
        <f>IF(AND(' RIESGOS DE GESTION'!#REF!="Muy Baja",' RIESGOS DE GESTION'!#REF!="Catastrófico"),CONCATENATE("R9C",' RIESGOS DE GESTION'!#REF!),"")</f>
        <v>#REF!</v>
      </c>
      <c r="AK54" s="30" t="e">
        <f>IF(AND(' RIESGOS DE GESTION'!#REF!="Muy Baja",' RIESGOS DE GESTION'!#REF!="Catastrófico"),CONCATENATE("R9C",' RIESGOS DE GESTION'!#REF!),"")</f>
        <v>#REF!</v>
      </c>
      <c r="AL54" s="30" t="e">
        <f>IF(AND(' RIESGOS DE GESTION'!#REF!="Muy Baja",' RIESGOS DE GESTION'!#REF!="Catastrófico"),CONCATENATE("R9C",' RIESGOS DE GESTION'!#REF!),"")</f>
        <v>#REF!</v>
      </c>
      <c r="AM54" s="31" t="e">
        <f>IF(AND(' RIESGOS DE GESTION'!#REF!="Muy Baja",' RIESGOS DE GESTION'!#REF!="Catastrófico"),CONCATENATE("R9C",' RIESGOS DE GESTION'!#REF!),"")</f>
        <v>#REF!</v>
      </c>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row>
    <row r="55" spans="1:80" ht="15.75" customHeight="1" thickBot="1" x14ac:dyDescent="0.3">
      <c r="A55" s="57"/>
      <c r="B55" s="413"/>
      <c r="C55" s="413"/>
      <c r="D55" s="414"/>
      <c r="E55" s="513"/>
      <c r="F55" s="514"/>
      <c r="G55" s="514"/>
      <c r="H55" s="514"/>
      <c r="I55" s="528"/>
      <c r="J55" s="53" t="e">
        <f>IF(AND(' RIESGOS DE GESTION'!#REF!="Muy Baja",' RIESGOS DE GESTION'!#REF!="Leve"),CONCATENATE("R10C",' RIESGOS DE GESTION'!#REF!),"")</f>
        <v>#REF!</v>
      </c>
      <c r="K55" s="54" t="e">
        <f>IF(AND(' RIESGOS DE GESTION'!#REF!="Muy Baja",' RIESGOS DE GESTION'!#REF!="Leve"),CONCATENATE("R10C",' RIESGOS DE GESTION'!#REF!),"")</f>
        <v>#REF!</v>
      </c>
      <c r="L55" s="54" t="e">
        <f>IF(AND(' RIESGOS DE GESTION'!#REF!="Muy Baja",' RIESGOS DE GESTION'!#REF!="Leve"),CONCATENATE("R10C",' RIESGOS DE GESTION'!#REF!),"")</f>
        <v>#REF!</v>
      </c>
      <c r="M55" s="54" t="e">
        <f>IF(AND(' RIESGOS DE GESTION'!#REF!="Muy Baja",' RIESGOS DE GESTION'!#REF!="Leve"),CONCATENATE("R10C",' RIESGOS DE GESTION'!#REF!),"")</f>
        <v>#REF!</v>
      </c>
      <c r="N55" s="54" t="e">
        <f>IF(AND(' RIESGOS DE GESTION'!#REF!="Muy Baja",' RIESGOS DE GESTION'!#REF!="Leve"),CONCATENATE("R10C",' RIESGOS DE GESTION'!#REF!),"")</f>
        <v>#REF!</v>
      </c>
      <c r="O55" s="55" t="e">
        <f>IF(AND(' RIESGOS DE GESTION'!#REF!="Muy Baja",' RIESGOS DE GESTION'!#REF!="Leve"),CONCATENATE("R10C",' RIESGOS DE GESTION'!#REF!),"")</f>
        <v>#REF!</v>
      </c>
      <c r="P55" s="53" t="e">
        <f>IF(AND(' RIESGOS DE GESTION'!#REF!="Muy Baja",' RIESGOS DE GESTION'!#REF!="Menor"),CONCATENATE("R10C",' RIESGOS DE GESTION'!#REF!),"")</f>
        <v>#REF!</v>
      </c>
      <c r="Q55" s="54" t="e">
        <f>IF(AND(' RIESGOS DE GESTION'!#REF!="Muy Baja",' RIESGOS DE GESTION'!#REF!="Menor"),CONCATENATE("R10C",' RIESGOS DE GESTION'!#REF!),"")</f>
        <v>#REF!</v>
      </c>
      <c r="R55" s="54" t="e">
        <f>IF(AND(' RIESGOS DE GESTION'!#REF!="Muy Baja",' RIESGOS DE GESTION'!#REF!="Menor"),CONCATENATE("R10C",' RIESGOS DE GESTION'!#REF!),"")</f>
        <v>#REF!</v>
      </c>
      <c r="S55" s="54" t="e">
        <f>IF(AND(' RIESGOS DE GESTION'!#REF!="Muy Baja",' RIESGOS DE GESTION'!#REF!="Menor"),CONCATENATE("R10C",' RIESGOS DE GESTION'!#REF!),"")</f>
        <v>#REF!</v>
      </c>
      <c r="T55" s="54" t="e">
        <f>IF(AND(' RIESGOS DE GESTION'!#REF!="Muy Baja",' RIESGOS DE GESTION'!#REF!="Menor"),CONCATENATE("R10C",' RIESGOS DE GESTION'!#REF!),"")</f>
        <v>#REF!</v>
      </c>
      <c r="U55" s="55" t="e">
        <f>IF(AND(' RIESGOS DE GESTION'!#REF!="Muy Baja",' RIESGOS DE GESTION'!#REF!="Menor"),CONCATENATE("R10C",' RIESGOS DE GESTION'!#REF!),"")</f>
        <v>#REF!</v>
      </c>
      <c r="V55" s="44" t="e">
        <f>IF(AND(' RIESGOS DE GESTION'!#REF!="Muy Baja",' RIESGOS DE GESTION'!#REF!="Moderado"),CONCATENATE("R10C",' RIESGOS DE GESTION'!#REF!),"")</f>
        <v>#REF!</v>
      </c>
      <c r="W55" s="45" t="e">
        <f>IF(AND(' RIESGOS DE GESTION'!#REF!="Muy Baja",' RIESGOS DE GESTION'!#REF!="Moderado"),CONCATENATE("R10C",' RIESGOS DE GESTION'!#REF!),"")</f>
        <v>#REF!</v>
      </c>
      <c r="X55" s="45" t="e">
        <f>IF(AND(' RIESGOS DE GESTION'!#REF!="Muy Baja",' RIESGOS DE GESTION'!#REF!="Moderado"),CONCATENATE("R10C",' RIESGOS DE GESTION'!#REF!),"")</f>
        <v>#REF!</v>
      </c>
      <c r="Y55" s="45" t="e">
        <f>IF(AND(' RIESGOS DE GESTION'!#REF!="Muy Baja",' RIESGOS DE GESTION'!#REF!="Moderado"),CONCATENATE("R10C",' RIESGOS DE GESTION'!#REF!),"")</f>
        <v>#REF!</v>
      </c>
      <c r="Z55" s="45" t="e">
        <f>IF(AND(' RIESGOS DE GESTION'!#REF!="Muy Baja",' RIESGOS DE GESTION'!#REF!="Moderado"),CONCATENATE("R10C",' RIESGOS DE GESTION'!#REF!),"")</f>
        <v>#REF!</v>
      </c>
      <c r="AA55" s="46" t="e">
        <f>IF(AND(' RIESGOS DE GESTION'!#REF!="Muy Baja",' RIESGOS DE GESTION'!#REF!="Moderado"),CONCATENATE("R10C",' RIESGOS DE GESTION'!#REF!),"")</f>
        <v>#REF!</v>
      </c>
      <c r="AB55" s="32" t="e">
        <f>IF(AND(' RIESGOS DE GESTION'!#REF!="Muy Baja",' RIESGOS DE GESTION'!#REF!="Mayor"),CONCATENATE("R10C",' RIESGOS DE GESTION'!#REF!),"")</f>
        <v>#REF!</v>
      </c>
      <c r="AC55" s="33" t="e">
        <f>IF(AND(' RIESGOS DE GESTION'!#REF!="Muy Baja",' RIESGOS DE GESTION'!#REF!="Mayor"),CONCATENATE("R10C",' RIESGOS DE GESTION'!#REF!),"")</f>
        <v>#REF!</v>
      </c>
      <c r="AD55" s="33" t="e">
        <f>IF(AND(' RIESGOS DE GESTION'!#REF!="Muy Baja",' RIESGOS DE GESTION'!#REF!="Mayor"),CONCATENATE("R10C",' RIESGOS DE GESTION'!#REF!),"")</f>
        <v>#REF!</v>
      </c>
      <c r="AE55" s="33" t="e">
        <f>IF(AND(' RIESGOS DE GESTION'!#REF!="Muy Baja",' RIESGOS DE GESTION'!#REF!="Mayor"),CONCATENATE("R10C",' RIESGOS DE GESTION'!#REF!),"")</f>
        <v>#REF!</v>
      </c>
      <c r="AF55" s="33" t="e">
        <f>IF(AND(' RIESGOS DE GESTION'!#REF!="Muy Baja",' RIESGOS DE GESTION'!#REF!="Mayor"),CONCATENATE("R10C",' RIESGOS DE GESTION'!#REF!),"")</f>
        <v>#REF!</v>
      </c>
      <c r="AG55" s="34" t="e">
        <f>IF(AND(' RIESGOS DE GESTION'!#REF!="Muy Baja",' RIESGOS DE GESTION'!#REF!="Mayor"),CONCATENATE("R10C",' RIESGOS DE GESTION'!#REF!),"")</f>
        <v>#REF!</v>
      </c>
      <c r="AH55" s="35" t="e">
        <f>IF(AND(' RIESGOS DE GESTION'!#REF!="Muy Baja",' RIESGOS DE GESTION'!#REF!="Catastrófico"),CONCATENATE("R10C",' RIESGOS DE GESTION'!#REF!),"")</f>
        <v>#REF!</v>
      </c>
      <c r="AI55" s="36" t="e">
        <f>IF(AND(' RIESGOS DE GESTION'!#REF!="Muy Baja",' RIESGOS DE GESTION'!#REF!="Catastrófico"),CONCATENATE("R10C",' RIESGOS DE GESTION'!#REF!),"")</f>
        <v>#REF!</v>
      </c>
      <c r="AJ55" s="36" t="e">
        <f>IF(AND(' RIESGOS DE GESTION'!#REF!="Muy Baja",' RIESGOS DE GESTION'!#REF!="Catastrófico"),CONCATENATE("R10C",' RIESGOS DE GESTION'!#REF!),"")</f>
        <v>#REF!</v>
      </c>
      <c r="AK55" s="36" t="e">
        <f>IF(AND(' RIESGOS DE GESTION'!#REF!="Muy Baja",' RIESGOS DE GESTION'!#REF!="Catastrófico"),CONCATENATE("R10C",' RIESGOS DE GESTION'!#REF!),"")</f>
        <v>#REF!</v>
      </c>
      <c r="AL55" s="36" t="e">
        <f>IF(AND(' RIESGOS DE GESTION'!#REF!="Muy Baja",' RIESGOS DE GESTION'!#REF!="Catastrófico"),CONCATENATE("R10C",' RIESGOS DE GESTION'!#REF!),"")</f>
        <v>#REF!</v>
      </c>
      <c r="AM55" s="37" t="e">
        <f>IF(AND(' RIESGOS DE GESTION'!#REF!="Muy Baja",' RIESGOS DE GESTION'!#REF!="Catastrófico"),CONCATENATE("R10C",' RIESGOS DE GESTION'!#REF!),"")</f>
        <v>#REF!</v>
      </c>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row>
    <row r="56" spans="1:80" x14ac:dyDescent="0.25">
      <c r="A56" s="57"/>
      <c r="B56" s="57"/>
      <c r="C56" s="57"/>
      <c r="D56" s="57"/>
      <c r="E56" s="57"/>
      <c r="F56" s="57"/>
      <c r="G56" s="57"/>
      <c r="H56" s="57"/>
      <c r="I56" s="57"/>
      <c r="J56" s="508" t="s">
        <v>369</v>
      </c>
      <c r="K56" s="509"/>
      <c r="L56" s="509"/>
      <c r="M56" s="509"/>
      <c r="N56" s="509"/>
      <c r="O56" s="526"/>
      <c r="P56" s="508" t="s">
        <v>370</v>
      </c>
      <c r="Q56" s="509"/>
      <c r="R56" s="509"/>
      <c r="S56" s="509"/>
      <c r="T56" s="509"/>
      <c r="U56" s="526"/>
      <c r="V56" s="508" t="s">
        <v>371</v>
      </c>
      <c r="W56" s="509"/>
      <c r="X56" s="509"/>
      <c r="Y56" s="509"/>
      <c r="Z56" s="509"/>
      <c r="AA56" s="526"/>
      <c r="AB56" s="508" t="s">
        <v>372</v>
      </c>
      <c r="AC56" s="547"/>
      <c r="AD56" s="509"/>
      <c r="AE56" s="509"/>
      <c r="AF56" s="509"/>
      <c r="AG56" s="526"/>
      <c r="AH56" s="508" t="s">
        <v>373</v>
      </c>
      <c r="AI56" s="509"/>
      <c r="AJ56" s="509"/>
      <c r="AK56" s="509"/>
      <c r="AL56" s="509"/>
      <c r="AM56" s="526"/>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row>
    <row r="57" spans="1:80" x14ac:dyDescent="0.25">
      <c r="A57" s="57"/>
      <c r="B57" s="57"/>
      <c r="C57" s="57"/>
      <c r="D57" s="57"/>
      <c r="E57" s="57"/>
      <c r="F57" s="57"/>
      <c r="G57" s="57"/>
      <c r="H57" s="57"/>
      <c r="I57" s="57"/>
      <c r="J57" s="512"/>
      <c r="K57" s="511"/>
      <c r="L57" s="511"/>
      <c r="M57" s="511"/>
      <c r="N57" s="511"/>
      <c r="O57" s="527"/>
      <c r="P57" s="512"/>
      <c r="Q57" s="511"/>
      <c r="R57" s="511"/>
      <c r="S57" s="511"/>
      <c r="T57" s="511"/>
      <c r="U57" s="527"/>
      <c r="V57" s="512"/>
      <c r="W57" s="511"/>
      <c r="X57" s="511"/>
      <c r="Y57" s="511"/>
      <c r="Z57" s="511"/>
      <c r="AA57" s="527"/>
      <c r="AB57" s="512"/>
      <c r="AC57" s="511"/>
      <c r="AD57" s="511"/>
      <c r="AE57" s="511"/>
      <c r="AF57" s="511"/>
      <c r="AG57" s="527"/>
      <c r="AH57" s="512"/>
      <c r="AI57" s="511"/>
      <c r="AJ57" s="511"/>
      <c r="AK57" s="511"/>
      <c r="AL57" s="511"/>
      <c r="AM57" s="52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row>
    <row r="58" spans="1:80" x14ac:dyDescent="0.25">
      <c r="A58" s="57"/>
      <c r="B58" s="57"/>
      <c r="C58" s="57"/>
      <c r="D58" s="57"/>
      <c r="E58" s="57"/>
      <c r="F58" s="57"/>
      <c r="G58" s="57"/>
      <c r="H58" s="57"/>
      <c r="I58" s="57"/>
      <c r="J58" s="512"/>
      <c r="K58" s="511"/>
      <c r="L58" s="511"/>
      <c r="M58" s="511"/>
      <c r="N58" s="511"/>
      <c r="O58" s="527"/>
      <c r="P58" s="512"/>
      <c r="Q58" s="511"/>
      <c r="R58" s="511"/>
      <c r="S58" s="511"/>
      <c r="T58" s="511"/>
      <c r="U58" s="527"/>
      <c r="V58" s="512"/>
      <c r="W58" s="511"/>
      <c r="X58" s="511"/>
      <c r="Y58" s="511"/>
      <c r="Z58" s="511"/>
      <c r="AA58" s="527"/>
      <c r="AB58" s="512"/>
      <c r="AC58" s="511"/>
      <c r="AD58" s="511"/>
      <c r="AE58" s="511"/>
      <c r="AF58" s="511"/>
      <c r="AG58" s="527"/>
      <c r="AH58" s="512"/>
      <c r="AI58" s="511"/>
      <c r="AJ58" s="511"/>
      <c r="AK58" s="511"/>
      <c r="AL58" s="511"/>
      <c r="AM58" s="52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row>
    <row r="59" spans="1:80" x14ac:dyDescent="0.25">
      <c r="A59" s="57"/>
      <c r="B59" s="57"/>
      <c r="C59" s="57"/>
      <c r="D59" s="57"/>
      <c r="E59" s="57"/>
      <c r="F59" s="57"/>
      <c r="G59" s="57"/>
      <c r="H59" s="57"/>
      <c r="I59" s="57"/>
      <c r="J59" s="512"/>
      <c r="K59" s="511"/>
      <c r="L59" s="511"/>
      <c r="M59" s="511"/>
      <c r="N59" s="511"/>
      <c r="O59" s="527"/>
      <c r="P59" s="512"/>
      <c r="Q59" s="511"/>
      <c r="R59" s="511"/>
      <c r="S59" s="511"/>
      <c r="T59" s="511"/>
      <c r="U59" s="527"/>
      <c r="V59" s="512"/>
      <c r="W59" s="511"/>
      <c r="X59" s="511"/>
      <c r="Y59" s="511"/>
      <c r="Z59" s="511"/>
      <c r="AA59" s="527"/>
      <c r="AB59" s="512"/>
      <c r="AC59" s="511"/>
      <c r="AD59" s="511"/>
      <c r="AE59" s="511"/>
      <c r="AF59" s="511"/>
      <c r="AG59" s="527"/>
      <c r="AH59" s="512"/>
      <c r="AI59" s="511"/>
      <c r="AJ59" s="511"/>
      <c r="AK59" s="511"/>
      <c r="AL59" s="511"/>
      <c r="AM59" s="52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row>
    <row r="60" spans="1:80" x14ac:dyDescent="0.25">
      <c r="A60" s="57"/>
      <c r="B60" s="57"/>
      <c r="C60" s="57"/>
      <c r="D60" s="57"/>
      <c r="E60" s="57"/>
      <c r="F60" s="57"/>
      <c r="G60" s="57"/>
      <c r="H60" s="57"/>
      <c r="I60" s="57"/>
      <c r="J60" s="512"/>
      <c r="K60" s="511"/>
      <c r="L60" s="511"/>
      <c r="M60" s="511"/>
      <c r="N60" s="511"/>
      <c r="O60" s="527"/>
      <c r="P60" s="512"/>
      <c r="Q60" s="511"/>
      <c r="R60" s="511"/>
      <c r="S60" s="511"/>
      <c r="T60" s="511"/>
      <c r="U60" s="527"/>
      <c r="V60" s="512"/>
      <c r="W60" s="511"/>
      <c r="X60" s="511"/>
      <c r="Y60" s="511"/>
      <c r="Z60" s="511"/>
      <c r="AA60" s="527"/>
      <c r="AB60" s="512"/>
      <c r="AC60" s="511"/>
      <c r="AD60" s="511"/>
      <c r="AE60" s="511"/>
      <c r="AF60" s="511"/>
      <c r="AG60" s="527"/>
      <c r="AH60" s="512"/>
      <c r="AI60" s="511"/>
      <c r="AJ60" s="511"/>
      <c r="AK60" s="511"/>
      <c r="AL60" s="511"/>
      <c r="AM60" s="52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ht="15.75" thickBot="1" x14ac:dyDescent="0.3">
      <c r="A61" s="57"/>
      <c r="B61" s="57"/>
      <c r="C61" s="57"/>
      <c r="D61" s="57"/>
      <c r="E61" s="57"/>
      <c r="F61" s="57"/>
      <c r="G61" s="57"/>
      <c r="H61" s="57"/>
      <c r="I61" s="57"/>
      <c r="J61" s="513"/>
      <c r="K61" s="514"/>
      <c r="L61" s="514"/>
      <c r="M61" s="514"/>
      <c r="N61" s="514"/>
      <c r="O61" s="528"/>
      <c r="P61" s="513"/>
      <c r="Q61" s="514"/>
      <c r="R61" s="514"/>
      <c r="S61" s="514"/>
      <c r="T61" s="514"/>
      <c r="U61" s="528"/>
      <c r="V61" s="513"/>
      <c r="W61" s="514"/>
      <c r="X61" s="514"/>
      <c r="Y61" s="514"/>
      <c r="Z61" s="514"/>
      <c r="AA61" s="528"/>
      <c r="AB61" s="513"/>
      <c r="AC61" s="514"/>
      <c r="AD61" s="514"/>
      <c r="AE61" s="514"/>
      <c r="AF61" s="514"/>
      <c r="AG61" s="528"/>
      <c r="AH61" s="513"/>
      <c r="AI61" s="514"/>
      <c r="AJ61" s="514"/>
      <c r="AK61" s="514"/>
      <c r="AL61" s="514"/>
      <c r="AM61" s="528"/>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row>
    <row r="62" spans="1:80"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row>
    <row r="63" spans="1:80" ht="15" customHeight="1" x14ac:dyDescent="0.25">
      <c r="A63" s="57"/>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57"/>
      <c r="AV63" s="57"/>
      <c r="AW63" s="57"/>
      <c r="AX63" s="57"/>
      <c r="AY63" s="57"/>
      <c r="AZ63" s="57"/>
      <c r="BA63" s="57"/>
      <c r="BB63" s="57"/>
      <c r="BC63" s="57"/>
      <c r="BD63" s="57"/>
      <c r="BE63" s="57"/>
      <c r="BF63" s="57"/>
      <c r="BG63" s="57"/>
      <c r="BH63" s="57"/>
    </row>
    <row r="64" spans="1:80" ht="15" customHeight="1" x14ac:dyDescent="0.25">
      <c r="A64" s="57"/>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57"/>
      <c r="AV64" s="57"/>
      <c r="AW64" s="57"/>
      <c r="AX64" s="57"/>
      <c r="AY64" s="57"/>
      <c r="AZ64" s="57"/>
      <c r="BA64" s="57"/>
      <c r="BB64" s="57"/>
      <c r="BC64" s="57"/>
      <c r="BD64" s="57"/>
      <c r="BE64" s="57"/>
      <c r="BF64" s="57"/>
      <c r="BG64" s="57"/>
      <c r="BH64" s="57"/>
    </row>
    <row r="65" spans="1:60"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row>
    <row r="66" spans="1:60"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row>
    <row r="67" spans="1:60"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row>
    <row r="68" spans="1:60"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row>
    <row r="69" spans="1:60"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row>
    <row r="70" spans="1:60"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row>
    <row r="71" spans="1:60"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row>
    <row r="72" spans="1:60"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row>
    <row r="73" spans="1:60"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row>
    <row r="74" spans="1:60"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row>
    <row r="75" spans="1:60"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row>
    <row r="76" spans="1:60"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row>
    <row r="77" spans="1:60"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row>
    <row r="78" spans="1:60"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row>
    <row r="79" spans="1:60"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row>
    <row r="80" spans="1:60"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row>
    <row r="81" spans="1:60"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row>
    <row r="82" spans="1:60"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row>
    <row r="83" spans="1:60"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row>
    <row r="84" spans="1:60"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row>
    <row r="85" spans="1:60"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row>
    <row r="86" spans="1:60"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row>
    <row r="87" spans="1:60"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row>
    <row r="88" spans="1:60"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row>
    <row r="89" spans="1:60"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row>
    <row r="90" spans="1:60"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row>
    <row r="91" spans="1:60"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row>
    <row r="92" spans="1:60"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row>
    <row r="93" spans="1:60"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row>
    <row r="94" spans="1:60"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row>
    <row r="95" spans="1:60"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row>
    <row r="96" spans="1:60"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row>
    <row r="97" spans="1:60"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row>
    <row r="98" spans="1:60"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row>
    <row r="99" spans="1:60"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row>
    <row r="100" spans="1:60"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row>
    <row r="101" spans="1:60"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row>
    <row r="102" spans="1:60"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row>
    <row r="103" spans="1:60"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row>
    <row r="104" spans="1:60"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row>
    <row r="105" spans="1:60"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row>
    <row r="106" spans="1:60"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row>
    <row r="107" spans="1:60"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row>
    <row r="108" spans="1:60"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row>
    <row r="109" spans="1:60"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row>
    <row r="110" spans="1:60"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row>
    <row r="111" spans="1:60"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row>
    <row r="112" spans="1:60"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row>
    <row r="113" spans="1:60"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row>
    <row r="114" spans="1:60"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row>
    <row r="115" spans="1:60"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row>
    <row r="116" spans="1:60"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row>
    <row r="117" spans="1:60"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row>
    <row r="118" spans="1:60"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row>
    <row r="119" spans="1:60"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row>
    <row r="120" spans="1:60"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row>
    <row r="121" spans="1:60"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row>
    <row r="122" spans="1:60" x14ac:dyDescent="0.2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row>
    <row r="123" spans="1:60" x14ac:dyDescent="0.2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row>
    <row r="124" spans="1:60" x14ac:dyDescent="0.2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row>
    <row r="125" spans="1:60" x14ac:dyDescent="0.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row>
    <row r="126" spans="1:60" x14ac:dyDescent="0.2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row>
    <row r="127" spans="1:60" x14ac:dyDescent="0.2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row>
    <row r="128" spans="1:60" x14ac:dyDescent="0.2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row>
    <row r="129" spans="1:60" x14ac:dyDescent="0.2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row>
    <row r="130" spans="1:60" x14ac:dyDescent="0.2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row>
    <row r="131" spans="1:60" x14ac:dyDescent="0.2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row>
    <row r="132" spans="1:60" x14ac:dyDescent="0.2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row>
    <row r="133" spans="1:60" x14ac:dyDescent="0.2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row>
    <row r="134" spans="1:60" x14ac:dyDescent="0.2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row>
    <row r="135" spans="1:60" x14ac:dyDescent="0.2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row>
    <row r="136" spans="1:60" x14ac:dyDescent="0.2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row>
    <row r="137" spans="1:60" x14ac:dyDescent="0.2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row>
    <row r="138" spans="1:60" x14ac:dyDescent="0.2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row>
    <row r="139" spans="1:60" x14ac:dyDescent="0.2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row>
    <row r="140" spans="1:60" x14ac:dyDescent="0.2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row>
    <row r="141" spans="1:60" x14ac:dyDescent="0.2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row>
    <row r="142" spans="1:60" x14ac:dyDescent="0.2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row>
    <row r="143" spans="1:60" x14ac:dyDescent="0.2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row>
    <row r="144" spans="1:60" x14ac:dyDescent="0.2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row>
    <row r="145" spans="1:60" x14ac:dyDescent="0.2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row>
    <row r="146" spans="1:60" x14ac:dyDescent="0.2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row>
    <row r="147" spans="1:60" x14ac:dyDescent="0.2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row>
    <row r="148" spans="1:60" x14ac:dyDescent="0.2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row>
    <row r="149" spans="1:60" x14ac:dyDescent="0.2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row>
    <row r="150" spans="1:60" x14ac:dyDescent="0.2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row>
    <row r="151" spans="1:60" x14ac:dyDescent="0.2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row>
    <row r="152" spans="1:60" x14ac:dyDescent="0.2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row>
    <row r="153" spans="1:60" x14ac:dyDescent="0.2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row>
    <row r="154" spans="1:60" x14ac:dyDescent="0.2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row>
    <row r="155" spans="1:60" x14ac:dyDescent="0.2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row>
    <row r="156" spans="1:60" x14ac:dyDescent="0.2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row>
    <row r="157" spans="1:60" x14ac:dyDescent="0.2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row>
    <row r="158" spans="1:60" x14ac:dyDescent="0.2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row>
    <row r="159" spans="1:60" x14ac:dyDescent="0.2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row>
    <row r="160" spans="1:60" x14ac:dyDescent="0.2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row>
    <row r="161" spans="1:60" x14ac:dyDescent="0.2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row>
    <row r="162" spans="1:60" x14ac:dyDescent="0.25">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row>
    <row r="163" spans="1:60" x14ac:dyDescent="0.2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row>
    <row r="164" spans="1:60" x14ac:dyDescent="0.2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row>
    <row r="165" spans="1:60" x14ac:dyDescent="0.2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row>
    <row r="166" spans="1:60" x14ac:dyDescent="0.2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row>
    <row r="167" spans="1:60" x14ac:dyDescent="0.2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row>
    <row r="168" spans="1:60" x14ac:dyDescent="0.2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row>
    <row r="169" spans="1:60" x14ac:dyDescent="0.25">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row>
    <row r="170" spans="1:60" x14ac:dyDescent="0.25">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row>
    <row r="171" spans="1:60" x14ac:dyDescent="0.2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row>
    <row r="172" spans="1:60" x14ac:dyDescent="0.2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row>
    <row r="173" spans="1:60" x14ac:dyDescent="0.2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row>
    <row r="174" spans="1:60" x14ac:dyDescent="0.2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row>
    <row r="175" spans="1:60" x14ac:dyDescent="0.2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row>
    <row r="176" spans="1:60" x14ac:dyDescent="0.25">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row>
    <row r="177" spans="1:60" x14ac:dyDescent="0.2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row>
    <row r="178" spans="1:60" x14ac:dyDescent="0.2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row>
    <row r="179" spans="1:60" x14ac:dyDescent="0.2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row>
    <row r="180" spans="1:60" x14ac:dyDescent="0.25">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row>
    <row r="181" spans="1:60" x14ac:dyDescent="0.2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row>
    <row r="182" spans="1:60" x14ac:dyDescent="0.25">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row>
    <row r="183" spans="1:60" x14ac:dyDescent="0.2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row>
    <row r="184" spans="1:60" x14ac:dyDescent="0.2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row>
    <row r="185" spans="1:60" x14ac:dyDescent="0.2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row>
    <row r="186" spans="1:60" x14ac:dyDescent="0.25">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row>
    <row r="187" spans="1:60" x14ac:dyDescent="0.2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row>
    <row r="188" spans="1:60" x14ac:dyDescent="0.25">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row>
    <row r="189" spans="1:60" x14ac:dyDescent="0.2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row>
    <row r="190" spans="1:60" x14ac:dyDescent="0.25">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row>
    <row r="191" spans="1:60" x14ac:dyDescent="0.25">
      <c r="A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row>
    <row r="192" spans="1:60" x14ac:dyDescent="0.25">
      <c r="A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row>
    <row r="193" spans="1:60" x14ac:dyDescent="0.25">
      <c r="A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row>
    <row r="194" spans="1:60" x14ac:dyDescent="0.25">
      <c r="A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row>
    <row r="195" spans="1:60" x14ac:dyDescent="0.25">
      <c r="A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row>
    <row r="196" spans="1:60" x14ac:dyDescent="0.25">
      <c r="A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row>
    <row r="197" spans="1:60" x14ac:dyDescent="0.25">
      <c r="A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row>
    <row r="198" spans="1:60" x14ac:dyDescent="0.25">
      <c r="A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row>
    <row r="199" spans="1:60" x14ac:dyDescent="0.25">
      <c r="A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row>
    <row r="200" spans="1:60" x14ac:dyDescent="0.25">
      <c r="A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row>
    <row r="201" spans="1:60" x14ac:dyDescent="0.25">
      <c r="A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row>
    <row r="202" spans="1:60" x14ac:dyDescent="0.25">
      <c r="A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row>
    <row r="203" spans="1:60" x14ac:dyDescent="0.25">
      <c r="A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row>
    <row r="204" spans="1:60" x14ac:dyDescent="0.25">
      <c r="A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row>
    <row r="205" spans="1:60" x14ac:dyDescent="0.25">
      <c r="A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row>
    <row r="206" spans="1:60" x14ac:dyDescent="0.25">
      <c r="A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row>
    <row r="207" spans="1:60" x14ac:dyDescent="0.25">
      <c r="A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row>
    <row r="208" spans="1:60" x14ac:dyDescent="0.25">
      <c r="A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row>
    <row r="209" spans="1:60" x14ac:dyDescent="0.25">
      <c r="A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row>
    <row r="210" spans="1:60" x14ac:dyDescent="0.25">
      <c r="A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row>
    <row r="211" spans="1:60" x14ac:dyDescent="0.25">
      <c r="A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row>
    <row r="212" spans="1:60" x14ac:dyDescent="0.25">
      <c r="A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row>
    <row r="213" spans="1:60" x14ac:dyDescent="0.25">
      <c r="A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row>
    <row r="214" spans="1:60" x14ac:dyDescent="0.25">
      <c r="A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row>
    <row r="215" spans="1:60" x14ac:dyDescent="0.25">
      <c r="A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row>
    <row r="216" spans="1:60" x14ac:dyDescent="0.25">
      <c r="A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row>
    <row r="217" spans="1:60" x14ac:dyDescent="0.25">
      <c r="A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row>
    <row r="218" spans="1:60" x14ac:dyDescent="0.25">
      <c r="A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row>
    <row r="219" spans="1:60" x14ac:dyDescent="0.25">
      <c r="A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row>
    <row r="220" spans="1:60" x14ac:dyDescent="0.25">
      <c r="A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row>
    <row r="221" spans="1:60" x14ac:dyDescent="0.25">
      <c r="A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row>
    <row r="222" spans="1:60" x14ac:dyDescent="0.25">
      <c r="A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row>
    <row r="223" spans="1:60" x14ac:dyDescent="0.25">
      <c r="A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row>
    <row r="224" spans="1:60" x14ac:dyDescent="0.25">
      <c r="A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row>
    <row r="225" spans="1:60" x14ac:dyDescent="0.25">
      <c r="A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row>
    <row r="226" spans="1:60" x14ac:dyDescent="0.25">
      <c r="A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row>
    <row r="227" spans="1:60" x14ac:dyDescent="0.25">
      <c r="A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row>
    <row r="228" spans="1:60" x14ac:dyDescent="0.25">
      <c r="A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row>
    <row r="229" spans="1:60" x14ac:dyDescent="0.25">
      <c r="A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row>
    <row r="230" spans="1:60" x14ac:dyDescent="0.25">
      <c r="A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row>
    <row r="231" spans="1:60" x14ac:dyDescent="0.25">
      <c r="A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row>
    <row r="232" spans="1:60" x14ac:dyDescent="0.25">
      <c r="A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row>
    <row r="233" spans="1:60" x14ac:dyDescent="0.25">
      <c r="A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row>
    <row r="234" spans="1:60" x14ac:dyDescent="0.25">
      <c r="A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row>
    <row r="235" spans="1:60" x14ac:dyDescent="0.25">
      <c r="A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row>
    <row r="236" spans="1:60" x14ac:dyDescent="0.25">
      <c r="A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row>
    <row r="237" spans="1:60" x14ac:dyDescent="0.25">
      <c r="A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row>
    <row r="238" spans="1:60" x14ac:dyDescent="0.25">
      <c r="A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row>
    <row r="239" spans="1:60" x14ac:dyDescent="0.25">
      <c r="A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row>
    <row r="240" spans="1:60" x14ac:dyDescent="0.25">
      <c r="A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row>
    <row r="241" spans="1:60" x14ac:dyDescent="0.25">
      <c r="A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row>
    <row r="242" spans="1:60" x14ac:dyDescent="0.25">
      <c r="A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row>
    <row r="243" spans="1:60" x14ac:dyDescent="0.25">
      <c r="A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row>
    <row r="244" spans="1:60" x14ac:dyDescent="0.25">
      <c r="A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row>
    <row r="245" spans="1:60" x14ac:dyDescent="0.25">
      <c r="A245" s="57"/>
    </row>
    <row r="246" spans="1:60" x14ac:dyDescent="0.25">
      <c r="A246" s="57"/>
    </row>
    <row r="247" spans="1:60" x14ac:dyDescent="0.25">
      <c r="A247" s="57"/>
    </row>
    <row r="248" spans="1:60" x14ac:dyDescent="0.25">
      <c r="A248" s="57"/>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57"/>
      <c r="B1" s="548" t="s">
        <v>375</v>
      </c>
      <c r="C1" s="548"/>
      <c r="D1" s="548"/>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37"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1:37" ht="25.5" x14ac:dyDescent="0.25">
      <c r="A3" s="57"/>
      <c r="B3" s="6"/>
      <c r="C3" s="7" t="s">
        <v>376</v>
      </c>
      <c r="D3" s="7" t="s">
        <v>240</v>
      </c>
      <c r="E3" s="57"/>
      <c r="F3" s="57"/>
      <c r="G3" s="57"/>
      <c r="H3" s="57"/>
      <c r="I3" s="57"/>
      <c r="J3" s="57"/>
      <c r="K3" s="57"/>
      <c r="L3" s="57"/>
      <c r="M3" s="57"/>
      <c r="N3" s="57"/>
      <c r="O3" s="57"/>
      <c r="P3" s="57"/>
      <c r="Q3" s="57"/>
      <c r="R3" s="57"/>
      <c r="S3" s="57"/>
      <c r="T3" s="57"/>
      <c r="U3" s="57"/>
      <c r="V3" s="57"/>
      <c r="W3" s="57"/>
      <c r="X3" s="57"/>
      <c r="Y3" s="57"/>
      <c r="Z3" s="57"/>
      <c r="AA3" s="57"/>
      <c r="AB3" s="57"/>
      <c r="AC3" s="57"/>
      <c r="AD3" s="57"/>
      <c r="AE3" s="57"/>
    </row>
    <row r="4" spans="1:37" ht="51" x14ac:dyDescent="0.25">
      <c r="A4" s="57"/>
      <c r="B4" s="8" t="s">
        <v>377</v>
      </c>
      <c r="C4" s="9" t="s">
        <v>378</v>
      </c>
      <c r="D4" s="10">
        <v>0.2</v>
      </c>
      <c r="E4" s="57"/>
      <c r="F4" s="57"/>
      <c r="G4" s="57"/>
      <c r="H4" s="57"/>
      <c r="I4" s="57"/>
      <c r="J4" s="57"/>
      <c r="K4" s="57"/>
      <c r="L4" s="57"/>
      <c r="M4" s="57"/>
      <c r="N4" s="57"/>
      <c r="O4" s="57"/>
      <c r="P4" s="57"/>
      <c r="Q4" s="57"/>
      <c r="R4" s="57"/>
      <c r="S4" s="57"/>
      <c r="T4" s="57"/>
      <c r="U4" s="57"/>
      <c r="V4" s="57"/>
      <c r="W4" s="57"/>
      <c r="X4" s="57"/>
      <c r="Y4" s="57"/>
      <c r="Z4" s="57"/>
      <c r="AA4" s="57"/>
      <c r="AB4" s="57"/>
      <c r="AC4" s="57"/>
      <c r="AD4" s="57"/>
      <c r="AE4" s="57"/>
    </row>
    <row r="5" spans="1:37" ht="51" x14ac:dyDescent="0.25">
      <c r="A5" s="57"/>
      <c r="B5" s="11" t="s">
        <v>379</v>
      </c>
      <c r="C5" s="12" t="s">
        <v>380</v>
      </c>
      <c r="D5" s="13">
        <v>0.4</v>
      </c>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7" ht="51" x14ac:dyDescent="0.25">
      <c r="A6" s="57"/>
      <c r="B6" s="14" t="s">
        <v>381</v>
      </c>
      <c r="C6" s="12" t="s">
        <v>382</v>
      </c>
      <c r="D6" s="13">
        <v>0.6</v>
      </c>
      <c r="E6" s="57"/>
      <c r="F6" s="57"/>
      <c r="G6" s="57"/>
      <c r="H6" s="57"/>
      <c r="I6" s="57"/>
      <c r="J6" s="57"/>
      <c r="K6" s="57"/>
      <c r="L6" s="57"/>
      <c r="M6" s="57"/>
      <c r="N6" s="57"/>
      <c r="O6" s="57"/>
      <c r="P6" s="57"/>
      <c r="Q6" s="57"/>
      <c r="R6" s="57"/>
      <c r="S6" s="57"/>
      <c r="T6" s="57"/>
      <c r="U6" s="57"/>
      <c r="V6" s="57"/>
      <c r="W6" s="57"/>
      <c r="X6" s="57"/>
      <c r="Y6" s="57"/>
      <c r="Z6" s="57"/>
      <c r="AA6" s="57"/>
      <c r="AB6" s="57"/>
      <c r="AC6" s="57"/>
      <c r="AD6" s="57"/>
      <c r="AE6" s="57"/>
    </row>
    <row r="7" spans="1:37" ht="76.5" x14ac:dyDescent="0.25">
      <c r="A7" s="57"/>
      <c r="B7" s="15" t="s">
        <v>383</v>
      </c>
      <c r="C7" s="12" t="s">
        <v>384</v>
      </c>
      <c r="D7" s="13">
        <v>0.8</v>
      </c>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1:37" ht="51" x14ac:dyDescent="0.25">
      <c r="A8" s="57"/>
      <c r="B8" s="16" t="s">
        <v>385</v>
      </c>
      <c r="C8" s="12" t="s">
        <v>386</v>
      </c>
      <c r="D8" s="13">
        <v>1</v>
      </c>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1:37" x14ac:dyDescent="0.25">
      <c r="A9" s="57"/>
      <c r="B9" s="77"/>
      <c r="C9" s="77"/>
      <c r="D9" s="7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1:37" ht="16.5" x14ac:dyDescent="0.25">
      <c r="A10" s="57"/>
      <c r="B10" s="78"/>
      <c r="C10" s="77"/>
      <c r="D10" s="7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1:37" x14ac:dyDescent="0.25">
      <c r="A11" s="57"/>
      <c r="B11" s="77"/>
      <c r="C11" s="77"/>
      <c r="D11" s="7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7" x14ac:dyDescent="0.25">
      <c r="A12" s="57"/>
      <c r="B12" s="77"/>
      <c r="C12" s="77"/>
      <c r="D12" s="7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7" x14ac:dyDescent="0.25">
      <c r="A13" s="57"/>
      <c r="B13" s="77"/>
      <c r="C13" s="77"/>
      <c r="D13" s="7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1:37" x14ac:dyDescent="0.25">
      <c r="A14" s="57"/>
      <c r="B14" s="77"/>
      <c r="C14" s="77"/>
      <c r="D14" s="7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1:37" x14ac:dyDescent="0.25">
      <c r="A15" s="57"/>
      <c r="B15" s="77"/>
      <c r="C15" s="77"/>
      <c r="D15" s="7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1:37" x14ac:dyDescent="0.25">
      <c r="A16" s="57"/>
      <c r="B16" s="77"/>
      <c r="C16" s="77"/>
      <c r="D16" s="7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1:37" x14ac:dyDescent="0.25">
      <c r="A17" s="57"/>
      <c r="B17" s="77"/>
      <c r="C17" s="77"/>
      <c r="D17" s="7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1:37" x14ac:dyDescent="0.25">
      <c r="A18" s="57"/>
      <c r="B18" s="77"/>
      <c r="C18" s="77"/>
      <c r="D18" s="7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1:37"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1:37"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37"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1:37"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1:37"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1:37" x14ac:dyDescent="0.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1:37" x14ac:dyDescent="0.2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1:37" x14ac:dyDescent="0.2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1:37" x14ac:dyDescent="0.2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1:37"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1:37"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1:37"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1:37"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1:37"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row>
    <row r="33" spans="1:31" x14ac:dyDescent="0.25">
      <c r="A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row>
    <row r="34" spans="1:31" x14ac:dyDescent="0.25">
      <c r="A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row>
    <row r="35" spans="1:31" x14ac:dyDescent="0.25">
      <c r="A35" s="57"/>
    </row>
    <row r="36" spans="1:31" x14ac:dyDescent="0.25">
      <c r="A36" s="57"/>
    </row>
    <row r="37" spans="1:31" x14ac:dyDescent="0.25">
      <c r="A37" s="57"/>
    </row>
    <row r="38" spans="1:31" x14ac:dyDescent="0.25">
      <c r="A38" s="57"/>
    </row>
    <row r="39" spans="1:31" x14ac:dyDescent="0.25">
      <c r="A39" s="57"/>
    </row>
    <row r="40" spans="1:31" x14ac:dyDescent="0.25">
      <c r="A40" s="57"/>
    </row>
    <row r="41" spans="1:31" x14ac:dyDescent="0.25">
      <c r="A41" s="57"/>
    </row>
    <row r="42" spans="1:31" x14ac:dyDescent="0.25">
      <c r="A42" s="57"/>
    </row>
    <row r="43" spans="1:31" x14ac:dyDescent="0.25">
      <c r="A43" s="57"/>
    </row>
    <row r="44" spans="1:31" x14ac:dyDescent="0.25">
      <c r="A44" s="57"/>
    </row>
    <row r="45" spans="1:31" x14ac:dyDescent="0.25">
      <c r="A45" s="57"/>
    </row>
    <row r="46" spans="1:31" x14ac:dyDescent="0.25">
      <c r="A46" s="57"/>
    </row>
    <row r="47" spans="1:31" x14ac:dyDescent="0.25">
      <c r="A47" s="57"/>
    </row>
    <row r="48" spans="1:31" x14ac:dyDescent="0.25">
      <c r="A48" s="57"/>
    </row>
    <row r="49" spans="1:1" x14ac:dyDescent="0.25">
      <c r="A49" s="57"/>
    </row>
    <row r="50" spans="1:1" x14ac:dyDescent="0.25">
      <c r="A50" s="57"/>
    </row>
    <row r="51" spans="1:1" x14ac:dyDescent="0.25">
      <c r="A51" s="57"/>
    </row>
    <row r="52" spans="1:1" x14ac:dyDescent="0.25">
      <c r="A52" s="57"/>
    </row>
    <row r="53" spans="1:1" x14ac:dyDescent="0.25">
      <c r="A53" s="57"/>
    </row>
    <row r="54" spans="1:1" x14ac:dyDescent="0.25">
      <c r="A54" s="57"/>
    </row>
    <row r="55" spans="1:1" x14ac:dyDescent="0.25">
      <c r="A55" s="57"/>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37b1d50-af9c-447b-b1f1-aa01515899c9">
      <Terms xmlns="http://schemas.microsoft.com/office/infopath/2007/PartnerControls"/>
    </lcf76f155ced4ddcb4097134ff3c332f>
    <TaxCatchAll xmlns="e65ea7b8-1bb6-4105-84f8-2ca17f78511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698C21ADF809643BDA9225112B63919" ma:contentTypeVersion="17" ma:contentTypeDescription="Crear nuevo documento." ma:contentTypeScope="" ma:versionID="5f4c338def46bf5bf19214706667072e">
  <xsd:schema xmlns:xsd="http://www.w3.org/2001/XMLSchema" xmlns:xs="http://www.w3.org/2001/XMLSchema" xmlns:p="http://schemas.microsoft.com/office/2006/metadata/properties" xmlns:ns2="d37b1d50-af9c-447b-b1f1-aa01515899c9" xmlns:ns3="e65ea7b8-1bb6-4105-84f8-2ca17f785111" targetNamespace="http://schemas.microsoft.com/office/2006/metadata/properties" ma:root="true" ma:fieldsID="36e34f7391d6abe9540288c315af07fc" ns2:_="" ns3:_="">
    <xsd:import namespace="d37b1d50-af9c-447b-b1f1-aa01515899c9"/>
    <xsd:import namespace="e65ea7b8-1bb6-4105-84f8-2ca17f7851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d50-af9c-447b-b1f1-aa0151589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5ea7b8-1bb6-4105-84f8-2ca17f78511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bd6e9f0-ca35-4f38-96fe-5786f07db789}" ma:internalName="TaxCatchAll" ma:showField="CatchAllData" ma:web="e65ea7b8-1bb6-4105-84f8-2ca17f7851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2FE7E-1831-4513-81E3-597F1DAC3B40}">
  <ds:schemaRefs>
    <ds:schemaRef ds:uri="http://schemas.microsoft.com/office/2006/metadata/properties"/>
    <ds:schemaRef ds:uri="http://schemas.microsoft.com/office/infopath/2007/PartnerControls"/>
    <ds:schemaRef ds:uri="d37b1d50-af9c-447b-b1f1-aa01515899c9"/>
    <ds:schemaRef ds:uri="e65ea7b8-1bb6-4105-84f8-2ca17f785111"/>
  </ds:schemaRefs>
</ds:datastoreItem>
</file>

<file path=customXml/itemProps2.xml><?xml version="1.0" encoding="utf-8"?>
<ds:datastoreItem xmlns:ds="http://schemas.openxmlformats.org/officeDocument/2006/customXml" ds:itemID="{6F97649B-61AF-4241-B2CF-F25905343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b1d50-af9c-447b-b1f1-aa01515899c9"/>
    <ds:schemaRef ds:uri="e65ea7b8-1bb6-4105-84f8-2ca17f785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0D4B6F-3E07-4976-85F9-55B9A157B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Luz Mary Palacios Castillo</cp:lastModifiedBy>
  <cp:revision/>
  <dcterms:created xsi:type="dcterms:W3CDTF">2020-03-24T23:12:47Z</dcterms:created>
  <dcterms:modified xsi:type="dcterms:W3CDTF">2024-01-16T16:23:33Z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2023-01-16T20:16:14Z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c295b100-4391-478b-8196-b77c6421f21d</vt:lpwstr>
  </property>
  <property fmtid="{D5CDD505-2E9C-101B-9397-08002B2CF9AE}" pid="8" name="MSIP_Label_5fac521f-e930-485b-97f4-efbe7db8e98f_ContentBits">
    <vt:lpwstr>0</vt:lpwstr>
  </property>
  <property fmtid="{D5CDD505-2E9C-101B-9397-08002B2CF9AE}" pid="9" name="ContentTypeId">
    <vt:lpwstr>0x0101004698C21ADF809643BDA9225112B63919</vt:lpwstr>
  </property>
  <property fmtid="{D5CDD505-2E9C-101B-9397-08002B2CF9AE}" pid="10" name="MediaServiceImageTags">
    <vt:lpwstr/>
  </property>
</Properties>
</file>