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4.bin" ContentType="application/vnd.openxmlformats-officedocument.spreadsheetml.customProperty"/>
  <Override PartName="/xl/comments2.xml" ContentType="application/vnd.openxmlformats-officedocument.spreadsheetml.comments+xml"/>
  <Override PartName="/xl/threadedComments/threadedComment2.xml" ContentType="application/vnd.ms-excel.threadedcomments+xml"/>
  <Override PartName="/xl/customProperty5.bin" ContentType="application/vnd.openxmlformats-officedocument.spreadsheetml.customProperty"/>
  <Override PartName="/xl/comments3.xml" ContentType="application/vnd.openxmlformats-officedocument.spreadsheetml.comments+xml"/>
  <Override PartName="/xl/threadedComments/threadedComment3.xml" ContentType="application/vnd.ms-excel.threadedcomments+xml"/>
  <Override PartName="/xl/customProperty6.bin" ContentType="application/vnd.openxmlformats-officedocument.spreadsheetml.customProperty"/>
  <Override PartName="/xl/comments4.xml" ContentType="application/vnd.openxmlformats-officedocument.spreadsheetml.comments+xml"/>
  <Override PartName="/xl/threadedComments/threadedComment4.xml" ContentType="application/vnd.ms-excel.threadedcomment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pivotTables/pivotTable1.xml" ContentType="application/vnd.openxmlformats-officedocument.spreadsheetml.pivotTable+xml"/>
  <Override PartName="/xl/customProperty10.bin" ContentType="application/vnd.openxmlformats-officedocument.spreadsheetml.customProperty"/>
  <Override PartName="/xl/tables/table1.xml" ContentType="application/vnd.openxmlformats-officedocument.spreadsheetml.table+xml"/>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C:\Users\luzma\OneDrive\Escritorio\"/>
    </mc:Choice>
  </mc:AlternateContent>
  <xr:revisionPtr revIDLastSave="0" documentId="13_ncr:1_{38E25DB8-E3F6-40D5-A686-AFE49184024E}" xr6:coauthVersionLast="47" xr6:coauthVersionMax="47" xr10:uidLastSave="{00000000-0000-0000-0000-000000000000}"/>
  <workbookProtection workbookAlgorithmName="SHA-512" workbookHashValue="JcMBycIzjmrvDfLCkiY7MZ/avbMeEgg0za9CD0amCCblVz4M7zRepab5Jyo489O+qbvRzQNm1gxZFoLWhzK6Iw==" workbookSaltValue="oE1b/GFNbdEcsHNs50x6Rg==" workbookSpinCount="100000" lockStructure="1"/>
  <bookViews>
    <workbookView xWindow="-120" yWindow="-120" windowWidth="21840" windowHeight="13140" tabRatio="658" firstSheet="2" activeTab="2"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8"/>
  <pivotCaches>
    <pivotCache cacheId="0"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22" l="1"/>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W62" i="24"/>
  <c r="W61" i="24"/>
  <c r="W60" i="24"/>
  <c r="W59" i="24"/>
  <c r="N59" i="24"/>
  <c r="W58" i="24"/>
  <c r="W57" i="24"/>
  <c r="W56" i="24"/>
  <c r="W55" i="24"/>
  <c r="W54" i="24"/>
  <c r="W53" i="24"/>
  <c r="N53" i="24"/>
  <c r="O53" i="24" s="1"/>
  <c r="W52" i="24"/>
  <c r="W51" i="24"/>
  <c r="W50" i="24"/>
  <c r="W49" i="24"/>
  <c r="W48" i="24"/>
  <c r="W47" i="24"/>
  <c r="AH47" i="24" s="1"/>
  <c r="N47" i="24"/>
  <c r="W46" i="24"/>
  <c r="W45" i="24"/>
  <c r="AL46" i="24" s="1"/>
  <c r="AK46" i="24" s="1"/>
  <c r="W44" i="24"/>
  <c r="W43" i="24"/>
  <c r="AL44" i="24" s="1"/>
  <c r="AK44" i="24" s="1"/>
  <c r="W42" i="24"/>
  <c r="W41" i="24"/>
  <c r="AL42" i="24" s="1"/>
  <c r="AK42" i="24" s="1"/>
  <c r="N41" i="24"/>
  <c r="O41" i="24" s="1"/>
  <c r="W40" i="24"/>
  <c r="W39" i="24"/>
  <c r="W38" i="24"/>
  <c r="W37" i="24"/>
  <c r="W36" i="24"/>
  <c r="W35" i="24"/>
  <c r="AL35" i="24" s="1"/>
  <c r="AK35" i="24" s="1"/>
  <c r="N35" i="24"/>
  <c r="W34" i="24"/>
  <c r="W33" i="24"/>
  <c r="W32" i="24"/>
  <c r="W31" i="24"/>
  <c r="W30" i="24"/>
  <c r="W29" i="24"/>
  <c r="N29" i="24"/>
  <c r="W28" i="24"/>
  <c r="W27" i="24"/>
  <c r="W26" i="24"/>
  <c r="W25" i="24"/>
  <c r="W24" i="24"/>
  <c r="W23" i="24"/>
  <c r="AL23" i="24" s="1"/>
  <c r="AK23" i="24" s="1"/>
  <c r="N23" i="24"/>
  <c r="O23" i="24" s="1"/>
  <c r="W22" i="24"/>
  <c r="W21" i="24"/>
  <c r="W20" i="24"/>
  <c r="W19" i="24"/>
  <c r="W18" i="24"/>
  <c r="W17" i="24"/>
  <c r="N17" i="24"/>
  <c r="O17" i="24" s="1"/>
  <c r="W16" i="24"/>
  <c r="W15" i="24"/>
  <c r="W14" i="24"/>
  <c r="W13" i="24"/>
  <c r="W12" i="24"/>
  <c r="W11" i="24"/>
  <c r="N11" i="24"/>
  <c r="O11" i="24" s="1"/>
  <c r="W10" i="24"/>
  <c r="W9" i="24"/>
  <c r="W8" i="24"/>
  <c r="W7" i="24"/>
  <c r="W6" i="24"/>
  <c r="W5" i="24"/>
  <c r="AL5" i="24" s="1"/>
  <c r="AK5" i="24" s="1"/>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58" i="1"/>
  <c r="T58" i="1"/>
  <c r="AA57" i="1"/>
  <c r="T57" i="1"/>
  <c r="AA56" i="1"/>
  <c r="T56" i="1"/>
  <c r="AE57" i="1" s="1"/>
  <c r="AA55" i="1"/>
  <c r="T55" i="1"/>
  <c r="AA54" i="1"/>
  <c r="T54" i="1"/>
  <c r="AI55" i="1" s="1"/>
  <c r="AH55" i="1" s="1"/>
  <c r="AA53" i="1"/>
  <c r="T53" i="1"/>
  <c r="K53" i="1"/>
  <c r="L53" i="1" s="1"/>
  <c r="AA52" i="1"/>
  <c r="T52" i="1"/>
  <c r="AA51" i="1"/>
  <c r="T51" i="1"/>
  <c r="AI52" i="1" s="1"/>
  <c r="AH52" i="1" s="1"/>
  <c r="AA50" i="1"/>
  <c r="T50" i="1"/>
  <c r="AA49" i="1"/>
  <c r="T49" i="1"/>
  <c r="AI50" i="1" s="1"/>
  <c r="AH50" i="1" s="1"/>
  <c r="AA48" i="1"/>
  <c r="T48" i="1"/>
  <c r="AA47" i="1"/>
  <c r="T47" i="1"/>
  <c r="AI48" i="1" s="1"/>
  <c r="AH48" i="1" s="1"/>
  <c r="K47" i="1"/>
  <c r="AA46" i="1"/>
  <c r="T46" i="1"/>
  <c r="AA45" i="1"/>
  <c r="T45" i="1"/>
  <c r="AA44" i="1"/>
  <c r="T44" i="1"/>
  <c r="AA43" i="1"/>
  <c r="T43" i="1"/>
  <c r="AA42" i="1"/>
  <c r="T42" i="1"/>
  <c r="AA41" i="1"/>
  <c r="T41" i="1"/>
  <c r="AE41" i="1" s="1"/>
  <c r="K41" i="1"/>
  <c r="AA40" i="1"/>
  <c r="T40" i="1"/>
  <c r="AA39" i="1"/>
  <c r="T39" i="1"/>
  <c r="AA38" i="1"/>
  <c r="T38" i="1"/>
  <c r="AI39" i="1" s="1"/>
  <c r="AH39" i="1" s="1"/>
  <c r="AA37" i="1"/>
  <c r="T37" i="1"/>
  <c r="AA36" i="1"/>
  <c r="T36" i="1"/>
  <c r="AI37" i="1" s="1"/>
  <c r="AH37" i="1" s="1"/>
  <c r="AA35" i="1"/>
  <c r="T35" i="1"/>
  <c r="K35" i="1"/>
  <c r="AA34" i="1"/>
  <c r="T34" i="1"/>
  <c r="AA33" i="1"/>
  <c r="T33" i="1"/>
  <c r="AA32" i="1"/>
  <c r="T32" i="1"/>
  <c r="AA31" i="1"/>
  <c r="T31" i="1"/>
  <c r="AA30" i="1"/>
  <c r="T30" i="1"/>
  <c r="AI31" i="1" s="1"/>
  <c r="AH31" i="1" s="1"/>
  <c r="AA29" i="1"/>
  <c r="T29" i="1"/>
  <c r="K29" i="1"/>
  <c r="AA28" i="1"/>
  <c r="T28" i="1"/>
  <c r="AA27" i="1"/>
  <c r="T27" i="1"/>
  <c r="AE28" i="1" s="1"/>
  <c r="AA26" i="1"/>
  <c r="T26" i="1"/>
  <c r="AA25" i="1"/>
  <c r="T25" i="1"/>
  <c r="AI26" i="1" s="1"/>
  <c r="AH26" i="1" s="1"/>
  <c r="AA24" i="1"/>
  <c r="T24" i="1"/>
  <c r="AA23" i="1"/>
  <c r="T23" i="1"/>
  <c r="K23" i="1"/>
  <c r="AA22" i="1"/>
  <c r="T22" i="1"/>
  <c r="AA21" i="1"/>
  <c r="T21" i="1"/>
  <c r="AI22" i="1" s="1"/>
  <c r="AH22" i="1" s="1"/>
  <c r="AA20" i="1"/>
  <c r="T20" i="1"/>
  <c r="AA19" i="1"/>
  <c r="T19" i="1"/>
  <c r="AI20" i="1" s="1"/>
  <c r="AH20" i="1" s="1"/>
  <c r="AA18" i="1"/>
  <c r="T18" i="1"/>
  <c r="AA17" i="1"/>
  <c r="T17" i="1"/>
  <c r="AI17" i="1" s="1"/>
  <c r="AH17" i="1" s="1"/>
  <c r="K17" i="1"/>
  <c r="L17" i="1" s="1"/>
  <c r="AA16" i="1"/>
  <c r="T16" i="1"/>
  <c r="AA15" i="1"/>
  <c r="T15" i="1"/>
  <c r="AA14" i="1"/>
  <c r="T14" i="1"/>
  <c r="AI15" i="1" s="1"/>
  <c r="AH15" i="1" s="1"/>
  <c r="AA13" i="1"/>
  <c r="T13" i="1"/>
  <c r="AA12" i="1"/>
  <c r="T12" i="1"/>
  <c r="AA11" i="1"/>
  <c r="T11" i="1"/>
  <c r="K11" i="1"/>
  <c r="L11" i="1" s="1"/>
  <c r="AA10" i="1"/>
  <c r="T10" i="1"/>
  <c r="AA9" i="1"/>
  <c r="T9" i="1"/>
  <c r="AA8" i="1"/>
  <c r="T8" i="1"/>
  <c r="AA7" i="1"/>
  <c r="T7" i="1"/>
  <c r="AA6" i="1"/>
  <c r="T6" i="1"/>
  <c r="AI6" i="1" s="1"/>
  <c r="AH6" i="1" s="1"/>
  <c r="AA5" i="1"/>
  <c r="T5" i="1"/>
  <c r="K5" i="1"/>
  <c r="L5" i="1" s="1"/>
  <c r="AL12" i="24" l="1"/>
  <c r="AK12" i="24" s="1"/>
  <c r="AL15" i="24"/>
  <c r="AK15" i="24" s="1"/>
  <c r="AH22" i="24"/>
  <c r="AJ22" i="24" s="1"/>
  <c r="AL26" i="24"/>
  <c r="AK26" i="24" s="1"/>
  <c r="AL33" i="24"/>
  <c r="AK33" i="24" s="1"/>
  <c r="AH39" i="24"/>
  <c r="AJ39" i="24" s="1"/>
  <c r="AL60" i="24"/>
  <c r="AK60" i="24" s="1"/>
  <c r="AL63" i="24"/>
  <c r="AK63" i="24" s="1"/>
  <c r="AH14" i="24"/>
  <c r="AL21" i="24"/>
  <c r="AK21" i="24" s="1"/>
  <c r="AL38" i="24"/>
  <c r="AK38" i="24" s="1"/>
  <c r="AL62" i="24"/>
  <c r="AK62" i="24" s="1"/>
  <c r="AI9" i="1"/>
  <c r="AH9" i="1" s="1"/>
  <c r="AE11" i="1"/>
  <c r="AG11" i="1" s="1"/>
  <c r="AI19" i="1"/>
  <c r="AH19" i="1" s="1"/>
  <c r="AI32" i="1"/>
  <c r="AH32" i="1" s="1"/>
  <c r="AI43" i="1"/>
  <c r="AH43" i="1" s="1"/>
  <c r="AL9" i="24"/>
  <c r="AK9" i="24" s="1"/>
  <c r="AI10" i="1"/>
  <c r="AH10" i="1" s="1"/>
  <c r="AI21" i="1"/>
  <c r="AH21" i="1" s="1"/>
  <c r="AI30" i="1"/>
  <c r="AH30" i="1" s="1"/>
  <c r="AI34" i="1"/>
  <c r="AH34" i="1" s="1"/>
  <c r="AE45" i="1"/>
  <c r="AI54" i="1"/>
  <c r="AH54" i="1" s="1"/>
  <c r="AI56" i="1"/>
  <c r="AH56" i="1" s="1"/>
  <c r="AI14" i="1"/>
  <c r="AH14" i="1" s="1"/>
  <c r="AE25" i="1"/>
  <c r="AI36" i="1"/>
  <c r="AH36" i="1" s="1"/>
  <c r="AI38" i="1"/>
  <c r="AH38" i="1" s="1"/>
  <c r="AI40" i="1"/>
  <c r="AH40" i="1" s="1"/>
  <c r="AL18" i="24"/>
  <c r="AK18" i="24" s="1"/>
  <c r="AH49" i="24"/>
  <c r="AJ49" i="24" s="1"/>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H7" i="24"/>
  <c r="AI7" i="24" s="1"/>
  <c r="AM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X11" i="22"/>
  <c r="Z11" i="22" s="1"/>
  <c r="AA11" i="22" s="1"/>
  <c r="L29" i="1"/>
  <c r="AI46" i="1"/>
  <c r="AH46" i="1" s="1"/>
  <c r="AI8" i="1"/>
  <c r="AH8" i="1" s="1"/>
  <c r="AE17" i="1"/>
  <c r="AF17" i="1" s="1"/>
  <c r="AJ17" i="1" s="1"/>
  <c r="AE18" i="1"/>
  <c r="AG18" i="1" s="1"/>
  <c r="AE19" i="1"/>
  <c r="AG19" i="1" s="1"/>
  <c r="AE29" i="1"/>
  <c r="AI29" i="1"/>
  <c r="AH29" i="1" s="1"/>
  <c r="AE30" i="1"/>
  <c r="AE35" i="1"/>
  <c r="AG35" i="1" s="1"/>
  <c r="AI35" i="1"/>
  <c r="AH35" i="1" s="1"/>
  <c r="AE36" i="1"/>
  <c r="AG36" i="1" s="1"/>
  <c r="AI51" i="1"/>
  <c r="AH51" i="1" s="1"/>
  <c r="AE8" i="1"/>
  <c r="AG8" i="1" s="1"/>
  <c r="AE10" i="1"/>
  <c r="AG10" i="1" s="1"/>
  <c r="AI16" i="1"/>
  <c r="AH16" i="1" s="1"/>
  <c r="AE21" i="1"/>
  <c r="AF21" i="1" s="1"/>
  <c r="AE22" i="1"/>
  <c r="AG22" i="1" s="1"/>
  <c r="AE24" i="1"/>
  <c r="AG24" i="1" s="1"/>
  <c r="AI25" i="1"/>
  <c r="AH25" i="1" s="1"/>
  <c r="AI27" i="1"/>
  <c r="AH27" i="1" s="1"/>
  <c r="AI33" i="1"/>
  <c r="AH33" i="1" s="1"/>
  <c r="AE34" i="1"/>
  <c r="AE38" i="1"/>
  <c r="AG38" i="1" s="1"/>
  <c r="AE39" i="1"/>
  <c r="AG39" i="1" s="1"/>
  <c r="AE40" i="1"/>
  <c r="AG40" i="1" s="1"/>
  <c r="AI41" i="1"/>
  <c r="AH41" i="1" s="1"/>
  <c r="AI42" i="1"/>
  <c r="AH42" i="1" s="1"/>
  <c r="AI44" i="1"/>
  <c r="AH44" i="1" s="1"/>
  <c r="AE46" i="1"/>
  <c r="AF46" i="1" s="1"/>
  <c r="AJ46" i="1" s="1"/>
  <c r="AE47" i="1"/>
  <c r="AI47" i="1"/>
  <c r="AH47" i="1" s="1"/>
  <c r="AI49" i="1"/>
  <c r="AH49" i="1" s="1"/>
  <c r="AE48" i="1"/>
  <c r="AE51" i="1"/>
  <c r="AG51" i="1" s="1"/>
  <c r="AE53" i="1"/>
  <c r="AG53" i="1" s="1"/>
  <c r="AI53" i="1"/>
  <c r="AH53" i="1" s="1"/>
  <c r="AE54" i="1"/>
  <c r="AG54" i="1" s="1"/>
  <c r="AE55" i="1"/>
  <c r="AG55" i="1" s="1"/>
  <c r="AE56" i="1"/>
  <c r="AG56" i="1" s="1"/>
  <c r="AI58" i="1"/>
  <c r="AH58" i="1" s="1"/>
  <c r="AJ63" i="24"/>
  <c r="AI63" i="24"/>
  <c r="AI30" i="24"/>
  <c r="AJ30" i="24"/>
  <c r="AJ14" i="24"/>
  <c r="AI14" i="24"/>
  <c r="AJ51" i="24"/>
  <c r="AI47" i="24"/>
  <c r="AJ47" i="24"/>
  <c r="AJ40" i="24"/>
  <c r="AI52" i="24"/>
  <c r="AM52" i="24" s="1"/>
  <c r="AI24" i="24"/>
  <c r="AI41" i="24"/>
  <c r="AM41" i="24" s="1"/>
  <c r="AI45" i="24"/>
  <c r="AJ7" i="24"/>
  <c r="AH12" i="24"/>
  <c r="AH16" i="24"/>
  <c r="AI18" i="24"/>
  <c r="AL19" i="24"/>
  <c r="AK19" i="24" s="1"/>
  <c r="AI22" i="24"/>
  <c r="AM22" i="24" s="1"/>
  <c r="AH29" i="24"/>
  <c r="AH33" i="24"/>
  <c r="AI35" i="24"/>
  <c r="AM35" i="24" s="1"/>
  <c r="AL36" i="24"/>
  <c r="AK36" i="24" s="1"/>
  <c r="AI39" i="24"/>
  <c r="AL40" i="24"/>
  <c r="AK40" i="24" s="1"/>
  <c r="AH50" i="24"/>
  <c r="AL53" i="24"/>
  <c r="AK53" i="24" s="1"/>
  <c r="AL57" i="24"/>
  <c r="AK57" i="24" s="1"/>
  <c r="O59" i="24"/>
  <c r="AH6"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L6" i="24"/>
  <c r="AK6" i="24" s="1"/>
  <c r="AH20" i="24"/>
  <c r="O29" i="24"/>
  <c r="AH37" i="24"/>
  <c r="AH54" i="24"/>
  <c r="AH58" i="24"/>
  <c r="AH48" i="24"/>
  <c r="AH19" i="24"/>
  <c r="AI25" i="24"/>
  <c r="AM25" i="24" s="1"/>
  <c r="AH36" i="24"/>
  <c r="AH53" i="24"/>
  <c r="AH57" i="24"/>
  <c r="AI59" i="24"/>
  <c r="AM59" i="24" s="1"/>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G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F24" i="1"/>
  <c r="AG46" i="1"/>
  <c r="AG57" i="1"/>
  <c r="AF57" i="1"/>
  <c r="AF41" i="1"/>
  <c r="AJ41" i="1" s="1"/>
  <c r="AG41" i="1"/>
  <c r="AF25" i="1"/>
  <c r="AG25" i="1"/>
  <c r="AF28" i="1"/>
  <c r="AG28" i="1"/>
  <c r="AF45" i="1"/>
  <c r="AG45" i="1"/>
  <c r="AE12" i="1"/>
  <c r="AE16" i="1"/>
  <c r="AE33" i="1"/>
  <c r="AE50" i="1"/>
  <c r="AI57" i="1"/>
  <c r="AH57" i="1" s="1"/>
  <c r="AI28" i="1"/>
  <c r="AH28" i="1" s="1"/>
  <c r="AI45" i="1"/>
  <c r="AH45" i="1" s="1"/>
  <c r="L47" i="1"/>
  <c r="AE27" i="1"/>
  <c r="AI18" i="1"/>
  <c r="AH18" i="1" s="1"/>
  <c r="AE32" i="1"/>
  <c r="L41" i="1"/>
  <c r="AE49" i="1"/>
  <c r="AF55" i="1"/>
  <c r="AJ55" i="1" s="1"/>
  <c r="AE15" i="1"/>
  <c r="AE5" i="1"/>
  <c r="AE9" i="1"/>
  <c r="AE26" i="1"/>
  <c r="L35" i="1"/>
  <c r="AE43" i="1"/>
  <c r="AE20" i="1"/>
  <c r="AI23" i="1"/>
  <c r="AH23" i="1" s="1"/>
  <c r="AE37" i="1"/>
  <c r="AE58" i="1"/>
  <c r="AE44" i="1"/>
  <c r="AE14" i="1"/>
  <c r="L23" i="1"/>
  <c r="AE31" i="1"/>
  <c r="AE52" i="1"/>
  <c r="AI24" i="1"/>
  <c r="AH24" i="1" s="1"/>
  <c r="AE42" i="1"/>
  <c r="AE23" i="1"/>
  <c r="AF18" i="1" l="1"/>
  <c r="AM18" i="24"/>
  <c r="AI62" i="24"/>
  <c r="AM62" i="24" s="1"/>
  <c r="AI49" i="24"/>
  <c r="AM49" i="24" s="1"/>
  <c r="AM63" i="24"/>
  <c r="AF51" i="1"/>
  <c r="AJ51" i="1" s="1"/>
  <c r="AI46" i="24"/>
  <c r="AM46" i="24" s="1"/>
  <c r="AI56" i="24"/>
  <c r="AM56" i="24" s="1"/>
  <c r="AM39" i="24"/>
  <c r="AM45" i="24"/>
  <c r="AF11" i="1"/>
  <c r="AF10" i="1"/>
  <c r="AJ10" i="1" s="1"/>
  <c r="AF8" i="1"/>
  <c r="AJ8" i="1" s="1"/>
  <c r="AJ21" i="1"/>
  <c r="AF36" i="1"/>
  <c r="AJ36" i="1" s="1"/>
  <c r="AG21" i="1"/>
  <c r="AF39" i="1"/>
  <c r="AJ39" i="1" s="1"/>
  <c r="AI8" i="24"/>
  <c r="AM8" i="24" s="1"/>
  <c r="AM14" i="24"/>
  <c r="AI15" i="24"/>
  <c r="AM15" i="24" s="1"/>
  <c r="AI28" i="24"/>
  <c r="AM28" i="24" s="1"/>
  <c r="AI34" i="24"/>
  <c r="AI13" i="24"/>
  <c r="AM13" i="24" s="1"/>
  <c r="AJ25" i="1"/>
  <c r="AI42" i="24"/>
  <c r="AM42" i="24" s="1"/>
  <c r="AI32" i="24"/>
  <c r="AM32" i="24" s="1"/>
  <c r="AI11" i="24"/>
  <c r="AM11" i="24" s="1"/>
  <c r="AI31" i="24"/>
  <c r="AM31" i="24" s="1"/>
  <c r="AI5" i="24"/>
  <c r="AM5" i="24" s="1"/>
  <c r="AJ5" i="24"/>
  <c r="AM40" i="24"/>
  <c r="AM24" i="24"/>
  <c r="AJ17" i="24"/>
  <c r="AI17" i="24"/>
  <c r="AM17" i="24" s="1"/>
  <c r="AF40" i="1"/>
  <c r="AJ40" i="1" s="1"/>
  <c r="AF19" i="1"/>
  <c r="AJ19" i="1" s="1"/>
  <c r="AF54" i="1"/>
  <c r="AJ54" i="1" s="1"/>
  <c r="AG17" i="1"/>
  <c r="AF38" i="1"/>
  <c r="AJ38" i="1" s="1"/>
  <c r="AF35" i="1"/>
  <c r="AJ35" i="1" s="1"/>
  <c r="AF22" i="1"/>
  <c r="AJ22" i="1" s="1"/>
  <c r="AF53" i="1"/>
  <c r="AJ53" i="1" s="1"/>
  <c r="AF56" i="1"/>
  <c r="AJ56" i="1" s="1"/>
  <c r="AJ28" i="1"/>
  <c r="AF47" i="1"/>
  <c r="AJ47" i="1" s="1"/>
  <c r="AG47" i="1"/>
  <c r="AF34" i="1"/>
  <c r="AJ34" i="1" s="1"/>
  <c r="AG34" i="1"/>
  <c r="AF30" i="1"/>
  <c r="AJ30" i="1" s="1"/>
  <c r="AG30" i="1"/>
  <c r="AF29" i="1"/>
  <c r="AJ29" i="1" s="1"/>
  <c r="AG29" i="1"/>
  <c r="AF48" i="1"/>
  <c r="AJ48" i="1" s="1"/>
  <c r="AG48" i="1"/>
  <c r="AJ43" i="24"/>
  <c r="AI43" i="24"/>
  <c r="AM43" i="24" s="1"/>
  <c r="AJ6" i="24"/>
  <c r="AI6" i="24"/>
  <c r="AM6" i="24" s="1"/>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H17" i="22"/>
  <c r="AG17" i="22"/>
  <c r="AH41" i="22"/>
  <c r="AG41" i="22"/>
  <c r="AH47" i="22"/>
  <c r="AG47" i="22"/>
  <c r="AH59" i="22"/>
  <c r="AG59" i="22"/>
  <c r="AG35" i="22"/>
  <c r="AH35" i="22"/>
  <c r="AH29" i="22"/>
  <c r="AG29" i="22"/>
  <c r="AH23" i="22"/>
  <c r="AG23" i="22"/>
  <c r="AG20" i="1"/>
  <c r="AF20" i="1"/>
  <c r="AJ20" i="1" s="1"/>
  <c r="AG15" i="1"/>
  <c r="AF15" i="1"/>
  <c r="AJ15" i="1" s="1"/>
  <c r="AG52" i="1"/>
  <c r="AF52" i="1"/>
  <c r="AJ52" i="1" s="1"/>
  <c r="AG49" i="1"/>
  <c r="AF49" i="1"/>
  <c r="AJ49" i="1" s="1"/>
  <c r="AG14" i="1"/>
  <c r="AF14" i="1"/>
  <c r="AJ14" i="1" s="1"/>
  <c r="AG26" i="1"/>
  <c r="AF26" i="1"/>
  <c r="AJ26" i="1" s="1"/>
  <c r="AJ18" i="1"/>
  <c r="AG9" i="1"/>
  <c r="AF9" i="1"/>
  <c r="AJ9" i="1" s="1"/>
  <c r="AG16" i="1"/>
  <c r="AF16" i="1"/>
  <c r="AJ16" i="1" s="1"/>
  <c r="AF50" i="1"/>
  <c r="AJ50" i="1" s="1"/>
  <c r="AG50" i="1"/>
  <c r="AJ57" i="1"/>
  <c r="AF23" i="1"/>
  <c r="AJ23" i="1" s="1"/>
  <c r="AG23" i="1"/>
  <c r="AG42" i="1"/>
  <c r="AF42" i="1"/>
  <c r="AJ42" i="1" s="1"/>
  <c r="AG58" i="1"/>
  <c r="AF58" i="1"/>
  <c r="AJ58" i="1" s="1"/>
  <c r="AG5" i="1"/>
  <c r="AE6" i="1" s="1"/>
  <c r="AG6" i="1" s="1"/>
  <c r="AE7" i="1" s="1"/>
  <c r="AF5" i="1"/>
  <c r="AG12" i="1"/>
  <c r="AE13" i="1" s="1"/>
  <c r="AF13" i="1" s="1"/>
  <c r="AF12" i="1"/>
  <c r="AJ24" i="1"/>
  <c r="AG44" i="1"/>
  <c r="AF44" i="1"/>
  <c r="AJ44" i="1" s="1"/>
  <c r="AF27" i="1"/>
  <c r="AJ27" i="1" s="1"/>
  <c r="AG27" i="1"/>
  <c r="AG37" i="1"/>
  <c r="AF37" i="1"/>
  <c r="AJ37" i="1" s="1"/>
  <c r="AJ45" i="1"/>
  <c r="AG31" i="1"/>
  <c r="AF31" i="1"/>
  <c r="AJ31" i="1" s="1"/>
  <c r="AG43" i="1"/>
  <c r="AF43" i="1"/>
  <c r="AJ43" i="1" s="1"/>
  <c r="AG33" i="1"/>
  <c r="AF33" i="1"/>
  <c r="AJ33" i="1" s="1"/>
  <c r="AG32" i="1"/>
  <c r="AF32" i="1"/>
  <c r="AJ32" i="1" s="1"/>
  <c r="AG13" i="1" l="1"/>
  <c r="AF7" i="1"/>
  <c r="AG7" i="1"/>
  <c r="AF6" i="1"/>
  <c r="D49" i="11"/>
  <c r="C49" i="11"/>
  <c r="D48" i="11"/>
  <c r="D47" i="11"/>
  <c r="C48" i="11"/>
  <c r="C47" i="11"/>
  <c r="F221" i="13" l="1"/>
  <c r="F211" i="13"/>
  <c r="F212" i="13"/>
  <c r="F213" i="13"/>
  <c r="F214" i="13"/>
  <c r="F215" i="13"/>
  <c r="F216" i="13"/>
  <c r="F217" i="13"/>
  <c r="F218" i="13"/>
  <c r="F219" i="13"/>
  <c r="F220" i="13"/>
  <c r="F210" i="13"/>
  <c r="B221" i="13" a="1"/>
  <c r="B221" i="13" l="1"/>
  <c r="Q5" i="24" s="1"/>
  <c r="N17" i="1" l="1"/>
  <c r="O17" i="1" s="1"/>
  <c r="N5" i="1"/>
  <c r="O5" i="1" s="1"/>
  <c r="N29" i="1"/>
  <c r="O29" i="1" s="1"/>
  <c r="N53" i="1"/>
  <c r="O53" i="1" s="1"/>
  <c r="N41" i="1"/>
  <c r="O41" i="1" s="1"/>
  <c r="Q23" i="24"/>
  <c r="R23" i="24" s="1"/>
  <c r="Q35" i="24"/>
  <c r="Q47" i="24"/>
  <c r="R47" i="24" s="1"/>
  <c r="R5" i="24"/>
  <c r="N47" i="1"/>
  <c r="O47" i="1" s="1"/>
  <c r="Q59" i="24"/>
  <c r="R59" i="24" s="1"/>
  <c r="Q17" i="24"/>
  <c r="R17" i="24" s="1"/>
  <c r="Q29" i="24"/>
  <c r="R29" i="24" s="1"/>
  <c r="Q41" i="24"/>
  <c r="R41" i="24" s="1"/>
  <c r="Q53" i="24"/>
  <c r="R53" i="24" s="1"/>
  <c r="N11" i="1"/>
  <c r="O11" i="1" s="1"/>
  <c r="N35" i="1"/>
  <c r="O35" i="1" s="1"/>
  <c r="Q11" i="24"/>
  <c r="N23" i="1"/>
  <c r="O23"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35" i="24" l="1"/>
  <c r="T35" i="24" s="1"/>
  <c r="P35" i="1"/>
  <c r="Q35" i="1"/>
  <c r="P23" i="1"/>
  <c r="Q23" i="1"/>
  <c r="Q11" i="1"/>
  <c r="P11" i="1"/>
  <c r="AI11" i="1" s="1"/>
  <c r="AH11" i="1" s="1"/>
  <c r="AJ11" i="1" s="1"/>
  <c r="S17" i="24"/>
  <c r="T17" i="24"/>
  <c r="S47" i="24"/>
  <c r="T47" i="24"/>
  <c r="Q53" i="1"/>
  <c r="P53" i="1"/>
  <c r="P29" i="1"/>
  <c r="Q29" i="1"/>
  <c r="R11" i="24"/>
  <c r="T11" i="24" s="1"/>
  <c r="S53" i="24"/>
  <c r="T53" i="24"/>
  <c r="T41" i="24"/>
  <c r="S41" i="24"/>
  <c r="P47" i="1"/>
  <c r="Q47" i="1"/>
  <c r="S23" i="24"/>
  <c r="T23" i="24"/>
  <c r="P5" i="1"/>
  <c r="AI5" i="1" s="1"/>
  <c r="Q5" i="1"/>
  <c r="S59" i="24"/>
  <c r="T59" i="24"/>
  <c r="T29" i="24"/>
  <c r="S29" i="24"/>
  <c r="P41" i="1"/>
  <c r="Q41" i="1"/>
  <c r="Q17" i="1"/>
  <c r="P17"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H5" i="1" l="1"/>
  <c r="AJ5" i="1" s="1"/>
  <c r="AI12" i="1"/>
  <c r="S11" i="24"/>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H12" i="1" l="1"/>
  <c r="AJ12" i="1" s="1"/>
  <c r="AI13" i="1"/>
  <c r="AH13" i="1" s="1"/>
  <c r="AJ13" i="1" s="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S5" i="24" l="1"/>
  <c r="T5" i="24"/>
  <c r="AJ6" i="1" l="1"/>
  <c r="AI7" i="1"/>
  <c r="AH7" i="1" s="1"/>
  <c r="AJ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CAB27EC8-5C32-4256-A261-CBC08EA3D2C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<sst xmlns="http://schemas.openxmlformats.org/spreadsheetml/2006/main" count="1196" uniqueCount="657">
  <si>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</si>
  <si>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</si>
  <si>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</si>
  <si>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</si>
  <si>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</si>
  <si>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</si>
  <si>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</si>
  <si>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</si>
  <si>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</si>
  <si>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</si>
  <si>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</si>
  <si>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</si>
  <si>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</si>
  <si>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</si>
  <si>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</si>
  <si>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</si>
  <si>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</si>
  <si>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</si>
  <si>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</si>
  <si>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</si>
  <si>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</si>
  <si>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</si>
  <si>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</si>
  <si>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</si>
  <si>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</si>
  <si>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</si>
  <si>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</si>
  <si>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</si>
  <si>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</si>
  <si>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</si>
  <si>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</si>
  <si>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</si>
  <si>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</si>
  <si>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</si>
  <si>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</si>
  <si>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</si>
  <si>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</si>
  <si>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</si>
  <si>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</si>
  <si>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</si>
  <si>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</si>
  <si>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</si>
  <si>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</si>
  <si>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</si>
  <si>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</si>
  <si>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</si>
  <si>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</si>
  <si>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</si>
  <si>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</si>
  <si>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</si>
  <si>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</si>
  <si>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</si>
  <si>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</si>
  <si>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</si>
  <si>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</si>
  <si>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</si>
  <si>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</si>
  <si>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</si>
  <si>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</si>
  <si>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</si>
  <si>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</si>
  <si>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</si>
  <si>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</si>
  <si>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</si>
  <si>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</si>
  <si>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</si>
  <si>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</si>
  <si>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</si>
  <si>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</si>
  <si>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</si>
  <si>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</si>
  <si>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</si>
  <si>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 xml:space="preserve">Gestión Financiera </t>
  </si>
  <si>
    <t>FINANCIERO</t>
  </si>
  <si>
    <t>Asignación de presupuesto para cumplimiento de las obligaciones presupuestales</t>
  </si>
  <si>
    <t>TECNOLÓGICOS</t>
  </si>
  <si>
    <t>Utilización de aplicativos externos SICAPITAL y BOGDATA</t>
  </si>
  <si>
    <t>INTERACCIONES CON OTROS PROCESOS</t>
  </si>
  <si>
    <t xml:space="preserve">Lineamientos establecidos para la interacción de los procesos para la generación de ordenes de pago que permitan la realización oportuna y adecuada de los giros </t>
  </si>
  <si>
    <t>Posibilidad de multas o sanciones económicas por la realización de giros fuera de los terminos establecidos por la Unidad por debilidades en la ejecución del procedimiento y los controles establecidos una vez se ha radicado</t>
  </si>
  <si>
    <t>Investigaciones  y hallazgos de los entes de control
Multas y Sanciones
Perdida de la imagen institucional
Demandas 
Pérdida de credibilidad y confianza</t>
  </si>
  <si>
    <t>PERSONAL</t>
  </si>
  <si>
    <t>Personal interdiciplinario e idóneo para el desarrollo de las actividades asociadas al proceso</t>
  </si>
  <si>
    <t>LEGALES Y REGLAMENTARIOS</t>
  </si>
  <si>
    <t>Normativa presupuestal asociada</t>
  </si>
  <si>
    <t>PROCEDIMIENTOS ASOCIADOS</t>
  </si>
  <si>
    <t>Procedimientos documentados en el SIG</t>
  </si>
  <si>
    <t>Capacidad operativa para el cumplimiento de las obligaciones</t>
  </si>
  <si>
    <t>RESPONSABLES DEL PROCESO</t>
  </si>
  <si>
    <t>Responsables de la ejecucion de las actividades plenamente identificados</t>
  </si>
  <si>
    <t xml:space="preserve">TECNOLOGÍA </t>
  </si>
  <si>
    <t>Infraestructura tecnológica compatible para el uso de aplicativos externos</t>
  </si>
  <si>
    <t>Asignación de presupuesto para cumplimiento de los informes y reportes</t>
  </si>
  <si>
    <t xml:space="preserve">Utilización de aplicativos externos CHIP LOCAL de la Contaduria General de la Nación </t>
  </si>
  <si>
    <t>Lineamientos establecidos para la interacción de los procesos para la entrrega de información base de los reportes establecidos en la normativa legal vigente</t>
  </si>
  <si>
    <t>Posibilidad de investigaciones por la elaboración de informes financieros sin la debida oportunidad, veracidad y confiabilidad, por entrega inoportuna de la información de las dependencias y error en el registro de la información financiera</t>
  </si>
  <si>
    <t>Investigaciones y hallazgos de los entes de control
Multas y Sanciones
Perdida de la imagen institucional</t>
  </si>
  <si>
    <t>Normativa asociada al cumplimiento de terminos establecidos para la presentación de informes presupuestales</t>
  </si>
  <si>
    <t>Personal idóneo y ético para el desarrollo de las actividades concernientes a los giros</t>
  </si>
  <si>
    <t xml:space="preserve">Posibilidad de beneficio propio o de un tercero por giros o pagos sin el cumplimiento de los requisitos establecidos por aplicación indebida de los procedimientos vigentes y debilidad en la aplicación de los controles </t>
  </si>
  <si>
    <t>Investigaciones y hallazgos de los entes de control
Multas y Sanciones
Perdida de la imagen institucional
Demandas</t>
  </si>
  <si>
    <t>OBJETIVO DEL PROCESO</t>
  </si>
  <si>
    <t>ECONOMICOS Y FINANCIEROS</t>
  </si>
  <si>
    <t>DISEÑO DEL PROCESO</t>
  </si>
  <si>
    <t>INFORMACION</t>
  </si>
  <si>
    <t xml:space="preserve">POLÍTICOS </t>
  </si>
  <si>
    <t>APLICACIONES</t>
  </si>
  <si>
    <t>SOCIALES Y CULTURALES</t>
  </si>
  <si>
    <t>TRANSVERSALIDAD</t>
  </si>
  <si>
    <t>HARDWARE</t>
  </si>
  <si>
    <t>AMBIENTALES</t>
  </si>
  <si>
    <t>ESTRATÉGICOS</t>
  </si>
  <si>
    <t>COMUNICACIÓN INTERNA</t>
  </si>
  <si>
    <t>COMUNICACIÓN ENTRE LOS PROCESOS</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</si>
  <si>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</si>
  <si>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</si>
  <si>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</si>
  <si>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</si>
  <si>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</si>
  <si>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</si>
  <si>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</si>
  <si>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</si>
  <si>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</si>
  <si>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</si>
  <si>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</si>
  <si>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</si>
  <si>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</si>
  <si>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</si>
  <si>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</si>
  <si>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</si>
  <si>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</si>
  <si>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</si>
  <si>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</si>
  <si>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</si>
  <si>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</si>
  <si>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</si>
  <si>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</si>
  <si>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</si>
  <si>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</si>
  <si>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</si>
  <si>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</si>
  <si>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</si>
  <si>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</si>
  <si>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</si>
  <si>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</si>
  <si>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</si>
  <si>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</si>
  <si>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</si>
  <si>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</si>
  <si>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</si>
  <si>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</si>
  <si>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</si>
  <si>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</si>
  <si>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</si>
  <si>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</si>
  <si>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</si>
  <si>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</si>
  <si>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</si>
  <si>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</si>
  <si>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</si>
  <si>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</si>
  <si>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</si>
  <si>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</si>
  <si>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</si>
  <si>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¿El responsable tiene la autoridad y adecuada?</t>
  </si>
  <si>
    <t>¿La fuente de información que se utiliza   confiable?</t>
  </si>
  <si>
    <t>¿Las observaciones, desviaciones o diferencias identificadas  investigadas y resueltas de manera oportuna?</t>
  </si>
  <si>
    <t>Implementación</t>
  </si>
  <si>
    <t>Calificación</t>
  </si>
  <si>
    <t>Documentación</t>
  </si>
  <si>
    <t>Frecuencia</t>
  </si>
  <si>
    <t>Administrar los recursos financieros asignados al presupuesto de la UAESP.</t>
  </si>
  <si>
    <t xml:space="preserve">Cumplir con el pago de las obligaciones de la unidad </t>
  </si>
  <si>
    <t xml:space="preserve">
Posibilidad de multas o sanciones económicas por la realización de giros fuera de los términos establecidos por la Unidad o por valores superiores establecidos normativamente por debilidades en la ejecución del procedimiento y los controles establecidos una vez se ha radicado</t>
  </si>
  <si>
    <t>Económico y Reputacional</t>
  </si>
  <si>
    <t xml:space="preserve"> Realización de giros fuera de los terminos establecidos </t>
  </si>
  <si>
    <t>Debilidades en la programación y control del cumplimiento de los giros e información inexacta en las ordenes de pago</t>
  </si>
  <si>
    <t>Ejecucion y Administracion de procesos</t>
  </si>
  <si>
    <t xml:space="preserve">     Mayor a 500 SMLMV </t>
  </si>
  <si>
    <t>Seguimiento a los indicadores Financieros</t>
  </si>
  <si>
    <t>Si</t>
  </si>
  <si>
    <t>Preventivo</t>
  </si>
  <si>
    <t>Manual</t>
  </si>
  <si>
    <t>Documentado</t>
  </si>
  <si>
    <t>Continua</t>
  </si>
  <si>
    <t>Con registro</t>
  </si>
  <si>
    <t>Reducir (mitigar)</t>
  </si>
  <si>
    <t>Realizar las socializaciones trimestrales correspondientes de acuerdo con los temas propuestos</t>
  </si>
  <si>
    <t>Subdirector Administrativo y Financiero / Equipo de Gestión Financiera</t>
  </si>
  <si>
    <t>23/02/2023
09/03/2023
10/04/2023</t>
  </si>
  <si>
    <t>En enero y febrero no se realizó reunion de PAC. Se realizó socialización el 27/03/2023</t>
  </si>
  <si>
    <t>10/05/2023
6/06/2023
07/07/2023</t>
  </si>
  <si>
    <t xml:space="preserve">En abril  no se realizo reunion de socialización , en mayo y junio se realizaron reuniones de reprogramaciones y seguimiento de PAC, se realiza capacitacion mensual de pagos abril, mayo y junio. Se ajunta evidencia </t>
  </si>
  <si>
    <t xml:space="preserve">Se realizó en septiembre reunión y reprogramación al seguimiento de PAC.
Se adjuntan las evidencias. </t>
  </si>
  <si>
    <t>08/11/2023
11/12/2023
12/01/2024</t>
  </si>
  <si>
    <t>Contabilidad realizo capacitaciones de pagos octubre y noviembre, en diciembre se socializó la circular de cierre de pagos</t>
  </si>
  <si>
    <t>Solicitud de cierre</t>
  </si>
  <si>
    <t>23/02/2023
09/03/2023</t>
  </si>
  <si>
    <t>Reserva enero 40% - Alumbrado 0%- Inversion 0%-funcionamiento 40%
Reserva Febrero 40% - Alumbrado 0%- Inversion 0%-funcionamiento 40%</t>
  </si>
  <si>
    <t>Tesoreria</t>
  </si>
  <si>
    <t>Se evidencia el indicador de PAC mes de enero  2023
Se evidencia indicador PAC de febrero 2023</t>
  </si>
  <si>
    <t>Efectivo</t>
  </si>
  <si>
    <t>10/05/2023
06/06/2023
07/07/2023</t>
  </si>
  <si>
    <t xml:space="preserve">Reserva abril 38% - Alumbrado 98%- Inversion 41%-funcionamiento 80% , MAYO Reserva 34% - Alumbrado 92%- Inversion 25%-funcionamiento 74% , JUNIO Reserva 62% - Alumbrado 0%- Inversion 89%-funcionamiento 86%
</t>
  </si>
  <si>
    <t>Se evidencia el indicador de PAC mes de abril mayo y junio 2023</t>
  </si>
  <si>
    <t xml:space="preserve">
08/08/2023
08/09/2023
09/10/2023
</t>
  </si>
  <si>
    <t xml:space="preserve">JULIO  Reserva 52% - Alumbrado 0% - Inversión 63% - Funcionamiento 108%
Agosto: Reserva 14% - Alumbrado 100% - Inversión 35% - Funcionamiento 67%
Septiembre: Reserva 50% - Alumbrado 0% - Inversión 62% -  Funcionamiento: 79%
</t>
  </si>
  <si>
    <t>Tesorería</t>
  </si>
  <si>
    <t xml:space="preserve">Se evidencia indicador de PAC mes de julio, agosto y septiembre 2023
</t>
  </si>
  <si>
    <t>08/11/2023
11/12/2023
05/01/2024</t>
  </si>
  <si>
    <t xml:space="preserve">
Octubre: Reserva 32% - Alumbrado  73% -  Inversión 69%  -Funcionamiento 84%
Noviembre: Reserva 50% - Alumbrado  150%   - Inversión  80% - Funcionamiento 74%
Diciembre: Reserva 95% - Alumbrado  201%   - Inversión  77% - Funcionamiento 213%
</t>
  </si>
  <si>
    <t xml:space="preserve">Se evidencia indicador de PAC mes de octubre
Se evidencia indicador de PAC mes de noviembre
Se evidencia indicador de PAC mes de diciembre
</t>
  </si>
  <si>
    <t>Ajuste en la programación del PAC</t>
  </si>
  <si>
    <t xml:space="preserve">18/05/2023
21/09/2023
11/01/2024 </t>
  </si>
  <si>
    <r>
      <rPr>
        <sz val="11"/>
        <color rgb="FF000000"/>
        <rFont val="Arial Narrow"/>
      </rPr>
      <t xml:space="preserve">18/05/2023 - OCL:  De acuerdo con el seguimiento de la segunda línea de defensa y las siguientes evidencias:
- Hojas de indicadores: enero, febrero, marzo y abril.
La OCI, verifica el cumplimiento del control.
21/09/2023 - JAG: De acuerdo con el seguimiento de la OCI y con la verificación de la documentación asociada, se evidencia la ejecución del control acorde a lo establecido.
</t>
    </r>
    <r>
      <rPr>
        <b/>
        <sz val="11"/>
        <color rgb="FF000000"/>
        <rFont val="Arial Narrow"/>
      </rPr>
      <t>11/01/2024 SLF:</t>
    </r>
    <r>
      <rPr>
        <sz val="11"/>
        <color rgb="FF000000"/>
        <rFont val="Arial Narrow"/>
      </rPr>
      <t xml:space="preserve"> De acuerdo con la revisión de la OCI, se evidencia el cumplimiento del control, basado en el seguimiento de los indicadores financieros. </t>
    </r>
  </si>
  <si>
    <r>
      <rPr>
        <sz val="11"/>
        <color rgb="FF000000"/>
        <rFont val="Arial Narrow"/>
      </rPr>
      <t xml:space="preserve">18/05/2023 - OCL: De acuerdo con el seguimiento de la segunda y las evidencias aportadas,  la OCI, se evidencia la efectividad del control, toda vez que en el periodo de estudio no se materializó el riesgo.
21/09/2023 - JAG: Se evidencia la efectividad del control, toda vez que durante el período evaluado no se presentó materialización del riesgo.
</t>
    </r>
    <r>
      <rPr>
        <b/>
        <sz val="11"/>
        <color rgb="FF000000"/>
        <rFont val="Arial Narrow"/>
      </rPr>
      <t xml:space="preserve">11/01/2024 SLF: </t>
    </r>
    <r>
      <rPr>
        <sz val="11"/>
        <color rgb="FF000000"/>
        <rFont val="Arial Narrow"/>
      </rPr>
      <t xml:space="preserve">Se evidencia la efectividad del control, toda vez que no se materializó el riesgo, durante el cuarto trimestre. </t>
    </r>
  </si>
  <si>
    <r>
      <rPr>
        <sz val="11"/>
        <color rgb="FF000000"/>
        <rFont val="Arial Narrow"/>
      </rPr>
      <t xml:space="preserve">18/05/2023 - OCL:  De acuerdo con el seguimiento de la segunda línea de defensa y las siguientes evidencias:
- Primer trimestre: Citacion Reunion PAC 1er trimestre, PROGRAMCIÓN Y EJECUCIÓN DEL PAC - MARZO2023.
Se verifica la ejecución de la acción.
21/09/2023 - JAG: De acuerdo con el seguimiento de la OCI y con la verificación de la información reportada se evidencia el cumplimiento de la acción para el período evaluado.
</t>
    </r>
    <r>
      <rPr>
        <b/>
        <sz val="11"/>
        <color rgb="FF000000"/>
        <rFont val="Arial Narrow"/>
      </rPr>
      <t xml:space="preserve">11/01/2024 SLF: </t>
    </r>
    <r>
      <rPr>
        <sz val="11"/>
        <color rgb="FF000000"/>
        <rFont val="Arial Narrow"/>
      </rPr>
      <t xml:space="preserve">Se evidencia el cumplimiento de la acción, de acuerdo a lo planteado por el proceso. </t>
    </r>
  </si>
  <si>
    <t>Seguimiento a las devoluciones y rechazos de los pagos</t>
  </si>
  <si>
    <t>Generar alertas a las dependencias frente a la ejecución del PAC</t>
  </si>
  <si>
    <t xml:space="preserve">Fueron enviados memorandos a todas las subdirecciones y apoyo de supervision SAF </t>
  </si>
  <si>
    <t>10/05/2023
06/06/2023 
07/07/2023</t>
  </si>
  <si>
    <t>El 20 de abril se cursa comunicacion a cada subdirección, evidencia 5 oficios. En mayo no se generaron alertas, en Junio se generaron comunicaciones</t>
  </si>
  <si>
    <t>08/08/2023
08/09/2023
10/10/2023</t>
  </si>
  <si>
    <t>El area de presuesto envió seguimiento de ejecucciones presupuestales en julio,  agosto y septiembre, como alerta de la ejecucion de cada subdirección y la posible reserva</t>
  </si>
  <si>
    <t>12/12/2023
12/01/2024
11/12/2023</t>
  </si>
  <si>
    <t>El area de presuesto envió seguimiento de ejecucciones presupuestales octubre, como alerta de la ejecucion de cada subdirección y la posible reserva para el ultimo trimestre de 2023</t>
  </si>
  <si>
    <t>23/02/2023
09/03/2023
10-04-2023</t>
  </si>
  <si>
    <t>Se realiza seguimiento a devoluciones de cuentas de  enero, febrero y marzo de 2023</t>
  </si>
  <si>
    <t>Contabilidad</t>
  </si>
  <si>
    <t>Informe de devoluciones por subdirección</t>
  </si>
  <si>
    <t>Se realiza seguimiento a las devoluciones mes de abril, mayo y junio Se carga informe de devolucion de cada mes</t>
  </si>
  <si>
    <t>Informe de Devoluciones</t>
  </si>
  <si>
    <t>08/08/2023
08/09/2023
9/10/2023</t>
  </si>
  <si>
    <t>Se llevo a cabo el seguimiento a las devoluciones el cual contiene el historico de cuentas devueltas por cada subdirección</t>
  </si>
  <si>
    <t>Informe de devolción de Julio - Agosto y Septiembre</t>
  </si>
  <si>
    <t>08/11/2023
11/12/2023
10/01/2024</t>
  </si>
  <si>
    <t xml:space="preserve">Se realizó el seguimiento a las devoluciones mediante informe consolidado enviado a cada subdirección y oficina correspondiente octubre, noviembre y diciembre </t>
  </si>
  <si>
    <t>contabilidad</t>
  </si>
  <si>
    <t>Informe de devolción de octubre, noviembre y diciembre</t>
  </si>
  <si>
    <t>18/05/2023
21/09/2023</t>
  </si>
  <si>
    <t>18/05/2023 - OCL:  De acuerdo con el seguimiento de la segunda línea de defensa y las siguientes evidencias:
- Primer trimestre: Informes correspondientes a los meses de; enero, febrero, marzo y hoja de vida del indicador.
La OCI, verifica el cumplimiento del control.
21/09/2023 - JAG: De acuerdo con el seguimiento de la OCI y con la verificación de la documentación asociada, se evidencia la ejecución del control acorde a lo establecido.</t>
  </si>
  <si>
    <t>18/05/2023 - OCL: De acuerdo con el seguimiento de la segunda y las evidencias aportadas,  la OCI, se evidencia la efectividad del control, toda vez que en el periodo de estudio no se materializó el riesgo.
21/09/2023 - JAG: Se evidencia la efectividad del control, toda vez que durante el período evaluado no se presentó materialización del riesgo.</t>
  </si>
  <si>
    <t>18/05/2023 - OCL:  De acuerdo con el seguimiento de la segunda línea de defensa y las siguientes evidencias:
21/09/2023 - JAG: De acuerdo con el seguimiento de la OCI y con la verificación de la información reportada se evidencia el cumplimiento de la acción para el período evaluado.</t>
  </si>
  <si>
    <t>Realizar la actualización de los documentos del SIG que aplique para la mejora del proceso</t>
  </si>
  <si>
    <t xml:space="preserve">El area contable, elevó comuniacion (23/01/2023) a Planeacion y Asuntos Legales para modificar el instructivo de pago, formato informe de supervisor y ejecucion de actividades y Procedimiento de causacion y tramite de pagos
El viernes 3 de marzo quedó aprobado por O. Planeación procedimiento, instructivo y formatos de pagos </t>
  </si>
  <si>
    <t>Los cambios para la mejora del proceso de pago fueron realizados en el 1er trimestre - Se realiza desarrollo del programa contable del proceso de pagos para actualizar nuevamente SIG en octubre 2023, se evidencia trabajo de desarrollo de sofware</t>
  </si>
  <si>
    <t>08/08/2023
08/09/2023
09/10/2023</t>
  </si>
  <si>
    <t>Continua el trabajo de desarrollo de Software por parte del area de TICS en el tercer trimestre 2023 y se solcitó modificación de formato para agilizar pagos de servicios publicos</t>
  </si>
  <si>
    <t xml:space="preserve">Teniendo en cuenta el aval de la OAP (correo electronico del 27/10/2023), actualmentes se esta ajustando el procedimiento en la versión vigente del formato  pagos servicios publico en MIPG-SIG  Continua en 2024 ajuste al proceso, en el mes de octubre se actualizó y socializó el procedimiento de caja menor </t>
  </si>
  <si>
    <t>En curso</t>
  </si>
  <si>
    <t>18/05/2023 - OCN: N/A
21/09/2023 - JAG: NA</t>
  </si>
  <si>
    <t>18/05/2023 - OCL:  De acuerdo con el seguimiento de la segunda línea de defensa y las siguientes evidencias:
- 20237000023973 SOLICITUD MODIFICACION FORMATOS, Correo modificación Formato solicitud de pago , informe supervisor, actividades, instructivo y procedimiento de causación y tramite de pagos, GFI-FM-18 V1 Informe mensual de ejecución, GFI-IN-04 V2 Radicación de trámites de pago, GFI-PC-05 V9 Causación de Obligaciones y Trámite de Pago, RESPUESTA OPA 20231300023763 MODIFICACION FORMATOS.
Se verifica la ejecución de la acción.
21/09/2023 - JAG: De acuerdo con el seguimiento de la OCI y con la verificación de la información reportada se evidencia el cumplimiento de la acción en el primer trimestre y el seguimiento en el segundo trimestre.</t>
  </si>
  <si>
    <t> </t>
  </si>
  <si>
    <t xml:space="preserve">cumplir con las obligaciones de la unidad respecto la presentacion de informes </t>
  </si>
  <si>
    <t xml:space="preserve">Elaboración de informes financieros sin la debida oportunidad, veracidad y confiabilidad </t>
  </si>
  <si>
    <t>Entrega inoportuna de la información de las dependencias y error en el registro de la información financiera</t>
  </si>
  <si>
    <t xml:space="preserve">     Entre 10 y 50 SMLMV </t>
  </si>
  <si>
    <t>Realizar seguimiento a las dependencias de la Unidad en el reporte oportuno de la información sujeta de registro.</t>
  </si>
  <si>
    <t xml:space="preserve">Socialización de lineamientos de entrega de información a las dependencias para la generación de informes y reportes </t>
  </si>
  <si>
    <t>Se evidencia correos solicitando información a las dependencias y archivo de control de registros en contabilidad</t>
  </si>
  <si>
    <t>10/05/2023       06/06/2023
07/07/2023</t>
  </si>
  <si>
    <t>Se evidencia correos de solicitud de información y memorandos a las subdirecciones del plan de sostenibilidad</t>
  </si>
  <si>
    <t xml:space="preserve">Se evidencia correos de solicitud de información a Tesoreria, Talento Humano, Almacen, Presupuesto, Servicios Funerarios y A.P. </t>
  </si>
  <si>
    <t>08/11/2023
11/12/2023</t>
  </si>
  <si>
    <t xml:space="preserve">Se recibió información sujeta de registro contable a través del correo electrónico por parte de Tesoreria, Talento Humano, Almacen, Presupuesto, Servicios Funerarios y A.P. </t>
  </si>
  <si>
    <t>Se realizó conciliacion con Tesoreria, presupuesto, almacen, talento humano y Serv funerarios, se concilió informacion para cierre de diciembre e informacion de enero y febrero de  2023</t>
  </si>
  <si>
    <t xml:space="preserve">Contabilidad </t>
  </si>
  <si>
    <t>Conciliaciones Tesoreria, Presupuesto, Almacén, Talento Humano y Servicios Funerarios</t>
  </si>
  <si>
    <t>10/05/2023            06/06/2023
10/07/2023</t>
  </si>
  <si>
    <t>Conciliaciones Tesoreria, Presupuesto, Almacén, Talento Humano y Servicios Funerarios correspondientes a marzo, abril y mayo de 2023</t>
  </si>
  <si>
    <t>Se evidencian conciliaciones mes de marzo y abril 2023</t>
  </si>
  <si>
    <t>Conciliaciones Tesoreria, Presupuesto, Almacén, Talento Humano y Servicios Funerarios correspondientes a junio, julio y agosto de 2023</t>
  </si>
  <si>
    <t>Se evidencia conciliaciones</t>
  </si>
  <si>
    <t>Como seguimiento al envio oportuno de la informacion, se llevo a cabo las respectivas conciliaciones con Tesoreria,  Almacen, Presupuesto, Servicios Funerarios y A.P</t>
  </si>
  <si>
    <t xml:space="preserve">Requerimiento de información a las dependencias involucrudas con copia a la alta dirección </t>
  </si>
  <si>
    <t>18/05/2023 - OCL:  De acuerdo con el seguimiento de la segunda línea de defensa y las siguientes evidencias:
- Primer trimestre: conciliaciones de Almacen, Nomina - TH, Presupuesto y Tesoreria.
- Segundor trimestre: Almacen, Nomina, Presupuesto, S Funerarios y Tesorería.
La OCI verifica la ejecución del control.
21/09/2023 - JAG: De acuerdo con el seguimiento de la OCI y con la verificación de la documentación asociada, no se evidencia el seguimiento a las dependencias para el reporte oportuno de información sujeta de registro.
Se recomienda fortalecer el reporte indicando como las conciliacionesy demás evidencia hacen parte del seguimiento</t>
  </si>
  <si>
    <t>18/05/2023 - OCL: De acuerdo con el seguimiento de la segunda y las evidencias aportadas,  la OCI, se evidencia la efectividad del control, toda vez que en el periodo de estudio no se materializó el riesgo.
21/09/2023 - JAG: Se evidencia la efectividad del control, toda vez que durante el período evaluado no se presentó materialización del riesgo.</t>
  </si>
  <si>
    <t>18/05/2023 - OCL:  De acuerdo con el seguimiento de la segunda línea de defensa y las siguientes evidencias:
21/09/2023 - JAG: De acuerdo con el seguimiento de la OCI y con la verificación de la información reportada por el proceso no se evidencia el cumplimiento de la socialización de los lineamientos para la entrega de la información de las dependencias. Se recomienda establacer los lineamientos y socializarlos antes de la fecha de corte.</t>
  </si>
  <si>
    <t>Verificar confiabilidad de la información en los Reportes generados por los Modulos del aplicativo SICAPITAL</t>
  </si>
  <si>
    <t>23/02/2023
03/09/2023
10/04/2023</t>
  </si>
  <si>
    <t>Se solicitaron requerimientos para el mejoramiento de la funcionalidad e interfaz en los módulos LIMAY y Ordenes de Pago en los meses enero y febrero de 2023. En marzo se llevó a cabo reunión con TIC para corroborar los reportes contables faltantes por sistematizar en el aplicativo LIMAY. Así mismo se realizaron los ajustes a los requerimientos realizados en el modulo de OP (MARCA DE AGUA - OP ANULADAS, 	DETALLE DE DESCUENTOS EN PLANILLAS APROBADAS, 	CONSULTA ESTADO OP)</t>
  </si>
  <si>
    <t xml:space="preserve">Correos requerimientos </t>
  </si>
  <si>
    <t xml:space="preserve">En el mes de abril se realizó desarrollo de informes financieros Limay y se realizaron solicitudes para el funcionamiento del programa, en abril, mayo y junio se adelantó desarrollo de programa de pagos </t>
  </si>
  <si>
    <t>Se evidencia desarrollo y solicitudes de operacion del programa</t>
  </si>
  <si>
    <t xml:space="preserve">Se realizaron solicitudes para el funcionamiento del programa, en julio - agosto - Septiembre, adicional  se adelantó desarrollo de programa de pagos </t>
  </si>
  <si>
    <t>Se evidencia correos y reuniones de avance</t>
  </si>
  <si>
    <t xml:space="preserve">Como mejora continua, mediante correo electronico se solicitó a TIC ajustes para un mejor  funcionamiento del sistema, incluyendo seguimiento al desarrollo del programa de pagos para contratistas </t>
  </si>
  <si>
    <t xml:space="preserve">Se evidencia correos y actas de reuniones de avance y seguimiento  de octubre, noviembre y diciembre </t>
  </si>
  <si>
    <t>18/05/2023 - OCL:  De acuerdo con el seguimiento de la segunda línea de defensa y las siguientes evidencias:
1. Enero: 17 solicitudes
2. Febrero: 7 solicitudes
3. Marzo: 14 solicitudes
4. Abril: 15 solicitudes.
La OCI verifica la ejecución  del control.
21/09/2023 - JAG: De acuerdo con el seguimiento de la OCI y con la verificación de la documentación asociada, se evidencia la ejecución del control acorde a lo establecido.</t>
  </si>
  <si>
    <t>18/05/2023 - OCL: N/A
21/09/2023 - JAG: NA</t>
  </si>
  <si>
    <t xml:space="preserve">Realizar seguimiento a las fechas de presentacion de informes a los entes de control </t>
  </si>
  <si>
    <t>En enero se presenta descuentos tributarios y exogena de estampillas. En febrero se presenta descuentos tributatios e informes de cierre anual a los entes de control. En el periodo de marzo de 2023 se realizó la presentación de los informes ante las entidades competentes (DIAN, SDH, CGN)</t>
  </si>
  <si>
    <t xml:space="preserve">Reporte Informes presentados </t>
  </si>
  <si>
    <t>10/05/2023
06/06/2023
10/07/2023</t>
  </si>
  <si>
    <t>En el mes de abril se vence informe primer trimestre 2023  a la DDC y a CGN, fueron presentados todos los informes requeridos</t>
  </si>
  <si>
    <t xml:space="preserve">Se evidencia recibo de informacion </t>
  </si>
  <si>
    <t>08/08/2023
08/09/2023</t>
  </si>
  <si>
    <t>En el mes de julio y agosto se vence informe segundo trimestre 2023  a la DDC y a CGN, en septiembre se presentó gestionar reciprocas fueron presentados todos los informes requeridos.</t>
  </si>
  <si>
    <t>Se evidencia recibido de CGR y DDC y gestionar reciprocas</t>
  </si>
  <si>
    <t xml:space="preserve">Se ha dado cumplimento en el envió y cargue de la información a reportar ante las entidades de control  correspondiente al periodo de III trimestre de 2023, asi mismo se envió el informe de gestión de reciprocas se carga informacion en octubre,  noviembre y diciembre  </t>
  </si>
  <si>
    <t>Se evidencia con el envío de la información según correos adjuntos</t>
  </si>
  <si>
    <t>18/05/2023 - OCL:  De acuerdo con el seguimiento de la segunda línea de defensa y las siguientes evidencias:
- Primer trimestre: INDICADORES DE MARZO DE 2023, RELACION INFORMES 2023 y Seguimiento presentacion de reportes enero y febrero 2023.
La OCI verifica la ejecución del control.
-Segundo trimestre: Correo presentacion CHP CGN primer trimestre,  Envio informacion oportuna Bogota Consolida y INDICADORES DE ABRIL DE 2023 (1).
La OCI verifica la ejecución del control.
21/09/2023 - JAG: De acuerdo con el seguimiento de la OCI y con la verificación de la documentación asociada, se evidencia la ejecución del control acorde a lo establecido.</t>
  </si>
  <si>
    <t>/</t>
  </si>
  <si>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</si>
  <si>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</si>
  <si>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</si>
  <si>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</si>
  <si>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</si>
  <si>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</si>
  <si>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</si>
  <si>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</si>
  <si>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</si>
  <si>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</si>
  <si>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</si>
  <si>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</si>
  <si>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</si>
  <si>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</si>
  <si>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</si>
  <si>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</si>
  <si>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</si>
  <si>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</si>
  <si>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</si>
  <si>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</si>
  <si>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</si>
  <si>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</si>
  <si>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 xml:space="preserve"> Giros o pagos sin el cumplimiento de los requisitos establecidos</t>
  </si>
  <si>
    <t xml:space="preserve">Aplicación indebida de los procedimientos establecidos y debilidad en la aplicación de los controles </t>
  </si>
  <si>
    <t>Fraude Interno</t>
  </si>
  <si>
    <t>Realizar los giros institucionales en cumplimiento a los procedimientos establecidos y previa verificación del PAC</t>
  </si>
  <si>
    <t>FUERTE</t>
  </si>
  <si>
    <t>NA</t>
  </si>
  <si>
    <t>DIRECTAMENTE</t>
  </si>
  <si>
    <t>INDIRECTAMENTE</t>
  </si>
  <si>
    <t>Reducir</t>
  </si>
  <si>
    <t>Realizar las socializaciones trimestrales  correspondientes de acuerdo con los temas propuestos enfocado a la prevención de la corrupción y programación de pagos</t>
  </si>
  <si>
    <t>En enero no se realizó reunion para prevención y programación de pagos. 
En Febrero no se realizo reunion para prevención y programacion PAC</t>
  </si>
  <si>
    <t>10/05/2023 
06/06/2023
07/07/2023</t>
  </si>
  <si>
    <t xml:space="preserve">Se realizó capacitacion de pagos 21 de abril de 2023  junio se realizaron reuniones de reprogramaciones y seguimiento de PAC, se realizó capacitacion de pagos abril, mayo y junio se ajunta evidencia </t>
  </si>
  <si>
    <t>08/08/2023
08/09/2023
09/10/023</t>
  </si>
  <si>
    <t xml:space="preserve">La socialización de PAC correspondiente al tercer trimestre, se realizó el 14 de septiembre 2023. Se realizaron  capacitaciones de pagos, videos intructivo tramite de cuentas en julio y agosto y septiembre de 2023 enfocadas en el cumplimiento del instructivo de pagos y la prevencion de errores </t>
  </si>
  <si>
    <t xml:space="preserve"> Se realizaron capacitaciones de pagos en octubre, noviembre, en diciembre se realizo socializacion de circular de cierre - pagos.</t>
  </si>
  <si>
    <t>Se realizaron pagos durante los periodos de enero, febrero y marzo de 2023 solicitando el PAC  a SHD, teniendo en cuenta que la programación del PAC 2023 se realiza en diciembre de 2022 y trimestralmente se reprograma PAC</t>
  </si>
  <si>
    <t>Informe de Giros por Rubros e Informe de Riros mes enero y febrero de 2023</t>
  </si>
  <si>
    <t>Informe de Giros por rubro mes de abril, mayo y junio de 2023 demuestran que se realizan giros con su radicado de orfeo y su tramite ante contabilidad</t>
  </si>
  <si>
    <t>Informe de giros por rubro abril, mayo y junio 2023</t>
  </si>
  <si>
    <t>Informe de Giros por rubro mes de julio, agosto y septiembre de 2023 demuestran que se realizan giros con su radicado de orfeo y su tramite ante contabilidad</t>
  </si>
  <si>
    <t xml:space="preserve">Informe de Giros por  Rubro Julio, agosto y septiembre </t>
  </si>
  <si>
    <t xml:space="preserve">Informe de giros por rubro del mes de octubre,  noviembre y diciembre </t>
  </si>
  <si>
    <t>Informe de giros por rubros -Octubre, noviembre y diciembre</t>
  </si>
  <si>
    <t>Solicitud de suspención de actividades temporalmente del servidor involucrado para el desarrollo de las investigaciones correspondientes</t>
  </si>
  <si>
    <t xml:space="preserve">11/05/2023
13/09/2023
11/01/2024 </t>
  </si>
  <si>
    <r>
      <rPr>
        <sz val="11"/>
        <color rgb="FF000000"/>
        <rFont val="Arial Narrow"/>
      </rPr>
      <t xml:space="preserve">11/05/2023 - OCL: De acuerdo con la revisión de las siguientes evidencias:
1. Enero: INFORME ENERO 2023
2. Febrero: INFORME FEBRERO 2023
3. Marzo: INFORME MARZO 2023
4. Abril: INFORME MARZO 2023
La OCI, verifica el cumplimiento del control.
Recomendación: Verificar que las evidencias aportadas correspondan al mes de estudio.
</t>
    </r>
    <r>
      <rPr>
        <b/>
        <sz val="11"/>
        <color rgb="FF000000"/>
        <rFont val="Arial Narrow"/>
      </rPr>
      <t xml:space="preserve">
13/09/2023 JAG: </t>
    </r>
    <r>
      <rPr>
        <sz val="11"/>
        <color rgb="FF000000"/>
        <rFont val="Arial Narrow"/>
      </rPr>
      <t xml:space="preserve">Se evidencia el cumplimiento de la activida con los informes mensuales de giros, aunque no se carga el informe del mes de junio.
</t>
    </r>
    <r>
      <rPr>
        <b/>
        <sz val="11"/>
        <color rgb="FF000000"/>
        <rFont val="Arial Narrow"/>
      </rPr>
      <t>11/01/2024 SLF:</t>
    </r>
    <r>
      <rPr>
        <sz val="11"/>
        <color rgb="FF000000"/>
        <rFont val="Arial Narrow"/>
      </rPr>
      <t xml:space="preserve"> De acuerdo con la revisión de la OCI, se evidencia el cumplimiento del control, basado en el seguimiento de los indicadores financieros. </t>
    </r>
  </si>
  <si>
    <r>
      <rPr>
        <sz val="11"/>
        <color rgb="FF000000"/>
        <rFont val="Arial Narrow"/>
      </rPr>
      <t xml:space="preserve">10/05/2023 - OCL: De acuerdo con el seguimiento de la segunda y tercera línea de defensa la OCI, se evidencia la efectividad del control, toda vez que en el periodo de estudio no se materializó el riesgo.
</t>
    </r>
    <r>
      <rPr>
        <b/>
        <sz val="11"/>
        <color rgb="FF000000"/>
        <rFont val="Arial Narrow"/>
      </rPr>
      <t xml:space="preserve">
13/09/2023 JAG: </t>
    </r>
    <r>
      <rPr>
        <sz val="11"/>
        <color rgb="FF000000"/>
        <rFont val="Arial Narrow"/>
      </rPr>
      <t xml:space="preserve">Se evidencia la efectividad del control, toda vez que en el período verificado, no se materializó el riesgo.
</t>
    </r>
    <r>
      <rPr>
        <b/>
        <sz val="11"/>
        <color rgb="FF000000"/>
        <rFont val="Arial Narrow"/>
      </rPr>
      <t xml:space="preserve">11/01/2024 SLF: </t>
    </r>
    <r>
      <rPr>
        <sz val="11"/>
        <color rgb="FF000000"/>
        <rFont val="Arial Narrow"/>
      </rPr>
      <t xml:space="preserve">Se evidencia la efectividad del control, toda vez que no se materializó el riesgo, durante el cuarto trimestre. </t>
    </r>
  </si>
  <si>
    <r>
      <rPr>
        <sz val="11"/>
        <color rgb="FF000000"/>
        <rFont val="Arial Narrow"/>
      </rPr>
      <t xml:space="preserve">10/05/2023 - OCL: Con base en el seguimiento de la segunda línea de defensa y  las evidencias aportadas por el proceso:
1. Capacitacion 1 de marzo 2023
2. Capacitaciones tramite pagos enlaces contab
3. Citacion Reunion PAC 1er trimestre
4. Correo Vinculo Grabacion reunion 1 de marzo 2023
5. PROGRAMCIÓN Y EJECUCIÓN DEL PAC - MARZO2023
6. Capactitacion cuentas 21 abril
7. Dctos capacitacion 21 de abril 2023
La OCI, verifica el cumplimiento de la acción.
</t>
    </r>
    <r>
      <rPr>
        <b/>
        <sz val="11"/>
        <color rgb="FF000000"/>
        <rFont val="Arial Narrow"/>
      </rPr>
      <t xml:space="preserve">
13/09/2023 JAG: </t>
    </r>
    <r>
      <rPr>
        <sz val="11"/>
        <color rgb="FF000000"/>
        <rFont val="Arial Narrow"/>
      </rPr>
      <t xml:space="preserve">Se evidencia el cumplimiento de la acción propuesta con los documentos relacionados a las socializaciones de programación de pagos.
</t>
    </r>
    <r>
      <rPr>
        <b/>
        <sz val="11"/>
        <color rgb="FF000000"/>
        <rFont val="Arial Narrow"/>
      </rPr>
      <t>11/01/2024 SLF:</t>
    </r>
    <r>
      <rPr>
        <sz val="11"/>
        <color rgb="FF000000"/>
        <rFont val="Arial Narrow"/>
      </rPr>
      <t xml:space="preserve"> Se evidencia el cumplimiento de la acción, de acuerdo a lo planteado por el proceso. </t>
    </r>
  </si>
  <si>
    <t>Solicitud oficial de reintegro de los recursos económicos</t>
  </si>
  <si>
    <t>Descripción Activos de Información</t>
  </si>
  <si>
    <t>Tipo de Activos / Grupo de Activos</t>
  </si>
  <si>
    <t>Amenaza</t>
  </si>
  <si>
    <t>Vulnerabilidad</t>
  </si>
  <si>
    <t>Tipo de Riesgo Digital</t>
  </si>
  <si>
    <t>¿Tiene responsabe asignbado?</t>
  </si>
  <si>
    <t>18/05/2023 - OCL: Para el periodo de estudio el proceso no identificó riegos de seguridad de la información
21/09/2023 - JAG: Para el periodo de estudio el proceso no identificó riegos de seguridad de la información</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</si>
  <si>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</si>
  <si>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</si>
  <si>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</si>
  <si>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</si>
  <si>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</si>
  <si>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</si>
  <si>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</si>
  <si>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18/05/2023 - OCL: Para el periodo de estudio el proceso no identificó riegos de seguridad de la información
21/09/2023 - JAG: Para la fecha de evaluación el proceso no tiene reportada oportunidades.</t>
  </si>
  <si>
    <t>18/05/2023 - N/A.
21/09/2023 - JAG: NA</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</si>
  <si>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</si>
  <si>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</si>
  <si>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</si>
  <si>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</si>
  <si>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</si>
  <si>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</si>
  <si>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</si>
  <si>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</si>
  <si>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</si>
  <si>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</si>
  <si>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</si>
  <si>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</si>
  <si>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</si>
  <si>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</si>
  <si>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</si>
  <si>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</si>
  <si>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</si>
  <si>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</si>
  <si>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</si>
  <si>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</si>
  <si>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</si>
  <si>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</si>
  <si>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</si>
  <si>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</si>
  <si>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</si>
  <si>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</si>
  <si>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</si>
  <si>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</si>
  <si>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</si>
  <si>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</si>
  <si>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</si>
  <si>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</si>
  <si>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</si>
  <si>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</si>
  <si>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</si>
  <si>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</si>
  <si>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</si>
  <si>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</si>
  <si>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</si>
  <si>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</si>
  <si>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</si>
  <si>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</si>
  <si>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</si>
  <si>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</si>
  <si>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</si>
  <si>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</si>
  <si>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</si>
  <si>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</si>
  <si>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</si>
  <si>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</si>
  <si>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</si>
  <si>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</si>
  <si>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</si>
  <si>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</si>
  <si>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</si>
  <si>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</si>
  <si>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</si>
  <si>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</si>
  <si>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</si>
  <si>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</si>
  <si>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</si>
  <si>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</si>
  <si>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</si>
  <si>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</si>
  <si>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</si>
  <si>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</si>
  <si>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</si>
  <si>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</si>
  <si>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</si>
  <si>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</si>
  <si>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</si>
  <si>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</si>
  <si>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</si>
  <si>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</si>
  <si>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</si>
  <si>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</si>
  <si>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</si>
  <si>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</si>
  <si>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</si>
  <si>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</si>
  <si>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</si>
  <si>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</si>
  <si>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</si>
  <si>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</si>
  <si>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</si>
  <si>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</si>
  <si>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</si>
  <si>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</si>
  <si>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</si>
  <si>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</si>
  <si>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</si>
  <si>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</si>
  <si>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</si>
  <si>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</si>
  <si>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</si>
  <si>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</si>
  <si>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</si>
  <si>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</si>
  <si>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</si>
  <si>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</si>
  <si>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</si>
  <si>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</si>
  <si>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</si>
  <si>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</si>
  <si>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</si>
  <si>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</si>
  <si>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</si>
  <si>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</si>
  <si>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</si>
  <si>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</si>
  <si>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</si>
  <si>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</si>
  <si>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</si>
  <si>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</si>
  <si>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</si>
  <si>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</si>
  <si>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</si>
  <si>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</si>
  <si>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</si>
  <si>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</si>
  <si>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</si>
  <si>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</si>
  <si>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</si>
  <si>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</si>
  <si>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</si>
  <si>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</si>
  <si>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</si>
  <si>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</si>
  <si>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</si>
  <si>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</si>
  <si>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</si>
  <si>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</si>
  <si>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</si>
  <si>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</si>
  <si>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</si>
  <si>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</si>
  <si>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</si>
  <si>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</si>
  <si>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</si>
  <si>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</si>
  <si>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</si>
  <si>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</si>
  <si>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</si>
  <si>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</si>
  <si>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</si>
  <si>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</si>
  <si>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</si>
  <si>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</si>
  <si>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</si>
  <si>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</si>
  <si>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</si>
  <si>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</si>
  <si>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</si>
  <si>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</si>
  <si>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</si>
  <si>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</si>
  <si>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</si>
  <si>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</si>
  <si>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</si>
  <si>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</si>
  <si>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</si>
  <si>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</si>
  <si>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</si>
  <si>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</si>
  <si>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</si>
  <si>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</si>
  <si>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</si>
  <si>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</si>
  <si>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</si>
  <si>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</si>
  <si>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</si>
  <si>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</si>
  <si>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</si>
  <si>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</si>
  <si>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</si>
  <si>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</si>
  <si>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</si>
  <si>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</si>
  <si>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</si>
  <si>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</si>
  <si>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</si>
  <si>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</si>
  <si>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</si>
  <si>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</si>
  <si>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</si>
  <si>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</si>
  <si>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</si>
  <si>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</si>
  <si>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</si>
  <si>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</si>
  <si>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</si>
  <si>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</si>
  <si>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</si>
  <si>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</si>
  <si>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</si>
  <si>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</si>
  <si>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</si>
  <si>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</si>
  <si>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</si>
  <si>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</si>
  <si>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</si>
  <si>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</si>
  <si>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</si>
  <si>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</si>
  <si>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</si>
  <si>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</si>
  <si>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</si>
  <si>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</si>
  <si>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</si>
  <si>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</si>
  <si>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</si>
  <si>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</si>
  <si>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</si>
  <si>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</si>
  <si>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</si>
  <si>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</si>
  <si>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</si>
  <si>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</si>
  <si>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</si>
  <si>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</si>
  <si>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</si>
  <si>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</si>
  <si>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</si>
  <si>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</si>
  <si>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</si>
  <si>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</si>
  <si>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</si>
  <si>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</si>
  <si>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Aceptar</t>
  </si>
  <si>
    <t>Económico</t>
  </si>
  <si>
    <t>Evitar</t>
  </si>
  <si>
    <t>Reputacional</t>
  </si>
  <si>
    <t>Reducir (compartir)</t>
  </si>
  <si>
    <t>Plan de accion (solo para la opción reducir)</t>
  </si>
  <si>
    <t>Finalizado</t>
  </si>
  <si>
    <t>Daños Activos Fisicos</t>
  </si>
  <si>
    <t>Fallas Tecnologicas</t>
  </si>
  <si>
    <t>Relaciones Laborales</t>
  </si>
  <si>
    <t>Usuarios, productos y practicas , organizacionales</t>
  </si>
  <si>
    <t>Solicitud de ajuste</t>
  </si>
  <si>
    <t>Fraude Externo</t>
  </si>
  <si>
    <t>Lavado de Activos</t>
  </si>
  <si>
    <t>Financiación del terrorismo</t>
  </si>
  <si>
    <t>No</t>
  </si>
  <si>
    <t>Sin registro</t>
  </si>
  <si>
    <t>No efectivo</t>
  </si>
  <si>
    <t xml:space="preserve">Direccionamiento Estratégico </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</si>
  <si>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</si>
  <si>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</si>
  <si>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</si>
  <si>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</si>
  <si>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</si>
  <si>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</si>
  <si>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</si>
  <si>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</si>
  <si>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</si>
  <si>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</si>
  <si>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</si>
  <si>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</si>
  <si>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</si>
  <si>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</si>
  <si>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</si>
  <si>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de Apoyo Logístico </t>
  </si>
  <si>
    <t>Suministrar y controlar los recursos físicos y servicios de apoyo logístico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</si>
  <si>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</si>
  <si>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</si>
  <si>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</si>
  <si>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</si>
  <si>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Asuntos Legales </t>
  </si>
  <si>
    <t>Prestar asesoría jurídica a la UAESP para su adecuado funcionamiento.</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</si>
  <si>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</si>
  <si>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</si>
  <si>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MODERADO</t>
  </si>
  <si>
    <t>DEBIL</t>
  </si>
  <si>
    <t>NO DISMINUYE</t>
  </si>
  <si>
    <t>Compartir</t>
  </si>
  <si>
    <t>26/04/2023
18/07/2023
20/10/2023
16/01/2024</t>
  </si>
  <si>
    <t>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t>
  </si>
  <si>
    <t>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t>
  </si>
  <si>
    <t>Se realiza seguimiento a la acción sin embargo no se adjunta evidencia de lo reportado
Se realiza seguimiento a la acción se adjunta evidencia de lo reportado
Se realiza seguimiento a la acción se adjunta evidencia de lo reportado
Se realiza seguimiento a la acción se adjunta evidencia de lo reportado</t>
  </si>
  <si>
    <t xml:space="preserve">Se realiza seguimiento a la acción y los soportes son coherentes con lo reportado sin embargo no se reporta lo correspondiente al mes de marzo
Se realiza seguimiento a la acción se adjunta evidencia de lo reportado
Se realiza seguimiento a la acción se adjunta evidencia de lo reportado
Se realiza seguimiento a la acción se adjunta evidencia de lo reportado
</t>
  </si>
  <si>
    <t>Se realiza seguimiento a la acción y los soportes son coherentes con lo reportado sin embargo no se reporta lo correspondiente al mes de marzo
Se realiza seguimiento accion no realizada en el trimestre por cuanto el primer avance fue en el anterior trimestre y el siguiente en el cuarto trimestre
Se realiza seguimiento a la acción se adjunta evidencia de lo reportado
Se realiza seguimiento a la acción se adjunta evidencia de lo reportado</t>
  </si>
  <si>
    <t>Se realizó seguimiento al control y las evidencias aportadas son coherentes a lo reportado por lo que se establece que el control fue efectivo
Se realizó seguimiento al control sin embargo no se adjuntan las evidencias del mes de mayo y junio por lo que no se puede establecer su efectividad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t>
  </si>
  <si>
    <t xml:space="preserve">Se realiza seguimiento a la acción y los soportes son coherentes con lo reportado 
Se realiza seguimiento a la acción y los soportes son coherentes con lo reportado 
Se realiza seguimiento a la acción y los soportes son coherentes con lo reportado 
Se realiza seguimiento a la acción y los soportes son coherentes con lo reportado </t>
  </si>
  <si>
    <t>Se realizó seguimiento al control y las evidencias aportadas son coherentes a lo reportado por lo que se establece que el control fue efectivo
Se realizó seguimiento al control sin embargo no se realizó la entrega de evidencias del mes de junio por lo que no se pudo verificar su realización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t>
  </si>
  <si>
    <t>Se realiza el seguimiento y la evidencia es coherente frente a lo reportado, sin embargo no se hace el sseguimiento del mes de marzo
Se realiza el seguimiento y la evidencia es coherente frente a lo reportado
Se realiza el seguimiento y la evidencia es coherente frente a lo reportado
Se realiza el seguimiento y la evidencia es coherente frente a lo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</si>
</sst>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b/>
      <sz val="11"/>
      <color rgb="FF000000"/>
      <name val="Arial Narrow"/>
      <family val="2"/>
    </font>
    <font>
      <sz val="11"/>
      <color theme="1"/>
      <name val="Arial Narrow"/>
    </font>
    <font>
      <sz val="11"/>
      <color rgb="FF000000"/>
      <name val="Arial Narrow"/>
    </font>
    <font>
      <b/>
      <sz val="11"/>
      <color rgb="FF000000"/>
      <name val="Arial Narrow"/>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s>
  <borders count="87">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36" fillId="0" borderId="0"/>
  </cellStyleXfs>
  <cellXfs count="565">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xf numFmtId="0" fontId="49" fillId="3" borderId="38" xfId="2" applyFont="1" applyFill="1" applyBorder="1"/>
    <xf numFmtId="0" fontId="49" fillId="3" borderId="39"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5"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6" xfId="2" applyFont="1" applyFill="1" applyBorder="1"/>
    <xf numFmtId="0" fontId="49" fillId="3" borderId="7" xfId="2" applyFont="1" applyFill="1" applyBorder="1"/>
    <xf numFmtId="0" fontId="49" fillId="3" borderId="9" xfId="2" applyFont="1" applyFill="1" applyBorder="1"/>
    <xf numFmtId="0" fontId="49" fillId="3" borderId="8"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5"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8" fillId="0" borderId="0" xfId="0" applyFont="1" applyAlignment="1">
      <alignment horizontal="justify" vertical="center"/>
    </xf>
    <xf numFmtId="0" fontId="58" fillId="0" borderId="0" xfId="0" applyFont="1" applyAlignment="1">
      <alignment vertical="center"/>
    </xf>
    <xf numFmtId="0" fontId="59" fillId="0" borderId="0" xfId="0" applyFont="1"/>
    <xf numFmtId="0" fontId="6" fillId="0" borderId="19" xfId="0" applyFont="1" applyBorder="1" applyAlignment="1" applyProtection="1">
      <alignment horizontal="justify" vertical="center" wrapText="1"/>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8" fillId="0" borderId="0" xfId="0" applyFont="1"/>
    <xf numFmtId="0" fontId="6" fillId="0" borderId="19" xfId="0" applyFont="1" applyBorder="1" applyAlignment="1" applyProtection="1">
      <alignment horizontal="center" vertical="center" wrapText="1"/>
      <protection hidden="1"/>
    </xf>
    <xf numFmtId="0" fontId="65" fillId="19" borderId="67" xfId="0" applyFont="1" applyFill="1" applyBorder="1" applyAlignment="1" applyProtection="1">
      <alignment horizontal="center" vertical="center" wrapText="1"/>
      <protection hidden="1"/>
    </xf>
    <xf numFmtId="0" fontId="53" fillId="0" borderId="19" xfId="0" applyFont="1" applyBorder="1" applyAlignment="1" applyProtection="1">
      <alignment horizontal="center" vertical="center" wrapText="1"/>
      <protection hidden="1"/>
    </xf>
    <xf numFmtId="0" fontId="70" fillId="24" borderId="30" xfId="0" applyFont="1" applyFill="1" applyBorder="1" applyAlignment="1">
      <alignment horizontal="center"/>
    </xf>
    <xf numFmtId="0" fontId="70" fillId="24" borderId="32" xfId="0" applyFont="1" applyFill="1" applyBorder="1" applyAlignment="1">
      <alignment horizontal="center"/>
    </xf>
    <xf numFmtId="0" fontId="71"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70" fillId="24" borderId="25" xfId="0" applyFont="1" applyFill="1" applyBorder="1" applyAlignment="1">
      <alignment horizontal="center" vertical="center"/>
    </xf>
    <xf numFmtId="0" fontId="70"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70"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70"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1" fillId="0" borderId="19" xfId="0" applyFont="1" applyBorder="1" applyAlignment="1" applyProtection="1">
      <alignment horizontal="center" vertical="center" textRotation="90"/>
      <protection locked="0"/>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14" fontId="1"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xf>
    <xf numFmtId="0" fontId="2" fillId="3" borderId="0" xfId="0" applyFont="1" applyFill="1" applyProtection="1">
      <protection locked="0"/>
    </xf>
    <xf numFmtId="0" fontId="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1" fillId="0" borderId="19" xfId="0" applyFont="1" applyBorder="1" applyAlignment="1" applyProtection="1">
      <alignment horizontal="center" vertical="center"/>
      <protection hidden="1"/>
    </xf>
    <xf numFmtId="14" fontId="2" fillId="0" borderId="78" xfId="0" applyNumberFormat="1" applyFont="1" applyBorder="1" applyAlignment="1" applyProtection="1">
      <alignment horizontal="center" vertical="center" wrapText="1"/>
      <protection locked="0"/>
    </xf>
    <xf numFmtId="0" fontId="4" fillId="19" borderId="19" xfId="0" applyFont="1" applyFill="1" applyBorder="1" applyAlignment="1">
      <alignment horizontal="center" vertical="center"/>
    </xf>
    <xf numFmtId="0" fontId="4" fillId="0" borderId="0" xfId="0" applyFont="1"/>
    <xf numFmtId="0" fontId="52" fillId="0" borderId="0" xfId="0" applyFont="1"/>
    <xf numFmtId="0" fontId="1" fillId="0" borderId="19" xfId="0" applyFont="1" applyBorder="1" applyAlignment="1">
      <alignment horizontal="center" vertical="center"/>
    </xf>
    <xf numFmtId="0" fontId="6" fillId="0" borderId="19" xfId="0" applyFont="1" applyBorder="1" applyAlignment="1">
      <alignment horizontal="justify" vertical="center" wrapText="1"/>
    </xf>
    <xf numFmtId="0" fontId="6" fillId="0" borderId="19" xfId="0" applyFont="1" applyBorder="1" applyAlignment="1">
      <alignment horizontal="center" vertical="center" wrapText="1"/>
    </xf>
    <xf numFmtId="0" fontId="69" fillId="0" borderId="19" xfId="0" applyFont="1" applyBorder="1" applyAlignment="1">
      <alignment horizontal="center" vertical="center" wrapText="1"/>
    </xf>
    <xf numFmtId="0" fontId="1" fillId="0" borderId="19" xfId="0" applyFont="1" applyBorder="1" applyAlignment="1">
      <alignment horizontal="justify" vertical="center"/>
    </xf>
    <xf numFmtId="0" fontId="1" fillId="0" borderId="19" xfId="0" applyFont="1" applyBorder="1" applyAlignment="1">
      <alignment horizontal="center" vertical="center" wrapText="1"/>
    </xf>
    <xf numFmtId="0" fontId="2" fillId="0" borderId="19" xfId="0" applyFont="1" applyBorder="1" applyAlignment="1">
      <alignment horizontal="center" vertical="center" wrapText="1"/>
    </xf>
    <xf numFmtId="14" fontId="2" fillId="0" borderId="78" xfId="0" applyNumberFormat="1" applyFont="1" applyBorder="1" applyAlignment="1">
      <alignment horizontal="center" vertical="center"/>
    </xf>
    <xf numFmtId="14" fontId="1" fillId="0" borderId="19" xfId="0" applyNumberFormat="1" applyFont="1" applyBorder="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horizontal="left" vertical="center"/>
    </xf>
    <xf numFmtId="0" fontId="1" fillId="3" borderId="0" xfId="0" applyFont="1" applyFill="1" applyAlignment="1">
      <alignment horizontal="center"/>
    </xf>
    <xf numFmtId="0" fontId="1" fillId="0" borderId="19" xfId="0" applyFont="1" applyBorder="1" applyAlignment="1">
      <alignment horizontal="justify" vertical="center" wrapText="1"/>
    </xf>
    <xf numFmtId="0" fontId="2" fillId="0" borderId="78" xfId="0" applyFont="1" applyBorder="1" applyAlignment="1">
      <alignment horizontal="center" vertical="center"/>
    </xf>
    <xf numFmtId="0" fontId="2" fillId="0" borderId="78" xfId="0" applyFont="1" applyBorder="1" applyAlignment="1">
      <alignment horizontal="center" vertical="center" textRotation="90"/>
    </xf>
    <xf numFmtId="0" fontId="1" fillId="0" borderId="19" xfId="0" applyFont="1" applyBorder="1" applyAlignment="1">
      <alignment horizontal="center" vertical="center" textRotation="90"/>
    </xf>
    <xf numFmtId="0" fontId="1" fillId="0" borderId="0" xfId="0" applyFont="1" applyAlignment="1">
      <alignment horizontal="center"/>
    </xf>
    <xf numFmtId="0" fontId="75" fillId="0" borderId="19" xfId="0" applyFont="1" applyBorder="1" applyAlignment="1">
      <alignment horizontal="center" vertical="center" wrapText="1"/>
    </xf>
    <xf numFmtId="14" fontId="1" fillId="0" borderId="19" xfId="0" applyNumberFormat="1" applyFont="1" applyBorder="1" applyAlignment="1">
      <alignment horizontal="center" vertical="center" wrapText="1"/>
    </xf>
    <xf numFmtId="0" fontId="60" fillId="3" borderId="19" xfId="0" applyFont="1" applyFill="1" applyBorder="1" applyAlignment="1">
      <alignment horizontal="center" vertical="center" wrapText="1"/>
    </xf>
    <xf numFmtId="14" fontId="61" fillId="3" borderId="19" xfId="0" applyNumberFormat="1" applyFont="1" applyFill="1" applyBorder="1" applyAlignment="1">
      <alignment horizontal="center"/>
    </xf>
    <xf numFmtId="0" fontId="47" fillId="3" borderId="38" xfId="0" applyFont="1" applyFill="1" applyBorder="1"/>
    <xf numFmtId="0" fontId="47" fillId="0" borderId="0" xfId="0" applyFont="1"/>
    <xf numFmtId="0" fontId="60" fillId="18" borderId="19" xfId="0" applyFont="1" applyFill="1" applyBorder="1" applyAlignment="1">
      <alignment horizontal="center" vertical="center"/>
    </xf>
    <xf numFmtId="0" fontId="60" fillId="18" borderId="19" xfId="0" applyFont="1" applyFill="1" applyBorder="1" applyAlignment="1">
      <alignment horizontal="center" vertical="center" wrapText="1"/>
    </xf>
    <xf numFmtId="0" fontId="47" fillId="0" borderId="0" xfId="0" applyFont="1" applyAlignment="1">
      <alignment horizontal="center"/>
    </xf>
    <xf numFmtId="0" fontId="47" fillId="0" borderId="19" xfId="0" applyFont="1" applyBorder="1" applyAlignment="1">
      <alignment horizontal="center" vertical="center" wrapText="1"/>
    </xf>
    <xf numFmtId="0" fontId="47" fillId="0" borderId="19" xfId="0" applyFont="1" applyBorder="1" applyAlignment="1">
      <alignment vertical="center" wrapText="1"/>
    </xf>
    <xf numFmtId="0" fontId="47" fillId="0" borderId="19" xfId="0" quotePrefix="1" applyFont="1" applyBorder="1" applyAlignment="1">
      <alignment vertical="center" wrapText="1"/>
    </xf>
    <xf numFmtId="0" fontId="47" fillId="0" borderId="19" xfId="0" applyFont="1" applyBorder="1" applyAlignment="1">
      <alignment horizontal="justify" vertical="center" wrapText="1"/>
    </xf>
    <xf numFmtId="0" fontId="47" fillId="0" borderId="62" xfId="0" quotePrefix="1" applyFont="1" applyBorder="1" applyAlignment="1">
      <alignment vertical="center" wrapText="1"/>
    </xf>
    <xf numFmtId="0" fontId="47" fillId="3" borderId="0" xfId="0" applyFont="1" applyFill="1"/>
    <xf numFmtId="0" fontId="47" fillId="0" borderId="62" xfId="0" applyFont="1" applyBorder="1" applyAlignment="1">
      <alignment vertical="center" wrapText="1"/>
    </xf>
    <xf numFmtId="0" fontId="47" fillId="0" borderId="19" xfId="0" applyFont="1" applyBorder="1" applyAlignment="1">
      <alignment wrapText="1"/>
    </xf>
    <xf numFmtId="0" fontId="47" fillId="0" borderId="62" xfId="0" applyFont="1" applyBorder="1" applyAlignment="1">
      <alignment wrapText="1"/>
    </xf>
    <xf numFmtId="0" fontId="47" fillId="0" borderId="78" xfId="0" applyFont="1" applyBorder="1" applyAlignment="1">
      <alignment horizontal="center" vertical="center" wrapText="1"/>
    </xf>
    <xf numFmtId="0" fontId="47" fillId="0" borderId="82" xfId="0" applyFont="1" applyBorder="1" applyAlignment="1">
      <alignment vertical="center" wrapText="1"/>
    </xf>
    <xf numFmtId="0" fontId="47" fillId="0" borderId="78" xfId="0" applyFont="1" applyBorder="1" applyAlignment="1">
      <alignment vertical="center" wrapText="1"/>
    </xf>
    <xf numFmtId="0" fontId="47" fillId="0" borderId="78" xfId="0" applyFont="1" applyBorder="1" applyAlignment="1">
      <alignment horizontal="left" vertical="center" wrapText="1"/>
    </xf>
    <xf numFmtId="0" fontId="47" fillId="0" borderId="78" xfId="0" applyFont="1" applyBorder="1" applyAlignment="1">
      <alignment wrapText="1"/>
    </xf>
    <xf numFmtId="0" fontId="47" fillId="0" borderId="82" xfId="0" applyFont="1" applyBorder="1" applyAlignment="1">
      <alignment wrapText="1"/>
    </xf>
    <xf numFmtId="0" fontId="47" fillId="0" borderId="19" xfId="4" applyFont="1" applyBorder="1" applyAlignment="1">
      <alignment vertical="center" wrapText="1"/>
    </xf>
    <xf numFmtId="0" fontId="47" fillId="0" borderId="19" xfId="0" applyFont="1" applyBorder="1" applyAlignment="1">
      <alignment horizontal="left" vertical="center" wrapText="1"/>
    </xf>
    <xf numFmtId="0" fontId="47" fillId="0" borderId="19" xfId="0" applyFont="1" applyBorder="1" applyAlignment="1">
      <alignment horizontal="center" vertical="center"/>
    </xf>
    <xf numFmtId="0" fontId="0" fillId="0" borderId="19" xfId="0" applyBorder="1" applyAlignment="1">
      <alignment vertical="center" wrapText="1"/>
    </xf>
    <xf numFmtId="0" fontId="47" fillId="0" borderId="19" xfId="0" applyFont="1" applyBorder="1" applyAlignment="1">
      <alignment vertical="center"/>
    </xf>
    <xf numFmtId="0" fontId="47" fillId="0" borderId="19" xfId="0" applyFont="1" applyBorder="1"/>
    <xf numFmtId="0" fontId="47" fillId="0" borderId="62" xfId="0" applyFont="1" applyBorder="1"/>
    <xf numFmtId="0" fontId="47" fillId="0" borderId="62" xfId="0" applyFont="1" applyBorder="1" applyAlignment="1">
      <alignment vertical="center"/>
    </xf>
    <xf numFmtId="0" fontId="47" fillId="0" borderId="19" xfId="0" quotePrefix="1" applyFont="1" applyBorder="1" applyAlignment="1">
      <alignment horizontal="justify" vertical="center" wrapText="1"/>
    </xf>
    <xf numFmtId="0" fontId="47" fillId="0" borderId="19" xfId="4" applyFont="1" applyBorder="1" applyAlignment="1">
      <alignment horizontal="justify" vertical="center" wrapText="1"/>
    </xf>
    <xf numFmtId="0" fontId="61" fillId="0" borderId="19" xfId="0" applyFont="1" applyBorder="1" applyAlignment="1">
      <alignment horizontal="center" vertical="center" wrapText="1"/>
    </xf>
    <xf numFmtId="0" fontId="72" fillId="3" borderId="0" xfId="0" applyFont="1" applyFill="1"/>
    <xf numFmtId="0" fontId="73" fillId="3" borderId="0" xfId="0" applyFont="1" applyFill="1"/>
    <xf numFmtId="0" fontId="72" fillId="3" borderId="0" xfId="0" applyFont="1" applyFill="1" applyAlignment="1">
      <alignment horizontal="left" vertical="center" wrapText="1"/>
    </xf>
    <xf numFmtId="0" fontId="74" fillId="3" borderId="0" xfId="0" applyFont="1" applyFill="1" applyAlignment="1">
      <alignment vertical="center" wrapText="1"/>
    </xf>
    <xf numFmtId="0" fontId="72" fillId="3" borderId="0" xfId="0" applyFont="1" applyFill="1" applyAlignment="1">
      <alignment wrapText="1"/>
    </xf>
    <xf numFmtId="0" fontId="47" fillId="3" borderId="0" xfId="0" applyFont="1" applyFill="1" applyAlignment="1">
      <alignment horizontal="left" vertical="center" wrapText="1"/>
    </xf>
    <xf numFmtId="0" fontId="63" fillId="3" borderId="0" xfId="0" applyFont="1" applyFill="1" applyAlignment="1">
      <alignment vertical="center" wrapText="1"/>
    </xf>
    <xf numFmtId="0" fontId="47" fillId="3" borderId="0" xfId="0" applyFont="1" applyFill="1" applyAlignment="1">
      <alignment wrapText="1"/>
    </xf>
    <xf numFmtId="0" fontId="63" fillId="3" borderId="0" xfId="0" applyFont="1" applyFill="1"/>
    <xf numFmtId="0" fontId="6" fillId="0" borderId="19" xfId="0" applyFont="1" applyBorder="1" applyAlignment="1" applyProtection="1">
      <alignment horizontal="center" vertical="center" wrapText="1"/>
      <protection locked="0"/>
    </xf>
    <xf numFmtId="14" fontId="2" fillId="0" borderId="78" xfId="0" applyNumberFormat="1" applyFont="1" applyBorder="1" applyAlignment="1">
      <alignment horizontal="center" vertical="center" wrapText="1"/>
    </xf>
    <xf numFmtId="0" fontId="2" fillId="0" borderId="78" xfId="0" applyFont="1" applyBorder="1" applyAlignment="1">
      <alignment horizontal="center" vertical="center" wrapText="1"/>
    </xf>
    <xf numFmtId="0" fontId="2" fillId="0" borderId="78" xfId="0" applyFont="1" applyBorder="1" applyAlignment="1" applyProtection="1">
      <alignment vertical="center" wrapText="1"/>
      <protection locked="0"/>
    </xf>
    <xf numFmtId="0" fontId="2" fillId="0" borderId="81" xfId="0" applyFont="1" applyBorder="1" applyAlignment="1" applyProtection="1">
      <alignment vertical="center" wrapText="1"/>
      <protection locked="0"/>
    </xf>
    <xf numFmtId="0" fontId="2" fillId="0" borderId="86" xfId="0" applyFont="1" applyBorder="1" applyAlignment="1" applyProtection="1">
      <alignment vertical="center" wrapText="1"/>
      <protection locked="0"/>
    </xf>
    <xf numFmtId="0" fontId="71" fillId="0" borderId="84" xfId="0" applyFont="1" applyBorder="1" applyAlignment="1" applyProtection="1">
      <alignment vertical="center" wrapText="1"/>
      <protection locked="0"/>
    </xf>
    <xf numFmtId="0" fontId="71" fillId="0" borderId="20" xfId="0" applyFont="1" applyBorder="1" applyAlignment="1" applyProtection="1">
      <alignment vertical="center"/>
      <protection locked="0"/>
    </xf>
    <xf numFmtId="0" fontId="71" fillId="0" borderId="84" xfId="0" applyFont="1" applyBorder="1" applyAlignment="1" applyProtection="1">
      <alignment vertical="center"/>
      <protection locked="0"/>
    </xf>
    <xf numFmtId="14" fontId="2" fillId="0" borderId="81" xfId="0" applyNumberFormat="1" applyFont="1" applyBorder="1" applyAlignment="1" applyProtection="1">
      <alignment vertical="center"/>
      <protection locked="0"/>
    </xf>
    <xf numFmtId="0" fontId="71" fillId="0" borderId="20" xfId="0" applyFont="1" applyBorder="1" applyAlignment="1" applyProtection="1">
      <alignment vertical="center" wrapText="1"/>
      <protection locked="0"/>
    </xf>
    <xf numFmtId="0" fontId="71" fillId="0" borderId="19" xfId="0" applyFont="1" applyBorder="1" applyAlignment="1" applyProtection="1">
      <alignment vertical="center" wrapText="1"/>
      <protection locked="0"/>
    </xf>
    <xf numFmtId="0" fontId="71" fillId="0" borderId="64" xfId="0" applyFont="1" applyBorder="1" applyAlignment="1" applyProtection="1">
      <alignment vertical="center" wrapText="1"/>
      <protection locked="0"/>
    </xf>
    <xf numFmtId="14" fontId="2" fillId="3" borderId="78" xfId="0" applyNumberFormat="1" applyFont="1" applyFill="1" applyBorder="1" applyAlignment="1">
      <alignment horizontal="center" vertical="center"/>
    </xf>
    <xf numFmtId="0" fontId="71" fillId="0" borderId="19" xfId="0" applyFont="1" applyBorder="1" applyAlignment="1">
      <alignment horizontal="center" vertical="center" wrapText="1"/>
    </xf>
    <xf numFmtId="14" fontId="71" fillId="0" borderId="19" xfId="0" applyNumberFormat="1" applyFont="1" applyBorder="1" applyAlignment="1">
      <alignment horizontal="center" vertical="center" wrapText="1"/>
    </xf>
    <xf numFmtId="0" fontId="77" fillId="0" borderId="19" xfId="0" applyFont="1" applyBorder="1" applyAlignment="1" applyProtection="1">
      <alignment horizontal="center" vertical="center" wrapText="1"/>
      <protection locked="0"/>
    </xf>
    <xf numFmtId="0" fontId="71" fillId="0" borderId="19"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top" wrapText="1"/>
      <protection locked="0"/>
    </xf>
    <xf numFmtId="0" fontId="78" fillId="0" borderId="85" xfId="0" applyFont="1" applyBorder="1" applyAlignment="1" applyProtection="1">
      <alignment vertical="center" wrapText="1"/>
      <protection locked="0"/>
    </xf>
    <xf numFmtId="0" fontId="78" fillId="0" borderId="64" xfId="0" applyFont="1" applyBorder="1" applyAlignment="1" applyProtection="1">
      <alignment vertical="center" wrapText="1"/>
      <protection locked="0"/>
    </xf>
    <xf numFmtId="0" fontId="50" fillId="14" borderId="34" xfId="2" applyFont="1" applyFill="1" applyBorder="1" applyAlignment="1">
      <alignment horizontal="center" vertical="center" wrapText="1"/>
    </xf>
    <xf numFmtId="0" fontId="50" fillId="14" borderId="35" xfId="2" applyFont="1" applyFill="1" applyBorder="1" applyAlignment="1">
      <alignment horizontal="center" vertical="center" wrapText="1"/>
    </xf>
    <xf numFmtId="0" fontId="50" fillId="14" borderId="36" xfId="2" applyFont="1" applyFill="1" applyBorder="1" applyAlignment="1">
      <alignment horizontal="center" vertical="center" wrapText="1"/>
    </xf>
    <xf numFmtId="0" fontId="49" fillId="0" borderId="5"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6" xfId="2" quotePrefix="1" applyFont="1" applyBorder="1" applyAlignment="1">
      <alignment horizontal="left" vertical="center" wrapText="1"/>
    </xf>
    <xf numFmtId="0" fontId="49" fillId="0" borderId="54" xfId="2" quotePrefix="1" applyFont="1" applyBorder="1" applyAlignment="1">
      <alignment horizontal="left" vertical="center" wrapText="1"/>
    </xf>
    <xf numFmtId="0" fontId="49" fillId="0" borderId="55" xfId="2" quotePrefix="1" applyFont="1" applyBorder="1" applyAlignment="1">
      <alignment horizontal="left" vertical="center" wrapText="1"/>
    </xf>
    <xf numFmtId="0" fontId="49" fillId="0" borderId="56" xfId="2" quotePrefix="1" applyFont="1" applyBorder="1" applyAlignment="1">
      <alignment horizontal="left" vertical="center" wrapText="1"/>
    </xf>
    <xf numFmtId="0" fontId="51" fillId="3" borderId="37" xfId="2" quotePrefix="1" applyFont="1" applyFill="1" applyBorder="1" applyAlignment="1">
      <alignment horizontal="left" vertical="top" wrapText="1"/>
    </xf>
    <xf numFmtId="0" fontId="52" fillId="3" borderId="38" xfId="2" quotePrefix="1" applyFont="1" applyFill="1" applyBorder="1" applyAlignment="1">
      <alignment horizontal="left" vertical="top" wrapText="1"/>
    </xf>
    <xf numFmtId="0" fontId="52" fillId="3" borderId="39" xfId="2" quotePrefix="1" applyFont="1" applyFill="1" applyBorder="1" applyAlignment="1">
      <alignment horizontal="left" vertical="top" wrapText="1"/>
    </xf>
    <xf numFmtId="0" fontId="49" fillId="0" borderId="5"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6" xfId="2" quotePrefix="1" applyFont="1" applyBorder="1" applyAlignment="1">
      <alignment horizontal="left" vertical="top" wrapText="1"/>
    </xf>
    <xf numFmtId="0" fontId="54" fillId="14" borderId="40" xfId="3" applyFont="1" applyFill="1" applyBorder="1" applyAlignment="1">
      <alignment horizontal="center" vertical="center" wrapText="1"/>
    </xf>
    <xf numFmtId="0" fontId="54" fillId="14" borderId="41" xfId="3" applyFont="1" applyFill="1" applyBorder="1" applyAlignment="1">
      <alignment horizontal="center" vertical="center" wrapText="1"/>
    </xf>
    <xf numFmtId="0" fontId="54" fillId="14" borderId="42" xfId="2" applyFont="1" applyFill="1" applyBorder="1" applyAlignment="1">
      <alignment horizontal="center" vertical="center"/>
    </xf>
    <xf numFmtId="0" fontId="54"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54" fillId="3" borderId="44" xfId="3" applyFont="1" applyFill="1" applyBorder="1" applyAlignment="1">
      <alignment horizontal="left" vertical="top" wrapText="1" readingOrder="1"/>
    </xf>
    <xf numFmtId="0" fontId="54" fillId="3" borderId="45" xfId="3" applyFont="1" applyFill="1" applyBorder="1" applyAlignment="1">
      <alignment horizontal="left" vertical="top" wrapText="1" readingOrder="1"/>
    </xf>
    <xf numFmtId="0" fontId="55" fillId="3" borderId="46" xfId="2" applyFont="1" applyFill="1" applyBorder="1" applyAlignment="1">
      <alignment horizontal="justify" vertical="center" wrapText="1"/>
    </xf>
    <xf numFmtId="0" fontId="55" fillId="3" borderId="47" xfId="2" applyFont="1" applyFill="1" applyBorder="1" applyAlignment="1">
      <alignment horizontal="justify" vertical="center" wrapText="1"/>
    </xf>
    <xf numFmtId="0" fontId="54" fillId="3" borderId="48" xfId="0" applyFont="1" applyFill="1" applyBorder="1" applyAlignment="1">
      <alignment horizontal="left" vertical="center" wrapText="1"/>
    </xf>
    <xf numFmtId="0" fontId="54" fillId="3" borderId="49" xfId="0" applyFont="1" applyFill="1" applyBorder="1" applyAlignment="1">
      <alignment horizontal="left" vertical="center" wrapText="1"/>
    </xf>
    <xf numFmtId="0" fontId="55" fillId="3" borderId="50" xfId="2" applyFont="1" applyFill="1" applyBorder="1" applyAlignment="1">
      <alignment horizontal="justify" vertical="center" wrapText="1"/>
    </xf>
    <xf numFmtId="0" fontId="55" fillId="3" borderId="51" xfId="2" applyFont="1" applyFill="1" applyBorder="1" applyAlignment="1">
      <alignment horizontal="justify" vertical="center" wrapText="1"/>
    </xf>
    <xf numFmtId="0" fontId="49" fillId="3" borderId="5"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6" xfId="2" applyFont="1" applyFill="1" applyBorder="1" applyAlignment="1">
      <alignment horizontal="left" vertical="top" wrapText="1"/>
    </xf>
    <xf numFmtId="0" fontId="54" fillId="3" borderId="57" xfId="0" applyFont="1" applyFill="1" applyBorder="1" applyAlignment="1">
      <alignment horizontal="left" vertical="center" wrapText="1"/>
    </xf>
    <xf numFmtId="0" fontId="54" fillId="3" borderId="58" xfId="0" applyFont="1" applyFill="1" applyBorder="1" applyAlignment="1">
      <alignment horizontal="left" vertical="center"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52" xfId="0" applyFont="1" applyFill="1" applyBorder="1" applyAlignment="1">
      <alignment horizontal="justify" vertical="center" wrapText="1"/>
    </xf>
    <xf numFmtId="0" fontId="55" fillId="3" borderId="53" xfId="0" applyFont="1" applyFill="1" applyBorder="1" applyAlignment="1">
      <alignment horizontal="justify" vertical="center" wrapText="1"/>
    </xf>
    <xf numFmtId="14" fontId="62" fillId="3" borderId="19" xfId="0" applyNumberFormat="1" applyFont="1" applyFill="1" applyBorder="1" applyAlignment="1">
      <alignment horizontal="center" vertical="center"/>
    </xf>
    <xf numFmtId="0" fontId="60" fillId="16" borderId="61" xfId="0" applyFont="1" applyFill="1" applyBorder="1" applyAlignment="1">
      <alignment horizontal="center" vertical="center" wrapText="1"/>
    </xf>
    <xf numFmtId="0" fontId="60" fillId="16" borderId="65" xfId="0" applyFont="1" applyFill="1" applyBorder="1" applyAlignment="1">
      <alignment horizontal="center" vertical="center" wrapText="1"/>
    </xf>
    <xf numFmtId="0" fontId="60" fillId="16" borderId="20" xfId="0" applyFont="1" applyFill="1" applyBorder="1" applyAlignment="1">
      <alignment horizontal="center" vertical="center" wrapText="1"/>
    </xf>
    <xf numFmtId="0" fontId="60" fillId="16" borderId="62" xfId="0" applyFont="1" applyFill="1" applyBorder="1" applyAlignment="1">
      <alignment horizontal="center" vertical="center" wrapText="1"/>
    </xf>
    <xf numFmtId="0" fontId="60" fillId="16" borderId="63" xfId="0" applyFont="1" applyFill="1" applyBorder="1" applyAlignment="1">
      <alignment horizontal="center" vertical="center" wrapText="1"/>
    </xf>
    <xf numFmtId="0" fontId="60" fillId="16" borderId="64" xfId="0" applyFont="1" applyFill="1" applyBorder="1" applyAlignment="1">
      <alignment horizontal="center" vertical="center" wrapText="1"/>
    </xf>
    <xf numFmtId="0" fontId="60" fillId="17" borderId="19" xfId="0" applyFont="1" applyFill="1" applyBorder="1" applyAlignment="1">
      <alignment horizontal="center" vertical="center" wrapText="1"/>
    </xf>
    <xf numFmtId="0" fontId="47" fillId="0" borderId="61" xfId="4" applyFont="1" applyBorder="1" applyAlignment="1">
      <alignment horizontal="center" vertical="center" wrapText="1"/>
    </xf>
    <xf numFmtId="0" fontId="47" fillId="0" borderId="20" xfId="4" applyFont="1" applyBorder="1" applyAlignment="1">
      <alignment horizontal="center" vertical="center" wrapText="1"/>
    </xf>
    <xf numFmtId="0" fontId="60" fillId="0" borderId="19" xfId="0" applyFont="1" applyBorder="1" applyAlignment="1">
      <alignment horizontal="justify" vertical="center" wrapText="1"/>
    </xf>
    <xf numFmtId="0" fontId="47" fillId="0" borderId="69" xfId="4" applyFont="1" applyBorder="1" applyAlignment="1">
      <alignment horizontal="center" vertical="center" wrapText="1"/>
    </xf>
    <xf numFmtId="0" fontId="47" fillId="0" borderId="83" xfId="4" applyFont="1" applyBorder="1" applyAlignment="1">
      <alignment horizontal="center" vertical="center" wrapText="1"/>
    </xf>
    <xf numFmtId="0" fontId="47" fillId="0" borderId="84" xfId="4" applyFont="1" applyBorder="1" applyAlignment="1">
      <alignment horizontal="center" vertical="center" wrapText="1"/>
    </xf>
    <xf numFmtId="0" fontId="47" fillId="0" borderId="65" xfId="4" applyFont="1" applyBorder="1" applyAlignment="1">
      <alignment horizontal="center" vertical="center" wrapText="1"/>
    </xf>
    <xf numFmtId="0" fontId="1" fillId="0" borderId="19" xfId="0" applyFont="1" applyBorder="1" applyAlignment="1">
      <alignment horizontal="center" vertical="center" wrapText="1"/>
    </xf>
    <xf numFmtId="0" fontId="4" fillId="15" borderId="19" xfId="0" applyFont="1" applyFill="1" applyBorder="1" applyAlignment="1">
      <alignment horizontal="center" vertical="center" wrapText="1"/>
    </xf>
    <xf numFmtId="0" fontId="4" fillId="17" borderId="19" xfId="0" applyFont="1" applyFill="1" applyBorder="1" applyAlignment="1">
      <alignment horizontal="center" vertical="center" wrapText="1"/>
    </xf>
    <xf numFmtId="0" fontId="4" fillId="19" borderId="19" xfId="0" applyFont="1" applyFill="1" applyBorder="1" applyAlignment="1">
      <alignment horizontal="center" vertical="center" textRotation="90" wrapText="1"/>
    </xf>
    <xf numFmtId="0" fontId="4" fillId="19" borderId="19" xfId="0" applyFont="1" applyFill="1" applyBorder="1" applyAlignment="1">
      <alignment horizontal="center" vertical="center" wrapText="1"/>
    </xf>
    <xf numFmtId="0" fontId="4" fillId="21" borderId="19" xfId="0" applyFont="1" applyFill="1" applyBorder="1" applyAlignment="1">
      <alignment horizontal="center" vertical="center" wrapText="1"/>
    </xf>
    <xf numFmtId="0" fontId="4" fillId="20" borderId="19" xfId="0" applyFont="1" applyFill="1" applyBorder="1" applyAlignment="1">
      <alignment horizontal="center" vertical="center" wrapText="1"/>
    </xf>
    <xf numFmtId="0" fontId="4" fillId="17" borderId="19" xfId="0" applyFont="1" applyFill="1" applyBorder="1" applyAlignment="1">
      <alignment horizontal="center" vertical="center"/>
    </xf>
    <xf numFmtId="0" fontId="52" fillId="19" borderId="19" xfId="0" applyFont="1" applyFill="1" applyBorder="1" applyAlignment="1">
      <alignment horizontal="center" vertical="center" wrapText="1"/>
    </xf>
    <xf numFmtId="0" fontId="4" fillId="19" borderId="19" xfId="0" applyFont="1" applyFill="1" applyBorder="1" applyAlignment="1">
      <alignment horizontal="center" vertical="center"/>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0" fontId="4" fillId="20" borderId="19" xfId="0" applyFont="1" applyFill="1" applyBorder="1" applyAlignment="1">
      <alignment horizontal="center" vertical="center"/>
    </xf>
    <xf numFmtId="0" fontId="26" fillId="19" borderId="19" xfId="0" applyFont="1" applyFill="1" applyBorder="1" applyAlignment="1">
      <alignment horizontal="center" vertical="center" textRotation="90"/>
    </xf>
    <xf numFmtId="0" fontId="4" fillId="19" borderId="62" xfId="0" applyFont="1" applyFill="1" applyBorder="1" applyAlignment="1">
      <alignment horizontal="center" vertical="center" wrapText="1"/>
    </xf>
    <xf numFmtId="0" fontId="4" fillId="19" borderId="63" xfId="0" applyFont="1" applyFill="1" applyBorder="1" applyAlignment="1">
      <alignment horizontal="center" vertical="center" wrapText="1"/>
    </xf>
    <xf numFmtId="0" fontId="4" fillId="19" borderId="64" xfId="0" applyFont="1" applyFill="1" applyBorder="1" applyAlignment="1">
      <alignment horizontal="center" vertical="center" wrapText="1"/>
    </xf>
    <xf numFmtId="9" fontId="1" fillId="0" borderId="61" xfId="0" applyNumberFormat="1" applyFont="1" applyBorder="1" applyAlignment="1" applyProtection="1">
      <alignment horizontal="center" vertical="center" wrapText="1"/>
      <protection hidden="1"/>
    </xf>
    <xf numFmtId="0" fontId="0" fillId="0" borderId="65" xfId="0" applyBorder="1" applyAlignment="1">
      <alignment horizontal="center" vertical="center" wrapText="1"/>
    </xf>
    <xf numFmtId="0" fontId="0" fillId="0" borderId="20" xfId="0" applyBorder="1" applyAlignment="1">
      <alignment horizontal="center" vertical="center" wrapText="1"/>
    </xf>
    <xf numFmtId="0" fontId="4" fillId="0" borderId="19" xfId="0" applyFont="1" applyBorder="1" applyAlignment="1" applyProtection="1">
      <alignment horizontal="center" vertical="center" wrapText="1"/>
      <protection hidden="1"/>
    </xf>
    <xf numFmtId="9" fontId="1" fillId="0" borderId="19"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protection hidden="1"/>
    </xf>
    <xf numFmtId="0" fontId="2" fillId="0" borderId="79" xfId="0" applyFont="1" applyBorder="1" applyAlignment="1">
      <alignment horizontal="center" vertical="center" wrapText="1"/>
    </xf>
    <xf numFmtId="0" fontId="63" fillId="0" borderId="80" xfId="0" applyFont="1" applyBorder="1"/>
    <xf numFmtId="0" fontId="63" fillId="0" borderId="81" xfId="0" applyFont="1" applyBorder="1"/>
    <xf numFmtId="0" fontId="1" fillId="0" borderId="19" xfId="0" applyFont="1" applyBorder="1" applyAlignment="1">
      <alignment horizontal="center" vertical="center"/>
    </xf>
    <xf numFmtId="9" fontId="2" fillId="0" borderId="79" xfId="0" applyNumberFormat="1" applyFont="1" applyBorder="1" applyAlignment="1">
      <alignment horizontal="center" vertical="center" wrapText="1"/>
    </xf>
    <xf numFmtId="0" fontId="2" fillId="0" borderId="19" xfId="0" applyFont="1" applyBorder="1" applyAlignment="1">
      <alignment horizontal="center" vertical="center" wrapText="1"/>
    </xf>
    <xf numFmtId="9" fontId="1" fillId="0" borderId="19" xfId="0" applyNumberFormat="1" applyFont="1" applyBorder="1" applyAlignment="1">
      <alignment horizontal="center" vertical="center" wrapText="1"/>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2" fillId="0" borderId="79" xfId="0" applyFont="1" applyBorder="1" applyAlignment="1">
      <alignment horizontal="center" vertical="center" textRotation="90"/>
    </xf>
    <xf numFmtId="0" fontId="1" fillId="0" borderId="61" xfId="0" applyFont="1" applyBorder="1" applyAlignment="1">
      <alignment horizontal="center" vertical="center" textRotation="90" wrapText="1"/>
    </xf>
    <xf numFmtId="0" fontId="1" fillId="0" borderId="65"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76" fillId="20" borderId="19" xfId="0" applyFont="1" applyFill="1" applyBorder="1" applyAlignment="1">
      <alignment horizontal="center" vertical="center" wrapText="1"/>
    </xf>
    <xf numFmtId="0" fontId="50" fillId="19" borderId="19" xfId="0" applyFont="1" applyFill="1" applyBorder="1" applyAlignment="1">
      <alignment horizontal="center" vertical="center" textRotation="90"/>
    </xf>
    <xf numFmtId="0" fontId="52" fillId="19" borderId="19" xfId="0" applyFont="1" applyFill="1" applyBorder="1" applyAlignment="1">
      <alignment horizontal="center" vertical="center"/>
    </xf>
    <xf numFmtId="0" fontId="52" fillId="19" borderId="61" xfId="0" applyFont="1" applyFill="1" applyBorder="1" applyAlignment="1">
      <alignment horizontal="center" vertical="center" wrapText="1"/>
    </xf>
    <xf numFmtId="0" fontId="52" fillId="19" borderId="20" xfId="0" applyFont="1" applyFill="1" applyBorder="1" applyAlignment="1">
      <alignment horizontal="center" vertical="center" wrapText="1"/>
    </xf>
    <xf numFmtId="0" fontId="52" fillId="19" borderId="19" xfId="0" applyFont="1" applyFill="1" applyBorder="1" applyAlignment="1">
      <alignment horizontal="center" vertical="center" textRotation="90" wrapText="1"/>
    </xf>
    <xf numFmtId="0" fontId="67" fillId="19" borderId="66" xfId="0" applyFont="1" applyFill="1" applyBorder="1" applyAlignment="1">
      <alignment horizontal="center" vertical="center"/>
    </xf>
    <xf numFmtId="0" fontId="66" fillId="22" borderId="66" xfId="0" applyFont="1" applyFill="1" applyBorder="1" applyAlignment="1" applyProtection="1">
      <alignment horizontal="center" vertical="center" wrapText="1"/>
      <protection hidden="1"/>
    </xf>
    <xf numFmtId="0" fontId="52" fillId="19" borderId="68" xfId="0" applyFont="1" applyFill="1" applyBorder="1" applyAlignment="1">
      <alignment horizontal="center" vertical="center" wrapText="1"/>
    </xf>
    <xf numFmtId="0" fontId="52" fillId="19" borderId="69" xfId="0" applyFont="1" applyFill="1" applyBorder="1" applyAlignment="1">
      <alignment horizontal="center" vertical="center" wrapText="1"/>
    </xf>
    <xf numFmtId="0" fontId="52" fillId="19" borderId="70" xfId="0" applyFont="1" applyFill="1" applyBorder="1" applyAlignment="1">
      <alignment horizontal="center" vertical="center" wrapText="1"/>
    </xf>
    <xf numFmtId="0" fontId="52" fillId="19" borderId="71" xfId="0" applyFont="1" applyFill="1" applyBorder="1" applyAlignment="1">
      <alignment horizontal="center" vertical="center" wrapText="1"/>
    </xf>
    <xf numFmtId="0" fontId="65" fillId="22" borderId="66" xfId="0" applyFont="1" applyFill="1" applyBorder="1" applyAlignment="1" applyProtection="1">
      <alignment horizontal="center" vertical="center" wrapText="1"/>
      <protection hidden="1"/>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52" fillId="17" borderId="19" xfId="0" applyFont="1" applyFill="1" applyBorder="1" applyAlignment="1">
      <alignment horizontal="center" vertical="center" wrapText="1"/>
    </xf>
    <xf numFmtId="0" fontId="1" fillId="0" borderId="19"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hidden="1"/>
    </xf>
    <xf numFmtId="0" fontId="64" fillId="22" borderId="66" xfId="0" applyFont="1" applyFill="1" applyBorder="1" applyAlignment="1">
      <alignment horizontal="center" vertical="center" textRotation="90" wrapText="1"/>
    </xf>
    <xf numFmtId="0" fontId="6" fillId="0" borderId="6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0" xfId="0" applyFont="1" applyBorder="1" applyAlignment="1">
      <alignment horizontal="center" vertical="center" wrapText="1"/>
    </xf>
    <xf numFmtId="9" fontId="1" fillId="0" borderId="19" xfId="0" applyNumberFormat="1" applyFont="1" applyBorder="1" applyAlignment="1" applyProtection="1">
      <alignment horizontal="center" vertical="center" wrapText="1"/>
      <protection locked="0"/>
    </xf>
    <xf numFmtId="0" fontId="1" fillId="0" borderId="61" xfId="0" applyFont="1" applyBorder="1" applyAlignment="1" applyProtection="1">
      <alignment horizontal="center" vertical="center" textRotation="90"/>
      <protection locked="0"/>
    </xf>
    <xf numFmtId="0" fontId="1" fillId="0" borderId="65" xfId="0" applyFont="1" applyBorder="1" applyAlignment="1" applyProtection="1">
      <alignment horizontal="center" vertical="center" textRotation="90"/>
      <protection locked="0"/>
    </xf>
    <xf numFmtId="0" fontId="1" fillId="0" borderId="20" xfId="0" applyFont="1" applyBorder="1" applyAlignment="1" applyProtection="1">
      <alignment horizontal="center" vertical="center" textRotation="90"/>
      <protection locked="0"/>
    </xf>
    <xf numFmtId="0" fontId="4" fillId="15" borderId="19" xfId="0" applyFont="1" applyFill="1" applyBorder="1" applyAlignment="1">
      <alignment horizontal="center" vertical="center"/>
    </xf>
    <xf numFmtId="0" fontId="25" fillId="0" borderId="0" xfId="0" applyFont="1" applyAlignment="1">
      <alignment horizontal="center" vertical="center" wrapText="1"/>
    </xf>
    <xf numFmtId="0" fontId="20" fillId="5" borderId="5"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3" fillId="0" borderId="8" xfId="0" applyFont="1" applyBorder="1" applyAlignment="1">
      <alignment horizontal="center" vertical="center"/>
    </xf>
    <xf numFmtId="0" fontId="43" fillId="0" borderId="10" xfId="0" applyFont="1" applyBorder="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5" xfId="0" applyFont="1" applyBorder="1" applyAlignment="1">
      <alignment horizontal="center" vertical="center" wrapText="1"/>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70" fillId="24" borderId="72" xfId="0" applyFont="1" applyFill="1" applyBorder="1" applyAlignment="1">
      <alignment horizontal="center" vertical="center"/>
    </xf>
    <xf numFmtId="0" fontId="70" fillId="24" borderId="73" xfId="0" applyFont="1" applyFill="1" applyBorder="1" applyAlignment="1">
      <alignment horizontal="center" vertical="center"/>
    </xf>
    <xf numFmtId="0" fontId="3" fillId="0" borderId="23" xfId="0" applyFont="1" applyBorder="1" applyAlignment="1">
      <alignment horizontal="center" vertic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37">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94E0E3"/>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36" dataDxfId="235">
  <autoFilter ref="B209:C219" xr:uid="{00000000-0009-0000-0100-000001000000}"/>
  <tableColumns count="2">
    <tableColumn id="1" xr3:uid="{00000000-0010-0000-0000-000001000000}" name="Criterios" dataDxfId="234"/>
    <tableColumn id="2" xr3:uid="{00000000-0010-0000-0000-000002000000}" name="Subcriterios" dataDxfId="23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vmlDrawing" Target="../drawings/vmlDrawing7.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6" Type="http://schemas.microsoft.com/office/2017/10/relationships/threadedComment" Target="../threadedComments/threadedComment4.xml"/><Relationship Id="rId5" Type="http://schemas.openxmlformats.org/officeDocument/2006/relationships/comments" Target="../comments4.xml"/><Relationship Id="rId4"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printerSettings" Target="../printerSettings/printerSettings10.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ColWidth="11.42578125" defaultRowHeight="15" x14ac:dyDescent="0.25"/>
  <cols>
    <col min="1" max="1" width="2.85546875" style="72" customWidth="1"/>
    <col min="2" max="3" width="24.7109375" style="72" customWidth="1"/>
    <col min="4" max="4" width="16" style="72" customWidth="1"/>
    <col min="5" max="5" width="24.7109375" style="72" customWidth="1"/>
    <col min="6" max="6" width="27.7109375" style="72" customWidth="1"/>
    <col min="7" max="8" width="24.7109375" style="72" customWidth="1"/>
    <col min="9" max="16384" width="11.42578125" style="72"/>
  </cols>
  <sheetData>
    <row r="1" spans="2:8" ht="15.75" thickBot="1" x14ac:dyDescent="0.3"/>
    <row r="2" spans="2:8" ht="18" x14ac:dyDescent="0.25">
      <c r="B2" s="272" t="s">
        <v>0</v>
      </c>
      <c r="C2" s="273"/>
      <c r="D2" s="273"/>
      <c r="E2" s="273"/>
      <c r="F2" s="273"/>
      <c r="G2" s="273"/>
      <c r="H2" s="274"/>
    </row>
    <row r="3" spans="2:8" x14ac:dyDescent="0.25">
      <c r="B3" s="73"/>
      <c r="C3" s="74"/>
      <c r="D3" s="74"/>
      <c r="E3" s="74"/>
      <c r="F3" s="74"/>
      <c r="G3" s="74"/>
      <c r="H3" s="75"/>
    </row>
    <row r="4" spans="2:8" ht="63" customHeight="1" x14ac:dyDescent="0.25">
      <c r="B4" s="275" t="s">
        <v>1</v>
      </c>
      <c r="C4" s="276"/>
      <c r="D4" s="276"/>
      <c r="E4" s="276"/>
      <c r="F4" s="276"/>
      <c r="G4" s="276"/>
      <c r="H4" s="277"/>
    </row>
    <row r="5" spans="2:8" ht="63" customHeight="1" x14ac:dyDescent="0.25">
      <c r="B5" s="278"/>
      <c r="C5" s="279"/>
      <c r="D5" s="279"/>
      <c r="E5" s="279"/>
      <c r="F5" s="279"/>
      <c r="G5" s="279"/>
      <c r="H5" s="280"/>
    </row>
    <row r="6" spans="2:8" ht="16.5" x14ac:dyDescent="0.25">
      <c r="B6" s="281" t="s">
        <v>2</v>
      </c>
      <c r="C6" s="282"/>
      <c r="D6" s="282"/>
      <c r="E6" s="282"/>
      <c r="F6" s="282"/>
      <c r="G6" s="282"/>
      <c r="H6" s="283"/>
    </row>
    <row r="7" spans="2:8" ht="95.25" customHeight="1" x14ac:dyDescent="0.25">
      <c r="B7" s="291" t="s">
        <v>3</v>
      </c>
      <c r="C7" s="292"/>
      <c r="D7" s="292"/>
      <c r="E7" s="292"/>
      <c r="F7" s="292"/>
      <c r="G7" s="292"/>
      <c r="H7" s="293"/>
    </row>
    <row r="8" spans="2:8" ht="16.5" x14ac:dyDescent="0.25">
      <c r="B8" s="109"/>
      <c r="C8" s="110"/>
      <c r="D8" s="110"/>
      <c r="E8" s="110"/>
      <c r="F8" s="110"/>
      <c r="G8" s="110"/>
      <c r="H8" s="111"/>
    </row>
    <row r="9" spans="2:8" ht="16.5" customHeight="1" x14ac:dyDescent="0.25">
      <c r="B9" s="284" t="s">
        <v>4</v>
      </c>
      <c r="C9" s="285"/>
      <c r="D9" s="285"/>
      <c r="E9" s="285"/>
      <c r="F9" s="285"/>
      <c r="G9" s="285"/>
      <c r="H9" s="286"/>
    </row>
    <row r="10" spans="2:8" ht="44.25" customHeight="1" x14ac:dyDescent="0.25">
      <c r="B10" s="284"/>
      <c r="C10" s="285"/>
      <c r="D10" s="285"/>
      <c r="E10" s="285"/>
      <c r="F10" s="285"/>
      <c r="G10" s="285"/>
      <c r="H10" s="286"/>
    </row>
    <row r="11" spans="2:8" ht="15.75" thickBot="1" x14ac:dyDescent="0.3">
      <c r="B11" s="98"/>
      <c r="C11" s="101"/>
      <c r="D11" s="106"/>
      <c r="E11" s="107"/>
      <c r="F11" s="107"/>
      <c r="G11" s="108"/>
      <c r="H11" s="102"/>
    </row>
    <row r="12" spans="2:8" ht="15.75" thickTop="1" x14ac:dyDescent="0.25">
      <c r="B12" s="98"/>
      <c r="C12" s="287" t="s">
        <v>5</v>
      </c>
      <c r="D12" s="288"/>
      <c r="E12" s="289" t="s">
        <v>6</v>
      </c>
      <c r="F12" s="290"/>
      <c r="G12" s="101"/>
      <c r="H12" s="102"/>
    </row>
    <row r="13" spans="2:8" ht="35.25" customHeight="1" x14ac:dyDescent="0.25">
      <c r="B13" s="98"/>
      <c r="C13" s="294" t="s">
        <v>7</v>
      </c>
      <c r="D13" s="295"/>
      <c r="E13" s="296" t="s">
        <v>8</v>
      </c>
      <c r="F13" s="297"/>
      <c r="G13" s="101"/>
      <c r="H13" s="102"/>
    </row>
    <row r="14" spans="2:8" ht="17.25" customHeight="1" x14ac:dyDescent="0.25">
      <c r="B14" s="98"/>
      <c r="C14" s="294" t="s">
        <v>9</v>
      </c>
      <c r="D14" s="295"/>
      <c r="E14" s="296" t="s">
        <v>10</v>
      </c>
      <c r="F14" s="297"/>
      <c r="G14" s="101"/>
      <c r="H14" s="102"/>
    </row>
    <row r="15" spans="2:8" ht="19.5" customHeight="1" x14ac:dyDescent="0.25">
      <c r="B15" s="98"/>
      <c r="C15" s="294" t="s">
        <v>11</v>
      </c>
      <c r="D15" s="295"/>
      <c r="E15" s="296" t="s">
        <v>12</v>
      </c>
      <c r="F15" s="297"/>
      <c r="G15" s="101"/>
      <c r="H15" s="102"/>
    </row>
    <row r="16" spans="2:8" ht="69.75" customHeight="1" x14ac:dyDescent="0.25">
      <c r="B16" s="98"/>
      <c r="C16" s="294" t="s">
        <v>13</v>
      </c>
      <c r="D16" s="295"/>
      <c r="E16" s="296" t="s">
        <v>14</v>
      </c>
      <c r="F16" s="297"/>
      <c r="G16" s="101"/>
      <c r="H16" s="102"/>
    </row>
    <row r="17" spans="2:8" ht="34.5" customHeight="1" x14ac:dyDescent="0.25">
      <c r="B17" s="98"/>
      <c r="C17" s="298" t="s">
        <v>15</v>
      </c>
      <c r="D17" s="299"/>
      <c r="E17" s="300" t="s">
        <v>16</v>
      </c>
      <c r="F17" s="301"/>
      <c r="G17" s="101"/>
      <c r="H17" s="102"/>
    </row>
    <row r="18" spans="2:8" ht="27.75" customHeight="1" x14ac:dyDescent="0.25">
      <c r="B18" s="98"/>
      <c r="C18" s="298" t="s">
        <v>17</v>
      </c>
      <c r="D18" s="299"/>
      <c r="E18" s="300" t="s">
        <v>18</v>
      </c>
      <c r="F18" s="301"/>
      <c r="G18" s="101"/>
      <c r="H18" s="102"/>
    </row>
    <row r="19" spans="2:8" ht="28.5" customHeight="1" x14ac:dyDescent="0.25">
      <c r="B19" s="98"/>
      <c r="C19" s="298" t="s">
        <v>19</v>
      </c>
      <c r="D19" s="299"/>
      <c r="E19" s="300" t="s">
        <v>20</v>
      </c>
      <c r="F19" s="301"/>
      <c r="G19" s="101"/>
      <c r="H19" s="102"/>
    </row>
    <row r="20" spans="2:8" ht="72.75" customHeight="1" x14ac:dyDescent="0.25">
      <c r="B20" s="98"/>
      <c r="C20" s="298" t="s">
        <v>21</v>
      </c>
      <c r="D20" s="299"/>
      <c r="E20" s="300" t="s">
        <v>22</v>
      </c>
      <c r="F20" s="301"/>
      <c r="G20" s="101"/>
      <c r="H20" s="102"/>
    </row>
    <row r="21" spans="2:8" ht="64.5" customHeight="1" x14ac:dyDescent="0.25">
      <c r="B21" s="98"/>
      <c r="C21" s="298" t="s">
        <v>23</v>
      </c>
      <c r="D21" s="299"/>
      <c r="E21" s="300" t="s">
        <v>24</v>
      </c>
      <c r="F21" s="301"/>
      <c r="G21" s="101"/>
      <c r="H21" s="102"/>
    </row>
    <row r="22" spans="2:8" ht="71.25" customHeight="1" x14ac:dyDescent="0.25">
      <c r="B22" s="98"/>
      <c r="C22" s="298" t="s">
        <v>25</v>
      </c>
      <c r="D22" s="299"/>
      <c r="E22" s="300" t="s">
        <v>26</v>
      </c>
      <c r="F22" s="301"/>
      <c r="G22" s="101"/>
      <c r="H22" s="102"/>
    </row>
    <row r="23" spans="2:8" ht="55.5" customHeight="1" x14ac:dyDescent="0.25">
      <c r="B23" s="98"/>
      <c r="C23" s="305" t="s">
        <v>27</v>
      </c>
      <c r="D23" s="306"/>
      <c r="E23" s="300" t="s">
        <v>28</v>
      </c>
      <c r="F23" s="301"/>
      <c r="G23" s="101"/>
      <c r="H23" s="102"/>
    </row>
    <row r="24" spans="2:8" ht="42" customHeight="1" x14ac:dyDescent="0.25">
      <c r="B24" s="98"/>
      <c r="C24" s="305" t="s">
        <v>29</v>
      </c>
      <c r="D24" s="306"/>
      <c r="E24" s="300" t="s">
        <v>30</v>
      </c>
      <c r="F24" s="301"/>
      <c r="G24" s="101"/>
      <c r="H24" s="102"/>
    </row>
    <row r="25" spans="2:8" ht="59.25" customHeight="1" x14ac:dyDescent="0.25">
      <c r="B25" s="98"/>
      <c r="C25" s="305" t="s">
        <v>31</v>
      </c>
      <c r="D25" s="306"/>
      <c r="E25" s="300" t="s">
        <v>32</v>
      </c>
      <c r="F25" s="301"/>
      <c r="G25" s="101"/>
      <c r="H25" s="102"/>
    </row>
    <row r="26" spans="2:8" ht="23.25" customHeight="1" x14ac:dyDescent="0.25">
      <c r="B26" s="98"/>
      <c r="C26" s="305" t="s">
        <v>33</v>
      </c>
      <c r="D26" s="306"/>
      <c r="E26" s="300" t="s">
        <v>34</v>
      </c>
      <c r="F26" s="301"/>
      <c r="G26" s="101"/>
      <c r="H26" s="102"/>
    </row>
    <row r="27" spans="2:8" ht="30.75" customHeight="1" x14ac:dyDescent="0.25">
      <c r="B27" s="98"/>
      <c r="C27" s="305" t="s">
        <v>35</v>
      </c>
      <c r="D27" s="306"/>
      <c r="E27" s="300" t="s">
        <v>36</v>
      </c>
      <c r="F27" s="301"/>
      <c r="G27" s="101"/>
      <c r="H27" s="102"/>
    </row>
    <row r="28" spans="2:8" ht="35.25" customHeight="1" x14ac:dyDescent="0.25">
      <c r="B28" s="98"/>
      <c r="C28" s="305" t="s">
        <v>37</v>
      </c>
      <c r="D28" s="306"/>
      <c r="E28" s="300" t="s">
        <v>38</v>
      </c>
      <c r="F28" s="301"/>
      <c r="G28" s="101"/>
      <c r="H28" s="102"/>
    </row>
    <row r="29" spans="2:8" ht="33" customHeight="1" x14ac:dyDescent="0.25">
      <c r="B29" s="98"/>
      <c r="C29" s="305" t="s">
        <v>37</v>
      </c>
      <c r="D29" s="306"/>
      <c r="E29" s="300" t="s">
        <v>38</v>
      </c>
      <c r="F29" s="301"/>
      <c r="G29" s="101"/>
      <c r="H29" s="102"/>
    </row>
    <row r="30" spans="2:8" ht="30" customHeight="1" x14ac:dyDescent="0.25">
      <c r="B30" s="98"/>
      <c r="C30" s="305" t="s">
        <v>39</v>
      </c>
      <c r="D30" s="306"/>
      <c r="E30" s="300" t="s">
        <v>40</v>
      </c>
      <c r="F30" s="301"/>
      <c r="G30" s="101"/>
      <c r="H30" s="102"/>
    </row>
    <row r="31" spans="2:8" ht="35.25" customHeight="1" x14ac:dyDescent="0.25">
      <c r="B31" s="98"/>
      <c r="C31" s="305" t="s">
        <v>41</v>
      </c>
      <c r="D31" s="306"/>
      <c r="E31" s="300" t="s">
        <v>42</v>
      </c>
      <c r="F31" s="301"/>
      <c r="G31" s="101"/>
      <c r="H31" s="102"/>
    </row>
    <row r="32" spans="2:8" ht="31.5" customHeight="1" x14ac:dyDescent="0.25">
      <c r="B32" s="98"/>
      <c r="C32" s="305" t="s">
        <v>43</v>
      </c>
      <c r="D32" s="306"/>
      <c r="E32" s="300" t="s">
        <v>44</v>
      </c>
      <c r="F32" s="301"/>
      <c r="G32" s="101"/>
      <c r="H32" s="102"/>
    </row>
    <row r="33" spans="2:8" ht="35.25" customHeight="1" x14ac:dyDescent="0.25">
      <c r="B33" s="98"/>
      <c r="C33" s="305" t="s">
        <v>45</v>
      </c>
      <c r="D33" s="306"/>
      <c r="E33" s="300" t="s">
        <v>46</v>
      </c>
      <c r="F33" s="301"/>
      <c r="G33" s="101"/>
      <c r="H33" s="102"/>
    </row>
    <row r="34" spans="2:8" ht="59.25" customHeight="1" x14ac:dyDescent="0.25">
      <c r="B34" s="98"/>
      <c r="C34" s="305" t="s">
        <v>47</v>
      </c>
      <c r="D34" s="306"/>
      <c r="E34" s="300" t="s">
        <v>48</v>
      </c>
      <c r="F34" s="301"/>
      <c r="G34" s="101"/>
      <c r="H34" s="102"/>
    </row>
    <row r="35" spans="2:8" ht="29.25" customHeight="1" x14ac:dyDescent="0.25">
      <c r="B35" s="98"/>
      <c r="C35" s="305" t="s">
        <v>49</v>
      </c>
      <c r="D35" s="306"/>
      <c r="E35" s="300" t="s">
        <v>50</v>
      </c>
      <c r="F35" s="301"/>
      <c r="G35" s="101"/>
      <c r="H35" s="102"/>
    </row>
    <row r="36" spans="2:8" ht="82.5" customHeight="1" x14ac:dyDescent="0.25">
      <c r="B36" s="98"/>
      <c r="C36" s="305" t="s">
        <v>51</v>
      </c>
      <c r="D36" s="306"/>
      <c r="E36" s="300" t="s">
        <v>52</v>
      </c>
      <c r="F36" s="301"/>
      <c r="G36" s="101"/>
      <c r="H36" s="102"/>
    </row>
    <row r="37" spans="2:8" ht="46.5" customHeight="1" x14ac:dyDescent="0.25">
      <c r="B37" s="98"/>
      <c r="C37" s="305" t="s">
        <v>53</v>
      </c>
      <c r="D37" s="306"/>
      <c r="E37" s="300" t="s">
        <v>54</v>
      </c>
      <c r="F37" s="301"/>
      <c r="G37" s="101"/>
      <c r="H37" s="102"/>
    </row>
    <row r="38" spans="2:8" ht="6.75" customHeight="1" thickBot="1" x14ac:dyDescent="0.3">
      <c r="B38" s="98"/>
      <c r="C38" s="307"/>
      <c r="D38" s="308"/>
      <c r="E38" s="309"/>
      <c r="F38" s="310"/>
      <c r="G38" s="101"/>
      <c r="H38" s="102"/>
    </row>
    <row r="39" spans="2:8" ht="15.75" thickTop="1" x14ac:dyDescent="0.25">
      <c r="B39" s="98"/>
      <c r="C39" s="99"/>
      <c r="D39" s="99"/>
      <c r="E39" s="100"/>
      <c r="F39" s="100"/>
      <c r="G39" s="101"/>
      <c r="H39" s="102"/>
    </row>
    <row r="40" spans="2:8" ht="21" customHeight="1" x14ac:dyDescent="0.25">
      <c r="B40" s="302" t="s">
        <v>55</v>
      </c>
      <c r="C40" s="303"/>
      <c r="D40" s="303"/>
      <c r="E40" s="303"/>
      <c r="F40" s="303"/>
      <c r="G40" s="303"/>
      <c r="H40" s="304"/>
    </row>
    <row r="41" spans="2:8" ht="20.25" customHeight="1" x14ac:dyDescent="0.25">
      <c r="B41" s="302" t="s">
        <v>56</v>
      </c>
      <c r="C41" s="303"/>
      <c r="D41" s="303"/>
      <c r="E41" s="303"/>
      <c r="F41" s="303"/>
      <c r="G41" s="303"/>
      <c r="H41" s="304"/>
    </row>
    <row r="42" spans="2:8" ht="20.25" customHeight="1" x14ac:dyDescent="0.25">
      <c r="B42" s="302" t="s">
        <v>57</v>
      </c>
      <c r="C42" s="303"/>
      <c r="D42" s="303"/>
      <c r="E42" s="303"/>
      <c r="F42" s="303"/>
      <c r="G42" s="303"/>
      <c r="H42" s="304"/>
    </row>
    <row r="43" spans="2:8" ht="20.25" customHeight="1" x14ac:dyDescent="0.25">
      <c r="B43" s="302" t="s">
        <v>58</v>
      </c>
      <c r="C43" s="303"/>
      <c r="D43" s="303"/>
      <c r="E43" s="303"/>
      <c r="F43" s="303"/>
      <c r="G43" s="303"/>
      <c r="H43" s="304"/>
    </row>
    <row r="44" spans="2:8" x14ac:dyDescent="0.25">
      <c r="B44" s="302" t="s">
        <v>59</v>
      </c>
      <c r="C44" s="303"/>
      <c r="D44" s="303"/>
      <c r="E44" s="303"/>
      <c r="F44" s="303"/>
      <c r="G44" s="303"/>
      <c r="H44" s="304"/>
    </row>
    <row r="45" spans="2:8" ht="15.75" thickBot="1" x14ac:dyDescent="0.3">
      <c r="B45" s="103"/>
      <c r="C45" s="104"/>
      <c r="D45" s="104"/>
      <c r="E45" s="104"/>
      <c r="F45" s="104"/>
      <c r="G45" s="104"/>
      <c r="H45" s="105"/>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topLeftCell="C1" zoomScaleNormal="100" zoomScalePageLayoutView="55" workbookViewId="0">
      <selection activeCell="D1" sqref="D1"/>
    </sheetView>
  </sheetViews>
  <sheetFormatPr baseColWidth="10" defaultColWidth="17.42578125" defaultRowHeight="12.75" x14ac:dyDescent="0.2"/>
  <cols>
    <col min="1" max="1" width="17.42578125" style="221"/>
    <col min="2" max="2" width="36.28515625" style="221" customWidth="1"/>
    <col min="3" max="3" width="23" style="221" customWidth="1"/>
    <col min="4" max="4" width="38.7109375" style="221" customWidth="1"/>
    <col min="5" max="5" width="22.42578125" style="221" customWidth="1"/>
    <col min="6" max="6" width="30.42578125" style="221" customWidth="1"/>
    <col min="7" max="7" width="17.42578125" style="221"/>
    <col min="8" max="8" width="41.42578125" style="221" customWidth="1"/>
    <col min="9" max="10" width="17.42578125" style="221"/>
    <col min="11" max="11" width="44.5703125" style="221" customWidth="1"/>
    <col min="12" max="16384" width="17.42578125" style="221"/>
  </cols>
  <sheetData>
    <row r="1" spans="1:11" s="211" customFormat="1" ht="39" customHeight="1" x14ac:dyDescent="0.2">
      <c r="A1" s="209" t="s">
        <v>60</v>
      </c>
      <c r="B1" s="210"/>
      <c r="C1" s="311" t="s">
        <v>61</v>
      </c>
      <c r="D1" s="311"/>
      <c r="E1" s="311"/>
      <c r="F1" s="311"/>
      <c r="G1" s="311"/>
      <c r="H1" s="311"/>
      <c r="I1" s="311"/>
      <c r="J1" s="311"/>
      <c r="K1" s="311"/>
    </row>
    <row r="2" spans="1:11" s="212" customFormat="1" ht="25.5" customHeight="1" x14ac:dyDescent="0.2">
      <c r="A2" s="312" t="s">
        <v>62</v>
      </c>
      <c r="B2" s="315" t="s">
        <v>63</v>
      </c>
      <c r="C2" s="316"/>
      <c r="D2" s="316"/>
      <c r="E2" s="316"/>
      <c r="F2" s="316"/>
      <c r="G2" s="316"/>
      <c r="H2" s="316"/>
      <c r="I2" s="317"/>
      <c r="J2" s="312" t="s">
        <v>64</v>
      </c>
      <c r="K2" s="312" t="s">
        <v>65</v>
      </c>
    </row>
    <row r="3" spans="1:11" s="212" customFormat="1" ht="22.5" customHeight="1" x14ac:dyDescent="0.2">
      <c r="A3" s="313"/>
      <c r="B3" s="318" t="s">
        <v>66</v>
      </c>
      <c r="C3" s="318"/>
      <c r="D3" s="318" t="s">
        <v>67</v>
      </c>
      <c r="E3" s="318"/>
      <c r="F3" s="318" t="s">
        <v>68</v>
      </c>
      <c r="G3" s="318"/>
      <c r="H3" s="318" t="s">
        <v>69</v>
      </c>
      <c r="I3" s="318"/>
      <c r="J3" s="313"/>
      <c r="K3" s="313"/>
    </row>
    <row r="4" spans="1:11" s="215" customFormat="1" ht="27" customHeight="1" x14ac:dyDescent="0.2">
      <c r="A4" s="314"/>
      <c r="B4" s="213" t="s">
        <v>70</v>
      </c>
      <c r="C4" s="214" t="s">
        <v>71</v>
      </c>
      <c r="D4" s="213" t="s">
        <v>70</v>
      </c>
      <c r="E4" s="214" t="s">
        <v>71</v>
      </c>
      <c r="F4" s="213" t="s">
        <v>70</v>
      </c>
      <c r="G4" s="214" t="s">
        <v>71</v>
      </c>
      <c r="H4" s="213" t="s">
        <v>70</v>
      </c>
      <c r="I4" s="214" t="s">
        <v>71</v>
      </c>
      <c r="J4" s="314"/>
      <c r="K4" s="314"/>
    </row>
    <row r="5" spans="1:11" ht="135" customHeight="1" x14ac:dyDescent="0.2">
      <c r="A5" s="216" t="s">
        <v>72</v>
      </c>
      <c r="B5" s="217" t="s">
        <v>73</v>
      </c>
      <c r="C5" s="218" t="s">
        <v>74</v>
      </c>
      <c r="D5" s="217" t="s">
        <v>75</v>
      </c>
      <c r="E5" s="219" t="s">
        <v>76</v>
      </c>
      <c r="F5" s="217" t="s">
        <v>77</v>
      </c>
      <c r="G5" s="218" t="s">
        <v>78</v>
      </c>
      <c r="H5" s="216"/>
      <c r="I5" s="220"/>
      <c r="J5" s="322" t="s">
        <v>79</v>
      </c>
      <c r="K5" s="319" t="s">
        <v>80</v>
      </c>
    </row>
    <row r="6" spans="1:11" ht="77.25" customHeight="1" x14ac:dyDescent="0.2">
      <c r="A6" s="216" t="s">
        <v>72</v>
      </c>
      <c r="B6" s="217" t="s">
        <v>81</v>
      </c>
      <c r="C6" s="217" t="s">
        <v>82</v>
      </c>
      <c r="D6" s="217" t="s">
        <v>83</v>
      </c>
      <c r="E6" s="219" t="s">
        <v>84</v>
      </c>
      <c r="F6" s="217" t="s">
        <v>85</v>
      </c>
      <c r="G6" s="217" t="s">
        <v>86</v>
      </c>
      <c r="H6" s="216"/>
      <c r="I6" s="222"/>
      <c r="J6" s="323"/>
      <c r="K6" s="325"/>
    </row>
    <row r="7" spans="1:11" ht="66" customHeight="1" x14ac:dyDescent="0.2">
      <c r="A7" s="216"/>
      <c r="B7" s="217" t="s">
        <v>68</v>
      </c>
      <c r="C7" s="217" t="s">
        <v>87</v>
      </c>
      <c r="D7" s="217"/>
      <c r="E7" s="219"/>
      <c r="F7" s="217" t="s">
        <v>88</v>
      </c>
      <c r="G7" s="217" t="s">
        <v>89</v>
      </c>
      <c r="H7" s="216"/>
      <c r="I7" s="222"/>
      <c r="J7" s="323"/>
      <c r="K7" s="325"/>
    </row>
    <row r="8" spans="1:11" ht="99.75" customHeight="1" x14ac:dyDescent="0.2">
      <c r="A8" s="216"/>
      <c r="B8" s="217" t="s">
        <v>90</v>
      </c>
      <c r="C8" s="218" t="s">
        <v>91</v>
      </c>
      <c r="D8" s="217"/>
      <c r="E8" s="219"/>
      <c r="F8" s="217"/>
      <c r="G8" s="223"/>
      <c r="H8" s="216"/>
      <c r="I8" s="224"/>
      <c r="J8" s="324"/>
      <c r="K8" s="320"/>
    </row>
    <row r="9" spans="1:11" ht="191.25" customHeight="1" x14ac:dyDescent="0.2">
      <c r="A9" s="225"/>
      <c r="B9" s="217" t="s">
        <v>73</v>
      </c>
      <c r="C9" s="218" t="s">
        <v>92</v>
      </c>
      <c r="D9" s="217" t="s">
        <v>75</v>
      </c>
      <c r="E9" s="219" t="s">
        <v>93</v>
      </c>
      <c r="F9" s="217" t="s">
        <v>77</v>
      </c>
      <c r="G9" s="218" t="s">
        <v>94</v>
      </c>
      <c r="H9" s="225"/>
      <c r="I9" s="226"/>
      <c r="J9" s="319" t="s">
        <v>95</v>
      </c>
      <c r="K9" s="319" t="s">
        <v>96</v>
      </c>
    </row>
    <row r="10" spans="1:11" ht="86.25" customHeight="1" x14ac:dyDescent="0.2">
      <c r="A10" s="225"/>
      <c r="B10" s="217" t="s">
        <v>81</v>
      </c>
      <c r="C10" s="217" t="s">
        <v>82</v>
      </c>
      <c r="D10" s="227" t="s">
        <v>83</v>
      </c>
      <c r="E10" s="228" t="s">
        <v>97</v>
      </c>
      <c r="F10" s="217" t="s">
        <v>88</v>
      </c>
      <c r="G10" s="217" t="s">
        <v>89</v>
      </c>
      <c r="H10" s="225"/>
      <c r="I10" s="226"/>
      <c r="J10" s="325"/>
      <c r="K10" s="325"/>
    </row>
    <row r="11" spans="1:11" ht="38.25" x14ac:dyDescent="0.2">
      <c r="A11" s="225"/>
      <c r="B11" s="217" t="s">
        <v>68</v>
      </c>
      <c r="C11" s="217" t="s">
        <v>87</v>
      </c>
      <c r="D11" s="227"/>
      <c r="E11" s="228"/>
      <c r="F11" s="217"/>
      <c r="G11" s="217"/>
      <c r="H11" s="225"/>
      <c r="I11" s="226"/>
      <c r="J11" s="325"/>
      <c r="K11" s="325"/>
    </row>
    <row r="12" spans="1:11" ht="24.95" customHeight="1" x14ac:dyDescent="0.2">
      <c r="A12" s="225"/>
      <c r="B12" s="217" t="s">
        <v>90</v>
      </c>
      <c r="C12" s="218" t="s">
        <v>91</v>
      </c>
      <c r="D12" s="227"/>
      <c r="E12" s="228"/>
      <c r="F12" s="227"/>
      <c r="G12" s="229"/>
      <c r="H12" s="225"/>
      <c r="I12" s="230"/>
      <c r="J12" s="320"/>
      <c r="K12" s="320"/>
    </row>
    <row r="13" spans="1:11" ht="36" customHeight="1" x14ac:dyDescent="0.2">
      <c r="A13" s="225"/>
      <c r="B13" s="227" t="s">
        <v>81</v>
      </c>
      <c r="C13" s="227" t="s">
        <v>98</v>
      </c>
      <c r="D13" s="217" t="s">
        <v>75</v>
      </c>
      <c r="E13" s="219" t="s">
        <v>76</v>
      </c>
      <c r="F13" s="217" t="s">
        <v>85</v>
      </c>
      <c r="G13" s="217" t="s">
        <v>86</v>
      </c>
      <c r="H13" s="225"/>
      <c r="I13" s="226"/>
      <c r="J13" s="319" t="s">
        <v>99</v>
      </c>
      <c r="K13" s="319" t="s">
        <v>100</v>
      </c>
    </row>
    <row r="14" spans="1:11" ht="30.75" customHeight="1" x14ac:dyDescent="0.2">
      <c r="A14" s="225"/>
      <c r="B14" s="227"/>
      <c r="C14" s="227"/>
      <c r="D14" s="217" t="s">
        <v>83</v>
      </c>
      <c r="E14" s="219" t="s">
        <v>84</v>
      </c>
      <c r="F14" s="217" t="s">
        <v>88</v>
      </c>
      <c r="G14" s="217" t="s">
        <v>89</v>
      </c>
      <c r="H14" s="225"/>
      <c r="I14" s="226"/>
      <c r="J14" s="320"/>
      <c r="K14" s="320"/>
    </row>
    <row r="15" spans="1:11" ht="33" customHeight="1" x14ac:dyDescent="0.2">
      <c r="A15" s="225"/>
      <c r="B15" s="227"/>
      <c r="C15" s="227"/>
      <c r="D15" s="227"/>
      <c r="E15" s="228"/>
      <c r="F15" s="227"/>
      <c r="G15" s="227"/>
      <c r="H15" s="225"/>
      <c r="I15" s="226"/>
      <c r="J15" s="231"/>
      <c r="K15" s="231"/>
    </row>
    <row r="16" spans="1:11" ht="36" customHeight="1" x14ac:dyDescent="0.2">
      <c r="A16" s="225"/>
      <c r="B16" s="227"/>
      <c r="C16" s="227"/>
      <c r="D16" s="227"/>
      <c r="E16" s="228"/>
      <c r="F16" s="227"/>
      <c r="G16" s="229"/>
      <c r="H16" s="228"/>
      <c r="I16" s="230"/>
      <c r="J16" s="231"/>
      <c r="K16" s="231"/>
    </row>
    <row r="17" spans="1:11" ht="38.1" customHeight="1" x14ac:dyDescent="0.2">
      <c r="A17" s="225"/>
      <c r="B17" s="227"/>
      <c r="C17" s="227"/>
      <c r="D17" s="227"/>
      <c r="E17" s="228"/>
      <c r="F17" s="227"/>
      <c r="G17" s="227"/>
      <c r="H17" s="225"/>
      <c r="I17" s="226"/>
      <c r="J17" s="217"/>
      <c r="K17" s="232"/>
    </row>
    <row r="18" spans="1:11" ht="24.95" customHeight="1" x14ac:dyDescent="0.2">
      <c r="A18" s="225"/>
      <c r="B18" s="227"/>
      <c r="C18" s="227"/>
      <c r="D18" s="227"/>
      <c r="E18" s="228"/>
      <c r="F18" s="227"/>
      <c r="G18" s="227"/>
      <c r="H18" s="225"/>
      <c r="I18" s="226"/>
      <c r="J18" s="217"/>
      <c r="K18" s="232"/>
    </row>
    <row r="19" spans="1:11" ht="42" customHeight="1" x14ac:dyDescent="0.2">
      <c r="A19" s="225"/>
      <c r="B19" s="227"/>
      <c r="C19" s="227"/>
      <c r="D19" s="227"/>
      <c r="E19" s="228"/>
      <c r="F19" s="227"/>
      <c r="G19" s="227"/>
      <c r="H19" s="225"/>
      <c r="I19" s="226"/>
      <c r="J19" s="217"/>
      <c r="K19" s="232"/>
    </row>
    <row r="20" spans="1:11" ht="33" customHeight="1" x14ac:dyDescent="0.2">
      <c r="A20" s="225"/>
      <c r="B20" s="227"/>
      <c r="C20" s="227"/>
      <c r="D20" s="227"/>
      <c r="E20" s="228"/>
      <c r="F20" s="227"/>
      <c r="G20" s="227"/>
      <c r="H20" s="228"/>
      <c r="I20" s="230"/>
      <c r="J20" s="217"/>
      <c r="K20" s="232"/>
    </row>
    <row r="21" spans="1:11" ht="36.950000000000003" customHeight="1" x14ac:dyDescent="0.2">
      <c r="A21" s="216"/>
      <c r="B21" s="227"/>
      <c r="C21" s="218"/>
      <c r="D21" s="227"/>
      <c r="E21" s="219"/>
      <c r="F21" s="227"/>
      <c r="G21" s="218"/>
      <c r="H21" s="228"/>
      <c r="I21" s="220"/>
      <c r="J21" s="231"/>
      <c r="K21" s="217"/>
    </row>
    <row r="22" spans="1:11" ht="36.950000000000003" customHeight="1" x14ac:dyDescent="0.2">
      <c r="A22" s="216"/>
      <c r="B22" s="227"/>
      <c r="C22" s="217"/>
      <c r="D22" s="227"/>
      <c r="E22" s="219"/>
      <c r="F22" s="227"/>
      <c r="G22" s="217"/>
      <c r="H22" s="228"/>
      <c r="I22" s="222"/>
      <c r="J22" s="231"/>
      <c r="K22" s="217"/>
    </row>
    <row r="23" spans="1:11" ht="36.950000000000003" customHeight="1" x14ac:dyDescent="0.2">
      <c r="A23" s="216"/>
      <c r="B23" s="227"/>
      <c r="C23" s="217"/>
      <c r="D23" s="227"/>
      <c r="E23" s="219"/>
      <c r="F23" s="227"/>
      <c r="G23" s="217"/>
      <c r="H23" s="228"/>
      <c r="I23" s="222"/>
      <c r="J23" s="231"/>
      <c r="K23" s="217"/>
    </row>
    <row r="24" spans="1:11" ht="36.950000000000003" customHeight="1" x14ac:dyDescent="0.2">
      <c r="A24" s="216"/>
      <c r="B24" s="227"/>
      <c r="C24" s="218"/>
      <c r="D24" s="227"/>
      <c r="E24" s="219"/>
      <c r="F24" s="227"/>
      <c r="G24" s="223"/>
      <c r="H24" s="228"/>
      <c r="I24" s="224"/>
      <c r="J24" s="231"/>
      <c r="K24" s="217"/>
    </row>
    <row r="25" spans="1:11" ht="36.950000000000003" customHeight="1" x14ac:dyDescent="0.2">
      <c r="A25" s="216"/>
      <c r="B25" s="227"/>
      <c r="C25" s="217"/>
      <c r="D25" s="227"/>
      <c r="E25" s="219"/>
      <c r="F25" s="227"/>
      <c r="G25" s="217"/>
      <c r="H25" s="228"/>
      <c r="I25" s="222"/>
      <c r="J25" s="231"/>
      <c r="K25" s="217"/>
    </row>
    <row r="26" spans="1:11" ht="47.25" customHeight="1" x14ac:dyDescent="0.2">
      <c r="A26" s="216"/>
      <c r="B26" s="227"/>
      <c r="C26" s="217"/>
      <c r="D26" s="227"/>
      <c r="E26" s="219"/>
      <c r="F26" s="227"/>
      <c r="G26" s="217"/>
      <c r="H26" s="228"/>
      <c r="I26" s="224"/>
      <c r="J26" s="231"/>
      <c r="K26" s="217"/>
    </row>
    <row r="27" spans="1:11" ht="36.950000000000003" customHeight="1" x14ac:dyDescent="0.2">
      <c r="A27" s="216"/>
      <c r="B27" s="227"/>
      <c r="C27" s="217"/>
      <c r="D27" s="227"/>
      <c r="E27" s="219"/>
      <c r="F27" s="227"/>
      <c r="H27" s="228"/>
      <c r="I27" s="222"/>
      <c r="J27" s="231"/>
      <c r="K27" s="217"/>
    </row>
    <row r="28" spans="1:11" ht="36.950000000000003" customHeight="1" x14ac:dyDescent="0.2">
      <c r="A28" s="216"/>
      <c r="B28" s="217"/>
      <c r="C28" s="218"/>
      <c r="D28" s="227"/>
      <c r="E28" s="218"/>
      <c r="F28" s="227"/>
      <c r="G28" s="218"/>
      <c r="H28" s="233"/>
      <c r="I28" s="220"/>
      <c r="J28" s="231"/>
      <c r="K28" s="217"/>
    </row>
    <row r="29" spans="1:11" ht="36.950000000000003" customHeight="1" x14ac:dyDescent="0.2">
      <c r="A29" s="216"/>
      <c r="B29" s="217"/>
      <c r="C29" s="217"/>
      <c r="D29" s="227"/>
      <c r="E29" s="219"/>
      <c r="F29" s="227"/>
      <c r="G29" s="217"/>
      <c r="H29" s="233"/>
      <c r="I29" s="222"/>
      <c r="J29" s="234"/>
      <c r="K29" s="234"/>
    </row>
    <row r="30" spans="1:11" ht="36.950000000000003" customHeight="1" x14ac:dyDescent="0.2">
      <c r="A30" s="216"/>
      <c r="B30" s="217"/>
      <c r="C30" s="217"/>
      <c r="D30" s="227"/>
      <c r="E30" s="219"/>
      <c r="F30" s="227"/>
      <c r="G30" s="217"/>
      <c r="H30" s="233"/>
      <c r="I30" s="222"/>
      <c r="J30" s="234"/>
      <c r="K30" s="234"/>
    </row>
    <row r="31" spans="1:11" ht="36.950000000000003" customHeight="1" x14ac:dyDescent="0.2">
      <c r="A31" s="216"/>
      <c r="B31" s="217"/>
      <c r="C31" s="218"/>
      <c r="D31" s="235"/>
      <c r="E31" s="219"/>
      <c r="F31" s="227"/>
      <c r="G31" s="236"/>
      <c r="H31" s="233"/>
      <c r="I31" s="237"/>
      <c r="J31" s="234"/>
      <c r="K31" s="234"/>
    </row>
    <row r="32" spans="1:11" ht="36.950000000000003" customHeight="1" x14ac:dyDescent="0.2">
      <c r="A32" s="216"/>
      <c r="B32" s="217"/>
      <c r="C32" s="217"/>
      <c r="D32" s="235"/>
      <c r="E32" s="219"/>
      <c r="F32" s="227"/>
      <c r="G32" s="217"/>
      <c r="H32" s="233"/>
      <c r="I32" s="238"/>
      <c r="J32" s="217"/>
      <c r="K32" s="217"/>
    </row>
    <row r="33" spans="1:11" ht="36.950000000000003" customHeight="1" x14ac:dyDescent="0.2">
      <c r="A33" s="216"/>
      <c r="B33" s="217"/>
      <c r="C33" s="217"/>
      <c r="D33" s="235"/>
      <c r="E33" s="219"/>
      <c r="F33" s="227"/>
      <c r="G33" s="217"/>
      <c r="H33" s="233"/>
      <c r="I33" s="237"/>
      <c r="J33" s="234"/>
      <c r="K33" s="234"/>
    </row>
    <row r="34" spans="1:11" ht="36.950000000000003" customHeight="1" x14ac:dyDescent="0.2">
      <c r="A34" s="216"/>
      <c r="B34" s="227"/>
      <c r="C34" s="239"/>
      <c r="D34" s="217"/>
      <c r="E34" s="219"/>
      <c r="F34" s="227"/>
      <c r="G34" s="223"/>
      <c r="H34" s="223"/>
      <c r="I34" s="224"/>
      <c r="J34" s="240"/>
      <c r="K34" s="219"/>
    </row>
    <row r="35" spans="1:11" ht="36.950000000000003" customHeight="1" x14ac:dyDescent="0.2">
      <c r="A35" s="216"/>
      <c r="B35" s="227"/>
      <c r="C35" s="239"/>
      <c r="D35" s="217"/>
      <c r="E35" s="219"/>
      <c r="F35" s="217"/>
      <c r="G35" s="223"/>
      <c r="H35" s="223"/>
      <c r="I35" s="224"/>
      <c r="J35" s="240"/>
      <c r="K35" s="219"/>
    </row>
    <row r="36" spans="1:11" ht="36.950000000000003" customHeight="1" x14ac:dyDescent="0.2">
      <c r="A36" s="216"/>
      <c r="B36" s="227"/>
      <c r="C36" s="239"/>
      <c r="D36" s="217"/>
      <c r="E36" s="219"/>
      <c r="F36" s="217"/>
      <c r="G36" s="223"/>
      <c r="H36" s="223"/>
      <c r="I36" s="224"/>
      <c r="J36" s="240"/>
      <c r="K36" s="219"/>
    </row>
    <row r="37" spans="1:11" ht="36.950000000000003" customHeight="1" x14ac:dyDescent="0.2">
      <c r="A37" s="216"/>
      <c r="B37" s="227"/>
      <c r="C37" s="239"/>
      <c r="D37" s="217"/>
      <c r="E37" s="219"/>
      <c r="F37" s="217"/>
      <c r="G37" s="223"/>
      <c r="H37" s="223"/>
      <c r="I37" s="224"/>
      <c r="J37" s="240"/>
      <c r="K37" s="219"/>
    </row>
    <row r="38" spans="1:11" ht="36.950000000000003" customHeight="1" x14ac:dyDescent="0.2">
      <c r="A38" s="216"/>
      <c r="B38" s="227"/>
      <c r="C38" s="239"/>
      <c r="D38" s="217"/>
      <c r="E38" s="219"/>
      <c r="F38" s="217"/>
      <c r="G38" s="223"/>
      <c r="H38" s="223"/>
      <c r="I38" s="224"/>
      <c r="J38" s="240"/>
      <c r="K38" s="219"/>
    </row>
    <row r="39" spans="1:11" ht="36.950000000000003" customHeight="1" x14ac:dyDescent="0.2">
      <c r="A39" s="216"/>
      <c r="B39" s="227"/>
      <c r="C39" s="239"/>
      <c r="D39" s="217"/>
      <c r="E39" s="219"/>
      <c r="F39" s="217"/>
      <c r="G39" s="223"/>
      <c r="H39" s="223"/>
      <c r="I39" s="224"/>
      <c r="J39" s="240"/>
      <c r="K39" s="219"/>
    </row>
    <row r="40" spans="1:11" ht="36.950000000000003" customHeight="1" x14ac:dyDescent="0.2">
      <c r="A40" s="216"/>
      <c r="B40" s="227"/>
      <c r="C40" s="239"/>
      <c r="D40" s="217"/>
      <c r="E40" s="219"/>
      <c r="F40" s="217"/>
      <c r="G40" s="223"/>
      <c r="H40" s="223"/>
      <c r="I40" s="224"/>
      <c r="J40" s="240"/>
      <c r="K40" s="219"/>
    </row>
    <row r="41" spans="1:11" ht="36.950000000000003" customHeight="1" x14ac:dyDescent="0.2">
      <c r="A41" s="216"/>
      <c r="B41" s="227"/>
      <c r="C41" s="239"/>
      <c r="D41" s="217"/>
      <c r="E41" s="219"/>
      <c r="F41" s="217"/>
      <c r="G41" s="223"/>
      <c r="H41" s="223"/>
      <c r="I41" s="224"/>
      <c r="J41" s="240"/>
      <c r="K41" s="219"/>
    </row>
    <row r="42" spans="1:11" ht="36.950000000000003" customHeight="1" x14ac:dyDescent="0.2">
      <c r="A42" s="216"/>
      <c r="B42" s="227"/>
      <c r="C42" s="239"/>
      <c r="D42" s="217"/>
      <c r="E42" s="219"/>
      <c r="F42" s="217"/>
      <c r="G42" s="223"/>
      <c r="H42" s="223"/>
      <c r="I42" s="224"/>
      <c r="J42" s="240"/>
      <c r="K42" s="219"/>
    </row>
    <row r="43" spans="1:11" ht="36.950000000000003" customHeight="1" x14ac:dyDescent="0.2">
      <c r="A43" s="216"/>
      <c r="B43" s="227"/>
      <c r="C43" s="239"/>
      <c r="D43" s="217"/>
      <c r="E43" s="219"/>
      <c r="F43" s="217"/>
      <c r="G43" s="223"/>
      <c r="H43" s="223"/>
      <c r="I43" s="224"/>
      <c r="J43" s="240"/>
      <c r="K43" s="219"/>
    </row>
    <row r="44" spans="1:11" ht="36.950000000000003" customHeight="1" x14ac:dyDescent="0.2">
      <c r="A44" s="216"/>
      <c r="B44" s="227"/>
      <c r="C44" s="239"/>
      <c r="D44" s="217"/>
      <c r="E44" s="219"/>
      <c r="F44" s="217"/>
      <c r="G44" s="223"/>
      <c r="H44" s="223"/>
      <c r="I44" s="224"/>
      <c r="J44" s="240"/>
      <c r="K44" s="219"/>
    </row>
    <row r="45" spans="1:11" ht="42.95" customHeight="1" x14ac:dyDescent="0.2">
      <c r="A45" s="241" t="s">
        <v>101</v>
      </c>
      <c r="B45" s="321"/>
      <c r="C45" s="321"/>
      <c r="D45" s="321"/>
      <c r="E45" s="321"/>
      <c r="F45" s="321"/>
      <c r="G45" s="321"/>
      <c r="H45" s="321"/>
      <c r="I45" s="321"/>
      <c r="J45" s="321"/>
      <c r="K45" s="321"/>
    </row>
    <row r="49" spans="1:8" hidden="1" x14ac:dyDescent="0.2">
      <c r="A49" s="221" t="s">
        <v>102</v>
      </c>
      <c r="B49" s="221" t="s">
        <v>73</v>
      </c>
      <c r="C49" s="221" t="s">
        <v>103</v>
      </c>
      <c r="D49" s="221" t="s">
        <v>104</v>
      </c>
      <c r="F49" s="221" t="s">
        <v>104</v>
      </c>
      <c r="H49" s="221" t="s">
        <v>104</v>
      </c>
    </row>
    <row r="50" spans="1:8" hidden="1" x14ac:dyDescent="0.2">
      <c r="A50" s="221" t="s">
        <v>105</v>
      </c>
      <c r="B50" s="221" t="s">
        <v>81</v>
      </c>
      <c r="C50" s="221" t="s">
        <v>77</v>
      </c>
      <c r="D50" s="221" t="s">
        <v>106</v>
      </c>
      <c r="F50" s="221" t="s">
        <v>106</v>
      </c>
      <c r="H50" s="221" t="s">
        <v>106</v>
      </c>
    </row>
    <row r="51" spans="1:8" hidden="1" x14ac:dyDescent="0.2">
      <c r="A51" s="221" t="s">
        <v>107</v>
      </c>
      <c r="B51" s="221" t="s">
        <v>68</v>
      </c>
      <c r="C51" s="221" t="s">
        <v>108</v>
      </c>
      <c r="D51" s="221" t="s">
        <v>109</v>
      </c>
      <c r="F51" s="221" t="s">
        <v>109</v>
      </c>
      <c r="H51" s="221" t="s">
        <v>109</v>
      </c>
    </row>
    <row r="52" spans="1:8" hidden="1" x14ac:dyDescent="0.2">
      <c r="A52" s="221" t="s">
        <v>75</v>
      </c>
      <c r="B52" s="221" t="s">
        <v>90</v>
      </c>
      <c r="C52" s="221" t="s">
        <v>85</v>
      </c>
    </row>
    <row r="53" spans="1:8" hidden="1" x14ac:dyDescent="0.2">
      <c r="A53" s="221" t="s">
        <v>110</v>
      </c>
      <c r="B53" s="221" t="s">
        <v>111</v>
      </c>
      <c r="C53" s="221" t="s">
        <v>88</v>
      </c>
    </row>
    <row r="54" spans="1:8" hidden="1" x14ac:dyDescent="0.2">
      <c r="A54" s="221" t="s">
        <v>83</v>
      </c>
      <c r="B54" s="221" t="s">
        <v>112</v>
      </c>
      <c r="C54" s="221" t="s">
        <v>113</v>
      </c>
    </row>
    <row r="55" spans="1:8" hidden="1" x14ac:dyDescent="0.2"/>
    <row r="56" spans="1:8" s="242" customFormat="1" x14ac:dyDescent="0.2"/>
    <row r="57" spans="1:8" s="242" customFormat="1" x14ac:dyDescent="0.2"/>
    <row r="58" spans="1:8" s="242" customFormat="1" ht="15" x14ac:dyDescent="0.25">
      <c r="A58" s="243"/>
      <c r="B58" s="243"/>
      <c r="C58" s="243"/>
    </row>
    <row r="59" spans="1:8" s="242" customFormat="1" ht="14.25" x14ac:dyDescent="0.2">
      <c r="A59" s="244"/>
      <c r="B59" s="245"/>
      <c r="C59" s="246"/>
    </row>
    <row r="60" spans="1:8" s="242" customFormat="1" ht="14.25" x14ac:dyDescent="0.2">
      <c r="A60" s="244"/>
      <c r="B60" s="245"/>
      <c r="C60" s="246"/>
    </row>
    <row r="61" spans="1:8" s="242" customFormat="1" ht="14.25" x14ac:dyDescent="0.2">
      <c r="A61" s="244"/>
      <c r="B61" s="245"/>
      <c r="C61" s="246"/>
    </row>
    <row r="62" spans="1:8" s="242" customFormat="1" ht="14.25" x14ac:dyDescent="0.2">
      <c r="A62" s="244"/>
      <c r="B62" s="245"/>
      <c r="C62" s="246"/>
    </row>
    <row r="63" spans="1:8" s="242" customFormat="1" ht="14.25" x14ac:dyDescent="0.2">
      <c r="A63" s="244"/>
      <c r="B63" s="245"/>
      <c r="C63" s="246"/>
    </row>
    <row r="64" spans="1:8" ht="14.25" x14ac:dyDescent="0.2">
      <c r="A64" s="247"/>
      <c r="B64" s="248"/>
      <c r="C64" s="249"/>
    </row>
    <row r="65" spans="1:3" ht="14.25" x14ac:dyDescent="0.2">
      <c r="A65" s="247"/>
      <c r="B65" s="248"/>
      <c r="C65" s="249"/>
    </row>
    <row r="66" spans="1:3" ht="14.25" x14ac:dyDescent="0.2">
      <c r="A66" s="247"/>
      <c r="B66" s="248"/>
      <c r="C66" s="249"/>
    </row>
    <row r="67" spans="1:3" ht="14.25" x14ac:dyDescent="0.2">
      <c r="A67" s="247"/>
      <c r="B67" s="248"/>
      <c r="C67" s="249"/>
    </row>
    <row r="68" spans="1:3" ht="14.25" x14ac:dyDescent="0.2">
      <c r="A68" s="247"/>
      <c r="B68" s="248"/>
      <c r="C68" s="249"/>
    </row>
    <row r="69" spans="1:3" ht="14.25" x14ac:dyDescent="0.2">
      <c r="A69" s="247"/>
      <c r="B69" s="248"/>
      <c r="C69" s="249"/>
    </row>
    <row r="70" spans="1:3" ht="14.25" x14ac:dyDescent="0.2">
      <c r="A70" s="247"/>
      <c r="B70" s="248"/>
    </row>
    <row r="71" spans="1:3" ht="14.25" x14ac:dyDescent="0.2">
      <c r="A71" s="247"/>
      <c r="B71" s="248"/>
    </row>
    <row r="72" spans="1:3" ht="14.25" x14ac:dyDescent="0.2">
      <c r="A72" s="247"/>
      <c r="B72" s="248"/>
    </row>
    <row r="144" s="250" customFormat="1" ht="25.5" customHeight="1" x14ac:dyDescent="0.2"/>
    <row r="145" s="250" customFormat="1" ht="24" customHeight="1" x14ac:dyDescent="0.2"/>
    <row r="146" s="250" customFormat="1" ht="22.5" customHeight="1" x14ac:dyDescent="0.2"/>
    <row r="147" s="221" customFormat="1" ht="31.5" customHeight="1" x14ac:dyDescent="0.2"/>
  </sheetData>
  <sheetProtection algorithmName="SHA-512" hashValue="i0YtoAKnBjZNz4mfV67HkU4Wv3CdTuszFJEARl6MQigh8WODbeJ/tQkeJJIqEUulJlNKXpPr8OpB9PUrHjL3uw==" saltValue="LsrSy8OelBUZQUrYMUWhQw==" spinCount="100000" sheet="1" formatCells="0" formatColumns="0" formatRows="0"/>
  <mergeCells count="16">
    <mergeCell ref="J13:J14"/>
    <mergeCell ref="K13:K14"/>
    <mergeCell ref="B45:K45"/>
    <mergeCell ref="J2:J4"/>
    <mergeCell ref="K2:K4"/>
    <mergeCell ref="J5:J8"/>
    <mergeCell ref="K5:K8"/>
    <mergeCell ref="J9:J12"/>
    <mergeCell ref="K9:K12"/>
    <mergeCell ref="C1:K1"/>
    <mergeCell ref="A2:A4"/>
    <mergeCell ref="B2:I2"/>
    <mergeCell ref="B3:C3"/>
    <mergeCell ref="D3:E3"/>
    <mergeCell ref="F3:G3"/>
    <mergeCell ref="H3:I3"/>
  </mergeCells>
  <dataValidations count="7">
    <dataValidation type="list" allowBlank="1" showInputMessage="1" showErrorMessage="1" sqref="H5:H27 H34:H44" xr:uid="{2D34C4E7-9D48-4FFB-841A-82D68755C1EA}">
      <formula1>$D$49:$D$51</formula1>
    </dataValidation>
    <dataValidation type="list" allowBlank="1" showInputMessage="1" showErrorMessage="1" sqref="B34:B44 B5:B27" xr:uid="{698B2120-12C5-4352-A2BA-F3891FCBE2FC}">
      <formula1>$B$49:$B$54</formula1>
    </dataValidation>
    <dataValidation type="list" allowBlank="1" showInputMessage="1" showErrorMessage="1" sqref="D34:D44 D5:D30" xr:uid="{D7CA491D-CAED-43B4-A5C1-E9B4484E33CA}">
      <formula1>$A$49:$A$54</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F5:F44" xr:uid="{FD2EF114-7144-4929-A623-9D45CCC9FA6E}">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customProperties>
    <customPr name="EpmWorksheetKeyString_GUID" r:id="rId2"/>
  </customProperties>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B45:K45</xm:sqref>
        </x14:dataValidation>
        <x14:dataValidation type="list" allowBlank="1" showInputMessage="1" showErrorMessage="1" xr:uid="{6A79F4B0-8222-4F70-8F59-6F3F46BC1838}">
          <x14:formula1>
            <xm:f>Hoja1!$A$26:$A$39</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58"/>
  <sheetViews>
    <sheetView tabSelected="1" view="pageBreakPreview" topLeftCell="BS1" zoomScaleNormal="100" zoomScaleSheetLayoutView="100" zoomScalePageLayoutView="55" workbookViewId="0">
      <pane ySplit="1" topLeftCell="A2" activePane="bottomLeft" state="frozen"/>
      <selection pane="bottomLeft" activeCell="BX11" sqref="BX11"/>
    </sheetView>
  </sheetViews>
  <sheetFormatPr baseColWidth="10" defaultColWidth="11.42578125" defaultRowHeight="16.5" customHeight="1" x14ac:dyDescent="0.3"/>
  <cols>
    <col min="1" max="1" width="4" style="2" bestFit="1" customWidth="1"/>
    <col min="2" max="2" width="18.7109375" style="112" customWidth="1"/>
    <col min="3" max="3" width="32.28515625" style="112" customWidth="1"/>
    <col min="4" max="4" width="18.7109375" style="112" customWidth="1"/>
    <col min="5" max="5" width="32.42578125" style="1" customWidth="1"/>
    <col min="6" max="6" width="18.42578125" style="2" customWidth="1"/>
    <col min="7" max="7" width="16.42578125" style="2" customWidth="1"/>
    <col min="8" max="8" width="16.140625" style="2" customWidth="1"/>
    <col min="9" max="9" width="19" style="206" customWidth="1"/>
    <col min="10" max="10" width="24.42578125" style="1" customWidth="1"/>
    <col min="11" max="11" width="16.5703125" style="1" customWidth="1"/>
    <col min="12" max="12" width="6.28515625" style="1" bestFit="1" customWidth="1"/>
    <col min="13" max="13" width="27" style="1" customWidth="1"/>
    <col min="14" max="14" width="21.28515625" style="1" hidden="1" customWidth="1"/>
    <col min="15" max="15" width="17.5703125" style="1" customWidth="1"/>
    <col min="16" max="16" width="6.28515625" style="1" bestFit="1" customWidth="1"/>
    <col min="17" max="17" width="20.42578125" style="1" customWidth="1"/>
    <col min="18" max="18" width="5.85546875" style="1" customWidth="1"/>
    <col min="19" max="19" width="31" style="1" customWidth="1"/>
    <col min="20" max="20" width="15.140625" style="1" hidden="1" customWidth="1"/>
    <col min="21" max="21" width="18.42578125" style="1" hidden="1" customWidth="1"/>
    <col min="22" max="22" width="21" style="1" hidden="1" customWidth="1"/>
    <col min="23" max="23" width="19.28515625" style="1" hidden="1" customWidth="1"/>
    <col min="24" max="24" width="28.42578125" style="1" hidden="1" customWidth="1"/>
    <col min="25" max="25" width="6.85546875" style="1" hidden="1" customWidth="1"/>
    <col min="26" max="26" width="5" style="1" hidden="1" customWidth="1"/>
    <col min="27" max="27" width="5.5703125" style="1" hidden="1" customWidth="1"/>
    <col min="28" max="28" width="7.140625" style="1" hidden="1" customWidth="1"/>
    <col min="29" max="29" width="6.7109375" style="1" hidden="1" customWidth="1"/>
    <col min="30" max="30" width="7.5703125" style="1" hidden="1" customWidth="1"/>
    <col min="31" max="31" width="15.28515625" style="1" hidden="1" customWidth="1"/>
    <col min="32" max="32" width="12" style="1" hidden="1" customWidth="1"/>
    <col min="33" max="33" width="10.42578125" style="1" hidden="1" customWidth="1"/>
    <col min="34" max="34" width="9.28515625" style="1" hidden="1" customWidth="1"/>
    <col min="35" max="35" width="9.140625" style="1" hidden="1" customWidth="1"/>
    <col min="36" max="36" width="8.42578125" style="1" hidden="1" customWidth="1"/>
    <col min="37" max="37" width="7.28515625" style="1" hidden="1" customWidth="1"/>
    <col min="38" max="38" width="30.7109375" style="1" customWidth="1"/>
    <col min="39" max="39" width="18.85546875" style="1" customWidth="1"/>
    <col min="40" max="40" width="22.140625" style="1" customWidth="1"/>
    <col min="41" max="41" width="20.5703125" style="161" hidden="1" customWidth="1"/>
    <col min="42" max="42" width="18.5703125" style="161" hidden="1" customWidth="1"/>
    <col min="43" max="43" width="20.5703125" style="161" hidden="1" customWidth="1"/>
    <col min="44" max="44" width="18.5703125" style="161" hidden="1" customWidth="1"/>
    <col min="45" max="45" width="20.5703125" style="161" hidden="1" customWidth="1"/>
    <col min="46" max="46" width="18.5703125" style="161" hidden="1" customWidth="1"/>
    <col min="47" max="47" width="20.5703125" style="161" customWidth="1"/>
    <col min="48" max="48" width="18.5703125" style="161" customWidth="1"/>
    <col min="49" max="49" width="21" style="161" customWidth="1"/>
    <col min="50" max="51" width="23" style="161" hidden="1" customWidth="1"/>
    <col min="52" max="52" width="18.85546875" style="161" hidden="1" customWidth="1"/>
    <col min="53" max="53" width="16.85546875" style="161" hidden="1" customWidth="1"/>
    <col min="54" max="54" width="19.5703125" style="161" hidden="1" customWidth="1"/>
    <col min="55" max="56" width="23" style="161" hidden="1" customWidth="1"/>
    <col min="57" max="57" width="18.85546875" style="161" hidden="1" customWidth="1"/>
    <col min="58" max="58" width="16.85546875" style="161" hidden="1" customWidth="1"/>
    <col min="59" max="59" width="19.5703125" style="161" hidden="1" customWidth="1"/>
    <col min="60" max="61" width="23" style="1" hidden="1" customWidth="1"/>
    <col min="62" max="62" width="18.85546875" style="1" hidden="1" customWidth="1"/>
    <col min="63" max="63" width="16.85546875" style="1" hidden="1" customWidth="1"/>
    <col min="64" max="64" width="19.5703125" style="1" hidden="1" customWidth="1"/>
    <col min="65" max="66" width="23" style="161" customWidth="1"/>
    <col min="67" max="67" width="18.85546875" style="161" customWidth="1"/>
    <col min="68" max="68" width="16.85546875" style="161" customWidth="1"/>
    <col min="69" max="69" width="19.5703125" style="161" customWidth="1"/>
    <col min="70" max="70" width="20.5703125" style="180" customWidth="1"/>
    <col min="71" max="72" width="23" style="161" customWidth="1"/>
    <col min="73" max="73" width="18.5703125" style="161" customWidth="1"/>
    <col min="74" max="74" width="20.5703125" style="161" customWidth="1"/>
    <col min="75" max="75" width="23" style="161" customWidth="1"/>
    <col min="76" max="76" width="18.5703125" style="161" customWidth="1"/>
    <col min="77" max="77" width="20.5703125" style="161" customWidth="1"/>
    <col min="78" max="78" width="51.7109375" style="161" customWidth="1"/>
    <col min="79" max="79" width="39.85546875" style="161" customWidth="1"/>
    <col min="80" max="80" width="46.42578125" style="161" customWidth="1"/>
    <col min="81" max="16384" width="11.42578125" style="161"/>
  </cols>
  <sheetData>
    <row r="1" spans="1:106" ht="16.5" customHeight="1" x14ac:dyDescent="0.3">
      <c r="A1" s="198"/>
      <c r="B1" s="199"/>
      <c r="C1" s="199"/>
      <c r="E1" s="3"/>
      <c r="F1" s="200"/>
      <c r="G1" s="198"/>
      <c r="H1" s="198"/>
      <c r="I1" s="201"/>
      <c r="J1" s="3"/>
      <c r="K1" s="3"/>
      <c r="L1" s="3"/>
      <c r="M1" s="3"/>
      <c r="N1" s="3"/>
      <c r="O1" s="3"/>
      <c r="P1" s="3"/>
      <c r="Q1" s="3"/>
      <c r="R1" s="3"/>
      <c r="S1" s="3"/>
      <c r="T1" s="3"/>
      <c r="U1" s="3"/>
      <c r="V1" s="3"/>
      <c r="W1" s="3"/>
      <c r="X1" s="3"/>
      <c r="Y1" s="3"/>
      <c r="Z1" s="3"/>
      <c r="AA1" s="3"/>
      <c r="AB1" s="3"/>
      <c r="AC1" s="3"/>
      <c r="AD1" s="3"/>
      <c r="AE1" s="3"/>
      <c r="AF1" s="3"/>
      <c r="AG1" s="3"/>
      <c r="AH1" s="3"/>
      <c r="AI1" s="3"/>
      <c r="AJ1" s="3"/>
      <c r="AK1" s="3"/>
      <c r="AL1" s="158"/>
      <c r="AM1" s="158"/>
      <c r="AN1" s="158"/>
      <c r="AO1" s="158"/>
      <c r="AP1" s="158"/>
      <c r="AQ1" s="158"/>
      <c r="AR1" s="158"/>
      <c r="AS1" s="158"/>
      <c r="AT1" s="158"/>
      <c r="AU1" s="158"/>
      <c r="AV1" s="158"/>
      <c r="AW1" s="158"/>
      <c r="AX1" s="158"/>
      <c r="AY1" s="158"/>
      <c r="AZ1" s="158"/>
      <c r="BA1" s="158"/>
      <c r="BB1" s="158"/>
      <c r="BC1" s="158"/>
      <c r="BD1" s="158"/>
      <c r="BE1" s="158"/>
      <c r="BF1" s="158"/>
      <c r="BG1" s="158"/>
      <c r="BH1" s="3"/>
      <c r="BI1" s="3"/>
      <c r="BJ1" s="3"/>
      <c r="BK1" s="3"/>
      <c r="BL1" s="3"/>
      <c r="BM1" s="158"/>
      <c r="BN1" s="158"/>
      <c r="BO1" s="158"/>
      <c r="BP1" s="158"/>
      <c r="BQ1" s="158"/>
      <c r="BR1" s="179"/>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row>
    <row r="2" spans="1:106" ht="16.5" customHeight="1" x14ac:dyDescent="0.3">
      <c r="A2" s="365" t="s">
        <v>114</v>
      </c>
      <c r="B2" s="366"/>
      <c r="C2" s="366"/>
      <c r="D2" s="366"/>
      <c r="E2" s="366"/>
      <c r="F2" s="366"/>
      <c r="G2" s="366"/>
      <c r="H2" s="366"/>
      <c r="I2" s="367"/>
      <c r="J2" s="365" t="s">
        <v>115</v>
      </c>
      <c r="K2" s="366"/>
      <c r="L2" s="366"/>
      <c r="M2" s="366"/>
      <c r="N2" s="366"/>
      <c r="O2" s="366"/>
      <c r="P2" s="366"/>
      <c r="Q2" s="367"/>
      <c r="R2" s="335" t="s">
        <v>116</v>
      </c>
      <c r="S2" s="335"/>
      <c r="T2" s="335"/>
      <c r="U2" s="335"/>
      <c r="V2" s="335"/>
      <c r="W2" s="335"/>
      <c r="X2" s="335"/>
      <c r="Y2" s="335"/>
      <c r="Z2" s="335"/>
      <c r="AA2" s="335"/>
      <c r="AB2" s="335"/>
      <c r="AC2" s="335"/>
      <c r="AD2" s="335"/>
      <c r="AE2" s="335" t="s">
        <v>117</v>
      </c>
      <c r="AF2" s="335"/>
      <c r="AG2" s="335"/>
      <c r="AH2" s="335"/>
      <c r="AI2" s="335"/>
      <c r="AJ2" s="335"/>
      <c r="AK2" s="335"/>
      <c r="AL2" s="336" t="s">
        <v>118</v>
      </c>
      <c r="AM2" s="336"/>
      <c r="AN2" s="336"/>
      <c r="AO2" s="336"/>
      <c r="AP2" s="336"/>
      <c r="AQ2" s="336"/>
      <c r="AR2" s="336"/>
      <c r="AS2" s="336"/>
      <c r="AT2" s="336"/>
      <c r="AU2" s="336"/>
      <c r="AV2" s="336"/>
      <c r="AW2" s="336"/>
      <c r="AX2" s="341" t="s">
        <v>119</v>
      </c>
      <c r="AY2" s="341"/>
      <c r="AZ2" s="341"/>
      <c r="BA2" s="341"/>
      <c r="BB2" s="341"/>
      <c r="BC2" s="341" t="s">
        <v>120</v>
      </c>
      <c r="BD2" s="341"/>
      <c r="BE2" s="341"/>
      <c r="BF2" s="341"/>
      <c r="BG2" s="341"/>
      <c r="BH2" s="341" t="s">
        <v>121</v>
      </c>
      <c r="BI2" s="341"/>
      <c r="BJ2" s="341"/>
      <c r="BK2" s="341"/>
      <c r="BL2" s="341"/>
      <c r="BM2" s="341" t="s">
        <v>122</v>
      </c>
      <c r="BN2" s="341"/>
      <c r="BO2" s="341"/>
      <c r="BP2" s="341"/>
      <c r="BQ2" s="341"/>
      <c r="BR2" s="333" t="s">
        <v>123</v>
      </c>
      <c r="BS2" s="333"/>
      <c r="BT2" s="333"/>
      <c r="BU2" s="333"/>
      <c r="BV2" s="368" t="s">
        <v>124</v>
      </c>
      <c r="BW2" s="368"/>
      <c r="BX2" s="368"/>
      <c r="BY2" s="362" t="s">
        <v>125</v>
      </c>
      <c r="BZ2" s="363"/>
      <c r="CA2" s="363"/>
      <c r="CB2" s="364"/>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row>
    <row r="3" spans="1:106" ht="16.5" customHeight="1" x14ac:dyDescent="0.3">
      <c r="A3" s="342" t="s">
        <v>126</v>
      </c>
      <c r="B3" s="330" t="s">
        <v>7</v>
      </c>
      <c r="C3" s="330" t="s">
        <v>9</v>
      </c>
      <c r="D3" s="334" t="s">
        <v>127</v>
      </c>
      <c r="E3" s="334" t="s">
        <v>21</v>
      </c>
      <c r="F3" s="335" t="s">
        <v>15</v>
      </c>
      <c r="G3" s="330" t="s">
        <v>17</v>
      </c>
      <c r="H3" s="330" t="s">
        <v>128</v>
      </c>
      <c r="I3" s="330" t="s">
        <v>23</v>
      </c>
      <c r="J3" s="330" t="s">
        <v>129</v>
      </c>
      <c r="K3" s="330" t="s">
        <v>130</v>
      </c>
      <c r="L3" s="334" t="s">
        <v>131</v>
      </c>
      <c r="M3" s="330" t="s">
        <v>132</v>
      </c>
      <c r="N3" s="337" t="s">
        <v>133</v>
      </c>
      <c r="O3" s="330" t="s">
        <v>134</v>
      </c>
      <c r="P3" s="335" t="s">
        <v>131</v>
      </c>
      <c r="Q3" s="330" t="s">
        <v>29</v>
      </c>
      <c r="R3" s="329" t="s">
        <v>135</v>
      </c>
      <c r="S3" s="330" t="s">
        <v>31</v>
      </c>
      <c r="T3" s="330" t="s">
        <v>33</v>
      </c>
      <c r="U3" s="343" t="s">
        <v>136</v>
      </c>
      <c r="V3" s="344"/>
      <c r="W3" s="344"/>
      <c r="X3" s="345"/>
      <c r="Y3" s="330" t="s">
        <v>137</v>
      </c>
      <c r="Z3" s="330"/>
      <c r="AA3" s="330"/>
      <c r="AB3" s="330"/>
      <c r="AC3" s="330"/>
      <c r="AD3" s="330"/>
      <c r="AE3" s="329" t="s">
        <v>138</v>
      </c>
      <c r="AF3" s="329" t="s">
        <v>139</v>
      </c>
      <c r="AG3" s="329" t="s">
        <v>131</v>
      </c>
      <c r="AH3" s="329" t="s">
        <v>140</v>
      </c>
      <c r="AI3" s="329" t="s">
        <v>131</v>
      </c>
      <c r="AJ3" s="329" t="s">
        <v>141</v>
      </c>
      <c r="AK3" s="329" t="s">
        <v>49</v>
      </c>
      <c r="AL3" s="331" t="s">
        <v>142</v>
      </c>
      <c r="AM3" s="331" t="s">
        <v>143</v>
      </c>
      <c r="AN3" s="331" t="s">
        <v>144</v>
      </c>
      <c r="AO3" s="331" t="s">
        <v>145</v>
      </c>
      <c r="AP3" s="331" t="s">
        <v>146</v>
      </c>
      <c r="AQ3" s="331" t="s">
        <v>145</v>
      </c>
      <c r="AR3" s="339" t="s">
        <v>147</v>
      </c>
      <c r="AS3" s="331" t="s">
        <v>145</v>
      </c>
      <c r="AT3" s="331" t="s">
        <v>148</v>
      </c>
      <c r="AU3" s="331" t="s">
        <v>145</v>
      </c>
      <c r="AV3" s="339" t="s">
        <v>149</v>
      </c>
      <c r="AW3" s="331" t="s">
        <v>53</v>
      </c>
      <c r="AX3" s="374" t="s">
        <v>150</v>
      </c>
      <c r="AY3" s="332" t="s">
        <v>151</v>
      </c>
      <c r="AZ3" s="332" t="s">
        <v>143</v>
      </c>
      <c r="BA3" s="332" t="s">
        <v>152</v>
      </c>
      <c r="BB3" s="332" t="s">
        <v>153</v>
      </c>
      <c r="BC3" s="332" t="s">
        <v>150</v>
      </c>
      <c r="BD3" s="332" t="s">
        <v>151</v>
      </c>
      <c r="BE3" s="332" t="s">
        <v>143</v>
      </c>
      <c r="BF3" s="332" t="s">
        <v>152</v>
      </c>
      <c r="BG3" s="332" t="s">
        <v>153</v>
      </c>
      <c r="BH3" s="332" t="s">
        <v>150</v>
      </c>
      <c r="BI3" s="332" t="s">
        <v>151</v>
      </c>
      <c r="BJ3" s="332" t="s">
        <v>143</v>
      </c>
      <c r="BK3" s="332" t="s">
        <v>152</v>
      </c>
      <c r="BL3" s="332" t="s">
        <v>153</v>
      </c>
      <c r="BM3" s="332" t="s">
        <v>150</v>
      </c>
      <c r="BN3" s="332" t="s">
        <v>151</v>
      </c>
      <c r="BO3" s="332" t="s">
        <v>143</v>
      </c>
      <c r="BP3" s="332" t="s">
        <v>152</v>
      </c>
      <c r="BQ3" s="332" t="s">
        <v>153</v>
      </c>
      <c r="BR3" s="328" t="s">
        <v>154</v>
      </c>
      <c r="BS3" s="328" t="s">
        <v>155</v>
      </c>
      <c r="BT3" s="328" t="s">
        <v>156</v>
      </c>
      <c r="BU3" s="328" t="s">
        <v>151</v>
      </c>
      <c r="BV3" s="369" t="s">
        <v>145</v>
      </c>
      <c r="BW3" s="369" t="s">
        <v>157</v>
      </c>
      <c r="BX3" s="369" t="s">
        <v>158</v>
      </c>
      <c r="BY3" s="327" t="s">
        <v>159</v>
      </c>
      <c r="BZ3" s="327" t="s">
        <v>160</v>
      </c>
      <c r="CA3" s="327" t="s">
        <v>161</v>
      </c>
      <c r="CB3" s="327" t="s">
        <v>162</v>
      </c>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row>
    <row r="4" spans="1:106" s="163" customFormat="1" ht="67.5" customHeight="1" x14ac:dyDescent="0.25">
      <c r="A4" s="342"/>
      <c r="B4" s="330"/>
      <c r="C4" s="330"/>
      <c r="D4" s="334"/>
      <c r="E4" s="334"/>
      <c r="F4" s="335"/>
      <c r="G4" s="330"/>
      <c r="H4" s="330"/>
      <c r="I4" s="330"/>
      <c r="J4" s="330"/>
      <c r="K4" s="330"/>
      <c r="L4" s="334"/>
      <c r="M4" s="330"/>
      <c r="N4" s="338"/>
      <c r="O4" s="335"/>
      <c r="P4" s="335"/>
      <c r="Q4" s="330"/>
      <c r="R4" s="329"/>
      <c r="S4" s="330"/>
      <c r="T4" s="330"/>
      <c r="U4" s="170" t="s">
        <v>163</v>
      </c>
      <c r="V4" s="170" t="s">
        <v>164</v>
      </c>
      <c r="W4" s="170" t="s">
        <v>165</v>
      </c>
      <c r="X4" s="170" t="s">
        <v>166</v>
      </c>
      <c r="Y4" s="171" t="s">
        <v>70</v>
      </c>
      <c r="Z4" s="171" t="s">
        <v>167</v>
      </c>
      <c r="AA4" s="171" t="s">
        <v>168</v>
      </c>
      <c r="AB4" s="171" t="s">
        <v>169</v>
      </c>
      <c r="AC4" s="171" t="s">
        <v>170</v>
      </c>
      <c r="AD4" s="171" t="s">
        <v>152</v>
      </c>
      <c r="AE4" s="329"/>
      <c r="AF4" s="329"/>
      <c r="AG4" s="329"/>
      <c r="AH4" s="329"/>
      <c r="AI4" s="329"/>
      <c r="AJ4" s="329"/>
      <c r="AK4" s="329"/>
      <c r="AL4" s="331"/>
      <c r="AM4" s="331"/>
      <c r="AN4" s="331"/>
      <c r="AO4" s="331"/>
      <c r="AP4" s="331"/>
      <c r="AQ4" s="331"/>
      <c r="AR4" s="340"/>
      <c r="AS4" s="331"/>
      <c r="AT4" s="331"/>
      <c r="AU4" s="331"/>
      <c r="AV4" s="340"/>
      <c r="AW4" s="331"/>
      <c r="AX4" s="374"/>
      <c r="AY4" s="332"/>
      <c r="AZ4" s="332"/>
      <c r="BA4" s="332"/>
      <c r="BB4" s="332"/>
      <c r="BC4" s="332"/>
      <c r="BD4" s="332"/>
      <c r="BE4" s="332"/>
      <c r="BF4" s="332"/>
      <c r="BG4" s="332"/>
      <c r="BH4" s="332"/>
      <c r="BI4" s="332"/>
      <c r="BJ4" s="332"/>
      <c r="BK4" s="332"/>
      <c r="BL4" s="332"/>
      <c r="BM4" s="332"/>
      <c r="BN4" s="332"/>
      <c r="BO4" s="332"/>
      <c r="BP4" s="332"/>
      <c r="BQ4" s="332"/>
      <c r="BR4" s="328"/>
      <c r="BS4" s="328"/>
      <c r="BT4" s="328"/>
      <c r="BU4" s="328"/>
      <c r="BV4" s="369"/>
      <c r="BW4" s="369"/>
      <c r="BX4" s="369"/>
      <c r="BY4" s="327"/>
      <c r="BZ4" s="327"/>
      <c r="CA4" s="327"/>
      <c r="CB4" s="327"/>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row>
    <row r="5" spans="1:106" ht="178.5" customHeight="1" x14ac:dyDescent="0.3">
      <c r="A5" s="355">
        <v>1</v>
      </c>
      <c r="B5" s="352" t="s">
        <v>72</v>
      </c>
      <c r="C5" s="352" t="s">
        <v>171</v>
      </c>
      <c r="D5" s="326" t="s">
        <v>172</v>
      </c>
      <c r="E5" s="352" t="s">
        <v>173</v>
      </c>
      <c r="F5" s="326" t="s">
        <v>174</v>
      </c>
      <c r="G5" s="352" t="s">
        <v>175</v>
      </c>
      <c r="H5" s="352" t="s">
        <v>176</v>
      </c>
      <c r="I5" s="352" t="s">
        <v>177</v>
      </c>
      <c r="J5" s="355">
        <v>1200</v>
      </c>
      <c r="K5" s="349" t="str">
        <f>IF(J5&lt;=0,"",IF(J5&lt;=2,"Muy Baja",IF(J5&lt;=24,"Baja",IF(J5&lt;=500,"Media",IF(J5&lt;=5000,"Alta","Muy Alta")))))</f>
        <v>Alta</v>
      </c>
      <c r="L5" s="350">
        <f>IF(K5="","",IF(K5="Muy Baja",0.2,IF(K5="Baja",0.4,IF(K5="Media",0.6,IF(K5="Alta",0.8,IF(K5="Muy Alta",1,))))))</f>
        <v>0.8</v>
      </c>
      <c r="M5" s="356" t="s">
        <v>178</v>
      </c>
      <c r="N5" s="346" t="str">
        <f>IF(NOT(ISERROR(MATCH(M5,'Tabla Impacto'!$B$221:$B$223,0))),'Tabla Impacto'!$F$223&amp;"Por favor no seleccionar los criterios de impacto(Afectación Económica o presupuestal y Pérdida Reputacional)",M5)</f>
        <v xml:space="preserve">     Mayor a 500 SMLMV </v>
      </c>
      <c r="O5" s="349" t="str">
        <f>IF(OR(N5='Tabla Impacto'!$C$11,N5='Tabla Impacto'!$D$11),"Leve",IF(OR(N5='Tabla Impacto'!$C$12,N5='Tabla Impacto'!$D$12),"Menor",IF(OR(N5='Tabla Impacto'!$C$13,N5='Tabla Impacto'!$D$13),"Moderado",IF(OR(N5='Tabla Impacto'!$C$14,N5='Tabla Impacto'!$D$14),"Mayor",IF(OR(N5='Tabla Impacto'!$C$15,N5='Tabla Impacto'!$D$15),"Catastrófico","")))))</f>
        <v>Catastrófico</v>
      </c>
      <c r="P5" s="350">
        <f>IF(O5="","",IF(O5="Leve",0.2,IF(O5="Menor",0.4,IF(O5="Moderado",0.6,IF(O5="Mayor",0.8,IF(O5="Catastrófico",1,))))))</f>
        <v>1</v>
      </c>
      <c r="Q5" s="351"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Extremo</v>
      </c>
      <c r="R5" s="189">
        <v>1</v>
      </c>
      <c r="S5" s="202" t="s">
        <v>179</v>
      </c>
      <c r="T5" s="184" t="str">
        <f t="shared" ref="T5:T31" si="0">IF(OR(Y5="Preventivo",Y5="Detectivo"),"Probabilidad",IF(Y5="Correctivo","Impacto",""))</f>
        <v>Probabilidad</v>
      </c>
      <c r="U5" s="203" t="s">
        <v>180</v>
      </c>
      <c r="V5" s="203" t="s">
        <v>180</v>
      </c>
      <c r="W5" s="203" t="s">
        <v>180</v>
      </c>
      <c r="X5" s="203" t="s">
        <v>180</v>
      </c>
      <c r="Y5" s="204" t="s">
        <v>181</v>
      </c>
      <c r="Z5" s="204" t="s">
        <v>182</v>
      </c>
      <c r="AA5" s="117" t="str">
        <f t="shared" ref="AA5:AA30" si="1">IF(AND(Y5="Preventivo",Z5="Automático"),"50%",IF(AND(Y5="Preventivo",Z5="Manual"),"40%",IF(AND(Y5="Detectivo",Z5="Automático"),"40%",IF(AND(Y5="Detectivo",Z5="Manual"),"30%",IF(AND(Y5="Correctivo",Z5="Automático"),"35%",IF(AND(Y5="Correctivo",Z5="Manual"),"25%",""))))))</f>
        <v>40%</v>
      </c>
      <c r="AB5" s="204" t="s">
        <v>183</v>
      </c>
      <c r="AC5" s="204" t="s">
        <v>184</v>
      </c>
      <c r="AD5" s="204" t="s">
        <v>185</v>
      </c>
      <c r="AE5" s="178">
        <f>IFERROR(IF(T5="Probabilidad",(L5-(+L5*AA5)),IF(T5="Impacto",L5,"")),"")</f>
        <v>0.48</v>
      </c>
      <c r="AF5" s="151" t="str">
        <f>IFERROR(IF(AE5="","",IF(AE5&lt;=0.2,"Muy Baja",IF(AE5&lt;=0.4,"Baja",IF(AE5&lt;=0.6,"Media",IF(AE5&lt;=0.8,"Alta","Muy Alta"))))),"")</f>
        <v>Media</v>
      </c>
      <c r="AG5" s="117">
        <f t="shared" ref="AG5:AG30" si="2">+AE5</f>
        <v>0.48</v>
      </c>
      <c r="AH5" s="151" t="str">
        <f>IFERROR(IF(AI5="","",IF(AI5&lt;=0.2,"Leve",IF(AI5&lt;=0.4,"Menor",IF(AI5&lt;=0.6,"Moderado",IF(AI5&lt;=0.8,"Mayor","Catastrófico"))))),"")</f>
        <v>Catastrófico</v>
      </c>
      <c r="AI5" s="117">
        <f>IFERROR(IF(T5="Impacto",(P5-(+P5*AA5)),IF(T5="Probabilidad",P5,"")),"")</f>
        <v>1</v>
      </c>
      <c r="AJ5" s="118" t="str">
        <f t="shared" ref="AJ5:AJ30"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Extremo</v>
      </c>
      <c r="AK5" s="370" t="s">
        <v>186</v>
      </c>
      <c r="AL5" s="194" t="s">
        <v>187</v>
      </c>
      <c r="AM5" s="195" t="s">
        <v>188</v>
      </c>
      <c r="AN5" s="196">
        <v>45291</v>
      </c>
      <c r="AO5" s="252" t="s">
        <v>189</v>
      </c>
      <c r="AP5" s="253" t="s">
        <v>190</v>
      </c>
      <c r="AQ5" s="252" t="s">
        <v>191</v>
      </c>
      <c r="AR5" s="253" t="s">
        <v>192</v>
      </c>
      <c r="AS5" s="264">
        <v>45179</v>
      </c>
      <c r="AT5" s="253" t="s">
        <v>193</v>
      </c>
      <c r="AU5" s="185" t="s">
        <v>194</v>
      </c>
      <c r="AV5" s="182" t="s">
        <v>195</v>
      </c>
      <c r="AW5" s="181" t="s">
        <v>196</v>
      </c>
      <c r="AX5" s="252" t="s">
        <v>197</v>
      </c>
      <c r="AY5" s="253" t="s">
        <v>198</v>
      </c>
      <c r="AZ5" s="203" t="s">
        <v>199</v>
      </c>
      <c r="BA5" s="253" t="s">
        <v>200</v>
      </c>
      <c r="BB5" s="196" t="s">
        <v>201</v>
      </c>
      <c r="BC5" s="252" t="s">
        <v>202</v>
      </c>
      <c r="BD5" s="253" t="s">
        <v>203</v>
      </c>
      <c r="BE5" s="203" t="s">
        <v>199</v>
      </c>
      <c r="BF5" s="253" t="s">
        <v>204</v>
      </c>
      <c r="BG5" s="196" t="s">
        <v>201</v>
      </c>
      <c r="BH5" s="252" t="s">
        <v>205</v>
      </c>
      <c r="BI5" s="253" t="s">
        <v>206</v>
      </c>
      <c r="BJ5" s="203" t="s">
        <v>207</v>
      </c>
      <c r="BK5" s="253" t="s">
        <v>208</v>
      </c>
      <c r="BL5" s="196" t="s">
        <v>201</v>
      </c>
      <c r="BM5" s="269" t="s">
        <v>209</v>
      </c>
      <c r="BN5" s="182" t="s">
        <v>210</v>
      </c>
      <c r="BO5" s="181" t="s">
        <v>207</v>
      </c>
      <c r="BP5" s="182" t="s">
        <v>211</v>
      </c>
      <c r="BQ5" s="183" t="s">
        <v>201</v>
      </c>
      <c r="BR5" s="185" t="s">
        <v>212</v>
      </c>
      <c r="BS5" s="182"/>
      <c r="BT5" s="182"/>
      <c r="BU5" s="182"/>
      <c r="BV5" s="185" t="s">
        <v>647</v>
      </c>
      <c r="BW5" s="251" t="s">
        <v>648</v>
      </c>
      <c r="BX5" s="153" t="s">
        <v>650</v>
      </c>
      <c r="BY5" s="254" t="s">
        <v>213</v>
      </c>
      <c r="BZ5" s="270" t="s">
        <v>214</v>
      </c>
      <c r="CA5" s="270" t="s">
        <v>215</v>
      </c>
      <c r="CB5" s="270" t="s">
        <v>216</v>
      </c>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row>
    <row r="6" spans="1:106" ht="142.5" customHeight="1" x14ac:dyDescent="0.3">
      <c r="A6" s="355"/>
      <c r="B6" s="353"/>
      <c r="C6" s="353"/>
      <c r="D6" s="326"/>
      <c r="E6" s="353"/>
      <c r="F6" s="326"/>
      <c r="G6" s="353"/>
      <c r="H6" s="353"/>
      <c r="I6" s="353"/>
      <c r="J6" s="355"/>
      <c r="K6" s="349"/>
      <c r="L6" s="350"/>
      <c r="M6" s="353"/>
      <c r="N6" s="347"/>
      <c r="O6" s="349"/>
      <c r="P6" s="350"/>
      <c r="Q6" s="351"/>
      <c r="R6" s="189">
        <v>2</v>
      </c>
      <c r="S6" s="202" t="s">
        <v>217</v>
      </c>
      <c r="T6" s="184" t="str">
        <f t="shared" si="0"/>
        <v>Probabilidad</v>
      </c>
      <c r="U6" s="184" t="s">
        <v>180</v>
      </c>
      <c r="V6" s="184" t="s">
        <v>180</v>
      </c>
      <c r="W6" s="184" t="s">
        <v>180</v>
      </c>
      <c r="X6" s="184" t="s">
        <v>180</v>
      </c>
      <c r="Y6" s="205" t="s">
        <v>181</v>
      </c>
      <c r="Z6" s="205" t="s">
        <v>182</v>
      </c>
      <c r="AA6" s="117" t="str">
        <f t="shared" si="1"/>
        <v>40%</v>
      </c>
      <c r="AB6" s="205" t="s">
        <v>183</v>
      </c>
      <c r="AC6" s="205" t="s">
        <v>184</v>
      </c>
      <c r="AD6" s="205" t="s">
        <v>185</v>
      </c>
      <c r="AE6" s="178">
        <f>IFERROR(IF(AND(T5="Probabilidad",T6="Probabilidad"),(AG5-(+AG5*AA6)),IF(T6="Probabilidad",(L5-(+L5*AA6)),IF(T6="Impacto",AG5,""))),"")</f>
        <v>0.28799999999999998</v>
      </c>
      <c r="AF6" s="151" t="str">
        <f t="shared" ref="AF6:AF58" si="4">IFERROR(IF(AE6="","",IF(AE6&lt;=0.2,"Muy Baja",IF(AE6&lt;=0.4,"Baja",IF(AE6&lt;=0.6,"Media",IF(AE6&lt;=0.8,"Alta","Muy Alta"))))),"")</f>
        <v>Baja</v>
      </c>
      <c r="AG6" s="117">
        <f t="shared" si="2"/>
        <v>0.28799999999999998</v>
      </c>
      <c r="AH6" s="151" t="str">
        <f>IFERROR(IF(AI6="","",IF(AI6&lt;=0.2,"Leve",IF(AI6&lt;=0.4,"Menor",IF(AI6&lt;=0.6,"Moderado",IF(AI6&lt;=0.8,"Mayor","Catastrófico"))))),"")</f>
        <v>Leve</v>
      </c>
      <c r="AI6" s="117">
        <f>IFERROR(IF(T6="Impacto",(P6-(+P6*AA6)),IF(T6="Probabilidad",P6,"")),"")</f>
        <v>0</v>
      </c>
      <c r="AJ6" s="118" t="str">
        <f t="shared" si="3"/>
        <v>Bajo</v>
      </c>
      <c r="AK6" s="353"/>
      <c r="AL6" s="194" t="s">
        <v>218</v>
      </c>
      <c r="AM6" s="195" t="s">
        <v>188</v>
      </c>
      <c r="AN6" s="196">
        <v>45291</v>
      </c>
      <c r="AO6" s="208" t="s">
        <v>197</v>
      </c>
      <c r="AP6" s="194" t="s">
        <v>219</v>
      </c>
      <c r="AQ6" s="208" t="s">
        <v>220</v>
      </c>
      <c r="AR6" s="194" t="s">
        <v>221</v>
      </c>
      <c r="AS6" s="208" t="s">
        <v>222</v>
      </c>
      <c r="AT6" s="265" t="s">
        <v>223</v>
      </c>
      <c r="AU6" s="155" t="s">
        <v>224</v>
      </c>
      <c r="AV6" s="268" t="s">
        <v>225</v>
      </c>
      <c r="AW6" s="154" t="s">
        <v>196</v>
      </c>
      <c r="AX6" s="208" t="s">
        <v>226</v>
      </c>
      <c r="AY6" s="194" t="s">
        <v>227</v>
      </c>
      <c r="AZ6" s="189" t="s">
        <v>228</v>
      </c>
      <c r="BA6" s="208" t="s">
        <v>229</v>
      </c>
      <c r="BB6" s="197" t="s">
        <v>201</v>
      </c>
      <c r="BC6" s="208" t="s">
        <v>202</v>
      </c>
      <c r="BD6" s="253" t="s">
        <v>230</v>
      </c>
      <c r="BE6" s="189" t="s">
        <v>228</v>
      </c>
      <c r="BF6" s="253" t="s">
        <v>231</v>
      </c>
      <c r="BG6" s="197" t="s">
        <v>201</v>
      </c>
      <c r="BH6" s="208" t="s">
        <v>232</v>
      </c>
      <c r="BI6" s="253" t="s">
        <v>233</v>
      </c>
      <c r="BJ6" s="189" t="s">
        <v>228</v>
      </c>
      <c r="BK6" s="208" t="s">
        <v>234</v>
      </c>
      <c r="BL6" s="197" t="s">
        <v>201</v>
      </c>
      <c r="BM6" s="155" t="s">
        <v>235</v>
      </c>
      <c r="BN6" s="182" t="s">
        <v>236</v>
      </c>
      <c r="BO6" s="154" t="s">
        <v>237</v>
      </c>
      <c r="BP6" s="155" t="s">
        <v>238</v>
      </c>
      <c r="BQ6" s="119" t="s">
        <v>201</v>
      </c>
      <c r="BR6" s="155"/>
      <c r="BS6" s="153"/>
      <c r="BT6" s="153"/>
      <c r="BU6" s="153"/>
      <c r="BV6" s="185" t="s">
        <v>647</v>
      </c>
      <c r="BW6" s="251" t="s">
        <v>649</v>
      </c>
      <c r="BX6" s="251" t="s">
        <v>651</v>
      </c>
      <c r="BY6" s="255" t="s">
        <v>239</v>
      </c>
      <c r="BZ6" s="256" t="s">
        <v>240</v>
      </c>
      <c r="CA6" s="256" t="s">
        <v>241</v>
      </c>
      <c r="CB6" s="256" t="s">
        <v>242</v>
      </c>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row>
    <row r="7" spans="1:106" ht="220.5" customHeight="1" x14ac:dyDescent="0.3">
      <c r="A7" s="355"/>
      <c r="B7" s="353"/>
      <c r="C7" s="353"/>
      <c r="D7" s="326"/>
      <c r="E7" s="353"/>
      <c r="F7" s="326"/>
      <c r="G7" s="353"/>
      <c r="H7" s="353"/>
      <c r="I7" s="353"/>
      <c r="J7" s="355"/>
      <c r="K7" s="349"/>
      <c r="L7" s="350"/>
      <c r="M7" s="353"/>
      <c r="N7" s="347"/>
      <c r="O7" s="349"/>
      <c r="P7" s="350"/>
      <c r="Q7" s="351"/>
      <c r="R7" s="189">
        <v>3</v>
      </c>
      <c r="S7" s="202"/>
      <c r="T7" s="184" t="str">
        <f t="shared" si="0"/>
        <v/>
      </c>
      <c r="U7" s="184"/>
      <c r="V7" s="184"/>
      <c r="W7" s="184"/>
      <c r="X7" s="184"/>
      <c r="Y7" s="205"/>
      <c r="Z7" s="205"/>
      <c r="AA7" s="117" t="str">
        <f t="shared" si="1"/>
        <v/>
      </c>
      <c r="AB7" s="205"/>
      <c r="AC7" s="205"/>
      <c r="AD7" s="205"/>
      <c r="AE7" s="178" t="str">
        <f>IFERROR(IF(AND(T6="Probabilidad",T7="Probabilidad"),(AG6-(+AG6*AA7)),IF(AND(T6="Impacto",T7="Probabilidad"),(AG5-(+AG5*AA7)),IF(T7="Impacto",AG6,""))),"")</f>
        <v/>
      </c>
      <c r="AF7" s="151" t="str">
        <f t="shared" si="4"/>
        <v/>
      </c>
      <c r="AG7" s="117" t="str">
        <f t="shared" si="2"/>
        <v/>
      </c>
      <c r="AH7" s="151" t="str">
        <f t="shared" ref="AH7:AH58" si="5">IFERROR(IF(AI7="","",IF(AI7&lt;=0.2,"Leve",IF(AI7&lt;=0.4,"Menor",IF(AI7&lt;=0.6,"Moderado",IF(AI7&lt;=0.8,"Mayor","Catastrófico"))))),"")</f>
        <v/>
      </c>
      <c r="AI7" s="117" t="str">
        <f>IFERROR(IF(AND(T6="Impacto",T7="Impacto"),(AI6-(+AI6*AA7)),IF(AND(T6="Probabilidad",T7="Impacto"),(AI5-(+AI5*AA7)),IF(T7="Probabilidad",AI6,""))),"")</f>
        <v/>
      </c>
      <c r="AJ7" s="118" t="str">
        <f t="shared" si="3"/>
        <v/>
      </c>
      <c r="AK7" s="353"/>
      <c r="AL7" s="194" t="s">
        <v>243</v>
      </c>
      <c r="AM7" s="195" t="s">
        <v>188</v>
      </c>
      <c r="AN7" s="196">
        <v>45016</v>
      </c>
      <c r="AO7" s="208" t="s">
        <v>197</v>
      </c>
      <c r="AP7" s="194" t="s">
        <v>244</v>
      </c>
      <c r="AQ7" s="208" t="s">
        <v>202</v>
      </c>
      <c r="AR7" s="194" t="s">
        <v>245</v>
      </c>
      <c r="AS7" s="208" t="s">
        <v>246</v>
      </c>
      <c r="AT7" s="194" t="s">
        <v>247</v>
      </c>
      <c r="AU7" s="155" t="s">
        <v>235</v>
      </c>
      <c r="AV7" s="153" t="s">
        <v>248</v>
      </c>
      <c r="AW7" s="154" t="s">
        <v>249</v>
      </c>
      <c r="AX7" s="194"/>
      <c r="AY7" s="194"/>
      <c r="AZ7" s="189"/>
      <c r="BA7" s="197"/>
      <c r="BB7" s="197"/>
      <c r="BC7" s="194"/>
      <c r="BD7" s="194"/>
      <c r="BE7" s="189"/>
      <c r="BF7" s="197"/>
      <c r="BG7" s="197"/>
      <c r="BH7" s="194"/>
      <c r="BI7" s="194"/>
      <c r="BJ7" s="189"/>
      <c r="BK7" s="197"/>
      <c r="BL7" s="197"/>
      <c r="BM7" s="153"/>
      <c r="BN7" s="153"/>
      <c r="BO7" s="154"/>
      <c r="BP7" s="119"/>
      <c r="BQ7" s="119"/>
      <c r="BR7" s="155"/>
      <c r="BS7" s="153"/>
      <c r="BT7" s="153"/>
      <c r="BU7" s="153"/>
      <c r="BV7" s="185" t="s">
        <v>647</v>
      </c>
      <c r="BW7" s="153"/>
      <c r="BX7" s="251" t="s">
        <v>652</v>
      </c>
      <c r="BY7" s="255" t="s">
        <v>239</v>
      </c>
      <c r="BZ7" s="257" t="s">
        <v>250</v>
      </c>
      <c r="CA7" s="257" t="s">
        <v>250</v>
      </c>
      <c r="CB7" s="256" t="s">
        <v>251</v>
      </c>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row>
    <row r="8" spans="1:106" ht="16.5" customHeight="1" x14ac:dyDescent="0.3">
      <c r="A8" s="355"/>
      <c r="B8" s="353"/>
      <c r="C8" s="353"/>
      <c r="D8" s="326"/>
      <c r="E8" s="353"/>
      <c r="F8" s="326"/>
      <c r="G8" s="353"/>
      <c r="H8" s="353"/>
      <c r="I8" s="353"/>
      <c r="J8" s="355"/>
      <c r="K8" s="349"/>
      <c r="L8" s="350"/>
      <c r="M8" s="353"/>
      <c r="N8" s="347"/>
      <c r="O8" s="349"/>
      <c r="P8" s="350"/>
      <c r="Q8" s="351"/>
      <c r="R8" s="189">
        <v>4</v>
      </c>
      <c r="S8" s="190"/>
      <c r="T8" s="184" t="str">
        <f t="shared" si="0"/>
        <v/>
      </c>
      <c r="U8" s="184"/>
      <c r="V8" s="184"/>
      <c r="W8" s="184"/>
      <c r="X8" s="184"/>
      <c r="Y8" s="205"/>
      <c r="Z8" s="205"/>
      <c r="AA8" s="117" t="str">
        <f t="shared" si="1"/>
        <v/>
      </c>
      <c r="AB8" s="205"/>
      <c r="AC8" s="205"/>
      <c r="AD8" s="205"/>
      <c r="AE8" s="178" t="str">
        <f>IFERROR(IF(AND(T7="Probabilidad",T8="Probabilidad"),(AG7-(+AG7*AA8)),IF(AND(T7="Impacto",T8="Probabilidad"),(AG6-(+AG6*AA8)),IF(T8="Impacto",AG7,""))),"")</f>
        <v/>
      </c>
      <c r="AF8" s="151" t="str">
        <f t="shared" si="4"/>
        <v/>
      </c>
      <c r="AG8" s="117" t="str">
        <f t="shared" si="2"/>
        <v/>
      </c>
      <c r="AH8" s="151" t="str">
        <f t="shared" si="5"/>
        <v/>
      </c>
      <c r="AI8" s="117" t="str">
        <f>IFERROR(IF(AND(T7="Impacto",T8="Impacto"),(AI7-(+AI7*AA8)),IF(AND(T7="Probabilidad",T8="Impacto"),(AI6-(+AI6*AA8)),IF(T8="Probabilidad",AI7,""))),"")</f>
        <v/>
      </c>
      <c r="AJ8" s="118" t="str">
        <f t="shared" si="3"/>
        <v/>
      </c>
      <c r="AK8" s="353"/>
      <c r="AL8" s="194"/>
      <c r="AM8" s="189"/>
      <c r="AN8" s="197"/>
      <c r="AO8" s="197"/>
      <c r="AP8" s="194"/>
      <c r="AQ8" s="197"/>
      <c r="AR8" s="194"/>
      <c r="AS8" s="197"/>
      <c r="AT8" s="194"/>
      <c r="AU8" s="119"/>
      <c r="AV8" s="153"/>
      <c r="AW8" s="154"/>
      <c r="AX8" s="194"/>
      <c r="AY8" s="194"/>
      <c r="AZ8" s="189"/>
      <c r="BA8" s="197"/>
      <c r="BB8" s="197"/>
      <c r="BC8" s="194"/>
      <c r="BD8" s="194"/>
      <c r="BE8" s="189"/>
      <c r="BF8" s="197"/>
      <c r="BG8" s="197"/>
      <c r="BH8" s="194"/>
      <c r="BI8" s="194"/>
      <c r="BJ8" s="189"/>
      <c r="BK8" s="197"/>
      <c r="BL8" s="197"/>
      <c r="BM8" s="153"/>
      <c r="BN8" s="153"/>
      <c r="BO8" s="154"/>
      <c r="BP8" s="119"/>
      <c r="BQ8" s="119"/>
      <c r="BR8" s="155"/>
      <c r="BS8" s="153"/>
      <c r="BT8" s="153"/>
      <c r="BU8" s="153"/>
      <c r="BV8" s="119"/>
      <c r="BW8" s="153"/>
      <c r="BX8" s="153"/>
      <c r="BY8" s="258" t="s">
        <v>252</v>
      </c>
      <c r="BZ8" s="257" t="s">
        <v>252</v>
      </c>
      <c r="CA8" s="259" t="s">
        <v>252</v>
      </c>
      <c r="CB8" s="257" t="s">
        <v>252</v>
      </c>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row>
    <row r="9" spans="1:106" ht="16.5" customHeight="1" x14ac:dyDescent="0.3">
      <c r="A9" s="355"/>
      <c r="B9" s="353"/>
      <c r="C9" s="353"/>
      <c r="D9" s="326"/>
      <c r="E9" s="353"/>
      <c r="F9" s="326"/>
      <c r="G9" s="353"/>
      <c r="H9" s="353"/>
      <c r="I9" s="353"/>
      <c r="J9" s="355"/>
      <c r="K9" s="349"/>
      <c r="L9" s="350"/>
      <c r="M9" s="353"/>
      <c r="N9" s="347"/>
      <c r="O9" s="349"/>
      <c r="P9" s="350"/>
      <c r="Q9" s="351"/>
      <c r="R9" s="189">
        <v>5</v>
      </c>
      <c r="S9" s="190"/>
      <c r="T9" s="184" t="str">
        <f t="shared" si="0"/>
        <v/>
      </c>
      <c r="U9" s="184"/>
      <c r="V9" s="184"/>
      <c r="W9" s="184"/>
      <c r="X9" s="184"/>
      <c r="Y9" s="205"/>
      <c r="Z9" s="205"/>
      <c r="AA9" s="117" t="str">
        <f t="shared" si="1"/>
        <v/>
      </c>
      <c r="AB9" s="205"/>
      <c r="AC9" s="205"/>
      <c r="AD9" s="205"/>
      <c r="AE9" s="178" t="str">
        <f>IFERROR(IF(AND(T8="Probabilidad",T9="Probabilidad"),(AG8-(+AG8*AA9)),IF(AND(T8="Impacto",T9="Probabilidad"),(AG7-(+AG7*AA9)),IF(T9="Impacto",AG8,""))),"")</f>
        <v/>
      </c>
      <c r="AF9" s="151" t="str">
        <f t="shared" si="4"/>
        <v/>
      </c>
      <c r="AG9" s="117" t="str">
        <f t="shared" si="2"/>
        <v/>
      </c>
      <c r="AH9" s="151" t="str">
        <f t="shared" si="5"/>
        <v/>
      </c>
      <c r="AI9" s="117" t="str">
        <f>IFERROR(IF(AND(T8="Impacto",T9="Impacto"),(AI8-(+AI8*AA9)),IF(AND(T8="Probabilidad",T9="Impacto"),(AI7-(+AI7*AA9)),IF(T9="Probabilidad",AI8,""))),"")</f>
        <v/>
      </c>
      <c r="AJ9" s="118" t="str">
        <f t="shared" si="3"/>
        <v/>
      </c>
      <c r="AK9" s="353"/>
      <c r="AL9" s="194"/>
      <c r="AM9" s="189"/>
      <c r="AN9" s="197"/>
      <c r="AO9" s="197"/>
      <c r="AP9" s="194"/>
      <c r="AQ9" s="197"/>
      <c r="AR9" s="194"/>
      <c r="AS9" s="197"/>
      <c r="AT9" s="194"/>
      <c r="AU9" s="119"/>
      <c r="AV9" s="153"/>
      <c r="AW9" s="154"/>
      <c r="AX9" s="194"/>
      <c r="AY9" s="194"/>
      <c r="AZ9" s="189"/>
      <c r="BA9" s="197"/>
      <c r="BB9" s="197"/>
      <c r="BC9" s="194"/>
      <c r="BD9" s="194"/>
      <c r="BE9" s="189"/>
      <c r="BF9" s="197"/>
      <c r="BG9" s="197"/>
      <c r="BH9" s="194"/>
      <c r="BI9" s="194"/>
      <c r="BJ9" s="189"/>
      <c r="BK9" s="197"/>
      <c r="BL9" s="197"/>
      <c r="BM9" s="153"/>
      <c r="BN9" s="153"/>
      <c r="BO9" s="154"/>
      <c r="BP9" s="119"/>
      <c r="BQ9" s="119"/>
      <c r="BR9" s="155"/>
      <c r="BS9" s="153"/>
      <c r="BT9" s="153"/>
      <c r="BU9" s="153"/>
      <c r="BV9" s="119"/>
      <c r="BW9" s="153"/>
      <c r="BX9" s="153"/>
      <c r="BY9" s="258" t="s">
        <v>252</v>
      </c>
      <c r="BZ9" s="257" t="s">
        <v>252</v>
      </c>
      <c r="CA9" s="259" t="s">
        <v>252</v>
      </c>
      <c r="CB9" s="257" t="s">
        <v>252</v>
      </c>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row>
    <row r="10" spans="1:106" ht="16.5" customHeight="1" x14ac:dyDescent="0.3">
      <c r="A10" s="355"/>
      <c r="B10" s="354"/>
      <c r="C10" s="354"/>
      <c r="D10" s="326"/>
      <c r="E10" s="354"/>
      <c r="F10" s="326"/>
      <c r="G10" s="354"/>
      <c r="H10" s="354"/>
      <c r="I10" s="354"/>
      <c r="J10" s="355"/>
      <c r="K10" s="349"/>
      <c r="L10" s="350"/>
      <c r="M10" s="354"/>
      <c r="N10" s="348"/>
      <c r="O10" s="349"/>
      <c r="P10" s="350"/>
      <c r="Q10" s="351"/>
      <c r="R10" s="189">
        <v>6</v>
      </c>
      <c r="S10" s="190"/>
      <c r="T10" s="184" t="str">
        <f t="shared" si="0"/>
        <v/>
      </c>
      <c r="U10" s="184"/>
      <c r="V10" s="184"/>
      <c r="W10" s="184"/>
      <c r="X10" s="184"/>
      <c r="Y10" s="205"/>
      <c r="Z10" s="205"/>
      <c r="AA10" s="117" t="str">
        <f t="shared" si="1"/>
        <v/>
      </c>
      <c r="AB10" s="205"/>
      <c r="AC10" s="205"/>
      <c r="AD10" s="205"/>
      <c r="AE10" s="178" t="str">
        <f>IFERROR(IF(AND(T9="Probabilidad",T10="Probabilidad"),(AG9-(+AG9*AA10)),IF(AND(T9="Impacto",T10="Probabilidad"),(AG8-(+AG8*AA10)),IF(T10="Impacto",AG9,""))),"")</f>
        <v/>
      </c>
      <c r="AF10" s="151" t="str">
        <f t="shared" si="4"/>
        <v/>
      </c>
      <c r="AG10" s="117" t="str">
        <f t="shared" si="2"/>
        <v/>
      </c>
      <c r="AH10" s="151" t="str">
        <f t="shared" si="5"/>
        <v/>
      </c>
      <c r="AI10" s="117" t="str">
        <f>IFERROR(IF(AND(T9="Impacto",T10="Impacto"),(AI9-(+AI9*AA10)),IF(AND(T9="Probabilidad",T10="Impacto"),(AI8-(+AI8*AA10)),IF(T10="Probabilidad",AI9,""))),"")</f>
        <v/>
      </c>
      <c r="AJ10" s="118" t="str">
        <f t="shared" si="3"/>
        <v/>
      </c>
      <c r="AK10" s="354"/>
      <c r="AL10" s="194"/>
      <c r="AM10" s="189"/>
      <c r="AN10" s="197"/>
      <c r="AO10" s="197"/>
      <c r="AP10" s="194"/>
      <c r="AQ10" s="197"/>
      <c r="AR10" s="194"/>
      <c r="AS10" s="197"/>
      <c r="AT10" s="194"/>
      <c r="AU10" s="119"/>
      <c r="AV10" s="153"/>
      <c r="AW10" s="154"/>
      <c r="AX10" s="194"/>
      <c r="AY10" s="194"/>
      <c r="AZ10" s="189"/>
      <c r="BA10" s="197"/>
      <c r="BB10" s="197"/>
      <c r="BC10" s="194"/>
      <c r="BD10" s="194"/>
      <c r="BE10" s="189"/>
      <c r="BF10" s="197"/>
      <c r="BG10" s="197"/>
      <c r="BH10" s="194"/>
      <c r="BI10" s="194"/>
      <c r="BJ10" s="189"/>
      <c r="BK10" s="197"/>
      <c r="BL10" s="197"/>
      <c r="BM10" s="153"/>
      <c r="BN10" s="153"/>
      <c r="BO10" s="154"/>
      <c r="BP10" s="119"/>
      <c r="BQ10" s="119"/>
      <c r="BR10" s="155"/>
      <c r="BS10" s="153"/>
      <c r="BT10" s="153"/>
      <c r="BU10" s="153"/>
      <c r="BV10" s="119"/>
      <c r="BW10" s="153"/>
      <c r="BX10" s="153"/>
      <c r="BY10" s="258" t="s">
        <v>252</v>
      </c>
      <c r="BZ10" s="257" t="s">
        <v>252</v>
      </c>
      <c r="CA10" s="259" t="s">
        <v>252</v>
      </c>
      <c r="CB10" s="257" t="s">
        <v>252</v>
      </c>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row>
    <row r="11" spans="1:106" ht="293.25" x14ac:dyDescent="0.3">
      <c r="A11" s="355">
        <v>2</v>
      </c>
      <c r="B11" s="326" t="s">
        <v>72</v>
      </c>
      <c r="C11" s="326" t="s">
        <v>171</v>
      </c>
      <c r="D11" s="326" t="s">
        <v>253</v>
      </c>
      <c r="E11" s="357" t="s">
        <v>95</v>
      </c>
      <c r="F11" s="326" t="s">
        <v>174</v>
      </c>
      <c r="G11" s="326" t="s">
        <v>254</v>
      </c>
      <c r="H11" s="326" t="s">
        <v>255</v>
      </c>
      <c r="I11" s="326" t="s">
        <v>177</v>
      </c>
      <c r="J11" s="355">
        <v>180</v>
      </c>
      <c r="K11" s="349" t="str">
        <f>IF(J11&lt;=0,"",IF(J11&lt;=2,"Muy Baja",IF(J11&lt;=24,"Baja",IF(J11&lt;=500,"Media",IF(J11&lt;=5000,"Alta","Muy Alta")))))</f>
        <v>Media</v>
      </c>
      <c r="L11" s="350">
        <f>IF(K11="","",IF(K11="Muy Baja",0.2,IF(K11="Baja",0.4,IF(K11="Media",0.6,IF(K11="Alta",0.8,IF(K11="Muy Alta",1,))))))</f>
        <v>0.6</v>
      </c>
      <c r="M11" s="358" t="s">
        <v>256</v>
      </c>
      <c r="N11" s="346" t="str">
        <f>IF(NOT(ISERROR(MATCH(M11,'Tabla Impacto'!$B$221:$B$223,0))),'Tabla Impacto'!$F$223&amp;"Por favor no seleccionar los criterios de impacto(Afectación Económica o presupuestal y Pérdida Reputacional)",M11)</f>
        <v xml:space="preserve">     Entre 10 y 50 SMLMV </v>
      </c>
      <c r="O11" s="349" t="str">
        <f>IF(OR(N11='Tabla Impacto'!$C$11,N11='Tabla Impacto'!$D$11),"Leve",IF(OR(N11='Tabla Impacto'!$C$12,N11='Tabla Impacto'!$D$12),"Menor",IF(OR(N11='Tabla Impacto'!$C$13,N11='Tabla Impacto'!$D$13),"Moderado",IF(OR(N11='Tabla Impacto'!$C$14,N11='Tabla Impacto'!$D$14),"Mayor",IF(OR(N11='Tabla Impacto'!$C$15,N11='Tabla Impacto'!$D$15),"Catastrófico","")))))</f>
        <v>Menor</v>
      </c>
      <c r="P11" s="350">
        <f>IF(O11="","",IF(O11="Leve",0.2,IF(O11="Menor",0.4,IF(O11="Moderado",0.6,IF(O11="Mayor",0.8,IF(O11="Catastrófico",1,))))))</f>
        <v>0.4</v>
      </c>
      <c r="Q11" s="351"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Moderado</v>
      </c>
      <c r="R11" s="189">
        <v>1</v>
      </c>
      <c r="S11" s="202" t="s">
        <v>257</v>
      </c>
      <c r="T11" s="184" t="str">
        <f t="shared" si="0"/>
        <v>Probabilidad</v>
      </c>
      <c r="U11" s="184" t="s">
        <v>180</v>
      </c>
      <c r="V11" s="184" t="s">
        <v>180</v>
      </c>
      <c r="W11" s="184" t="s">
        <v>180</v>
      </c>
      <c r="X11" s="184" t="s">
        <v>180</v>
      </c>
      <c r="Y11" s="205" t="s">
        <v>181</v>
      </c>
      <c r="Z11" s="205" t="s">
        <v>182</v>
      </c>
      <c r="AA11" s="117" t="str">
        <f t="shared" si="1"/>
        <v>40%</v>
      </c>
      <c r="AB11" s="205" t="s">
        <v>183</v>
      </c>
      <c r="AC11" s="205" t="s">
        <v>184</v>
      </c>
      <c r="AD11" s="205" t="s">
        <v>185</v>
      </c>
      <c r="AE11" s="178">
        <f>IFERROR(IF(T11="Probabilidad",(L11-(+L11*AA11)),IF(T11="Impacto",L11,"")),"")</f>
        <v>0.36</v>
      </c>
      <c r="AF11" s="151" t="str">
        <f>IFERROR(IF(AE11="","",IF(AE11&lt;=0.2,"Muy Baja",IF(AE11&lt;=0.4,"Baja",IF(AE11&lt;=0.6,"Media",IF(AE11&lt;=0.8,"Alta","Muy Alta"))))),"")</f>
        <v>Baja</v>
      </c>
      <c r="AG11" s="117">
        <f t="shared" si="2"/>
        <v>0.36</v>
      </c>
      <c r="AH11" s="151" t="str">
        <f>IFERROR(IF(AI11="","",IF(AI11&lt;=0.2,"Leve",IF(AI11&lt;=0.4,"Menor",IF(AI11&lt;=0.6,"Moderado",IF(AI11&lt;=0.8,"Mayor","Catastrófico"))))),"")</f>
        <v>Menor</v>
      </c>
      <c r="AI11" s="117">
        <f>IFERROR(IF(T11="Impacto",(P11-(+P11*AA11)),IF(T11="Probabilidad",P11,"")),"")</f>
        <v>0.4</v>
      </c>
      <c r="AJ11" s="118" t="str">
        <f t="shared" si="3"/>
        <v>Moderado</v>
      </c>
      <c r="AK11" s="371" t="s">
        <v>186</v>
      </c>
      <c r="AL11" s="194" t="s">
        <v>258</v>
      </c>
      <c r="AM11" s="195" t="s">
        <v>188</v>
      </c>
      <c r="AN11" s="196">
        <v>45291</v>
      </c>
      <c r="AO11" s="208">
        <v>44980</v>
      </c>
      <c r="AP11" s="194" t="s">
        <v>259</v>
      </c>
      <c r="AQ11" s="208" t="s">
        <v>260</v>
      </c>
      <c r="AR11" s="194" t="s">
        <v>261</v>
      </c>
      <c r="AS11" s="208" t="s">
        <v>222</v>
      </c>
      <c r="AT11" s="194" t="s">
        <v>262</v>
      </c>
      <c r="AU11" s="155" t="s">
        <v>263</v>
      </c>
      <c r="AV11" s="153" t="s">
        <v>264</v>
      </c>
      <c r="AW11" s="153" t="s">
        <v>249</v>
      </c>
      <c r="AX11" s="208" t="s">
        <v>189</v>
      </c>
      <c r="AY11" s="194" t="s">
        <v>265</v>
      </c>
      <c r="AZ11" s="194" t="s">
        <v>266</v>
      </c>
      <c r="BA11" s="194" t="s">
        <v>267</v>
      </c>
      <c r="BB11" s="208" t="s">
        <v>201</v>
      </c>
      <c r="BC11" s="208" t="s">
        <v>268</v>
      </c>
      <c r="BD11" s="194" t="s">
        <v>269</v>
      </c>
      <c r="BE11" s="194" t="s">
        <v>228</v>
      </c>
      <c r="BF11" s="208" t="s">
        <v>270</v>
      </c>
      <c r="BG11" s="208"/>
      <c r="BH11" s="266" t="s">
        <v>222</v>
      </c>
      <c r="BI11" s="265" t="s">
        <v>271</v>
      </c>
      <c r="BJ11" s="194" t="s">
        <v>228</v>
      </c>
      <c r="BK11" s="208" t="s">
        <v>272</v>
      </c>
      <c r="BL11" s="208" t="s">
        <v>201</v>
      </c>
      <c r="BM11" s="155" t="s">
        <v>235</v>
      </c>
      <c r="BN11" s="153" t="s">
        <v>273</v>
      </c>
      <c r="BO11" s="153" t="s">
        <v>228</v>
      </c>
      <c r="BP11" s="155" t="s">
        <v>272</v>
      </c>
      <c r="BQ11" s="155" t="s">
        <v>201</v>
      </c>
      <c r="BR11" s="155" t="s">
        <v>274</v>
      </c>
      <c r="BS11" s="153"/>
      <c r="BT11" s="153"/>
      <c r="BU11" s="153"/>
      <c r="BV11" s="185" t="s">
        <v>647</v>
      </c>
      <c r="BW11" s="251" t="s">
        <v>649</v>
      </c>
      <c r="BX11" s="251" t="s">
        <v>654</v>
      </c>
      <c r="BY11" s="255" t="s">
        <v>239</v>
      </c>
      <c r="BZ11" s="256" t="s">
        <v>275</v>
      </c>
      <c r="CA11" s="257" t="s">
        <v>276</v>
      </c>
      <c r="CB11" s="256" t="s">
        <v>277</v>
      </c>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row>
    <row r="12" spans="1:106" ht="193.5" customHeight="1" x14ac:dyDescent="0.3">
      <c r="A12" s="355"/>
      <c r="B12" s="326"/>
      <c r="C12" s="326"/>
      <c r="D12" s="326"/>
      <c r="E12" s="357"/>
      <c r="F12" s="326"/>
      <c r="G12" s="326"/>
      <c r="H12" s="326"/>
      <c r="I12" s="326"/>
      <c r="J12" s="355"/>
      <c r="K12" s="349"/>
      <c r="L12" s="350"/>
      <c r="M12" s="358"/>
      <c r="N12" s="347"/>
      <c r="O12" s="349"/>
      <c r="P12" s="350"/>
      <c r="Q12" s="351"/>
      <c r="R12" s="189">
        <v>2</v>
      </c>
      <c r="S12" s="202" t="s">
        <v>278</v>
      </c>
      <c r="T12" s="184" t="str">
        <f t="shared" si="0"/>
        <v>Probabilidad</v>
      </c>
      <c r="U12" s="184" t="s">
        <v>180</v>
      </c>
      <c r="V12" s="184" t="s">
        <v>180</v>
      </c>
      <c r="W12" s="184" t="s">
        <v>180</v>
      </c>
      <c r="X12" s="184" t="s">
        <v>180</v>
      </c>
      <c r="Y12" s="205" t="s">
        <v>181</v>
      </c>
      <c r="Z12" s="205" t="s">
        <v>182</v>
      </c>
      <c r="AA12" s="117" t="str">
        <f t="shared" si="1"/>
        <v>40%</v>
      </c>
      <c r="AB12" s="205" t="s">
        <v>183</v>
      </c>
      <c r="AC12" s="205" t="s">
        <v>184</v>
      </c>
      <c r="AD12" s="205" t="s">
        <v>185</v>
      </c>
      <c r="AE12" s="177">
        <f>IFERROR(IF(AND(T11="Probabilidad",T12="Probabilidad"),(AG11-(+AG11*AA12)),IF(T12="Probabilidad",(L11-(+L11*AA12)),IF(T12="Impacto",AG11,""))),"")</f>
        <v>0.216</v>
      </c>
      <c r="AF12" s="151" t="str">
        <f t="shared" si="4"/>
        <v>Baja</v>
      </c>
      <c r="AG12" s="117">
        <f t="shared" si="2"/>
        <v>0.216</v>
      </c>
      <c r="AH12" s="151" t="str">
        <f t="shared" si="5"/>
        <v>Catastrófico</v>
      </c>
      <c r="AI12" s="117">
        <f>IFERROR(IF(AND(T11="Impacto",T12="Impacto"),(AI5-(+AI5*AA12)),IF(T12="Impacto",($P$11-(+$P$11*AA12)),IF(T12="Probabilidad",AI5,""))),"")</f>
        <v>1</v>
      </c>
      <c r="AJ12" s="118" t="str">
        <f t="shared" si="3"/>
        <v>Extremo</v>
      </c>
      <c r="AK12" s="372"/>
      <c r="AL12" s="190"/>
      <c r="AM12" s="207"/>
      <c r="AN12" s="208"/>
      <c r="AO12" s="208"/>
      <c r="AP12" s="194"/>
      <c r="AQ12" s="208"/>
      <c r="AR12" s="194"/>
      <c r="AS12" s="208"/>
      <c r="AT12" s="194"/>
      <c r="AU12" s="155"/>
      <c r="AV12" s="153"/>
      <c r="AW12" s="153"/>
      <c r="AX12" s="208" t="s">
        <v>279</v>
      </c>
      <c r="AY12" s="194" t="s">
        <v>280</v>
      </c>
      <c r="AZ12" s="194" t="s">
        <v>266</v>
      </c>
      <c r="BA12" s="208" t="s">
        <v>281</v>
      </c>
      <c r="BB12" s="208" t="s">
        <v>201</v>
      </c>
      <c r="BC12" s="208" t="s">
        <v>202</v>
      </c>
      <c r="BD12" s="194" t="s">
        <v>282</v>
      </c>
      <c r="BE12" s="194" t="s">
        <v>228</v>
      </c>
      <c r="BF12" s="208" t="s">
        <v>283</v>
      </c>
      <c r="BG12" s="208"/>
      <c r="BH12" s="208" t="s">
        <v>222</v>
      </c>
      <c r="BI12" s="194" t="s">
        <v>284</v>
      </c>
      <c r="BJ12" s="194" t="s">
        <v>228</v>
      </c>
      <c r="BK12" s="208" t="s">
        <v>285</v>
      </c>
      <c r="BL12" s="208" t="s">
        <v>201</v>
      </c>
      <c r="BM12" s="155" t="s">
        <v>235</v>
      </c>
      <c r="BN12" s="153" t="s">
        <v>286</v>
      </c>
      <c r="BO12" s="153" t="s">
        <v>228</v>
      </c>
      <c r="BP12" s="155" t="s">
        <v>287</v>
      </c>
      <c r="BQ12" s="155" t="s">
        <v>201</v>
      </c>
      <c r="BR12" s="155"/>
      <c r="BS12" s="153"/>
      <c r="BT12" s="153"/>
      <c r="BU12" s="153"/>
      <c r="BV12" s="185" t="s">
        <v>647</v>
      </c>
      <c r="BW12" s="251" t="s">
        <v>653</v>
      </c>
      <c r="BX12" s="153"/>
      <c r="BY12" s="260">
        <v>45064</v>
      </c>
      <c r="BZ12" s="256" t="s">
        <v>288</v>
      </c>
      <c r="CA12" s="257" t="s">
        <v>276</v>
      </c>
      <c r="CB12" s="257" t="s">
        <v>289</v>
      </c>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row>
    <row r="13" spans="1:106" ht="186.75" customHeight="1" x14ac:dyDescent="0.3">
      <c r="A13" s="355"/>
      <c r="B13" s="326"/>
      <c r="C13" s="326"/>
      <c r="D13" s="326"/>
      <c r="E13" s="357"/>
      <c r="F13" s="326"/>
      <c r="G13" s="326"/>
      <c r="H13" s="326"/>
      <c r="I13" s="326"/>
      <c r="J13" s="355"/>
      <c r="K13" s="349"/>
      <c r="L13" s="350"/>
      <c r="M13" s="358"/>
      <c r="N13" s="347"/>
      <c r="O13" s="349"/>
      <c r="P13" s="350"/>
      <c r="Q13" s="351"/>
      <c r="R13" s="189">
        <v>3</v>
      </c>
      <c r="S13" s="202" t="s">
        <v>290</v>
      </c>
      <c r="T13" s="184" t="str">
        <f t="shared" si="0"/>
        <v>Probabilidad</v>
      </c>
      <c r="U13" s="184" t="s">
        <v>180</v>
      </c>
      <c r="V13" s="184" t="s">
        <v>180</v>
      </c>
      <c r="W13" s="184" t="s">
        <v>180</v>
      </c>
      <c r="X13" s="184" t="s">
        <v>180</v>
      </c>
      <c r="Y13" s="205" t="s">
        <v>181</v>
      </c>
      <c r="Z13" s="205" t="s">
        <v>182</v>
      </c>
      <c r="AA13" s="117" t="str">
        <f t="shared" si="1"/>
        <v>40%</v>
      </c>
      <c r="AB13" s="205" t="s">
        <v>183</v>
      </c>
      <c r="AC13" s="205" t="s">
        <v>184</v>
      </c>
      <c r="AD13" s="205" t="s">
        <v>185</v>
      </c>
      <c r="AE13" s="178">
        <f>IFERROR(IF(AND(T12="Probabilidad",T13="Probabilidad"),(AG12-(+AG12*AA13)),IF(AND(T12="Impacto",T13="Probabilidad"),(AG11-(+AG11*AA13)),IF(T13="Impacto",AG12,""))),"")</f>
        <v>0.12959999999999999</v>
      </c>
      <c r="AF13" s="151" t="str">
        <f t="shared" si="4"/>
        <v>Muy Baja</v>
      </c>
      <c r="AG13" s="117">
        <f t="shared" si="2"/>
        <v>0.12959999999999999</v>
      </c>
      <c r="AH13" s="151" t="str">
        <f t="shared" si="5"/>
        <v>Catastrófico</v>
      </c>
      <c r="AI13" s="117">
        <f>IFERROR(IF(AND(T12="Impacto",T13="Impacto"),(AI12-(+AI12*AA13)),IF(AND(T12="Probabilidad",T13="Impacto"),(AI11-(+AI11*AA13)),IF(T13="Probabilidad",AI12,""))),"")</f>
        <v>1</v>
      </c>
      <c r="AJ13" s="118" t="str">
        <f t="shared" si="3"/>
        <v>Extremo</v>
      </c>
      <c r="AK13" s="372"/>
      <c r="AL13" s="194"/>
      <c r="AM13" s="207"/>
      <c r="AN13" s="208"/>
      <c r="AO13" s="208"/>
      <c r="AP13" s="194"/>
      <c r="AQ13" s="208"/>
      <c r="AR13" s="194"/>
      <c r="AS13" s="208"/>
      <c r="AT13" s="194"/>
      <c r="AU13" s="155"/>
      <c r="AV13" s="153"/>
      <c r="AW13" s="153"/>
      <c r="AX13" s="208" t="s">
        <v>189</v>
      </c>
      <c r="AY13" s="194" t="s">
        <v>291</v>
      </c>
      <c r="AZ13" s="194" t="s">
        <v>266</v>
      </c>
      <c r="BA13" s="208" t="s">
        <v>292</v>
      </c>
      <c r="BB13" s="208" t="s">
        <v>201</v>
      </c>
      <c r="BC13" s="208" t="s">
        <v>293</v>
      </c>
      <c r="BD13" s="194" t="s">
        <v>294</v>
      </c>
      <c r="BE13" s="194" t="s">
        <v>228</v>
      </c>
      <c r="BF13" s="208" t="s">
        <v>295</v>
      </c>
      <c r="BG13" s="208"/>
      <c r="BH13" s="208" t="s">
        <v>296</v>
      </c>
      <c r="BI13" s="194" t="s">
        <v>297</v>
      </c>
      <c r="BJ13" s="194" t="s">
        <v>228</v>
      </c>
      <c r="BK13" s="208" t="s">
        <v>298</v>
      </c>
      <c r="BL13" s="208" t="s">
        <v>201</v>
      </c>
      <c r="BM13" s="155" t="s">
        <v>235</v>
      </c>
      <c r="BN13" s="153" t="s">
        <v>299</v>
      </c>
      <c r="BO13" s="153" t="s">
        <v>228</v>
      </c>
      <c r="BP13" s="155" t="s">
        <v>300</v>
      </c>
      <c r="BQ13" s="155" t="s">
        <v>201</v>
      </c>
      <c r="BR13" s="155"/>
      <c r="BS13" s="153"/>
      <c r="BT13" s="153"/>
      <c r="BU13" s="153"/>
      <c r="BV13" s="185" t="s">
        <v>647</v>
      </c>
      <c r="BW13" s="251" t="s">
        <v>649</v>
      </c>
      <c r="BX13" s="153"/>
      <c r="BY13" s="260">
        <v>45064</v>
      </c>
      <c r="BZ13" s="256" t="s">
        <v>301</v>
      </c>
      <c r="CA13" s="257" t="s">
        <v>276</v>
      </c>
      <c r="CB13" s="257" t="s">
        <v>289</v>
      </c>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row>
    <row r="14" spans="1:106" ht="16.5" customHeight="1" x14ac:dyDescent="0.3">
      <c r="A14" s="355"/>
      <c r="B14" s="326"/>
      <c r="C14" s="326"/>
      <c r="D14" s="326"/>
      <c r="E14" s="357"/>
      <c r="F14" s="326"/>
      <c r="G14" s="326"/>
      <c r="H14" s="326"/>
      <c r="I14" s="326"/>
      <c r="J14" s="355"/>
      <c r="K14" s="349"/>
      <c r="L14" s="350"/>
      <c r="M14" s="358"/>
      <c r="N14" s="347"/>
      <c r="O14" s="349"/>
      <c r="P14" s="350"/>
      <c r="Q14" s="351"/>
      <c r="R14" s="189">
        <v>4</v>
      </c>
      <c r="S14" s="190"/>
      <c r="T14" s="184" t="str">
        <f t="shared" si="0"/>
        <v/>
      </c>
      <c r="U14" s="184"/>
      <c r="V14" s="184"/>
      <c r="W14" s="184"/>
      <c r="X14" s="184"/>
      <c r="Y14" s="205"/>
      <c r="Z14" s="205"/>
      <c r="AA14" s="117" t="str">
        <f t="shared" si="1"/>
        <v/>
      </c>
      <c r="AB14" s="205"/>
      <c r="AC14" s="205"/>
      <c r="AD14" s="205"/>
      <c r="AE14" s="178" t="str">
        <f>IFERROR(IF(AND(T13="Probabilidad",T14="Probabilidad"),(AG13-(+AG13*AA14)),IF(AND(T13="Impacto",T14="Probabilidad"),(AG12-(+AG12*AA14)),IF(T14="Impacto",AG13,""))),"")</f>
        <v/>
      </c>
      <c r="AF14" s="151" t="str">
        <f t="shared" si="4"/>
        <v/>
      </c>
      <c r="AG14" s="117" t="str">
        <f t="shared" si="2"/>
        <v/>
      </c>
      <c r="AH14" s="151" t="str">
        <f t="shared" si="5"/>
        <v/>
      </c>
      <c r="AI14" s="117" t="str">
        <f>IFERROR(IF(AND(T13="Impacto",T14="Impacto"),(AI13-(+AI13*AA14)),IF(AND(T13="Probabilidad",T14="Impacto"),(AI12-(+AI12*AA14)),IF(T14="Probabilidad",AI13,""))),"")</f>
        <v/>
      </c>
      <c r="AJ14" s="118" t="str">
        <f t="shared" si="3"/>
        <v/>
      </c>
      <c r="AK14" s="372"/>
      <c r="AL14" s="194"/>
      <c r="AM14" s="194"/>
      <c r="AN14" s="208"/>
      <c r="AO14" s="208"/>
      <c r="AP14" s="194"/>
      <c r="AQ14" s="208"/>
      <c r="AR14" s="194"/>
      <c r="AS14" s="208"/>
      <c r="AT14" s="194"/>
      <c r="AU14" s="155"/>
      <c r="AV14" s="153"/>
      <c r="AW14" s="153"/>
      <c r="AX14" s="194"/>
      <c r="AY14" s="194"/>
      <c r="AZ14" s="194"/>
      <c r="BA14" s="208"/>
      <c r="BB14" s="208"/>
      <c r="BC14" s="194"/>
      <c r="BD14" s="194"/>
      <c r="BE14" s="194"/>
      <c r="BF14" s="208"/>
      <c r="BG14" s="208"/>
      <c r="BH14" s="194"/>
      <c r="BI14" s="194"/>
      <c r="BJ14" s="194"/>
      <c r="BK14" s="208"/>
      <c r="BL14" s="208"/>
      <c r="BM14" s="153"/>
      <c r="BN14" s="153"/>
      <c r="BO14" s="153"/>
      <c r="BP14" s="155"/>
      <c r="BQ14" s="155"/>
      <c r="BR14" s="155"/>
      <c r="BS14" s="153"/>
      <c r="BT14" s="153"/>
      <c r="BU14" s="153"/>
      <c r="BV14" s="155"/>
      <c r="BW14" s="153"/>
      <c r="BX14" s="153"/>
      <c r="BY14" s="261" t="s">
        <v>252</v>
      </c>
      <c r="BZ14" s="257" t="s">
        <v>252</v>
      </c>
      <c r="CA14" s="257" t="s">
        <v>252</v>
      </c>
      <c r="CB14" s="257" t="s">
        <v>252</v>
      </c>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row>
    <row r="15" spans="1:106" ht="16.5" customHeight="1" x14ac:dyDescent="0.3">
      <c r="A15" s="355"/>
      <c r="B15" s="326"/>
      <c r="C15" s="326"/>
      <c r="D15" s="326"/>
      <c r="E15" s="357"/>
      <c r="F15" s="326"/>
      <c r="G15" s="326"/>
      <c r="H15" s="326"/>
      <c r="I15" s="326"/>
      <c r="J15" s="355"/>
      <c r="K15" s="349"/>
      <c r="L15" s="350"/>
      <c r="M15" s="358"/>
      <c r="N15" s="347"/>
      <c r="O15" s="349"/>
      <c r="P15" s="350"/>
      <c r="Q15" s="351"/>
      <c r="R15" s="189">
        <v>5</v>
      </c>
      <c r="S15" s="190"/>
      <c r="T15" s="184" t="str">
        <f t="shared" si="0"/>
        <v/>
      </c>
      <c r="U15" s="184"/>
      <c r="V15" s="184"/>
      <c r="W15" s="184"/>
      <c r="X15" s="184"/>
      <c r="Y15" s="205"/>
      <c r="Z15" s="205"/>
      <c r="AA15" s="117" t="str">
        <f t="shared" si="1"/>
        <v/>
      </c>
      <c r="AB15" s="205"/>
      <c r="AC15" s="205"/>
      <c r="AD15" s="205"/>
      <c r="AE15" s="178" t="str">
        <f>IFERROR(IF(AND(T14="Probabilidad",T15="Probabilidad"),(AG14-(+AG14*AA15)),IF(AND(T14="Impacto",T15="Probabilidad"),(AG13-(+AG13*AA15)),IF(T15="Impacto",AG14,""))),"")</f>
        <v/>
      </c>
      <c r="AF15" s="151" t="str">
        <f t="shared" si="4"/>
        <v/>
      </c>
      <c r="AG15" s="117" t="str">
        <f t="shared" si="2"/>
        <v/>
      </c>
      <c r="AH15" s="151" t="str">
        <f t="shared" si="5"/>
        <v/>
      </c>
      <c r="AI15" s="117" t="str">
        <f>IFERROR(IF(AND(T14="Impacto",T15="Impacto"),(AI14-(+AI14*AA15)),IF(AND(T14="Probabilidad",T15="Impacto"),(AI13-(+AI13*AA15)),IF(T15="Probabilidad",AI14,""))),"")</f>
        <v/>
      </c>
      <c r="AJ15" s="118" t="str">
        <f t="shared" si="3"/>
        <v/>
      </c>
      <c r="AK15" s="372"/>
      <c r="AL15" s="194"/>
      <c r="AM15" s="194"/>
      <c r="AN15" s="208"/>
      <c r="AO15" s="208"/>
      <c r="AP15" s="194"/>
      <c r="AQ15" s="208"/>
      <c r="AR15" s="194"/>
      <c r="AS15" s="208"/>
      <c r="AT15" s="194"/>
      <c r="AU15" s="155"/>
      <c r="AV15" s="153"/>
      <c r="AW15" s="153"/>
      <c r="AX15" s="194"/>
      <c r="AY15" s="194"/>
      <c r="AZ15" s="194"/>
      <c r="BA15" s="208"/>
      <c r="BB15" s="208"/>
      <c r="BC15" s="194"/>
      <c r="BD15" s="194"/>
      <c r="BE15" s="194"/>
      <c r="BF15" s="208"/>
      <c r="BG15" s="208"/>
      <c r="BH15" s="194"/>
      <c r="BI15" s="194"/>
      <c r="BJ15" s="194"/>
      <c r="BK15" s="208"/>
      <c r="BL15" s="208"/>
      <c r="BM15" s="153"/>
      <c r="BN15" s="153"/>
      <c r="BO15" s="153"/>
      <c r="BP15" s="155"/>
      <c r="BQ15" s="155"/>
      <c r="BR15" s="155"/>
      <c r="BS15" s="153"/>
      <c r="BT15" s="153"/>
      <c r="BU15" s="153"/>
      <c r="BV15" s="155"/>
      <c r="BW15" s="153"/>
      <c r="BX15" s="153"/>
      <c r="BY15" s="261" t="s">
        <v>252</v>
      </c>
      <c r="BZ15" s="257" t="s">
        <v>252</v>
      </c>
      <c r="CA15" s="257" t="s">
        <v>252</v>
      </c>
      <c r="CB15" s="257" t="s">
        <v>252</v>
      </c>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row>
    <row r="16" spans="1:106" ht="188.25" customHeight="1" x14ac:dyDescent="0.3">
      <c r="A16" s="355"/>
      <c r="B16" s="326"/>
      <c r="C16" s="326"/>
      <c r="D16" s="326"/>
      <c r="E16" s="357"/>
      <c r="F16" s="326"/>
      <c r="G16" s="326"/>
      <c r="H16" s="326"/>
      <c r="I16" s="326"/>
      <c r="J16" s="355"/>
      <c r="K16" s="349"/>
      <c r="L16" s="350"/>
      <c r="M16" s="358"/>
      <c r="N16" s="348"/>
      <c r="O16" s="349"/>
      <c r="P16" s="350"/>
      <c r="Q16" s="351"/>
      <c r="R16" s="189">
        <v>6</v>
      </c>
      <c r="S16" s="190"/>
      <c r="T16" s="184" t="str">
        <f t="shared" si="0"/>
        <v/>
      </c>
      <c r="U16" s="184"/>
      <c r="V16" s="184"/>
      <c r="W16" s="184"/>
      <c r="X16" s="184"/>
      <c r="Y16" s="205"/>
      <c r="Z16" s="205"/>
      <c r="AA16" s="117" t="str">
        <f t="shared" si="1"/>
        <v/>
      </c>
      <c r="AB16" s="205"/>
      <c r="AC16" s="205"/>
      <c r="AD16" s="205"/>
      <c r="AE16" s="178" t="str">
        <f>IFERROR(IF(AND(T15="Probabilidad",T16="Probabilidad"),(AG15-(+AG15*AA16)),IF(AND(T15="Impacto",T16="Probabilidad"),(AG14-(+AG14*AA16)),IF(T16="Impacto",AG15,""))),"")</f>
        <v/>
      </c>
      <c r="AF16" s="151" t="str">
        <f t="shared" si="4"/>
        <v/>
      </c>
      <c r="AG16" s="117" t="str">
        <f t="shared" si="2"/>
        <v/>
      </c>
      <c r="AH16" s="151" t="str">
        <f t="shared" si="5"/>
        <v/>
      </c>
      <c r="AI16" s="117" t="str">
        <f>IFERROR(IF(AND(T15="Impacto",T16="Impacto"),(AI15-(+AI15*AA16)),IF(AND(T15="Probabilidad",T16="Impacto"),(AI14-(+AI14*AA16)),IF(T16="Probabilidad",AI15,""))),"")</f>
        <v/>
      </c>
      <c r="AJ16" s="118" t="str">
        <f t="shared" si="3"/>
        <v/>
      </c>
      <c r="AK16" s="373"/>
      <c r="AL16" s="194"/>
      <c r="AM16" s="194"/>
      <c r="AN16" s="208"/>
      <c r="AO16" s="208"/>
      <c r="AP16" s="194"/>
      <c r="AQ16" s="208"/>
      <c r="AR16" s="194"/>
      <c r="AS16" s="208"/>
      <c r="AT16" s="194"/>
      <c r="AU16" s="155"/>
      <c r="AV16" s="153"/>
      <c r="AW16" s="153"/>
      <c r="AX16" s="194" t="s">
        <v>302</v>
      </c>
      <c r="AY16" s="194"/>
      <c r="AZ16" s="194"/>
      <c r="BA16" s="208"/>
      <c r="BB16" s="208"/>
      <c r="BC16" s="194"/>
      <c r="BD16" s="194"/>
      <c r="BE16" s="194"/>
      <c r="BF16" s="208"/>
      <c r="BG16" s="208"/>
      <c r="BH16" s="194"/>
      <c r="BI16" s="194"/>
      <c r="BJ16" s="194"/>
      <c r="BK16" s="208"/>
      <c r="BL16" s="208"/>
      <c r="BM16" s="153"/>
      <c r="BN16" s="153"/>
      <c r="BO16" s="153"/>
      <c r="BP16" s="155"/>
      <c r="BQ16" s="155"/>
      <c r="BR16" s="155"/>
      <c r="BS16" s="153"/>
      <c r="BT16" s="153"/>
      <c r="BU16" s="153"/>
      <c r="BV16" s="155"/>
      <c r="BW16" s="153"/>
      <c r="BX16" s="153"/>
      <c r="BY16" s="261" t="s">
        <v>252</v>
      </c>
      <c r="BZ16" s="257" t="s">
        <v>252</v>
      </c>
      <c r="CA16" s="257" t="s">
        <v>252</v>
      </c>
      <c r="CB16" s="257" t="s">
        <v>252</v>
      </c>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row>
    <row r="17" spans="1:106" ht="16.5" customHeight="1" x14ac:dyDescent="0.3">
      <c r="A17" s="355">
        <v>3</v>
      </c>
      <c r="B17" s="326"/>
      <c r="C17" s="326"/>
      <c r="D17" s="326"/>
      <c r="E17" s="357"/>
      <c r="F17" s="326"/>
      <c r="G17" s="326"/>
      <c r="H17" s="326"/>
      <c r="I17" s="326"/>
      <c r="J17" s="355"/>
      <c r="K17" s="349" t="str">
        <f>IF(J17&lt;=0,"",IF(J17&lt;=2,"Muy Baja",IF(J17&lt;=24,"Baja",IF(J17&lt;=500,"Media",IF(J17&lt;=5000,"Alta","Muy Alta")))))</f>
        <v/>
      </c>
      <c r="L17" s="350" t="str">
        <f>IF(K17="","",IF(K17="Muy Baja",0.2,IF(K17="Baja",0.4,IF(K17="Media",0.6,IF(K17="Alta",0.8,IF(K17="Muy Alta",1,))))))</f>
        <v/>
      </c>
      <c r="M17" s="358"/>
      <c r="N17" s="346">
        <f>IF(NOT(ISERROR(MATCH(M17,'Tabla Impacto'!$B$221:$B$223,0))),'Tabla Impacto'!$F$223&amp;"Por favor no seleccionar los criterios de impacto(Afectación Económica o presupuestal y Pérdida Reputacional)",M17)</f>
        <v>0</v>
      </c>
      <c r="O17" s="349" t="str">
        <f>IF(OR(N17='Tabla Impacto'!$C$11,N17='Tabla Impacto'!$D$11),"Leve",IF(OR(N17='Tabla Impacto'!$C$12,N17='Tabla Impacto'!$D$12),"Menor",IF(OR(N17='Tabla Impacto'!$C$13,N17='Tabla Impacto'!$D$13),"Moderado",IF(OR(N17='Tabla Impacto'!$C$14,N17='Tabla Impacto'!$D$14),"Mayor",IF(OR(N17='Tabla Impacto'!$C$15,N17='Tabla Impacto'!$D$15),"Catastrófico","")))))</f>
        <v/>
      </c>
      <c r="P17" s="350" t="str">
        <f>IF(O17="","",IF(O17="Leve",0.2,IF(O17="Menor",0.4,IF(O17="Moderado",0.6,IF(O17="Mayor",0.8,IF(O17="Catastrófico",1,))))))</f>
        <v/>
      </c>
      <c r="Q17" s="351"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89">
        <v>1</v>
      </c>
      <c r="S17" s="190"/>
      <c r="T17" s="184" t="str">
        <f t="shared" si="0"/>
        <v/>
      </c>
      <c r="U17" s="184"/>
      <c r="V17" s="184"/>
      <c r="W17" s="184"/>
      <c r="X17" s="184"/>
      <c r="Y17" s="205"/>
      <c r="Z17" s="205"/>
      <c r="AA17" s="117" t="str">
        <f t="shared" si="1"/>
        <v/>
      </c>
      <c r="AB17" s="205"/>
      <c r="AC17" s="205"/>
      <c r="AD17" s="205"/>
      <c r="AE17" s="178" t="str">
        <f>IFERROR(IF(T17="Probabilidad",(L17-(+L17*AA17)),IF(T17="Impacto",L17,"")),"")</f>
        <v/>
      </c>
      <c r="AF17" s="151" t="str">
        <f>IFERROR(IF(AE17="","",IF(AE17&lt;=0.2,"Muy Baja",IF(AE17&lt;=0.4,"Baja",IF(AE17&lt;=0.6,"Media",IF(AE17&lt;=0.8,"Alta","Muy Alta"))))),"")</f>
        <v/>
      </c>
      <c r="AG17" s="117" t="str">
        <f t="shared" si="2"/>
        <v/>
      </c>
      <c r="AH17" s="151" t="str">
        <f>IFERROR(IF(AI17="","",IF(AI17&lt;=0.2,"Leve",IF(AI17&lt;=0.4,"Menor",IF(AI17&lt;=0.6,"Moderado",IF(AI17&lt;=0.8,"Mayor","Catastrófico"))))),"")</f>
        <v/>
      </c>
      <c r="AI17" s="117" t="str">
        <f>IFERROR(IF(T17="Impacto",(P17-(+P17*AA17)),IF(T17="Probabilidad",P17,"")),"")</f>
        <v/>
      </c>
      <c r="AJ17" s="118" t="str">
        <f t="shared" si="3"/>
        <v/>
      </c>
      <c r="AK17" s="359"/>
      <c r="AL17" s="194"/>
      <c r="AM17" s="189"/>
      <c r="AN17" s="197"/>
      <c r="AO17" s="197"/>
      <c r="AP17" s="194"/>
      <c r="AQ17" s="197"/>
      <c r="AR17" s="194"/>
      <c r="AS17" s="197"/>
      <c r="AT17" s="194"/>
      <c r="AU17" s="119"/>
      <c r="AV17" s="153"/>
      <c r="AW17" s="154"/>
      <c r="AX17" s="194" t="s">
        <v>302</v>
      </c>
      <c r="AY17" s="194"/>
      <c r="AZ17" s="189"/>
      <c r="BA17" s="197"/>
      <c r="BB17" s="197"/>
      <c r="BC17" s="194"/>
      <c r="BD17" s="194"/>
      <c r="BE17" s="189"/>
      <c r="BF17" s="197"/>
      <c r="BG17" s="197"/>
      <c r="BH17" s="194"/>
      <c r="BI17" s="194"/>
      <c r="BJ17" s="189"/>
      <c r="BK17" s="197"/>
      <c r="BL17" s="197"/>
      <c r="BM17" s="153"/>
      <c r="BN17" s="153"/>
      <c r="BO17" s="154"/>
      <c r="BP17" s="119"/>
      <c r="BQ17" s="119"/>
      <c r="BR17" s="155"/>
      <c r="BS17" s="153"/>
      <c r="BT17" s="153"/>
      <c r="BU17" s="153"/>
      <c r="BV17" s="119"/>
      <c r="BW17" s="153"/>
      <c r="BX17" s="153"/>
      <c r="BY17" s="258" t="s">
        <v>252</v>
      </c>
      <c r="BZ17" s="257" t="s">
        <v>252</v>
      </c>
      <c r="CA17" s="259" t="s">
        <v>252</v>
      </c>
      <c r="CB17" s="257" t="s">
        <v>252</v>
      </c>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row>
    <row r="18" spans="1:106" ht="16.5" customHeight="1" x14ac:dyDescent="0.3">
      <c r="A18" s="355"/>
      <c r="B18" s="326"/>
      <c r="C18" s="326"/>
      <c r="D18" s="326"/>
      <c r="E18" s="357"/>
      <c r="F18" s="326"/>
      <c r="G18" s="326"/>
      <c r="H18" s="326"/>
      <c r="I18" s="326"/>
      <c r="J18" s="355"/>
      <c r="K18" s="349"/>
      <c r="L18" s="350"/>
      <c r="M18" s="358"/>
      <c r="N18" s="347"/>
      <c r="O18" s="349"/>
      <c r="P18" s="350"/>
      <c r="Q18" s="351"/>
      <c r="R18" s="189">
        <v>2</v>
      </c>
      <c r="S18" s="190"/>
      <c r="T18" s="184" t="str">
        <f t="shared" si="0"/>
        <v/>
      </c>
      <c r="U18" s="184"/>
      <c r="V18" s="184"/>
      <c r="W18" s="184"/>
      <c r="X18" s="184"/>
      <c r="Y18" s="205"/>
      <c r="Z18" s="205"/>
      <c r="AA18" s="117" t="str">
        <f t="shared" si="1"/>
        <v/>
      </c>
      <c r="AB18" s="205"/>
      <c r="AC18" s="205"/>
      <c r="AD18" s="205"/>
      <c r="AE18" s="178" t="str">
        <f>IFERROR(IF(AND(T17="Probabilidad",T18="Probabilidad"),(AG17-(+AG17*AA18)),IF(T18="Probabilidad",(L17-(+L17*AA18)),IF(T18="Impacto",AG17,""))),"")</f>
        <v/>
      </c>
      <c r="AF18" s="151" t="str">
        <f t="shared" si="4"/>
        <v/>
      </c>
      <c r="AG18" s="117" t="str">
        <f t="shared" si="2"/>
        <v/>
      </c>
      <c r="AH18" s="151" t="str">
        <f t="shared" si="5"/>
        <v/>
      </c>
      <c r="AI18" s="117" t="str">
        <f>IFERROR(IF(AND(T17="Impacto",T18="Impacto"),(AI11-(+AI11*AA18)),IF(T18="Impacto",($P$17-(+$P$17*AA18)),IF(T18="Probabilidad",AI11,""))),"")</f>
        <v/>
      </c>
      <c r="AJ18" s="118" t="str">
        <f t="shared" si="3"/>
        <v/>
      </c>
      <c r="AK18" s="360"/>
      <c r="AL18" s="194"/>
      <c r="AM18" s="189"/>
      <c r="AN18" s="197"/>
      <c r="AO18" s="197"/>
      <c r="AP18" s="194"/>
      <c r="AQ18" s="197"/>
      <c r="AR18" s="194"/>
      <c r="AS18" s="197"/>
      <c r="AT18" s="194"/>
      <c r="AU18" s="119"/>
      <c r="AV18" s="153"/>
      <c r="AW18" s="154"/>
      <c r="AX18" s="194"/>
      <c r="AY18" s="194"/>
      <c r="AZ18" s="189"/>
      <c r="BA18" s="197"/>
      <c r="BB18" s="197"/>
      <c r="BC18" s="194"/>
      <c r="BD18" s="194"/>
      <c r="BE18" s="189"/>
      <c r="BF18" s="197"/>
      <c r="BG18" s="197"/>
      <c r="BH18" s="194"/>
      <c r="BI18" s="194"/>
      <c r="BJ18" s="189"/>
      <c r="BK18" s="197"/>
      <c r="BL18" s="197"/>
      <c r="BM18" s="153"/>
      <c r="BN18" s="153"/>
      <c r="BO18" s="154"/>
      <c r="BP18" s="119"/>
      <c r="BQ18" s="119"/>
      <c r="BR18" s="155"/>
      <c r="BS18" s="153"/>
      <c r="BT18" s="153"/>
      <c r="BU18" s="153"/>
      <c r="BV18" s="119"/>
      <c r="BW18" s="153"/>
      <c r="BX18" s="153"/>
      <c r="BY18" s="119"/>
      <c r="BZ18" s="153"/>
      <c r="CA18" s="154"/>
      <c r="CB18" s="153"/>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row>
    <row r="19" spans="1:106" ht="16.5" customHeight="1" x14ac:dyDescent="0.3">
      <c r="A19" s="355"/>
      <c r="B19" s="326"/>
      <c r="C19" s="326"/>
      <c r="D19" s="326"/>
      <c r="E19" s="357"/>
      <c r="F19" s="326"/>
      <c r="G19" s="326"/>
      <c r="H19" s="326"/>
      <c r="I19" s="326"/>
      <c r="J19" s="355"/>
      <c r="K19" s="349"/>
      <c r="L19" s="350"/>
      <c r="M19" s="358"/>
      <c r="N19" s="347"/>
      <c r="O19" s="349"/>
      <c r="P19" s="350"/>
      <c r="Q19" s="351"/>
      <c r="R19" s="189">
        <v>3</v>
      </c>
      <c r="S19" s="202"/>
      <c r="T19" s="184" t="str">
        <f t="shared" si="0"/>
        <v/>
      </c>
      <c r="U19" s="184"/>
      <c r="V19" s="184"/>
      <c r="W19" s="184"/>
      <c r="X19" s="184"/>
      <c r="Y19" s="205"/>
      <c r="Z19" s="205"/>
      <c r="AA19" s="117" t="str">
        <f t="shared" si="1"/>
        <v/>
      </c>
      <c r="AB19" s="205"/>
      <c r="AC19" s="205"/>
      <c r="AD19" s="205"/>
      <c r="AE19" s="178" t="str">
        <f>IFERROR(IF(AND(T18="Probabilidad",T19="Probabilidad"),(AG18-(+AG18*AA19)),IF(AND(T18="Impacto",T19="Probabilidad"),(AG17-(+AG17*AA19)),IF(T19="Impacto",AG18,""))),"")</f>
        <v/>
      </c>
      <c r="AF19" s="151" t="str">
        <f t="shared" si="4"/>
        <v/>
      </c>
      <c r="AG19" s="117" t="str">
        <f t="shared" si="2"/>
        <v/>
      </c>
      <c r="AH19" s="151" t="str">
        <f t="shared" si="5"/>
        <v/>
      </c>
      <c r="AI19" s="117" t="str">
        <f>IFERROR(IF(AND(T18="Impacto",T19="Impacto"),(AI18-(+AI18*AA19)),IF(AND(T18="Probabilidad",T19="Impacto"),(AI17-(+AI17*AA19)),IF(T19="Probabilidad",AI18,""))),"")</f>
        <v/>
      </c>
      <c r="AJ19" s="118" t="str">
        <f t="shared" si="3"/>
        <v/>
      </c>
      <c r="AK19" s="360"/>
      <c r="AL19" s="194"/>
      <c r="AM19" s="189"/>
      <c r="AN19" s="197"/>
      <c r="AO19" s="197"/>
      <c r="AP19" s="194"/>
      <c r="AQ19" s="197"/>
      <c r="AR19" s="194"/>
      <c r="AS19" s="197"/>
      <c r="AT19" s="194"/>
      <c r="AU19" s="119"/>
      <c r="AV19" s="153"/>
      <c r="AW19" s="154"/>
      <c r="AX19" s="194"/>
      <c r="AY19" s="194"/>
      <c r="AZ19" s="189"/>
      <c r="BA19" s="197"/>
      <c r="BB19" s="197"/>
      <c r="BC19" s="194"/>
      <c r="BD19" s="194"/>
      <c r="BE19" s="189"/>
      <c r="BF19" s="197"/>
      <c r="BG19" s="197"/>
      <c r="BH19" s="194"/>
      <c r="BI19" s="194"/>
      <c r="BJ19" s="189"/>
      <c r="BK19" s="197"/>
      <c r="BL19" s="197"/>
      <c r="BM19" s="153"/>
      <c r="BN19" s="153"/>
      <c r="BO19" s="154"/>
      <c r="BP19" s="119"/>
      <c r="BQ19" s="119"/>
      <c r="BR19" s="155"/>
      <c r="BS19" s="153"/>
      <c r="BT19" s="153"/>
      <c r="BU19" s="153"/>
      <c r="BV19" s="119"/>
      <c r="BW19" s="153"/>
      <c r="BX19" s="153"/>
      <c r="BY19" s="119"/>
      <c r="BZ19" s="153"/>
      <c r="CA19" s="154"/>
      <c r="CB19" s="153"/>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row>
    <row r="20" spans="1:106" ht="16.5" customHeight="1" x14ac:dyDescent="0.3">
      <c r="A20" s="355"/>
      <c r="B20" s="326"/>
      <c r="C20" s="326"/>
      <c r="D20" s="326"/>
      <c r="E20" s="357"/>
      <c r="F20" s="326"/>
      <c r="G20" s="326"/>
      <c r="H20" s="326"/>
      <c r="I20" s="326"/>
      <c r="J20" s="355"/>
      <c r="K20" s="349"/>
      <c r="L20" s="350"/>
      <c r="M20" s="358"/>
      <c r="N20" s="347"/>
      <c r="O20" s="349"/>
      <c r="P20" s="350"/>
      <c r="Q20" s="351"/>
      <c r="R20" s="189">
        <v>4</v>
      </c>
      <c r="S20" s="190"/>
      <c r="T20" s="184" t="str">
        <f t="shared" si="0"/>
        <v/>
      </c>
      <c r="U20" s="184"/>
      <c r="V20" s="184"/>
      <c r="W20" s="184"/>
      <c r="X20" s="184"/>
      <c r="Y20" s="205"/>
      <c r="Z20" s="205"/>
      <c r="AA20" s="117" t="str">
        <f t="shared" si="1"/>
        <v/>
      </c>
      <c r="AB20" s="205"/>
      <c r="AC20" s="205"/>
      <c r="AD20" s="205"/>
      <c r="AE20" s="178" t="str">
        <f>IFERROR(IF(AND(T19="Probabilidad",T20="Probabilidad"),(AG19-(+AG19*AA20)),IF(AND(T19="Impacto",T20="Probabilidad"),(AG18-(+AG18*AA20)),IF(T20="Impacto",AG19,""))),"")</f>
        <v/>
      </c>
      <c r="AF20" s="151" t="str">
        <f t="shared" si="4"/>
        <v/>
      </c>
      <c r="AG20" s="117" t="str">
        <f t="shared" si="2"/>
        <v/>
      </c>
      <c r="AH20" s="151" t="str">
        <f t="shared" si="5"/>
        <v/>
      </c>
      <c r="AI20" s="117" t="str">
        <f>IFERROR(IF(AND(T19="Impacto",T20="Impacto"),(AI19-(+AI19*AA20)),IF(AND(T19="Probabilidad",T20="Impacto"),(AI18-(+AI18*AA20)),IF(T20="Probabilidad",AI19,""))),"")</f>
        <v/>
      </c>
      <c r="AJ20" s="118" t="str">
        <f t="shared" si="3"/>
        <v/>
      </c>
      <c r="AK20" s="360"/>
      <c r="AL20" s="194"/>
      <c r="AM20" s="189"/>
      <c r="AN20" s="197"/>
      <c r="AO20" s="197"/>
      <c r="AP20" s="194"/>
      <c r="AQ20" s="197"/>
      <c r="AR20" s="194"/>
      <c r="AS20" s="197"/>
      <c r="AT20" s="194"/>
      <c r="AU20" s="119"/>
      <c r="AV20" s="153"/>
      <c r="AW20" s="154"/>
      <c r="AX20" s="194"/>
      <c r="AY20" s="194"/>
      <c r="AZ20" s="189"/>
      <c r="BA20" s="197"/>
      <c r="BB20" s="197"/>
      <c r="BC20" s="194"/>
      <c r="BD20" s="194"/>
      <c r="BE20" s="189"/>
      <c r="BF20" s="197"/>
      <c r="BG20" s="197"/>
      <c r="BH20" s="194"/>
      <c r="BI20" s="194"/>
      <c r="BJ20" s="189"/>
      <c r="BK20" s="197"/>
      <c r="BL20" s="197"/>
      <c r="BM20" s="153"/>
      <c r="BN20" s="153"/>
      <c r="BO20" s="154"/>
      <c r="BP20" s="119"/>
      <c r="BQ20" s="119"/>
      <c r="BR20" s="155"/>
      <c r="BS20" s="153"/>
      <c r="BT20" s="153"/>
      <c r="BU20" s="153"/>
      <c r="BV20" s="119"/>
      <c r="BW20" s="153"/>
      <c r="BX20" s="153"/>
      <c r="BY20" s="119"/>
      <c r="BZ20" s="153"/>
      <c r="CA20" s="154"/>
      <c r="CB20" s="153"/>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row>
    <row r="21" spans="1:106" ht="16.5" customHeight="1" x14ac:dyDescent="0.3">
      <c r="A21" s="355"/>
      <c r="B21" s="326"/>
      <c r="C21" s="326"/>
      <c r="D21" s="326"/>
      <c r="E21" s="357"/>
      <c r="F21" s="326"/>
      <c r="G21" s="326"/>
      <c r="H21" s="326"/>
      <c r="I21" s="326"/>
      <c r="J21" s="355"/>
      <c r="K21" s="349"/>
      <c r="L21" s="350"/>
      <c r="M21" s="358"/>
      <c r="N21" s="347"/>
      <c r="O21" s="349"/>
      <c r="P21" s="350"/>
      <c r="Q21" s="351"/>
      <c r="R21" s="189">
        <v>5</v>
      </c>
      <c r="S21" s="190"/>
      <c r="T21" s="184" t="str">
        <f t="shared" si="0"/>
        <v/>
      </c>
      <c r="U21" s="184"/>
      <c r="V21" s="184"/>
      <c r="W21" s="184"/>
      <c r="X21" s="184"/>
      <c r="Y21" s="205"/>
      <c r="Z21" s="205"/>
      <c r="AA21" s="117" t="str">
        <f t="shared" si="1"/>
        <v/>
      </c>
      <c r="AB21" s="205"/>
      <c r="AC21" s="205"/>
      <c r="AD21" s="205"/>
      <c r="AE21" s="177" t="str">
        <f>IFERROR(IF(AND(T20="Probabilidad",T21="Probabilidad"),(AG20-(+AG20*AA21)),IF(AND(T20="Impacto",T21="Probabilidad"),(AG19-(+AG19*AA21)),IF(T21="Impacto",AG20,""))),"")</f>
        <v/>
      </c>
      <c r="AF21" s="151" t="str">
        <f>IFERROR(IF(AE21="","",IF(AE21&lt;=0.2,"Muy Baja",IF(AE21&lt;=0.4,"Baja",IF(AE21&lt;=0.6,"Media",IF(AE21&lt;=0.8,"Alta","Muy Alta"))))),"")</f>
        <v/>
      </c>
      <c r="AG21" s="117" t="str">
        <f t="shared" si="2"/>
        <v/>
      </c>
      <c r="AH21" s="151" t="str">
        <f t="shared" si="5"/>
        <v/>
      </c>
      <c r="AI21" s="117" t="str">
        <f>IFERROR(IF(AND(T20="Impacto",T21="Impacto"),(AI20-(+AI20*AA21)),IF(AND(T20="Probabilidad",T21="Impacto"),(AI19-(+AI19*AA21)),IF(T21="Probabilidad",AI20,""))),"")</f>
        <v/>
      </c>
      <c r="AJ21" s="118" t="str">
        <f t="shared" si="3"/>
        <v/>
      </c>
      <c r="AK21" s="360"/>
      <c r="AL21" s="194"/>
      <c r="AM21" s="189"/>
      <c r="AN21" s="197"/>
      <c r="AO21" s="197"/>
      <c r="AP21" s="194"/>
      <c r="AQ21" s="197"/>
      <c r="AR21" s="194"/>
      <c r="AS21" s="197"/>
      <c r="AT21" s="194"/>
      <c r="AU21" s="119"/>
      <c r="AV21" s="153"/>
      <c r="AW21" s="154"/>
      <c r="AX21" s="194"/>
      <c r="AY21" s="194"/>
      <c r="AZ21" s="189"/>
      <c r="BA21" s="197"/>
      <c r="BB21" s="197"/>
      <c r="BC21" s="194"/>
      <c r="BD21" s="194"/>
      <c r="BE21" s="189"/>
      <c r="BF21" s="197"/>
      <c r="BG21" s="197"/>
      <c r="BH21" s="194"/>
      <c r="BI21" s="194"/>
      <c r="BJ21" s="189"/>
      <c r="BK21" s="197"/>
      <c r="BL21" s="197"/>
      <c r="BM21" s="153"/>
      <c r="BN21" s="153"/>
      <c r="BO21" s="154"/>
      <c r="BP21" s="119"/>
      <c r="BQ21" s="119"/>
      <c r="BR21" s="155"/>
      <c r="BS21" s="153"/>
      <c r="BT21" s="153"/>
      <c r="BU21" s="153"/>
      <c r="BV21" s="119"/>
      <c r="BW21" s="153"/>
      <c r="BX21" s="153"/>
      <c r="BY21" s="119"/>
      <c r="BZ21" s="153"/>
      <c r="CA21" s="154"/>
      <c r="CB21" s="153"/>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row>
    <row r="22" spans="1:106" ht="16.5" customHeight="1" x14ac:dyDescent="0.3">
      <c r="A22" s="355"/>
      <c r="B22" s="326"/>
      <c r="C22" s="326"/>
      <c r="D22" s="326"/>
      <c r="E22" s="357"/>
      <c r="F22" s="326"/>
      <c r="G22" s="326"/>
      <c r="H22" s="326"/>
      <c r="I22" s="326"/>
      <c r="J22" s="355"/>
      <c r="K22" s="349"/>
      <c r="L22" s="350"/>
      <c r="M22" s="358"/>
      <c r="N22" s="348"/>
      <c r="O22" s="349"/>
      <c r="P22" s="350"/>
      <c r="Q22" s="351"/>
      <c r="R22" s="189">
        <v>6</v>
      </c>
      <c r="S22" s="190"/>
      <c r="T22" s="184" t="str">
        <f t="shared" si="0"/>
        <v/>
      </c>
      <c r="U22" s="184"/>
      <c r="V22" s="184"/>
      <c r="W22" s="184"/>
      <c r="X22" s="184"/>
      <c r="Y22" s="205"/>
      <c r="Z22" s="205"/>
      <c r="AA22" s="117" t="str">
        <f t="shared" si="1"/>
        <v/>
      </c>
      <c r="AB22" s="205"/>
      <c r="AC22" s="205"/>
      <c r="AD22" s="205"/>
      <c r="AE22" s="178" t="str">
        <f>IFERROR(IF(AND(T21="Probabilidad",T22="Probabilidad"),(AG21-(+AG21*AA22)),IF(AND(T21="Impacto",T22="Probabilidad"),(AG20-(+AG20*AA22)),IF(T22="Impacto",AG21,""))),"")</f>
        <v/>
      </c>
      <c r="AF22" s="151" t="str">
        <f t="shared" si="4"/>
        <v/>
      </c>
      <c r="AG22" s="117" t="str">
        <f t="shared" si="2"/>
        <v/>
      </c>
      <c r="AH22" s="151" t="str">
        <f t="shared" si="5"/>
        <v/>
      </c>
      <c r="AI22" s="117" t="str">
        <f>IFERROR(IF(AND(T21="Impacto",T22="Impacto"),(AI21-(+AI21*AA22)),IF(AND(T21="Probabilidad",T22="Impacto"),(AI20-(+AI20*AA22)),IF(T22="Probabilidad",AI21,""))),"")</f>
        <v/>
      </c>
      <c r="AJ22" s="118" t="str">
        <f t="shared" si="3"/>
        <v/>
      </c>
      <c r="AK22" s="361"/>
      <c r="AL22" s="194"/>
      <c r="AM22" s="189"/>
      <c r="AN22" s="197"/>
      <c r="AO22" s="197"/>
      <c r="AP22" s="194"/>
      <c r="AQ22" s="197"/>
      <c r="AR22" s="194"/>
      <c r="AS22" s="197"/>
      <c r="AT22" s="194"/>
      <c r="AU22" s="119"/>
      <c r="AV22" s="153"/>
      <c r="AW22" s="154"/>
      <c r="AX22" s="194"/>
      <c r="AY22" s="194"/>
      <c r="AZ22" s="189"/>
      <c r="BA22" s="197"/>
      <c r="BB22" s="197"/>
      <c r="BC22" s="194"/>
      <c r="BD22" s="194"/>
      <c r="BE22" s="189"/>
      <c r="BF22" s="197"/>
      <c r="BG22" s="197"/>
      <c r="BH22" s="194"/>
      <c r="BI22" s="194"/>
      <c r="BJ22" s="189"/>
      <c r="BK22" s="197"/>
      <c r="BL22" s="197"/>
      <c r="BM22" s="153"/>
      <c r="BN22" s="153"/>
      <c r="BO22" s="154"/>
      <c r="BP22" s="119"/>
      <c r="BQ22" s="119"/>
      <c r="BR22" s="155"/>
      <c r="BS22" s="153"/>
      <c r="BT22" s="153"/>
      <c r="BU22" s="153"/>
      <c r="BV22" s="119"/>
      <c r="BW22" s="153"/>
      <c r="BX22" s="153"/>
      <c r="BY22" s="119"/>
      <c r="BZ22" s="153"/>
      <c r="CA22" s="154"/>
      <c r="CB22" s="153"/>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row>
    <row r="23" spans="1:106" ht="16.5" customHeight="1" x14ac:dyDescent="0.3">
      <c r="A23" s="355">
        <v>4</v>
      </c>
      <c r="B23" s="326"/>
      <c r="C23" s="326"/>
      <c r="D23" s="326"/>
      <c r="E23" s="357"/>
      <c r="F23" s="326"/>
      <c r="G23" s="326"/>
      <c r="H23" s="326"/>
      <c r="I23" s="326"/>
      <c r="J23" s="355"/>
      <c r="K23" s="349" t="str">
        <f>IF(J23&lt;=0,"",IF(J23&lt;=2,"Muy Baja",IF(J23&lt;=24,"Baja",IF(J23&lt;=500,"Media",IF(J23&lt;=5000,"Alta","Muy Alta")))))</f>
        <v/>
      </c>
      <c r="L23" s="350" t="str">
        <f>IF(K23="","",IF(K23="Muy Baja",0.2,IF(K23="Baja",0.4,IF(K23="Media",0.6,IF(K23="Alta",0.8,IF(K23="Muy Alta",1,))))))</f>
        <v/>
      </c>
      <c r="M23" s="358"/>
      <c r="N23" s="346">
        <f>IF(NOT(ISERROR(MATCH(M23,'Tabla Impacto'!$B$221:$B$223,0))),'Tabla Impacto'!$F$223&amp;"Por favor no seleccionar los criterios de impacto(Afectación Económica o presupuestal y Pérdida Reputacional)",M23)</f>
        <v>0</v>
      </c>
      <c r="O23" s="349" t="str">
        <f>IF(OR(N23='Tabla Impacto'!$C$11,N23='Tabla Impacto'!$D$11),"Leve",IF(OR(N23='Tabla Impacto'!$C$12,N23='Tabla Impacto'!$D$12),"Menor",IF(OR(N23='Tabla Impacto'!$C$13,N23='Tabla Impacto'!$D$13),"Moderado",IF(OR(N23='Tabla Impacto'!$C$14,N23='Tabla Impacto'!$D$14),"Mayor",IF(OR(N23='Tabla Impacto'!$C$15,N23='Tabla Impacto'!$D$15),"Catastrófico","")))))</f>
        <v/>
      </c>
      <c r="P23" s="350" t="str">
        <f>IF(O23="","",IF(O23="Leve",0.2,IF(O23="Menor",0.4,IF(O23="Moderado",0.6,IF(O23="Mayor",0.8,IF(O23="Catastrófico",1,))))))</f>
        <v/>
      </c>
      <c r="Q23" s="351"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89">
        <v>1</v>
      </c>
      <c r="S23" s="190"/>
      <c r="T23" s="184" t="str">
        <f t="shared" si="0"/>
        <v/>
      </c>
      <c r="U23" s="184"/>
      <c r="V23" s="184"/>
      <c r="W23" s="184"/>
      <c r="X23" s="184"/>
      <c r="Y23" s="205"/>
      <c r="Z23" s="205"/>
      <c r="AA23" s="117" t="str">
        <f t="shared" si="1"/>
        <v/>
      </c>
      <c r="AB23" s="205"/>
      <c r="AC23" s="205"/>
      <c r="AD23" s="205"/>
      <c r="AE23" s="178" t="str">
        <f>IFERROR(IF(T23="Probabilidad",(L23-(+L23*AA23)),IF(T23="Impacto",L23,"")),"")</f>
        <v/>
      </c>
      <c r="AF23" s="151" t="str">
        <f>IFERROR(IF(AE23="","",IF(AE23&lt;=0.2,"Muy Baja",IF(AE23&lt;=0.4,"Baja",IF(AE23&lt;=0.6,"Media",IF(AE23&lt;=0.8,"Alta","Muy Alta"))))),"")</f>
        <v/>
      </c>
      <c r="AG23" s="117" t="str">
        <f t="shared" si="2"/>
        <v/>
      </c>
      <c r="AH23" s="151" t="str">
        <f>IFERROR(IF(AI23="","",IF(AI23&lt;=0.2,"Leve",IF(AI23&lt;=0.4,"Menor",IF(AI23&lt;=0.6,"Moderado",IF(AI23&lt;=0.8,"Mayor","Catastrófico"))))),"")</f>
        <v/>
      </c>
      <c r="AI23" s="117" t="str">
        <f>IFERROR(IF(T23="Impacto",(P23-(+P23*AA23)),IF(T23="Probabilidad",P23,"")),"")</f>
        <v/>
      </c>
      <c r="AJ23" s="118" t="str">
        <f t="shared" si="3"/>
        <v/>
      </c>
      <c r="AK23" s="359"/>
      <c r="AL23" s="194"/>
      <c r="AM23" s="189"/>
      <c r="AN23" s="197"/>
      <c r="AO23" s="197"/>
      <c r="AP23" s="194"/>
      <c r="AQ23" s="197"/>
      <c r="AR23" s="194"/>
      <c r="AS23" s="197"/>
      <c r="AT23" s="194"/>
      <c r="AU23" s="119"/>
      <c r="AV23" s="153"/>
      <c r="AW23" s="154"/>
      <c r="AX23" s="194"/>
      <c r="AY23" s="194"/>
      <c r="AZ23" s="189"/>
      <c r="BA23" s="197"/>
      <c r="BB23" s="197"/>
      <c r="BC23" s="194"/>
      <c r="BD23" s="194"/>
      <c r="BE23" s="189"/>
      <c r="BF23" s="197"/>
      <c r="BG23" s="197"/>
      <c r="BH23" s="194"/>
      <c r="BI23" s="194"/>
      <c r="BJ23" s="189"/>
      <c r="BK23" s="197"/>
      <c r="BL23" s="197"/>
      <c r="BM23" s="153"/>
      <c r="BN23" s="153"/>
      <c r="BO23" s="154"/>
      <c r="BP23" s="119"/>
      <c r="BQ23" s="119"/>
      <c r="BR23" s="155"/>
      <c r="BS23" s="153"/>
      <c r="BT23" s="153"/>
      <c r="BU23" s="153"/>
      <c r="BV23" s="119"/>
      <c r="BW23" s="153"/>
      <c r="BX23" s="153"/>
      <c r="BY23" s="119"/>
      <c r="BZ23" s="153"/>
      <c r="CA23" s="154"/>
      <c r="CB23" s="153"/>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row>
    <row r="24" spans="1:106" ht="16.5" customHeight="1" x14ac:dyDescent="0.3">
      <c r="A24" s="355"/>
      <c r="B24" s="326"/>
      <c r="C24" s="326"/>
      <c r="D24" s="326"/>
      <c r="E24" s="357"/>
      <c r="F24" s="326"/>
      <c r="G24" s="326"/>
      <c r="H24" s="326"/>
      <c r="I24" s="326"/>
      <c r="J24" s="355"/>
      <c r="K24" s="349"/>
      <c r="L24" s="350"/>
      <c r="M24" s="358"/>
      <c r="N24" s="347"/>
      <c r="O24" s="349"/>
      <c r="P24" s="350"/>
      <c r="Q24" s="351"/>
      <c r="R24" s="189">
        <v>2</v>
      </c>
      <c r="S24" s="190"/>
      <c r="T24" s="184" t="str">
        <f t="shared" si="0"/>
        <v/>
      </c>
      <c r="U24" s="184"/>
      <c r="V24" s="184"/>
      <c r="W24" s="184"/>
      <c r="X24" s="184"/>
      <c r="Y24" s="205"/>
      <c r="Z24" s="205"/>
      <c r="AA24" s="117" t="str">
        <f t="shared" si="1"/>
        <v/>
      </c>
      <c r="AB24" s="205"/>
      <c r="AC24" s="205"/>
      <c r="AD24" s="205"/>
      <c r="AE24" s="178" t="str">
        <f>IFERROR(IF(AND(T23="Probabilidad",T24="Probabilidad"),(AG23-(+AG23*AA24)),IF(T24="Probabilidad",(L23-(+L23*AA24)),IF(T24="Impacto",AG23,""))),"")</f>
        <v/>
      </c>
      <c r="AF24" s="151" t="str">
        <f t="shared" si="4"/>
        <v/>
      </c>
      <c r="AG24" s="117" t="str">
        <f t="shared" si="2"/>
        <v/>
      </c>
      <c r="AH24" s="151" t="str">
        <f t="shared" si="5"/>
        <v/>
      </c>
      <c r="AI24" s="117" t="str">
        <f>IFERROR(IF(AND(T23="Impacto",T24="Impacto"),(AI17-(+AI17*AA24)),IF(T24="Impacto",($P$23-(+$P$23*AA24)),IF(T24="Probabilidad",AI17,""))),"")</f>
        <v/>
      </c>
      <c r="AJ24" s="118" t="str">
        <f t="shared" si="3"/>
        <v/>
      </c>
      <c r="AK24" s="360"/>
      <c r="AL24" s="194"/>
      <c r="AM24" s="189"/>
      <c r="AN24" s="197"/>
      <c r="AO24" s="197"/>
      <c r="AP24" s="194"/>
      <c r="AQ24" s="197"/>
      <c r="AR24" s="194"/>
      <c r="AS24" s="197"/>
      <c r="AT24" s="194"/>
      <c r="AU24" s="119"/>
      <c r="AV24" s="153"/>
      <c r="AW24" s="154"/>
      <c r="AX24" s="194"/>
      <c r="AY24" s="194"/>
      <c r="AZ24" s="189"/>
      <c r="BA24" s="197"/>
      <c r="BB24" s="197"/>
      <c r="BC24" s="194"/>
      <c r="BD24" s="194"/>
      <c r="BE24" s="189"/>
      <c r="BF24" s="197"/>
      <c r="BG24" s="197"/>
      <c r="BH24" s="194"/>
      <c r="BI24" s="194"/>
      <c r="BJ24" s="189"/>
      <c r="BK24" s="197"/>
      <c r="BL24" s="197"/>
      <c r="BM24" s="153"/>
      <c r="BN24" s="153"/>
      <c r="BO24" s="154"/>
      <c r="BP24" s="119"/>
      <c r="BQ24" s="119"/>
      <c r="BR24" s="155"/>
      <c r="BS24" s="153"/>
      <c r="BT24" s="153"/>
      <c r="BU24" s="153"/>
      <c r="BV24" s="119"/>
      <c r="BW24" s="153"/>
      <c r="BX24" s="153"/>
      <c r="BY24" s="119"/>
      <c r="BZ24" s="153"/>
      <c r="CA24" s="154"/>
      <c r="CB24" s="153"/>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row>
    <row r="25" spans="1:106" ht="16.5" customHeight="1" x14ac:dyDescent="0.3">
      <c r="A25" s="355"/>
      <c r="B25" s="326"/>
      <c r="C25" s="326"/>
      <c r="D25" s="326"/>
      <c r="E25" s="357"/>
      <c r="F25" s="326"/>
      <c r="G25" s="326"/>
      <c r="H25" s="326"/>
      <c r="I25" s="326"/>
      <c r="J25" s="355"/>
      <c r="K25" s="349"/>
      <c r="L25" s="350"/>
      <c r="M25" s="358"/>
      <c r="N25" s="347"/>
      <c r="O25" s="349"/>
      <c r="P25" s="350"/>
      <c r="Q25" s="351"/>
      <c r="R25" s="189">
        <v>3</v>
      </c>
      <c r="S25" s="202"/>
      <c r="T25" s="184" t="str">
        <f t="shared" si="0"/>
        <v/>
      </c>
      <c r="U25" s="184"/>
      <c r="V25" s="184"/>
      <c r="W25" s="184"/>
      <c r="X25" s="184"/>
      <c r="Y25" s="205"/>
      <c r="Z25" s="205"/>
      <c r="AA25" s="117" t="str">
        <f t="shared" si="1"/>
        <v/>
      </c>
      <c r="AB25" s="205"/>
      <c r="AC25" s="205"/>
      <c r="AD25" s="205"/>
      <c r="AE25" s="178" t="str">
        <f>IFERROR(IF(AND(T24="Probabilidad",T25="Probabilidad"),(AG24-(+AG24*AA25)),IF(AND(T24="Impacto",T25="Probabilidad"),(AG23-(+AG23*AA25)),IF(T25="Impacto",AG24,""))),"")</f>
        <v/>
      </c>
      <c r="AF25" s="151" t="str">
        <f t="shared" si="4"/>
        <v/>
      </c>
      <c r="AG25" s="117" t="str">
        <f t="shared" si="2"/>
        <v/>
      </c>
      <c r="AH25" s="151" t="str">
        <f t="shared" si="5"/>
        <v/>
      </c>
      <c r="AI25" s="117" t="str">
        <f>IFERROR(IF(AND(T24="Impacto",T25="Impacto"),(AI24-(+AI24*AA25)),IF(AND(T24="Probabilidad",T25="Impacto"),(AI23-(+AI23*AA25)),IF(T25="Probabilidad",AI24,""))),"")</f>
        <v/>
      </c>
      <c r="AJ25" s="118" t="str">
        <f t="shared" si="3"/>
        <v/>
      </c>
      <c r="AK25" s="360"/>
      <c r="AL25" s="194"/>
      <c r="AM25" s="189"/>
      <c r="AN25" s="197"/>
      <c r="AO25" s="197"/>
      <c r="AP25" s="194"/>
      <c r="AQ25" s="197"/>
      <c r="AR25" s="194"/>
      <c r="AS25" s="197"/>
      <c r="AT25" s="194"/>
      <c r="AU25" s="119"/>
      <c r="AV25" s="153"/>
      <c r="AW25" s="154"/>
      <c r="AX25" s="194"/>
      <c r="AY25" s="194"/>
      <c r="AZ25" s="189"/>
      <c r="BA25" s="197"/>
      <c r="BB25" s="197"/>
      <c r="BC25" s="194"/>
      <c r="BD25" s="194"/>
      <c r="BE25" s="189"/>
      <c r="BF25" s="197"/>
      <c r="BG25" s="197"/>
      <c r="BH25" s="194"/>
      <c r="BI25" s="194"/>
      <c r="BJ25" s="189"/>
      <c r="BK25" s="197"/>
      <c r="BL25" s="197"/>
      <c r="BM25" s="153"/>
      <c r="BN25" s="153"/>
      <c r="BO25" s="154"/>
      <c r="BP25" s="119"/>
      <c r="BQ25" s="119"/>
      <c r="BR25" s="155"/>
      <c r="BS25" s="153"/>
      <c r="BT25" s="153"/>
      <c r="BU25" s="153"/>
      <c r="BV25" s="119"/>
      <c r="BW25" s="153"/>
      <c r="BX25" s="153"/>
      <c r="BY25" s="119"/>
      <c r="BZ25" s="153"/>
      <c r="CA25" s="154"/>
      <c r="CB25" s="153"/>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row>
    <row r="26" spans="1:106" ht="16.5" customHeight="1" x14ac:dyDescent="0.3">
      <c r="A26" s="355"/>
      <c r="B26" s="326"/>
      <c r="C26" s="326"/>
      <c r="D26" s="326"/>
      <c r="E26" s="357"/>
      <c r="F26" s="326"/>
      <c r="G26" s="326"/>
      <c r="H26" s="326"/>
      <c r="I26" s="326"/>
      <c r="J26" s="355"/>
      <c r="K26" s="349"/>
      <c r="L26" s="350"/>
      <c r="M26" s="358"/>
      <c r="N26" s="347"/>
      <c r="O26" s="349"/>
      <c r="P26" s="350"/>
      <c r="Q26" s="351"/>
      <c r="R26" s="189">
        <v>4</v>
      </c>
      <c r="S26" s="190"/>
      <c r="T26" s="184" t="str">
        <f t="shared" si="0"/>
        <v/>
      </c>
      <c r="U26" s="184"/>
      <c r="V26" s="184"/>
      <c r="W26" s="184"/>
      <c r="X26" s="184"/>
      <c r="Y26" s="205"/>
      <c r="Z26" s="205"/>
      <c r="AA26" s="117" t="str">
        <f t="shared" si="1"/>
        <v/>
      </c>
      <c r="AB26" s="205"/>
      <c r="AC26" s="205"/>
      <c r="AD26" s="205"/>
      <c r="AE26" s="178" t="str">
        <f>IFERROR(IF(AND(T25="Probabilidad",T26="Probabilidad"),(AG25-(+AG25*AA26)),IF(AND(T25="Impacto",T26="Probabilidad"),(AG24-(+AG24*AA26)),IF(T26="Impacto",AG25,""))),"")</f>
        <v/>
      </c>
      <c r="AF26" s="151" t="str">
        <f t="shared" si="4"/>
        <v/>
      </c>
      <c r="AG26" s="117" t="str">
        <f t="shared" si="2"/>
        <v/>
      </c>
      <c r="AH26" s="151" t="str">
        <f t="shared" si="5"/>
        <v/>
      </c>
      <c r="AI26" s="117" t="str">
        <f>IFERROR(IF(AND(T25="Impacto",T26="Impacto"),(AI25-(+AI25*AA26)),IF(AND(T25="Probabilidad",T26="Impacto"),(AI24-(+AI24*AA26)),IF(T26="Probabilidad",AI25,""))),"")</f>
        <v/>
      </c>
      <c r="AJ26" s="118" t="str">
        <f t="shared" si="3"/>
        <v/>
      </c>
      <c r="AK26" s="360"/>
      <c r="AL26" s="194"/>
      <c r="AM26" s="189"/>
      <c r="AN26" s="197"/>
      <c r="AO26" s="197"/>
      <c r="AP26" s="194"/>
      <c r="AQ26" s="197"/>
      <c r="AR26" s="194"/>
      <c r="AS26" s="197"/>
      <c r="AT26" s="194"/>
      <c r="AU26" s="119"/>
      <c r="AV26" s="153"/>
      <c r="AW26" s="154"/>
      <c r="AX26" s="194"/>
      <c r="AY26" s="194"/>
      <c r="AZ26" s="189"/>
      <c r="BA26" s="197"/>
      <c r="BB26" s="197"/>
      <c r="BC26" s="194"/>
      <c r="BD26" s="194"/>
      <c r="BE26" s="189"/>
      <c r="BF26" s="197"/>
      <c r="BG26" s="197"/>
      <c r="BH26" s="194"/>
      <c r="BI26" s="194"/>
      <c r="BJ26" s="189"/>
      <c r="BK26" s="197"/>
      <c r="BL26" s="197"/>
      <c r="BM26" s="153"/>
      <c r="BN26" s="153"/>
      <c r="BO26" s="154"/>
      <c r="BP26" s="119"/>
      <c r="BQ26" s="119"/>
      <c r="BR26" s="155"/>
      <c r="BS26" s="153"/>
      <c r="BT26" s="153"/>
      <c r="BU26" s="153"/>
      <c r="BV26" s="119"/>
      <c r="BW26" s="153"/>
      <c r="BX26" s="153"/>
      <c r="BY26" s="119"/>
      <c r="BZ26" s="153"/>
      <c r="CA26" s="154"/>
      <c r="CB26" s="153"/>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row>
    <row r="27" spans="1:106" ht="16.5" customHeight="1" x14ac:dyDescent="0.3">
      <c r="A27" s="355"/>
      <c r="B27" s="326"/>
      <c r="C27" s="326"/>
      <c r="D27" s="326"/>
      <c r="E27" s="357"/>
      <c r="F27" s="326"/>
      <c r="G27" s="326"/>
      <c r="H27" s="326"/>
      <c r="I27" s="326"/>
      <c r="J27" s="355"/>
      <c r="K27" s="349"/>
      <c r="L27" s="350"/>
      <c r="M27" s="358"/>
      <c r="N27" s="347"/>
      <c r="O27" s="349"/>
      <c r="P27" s="350"/>
      <c r="Q27" s="351"/>
      <c r="R27" s="189">
        <v>5</v>
      </c>
      <c r="S27" s="190"/>
      <c r="T27" s="184" t="str">
        <f t="shared" si="0"/>
        <v/>
      </c>
      <c r="U27" s="184"/>
      <c r="V27" s="184"/>
      <c r="W27" s="184"/>
      <c r="X27" s="184"/>
      <c r="Y27" s="205"/>
      <c r="Z27" s="205"/>
      <c r="AA27" s="117" t="str">
        <f t="shared" si="1"/>
        <v/>
      </c>
      <c r="AB27" s="205"/>
      <c r="AC27" s="205"/>
      <c r="AD27" s="205"/>
      <c r="AE27" s="178" t="str">
        <f>IFERROR(IF(AND(T26="Probabilidad",T27="Probabilidad"),(AG26-(+AG26*AA27)),IF(AND(T26="Impacto",T27="Probabilidad"),(AG25-(+AG25*AA27)),IF(T27="Impacto",AG26,""))),"")</f>
        <v/>
      </c>
      <c r="AF27" s="151" t="str">
        <f t="shared" si="4"/>
        <v/>
      </c>
      <c r="AG27" s="117" t="str">
        <f t="shared" si="2"/>
        <v/>
      </c>
      <c r="AH27" s="151" t="str">
        <f t="shared" si="5"/>
        <v/>
      </c>
      <c r="AI27" s="117" t="str">
        <f>IFERROR(IF(AND(T26="Impacto",T27="Impacto"),(AI26-(+AI26*AA27)),IF(AND(T26="Probabilidad",T27="Impacto"),(AI25-(+AI25*AA27)),IF(T27="Probabilidad",AI26,""))),"")</f>
        <v/>
      </c>
      <c r="AJ27" s="118" t="str">
        <f t="shared" si="3"/>
        <v/>
      </c>
      <c r="AK27" s="360"/>
      <c r="AL27" s="194"/>
      <c r="AM27" s="189"/>
      <c r="AN27" s="197"/>
      <c r="AO27" s="197"/>
      <c r="AP27" s="194"/>
      <c r="AQ27" s="197"/>
      <c r="AR27" s="194"/>
      <c r="AS27" s="197"/>
      <c r="AT27" s="194"/>
      <c r="AU27" s="119"/>
      <c r="AV27" s="153"/>
      <c r="AW27" s="154"/>
      <c r="AX27" s="194"/>
      <c r="AY27" s="194"/>
      <c r="AZ27" s="189"/>
      <c r="BA27" s="197"/>
      <c r="BB27" s="197"/>
      <c r="BC27" s="194"/>
      <c r="BD27" s="194"/>
      <c r="BE27" s="189"/>
      <c r="BF27" s="197"/>
      <c r="BG27" s="197"/>
      <c r="BH27" s="194"/>
      <c r="BI27" s="194"/>
      <c r="BJ27" s="189"/>
      <c r="BK27" s="197"/>
      <c r="BL27" s="197"/>
      <c r="BM27" s="153"/>
      <c r="BN27" s="153"/>
      <c r="BO27" s="154"/>
      <c r="BP27" s="119"/>
      <c r="BQ27" s="119"/>
      <c r="BR27" s="155"/>
      <c r="BS27" s="153"/>
      <c r="BT27" s="153"/>
      <c r="BU27" s="153"/>
      <c r="BV27" s="119"/>
      <c r="BW27" s="153"/>
      <c r="BX27" s="153"/>
      <c r="BY27" s="119"/>
      <c r="BZ27" s="153"/>
      <c r="CA27" s="154"/>
      <c r="CB27" s="153"/>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row>
    <row r="28" spans="1:106" ht="16.5" customHeight="1" x14ac:dyDescent="0.3">
      <c r="A28" s="355"/>
      <c r="B28" s="326"/>
      <c r="C28" s="326"/>
      <c r="D28" s="326"/>
      <c r="E28" s="357"/>
      <c r="F28" s="326"/>
      <c r="G28" s="326"/>
      <c r="H28" s="326"/>
      <c r="I28" s="326"/>
      <c r="J28" s="355"/>
      <c r="K28" s="349"/>
      <c r="L28" s="350"/>
      <c r="M28" s="358"/>
      <c r="N28" s="348"/>
      <c r="O28" s="349"/>
      <c r="P28" s="350"/>
      <c r="Q28" s="351"/>
      <c r="R28" s="189">
        <v>6</v>
      </c>
      <c r="S28" s="190"/>
      <c r="T28" s="184" t="str">
        <f t="shared" si="0"/>
        <v/>
      </c>
      <c r="U28" s="184"/>
      <c r="V28" s="184"/>
      <c r="W28" s="184"/>
      <c r="X28" s="184"/>
      <c r="Y28" s="205"/>
      <c r="Z28" s="205"/>
      <c r="AA28" s="117" t="str">
        <f t="shared" si="1"/>
        <v/>
      </c>
      <c r="AB28" s="205"/>
      <c r="AC28" s="205"/>
      <c r="AD28" s="205"/>
      <c r="AE28" s="178" t="str">
        <f>IFERROR(IF(AND(T27="Probabilidad",T28="Probabilidad"),(AG27-(+AG27*AA28)),IF(AND(T27="Impacto",T28="Probabilidad"),(AG26-(+AG26*AA28)),IF(T28="Impacto",AG27,""))),"")</f>
        <v/>
      </c>
      <c r="AF28" s="151" t="str">
        <f t="shared" si="4"/>
        <v/>
      </c>
      <c r="AG28" s="117" t="str">
        <f t="shared" si="2"/>
        <v/>
      </c>
      <c r="AH28" s="151" t="str">
        <f t="shared" si="5"/>
        <v/>
      </c>
      <c r="AI28" s="117" t="str">
        <f>IFERROR(IF(AND(T27="Impacto",T28="Impacto"),(AI27-(+AI27*AA28)),IF(AND(T27="Probabilidad",T28="Impacto"),(AI26-(+AI26*AA28)),IF(T28="Probabilidad",AI27,""))),"")</f>
        <v/>
      </c>
      <c r="AJ28" s="118" t="str">
        <f t="shared" si="3"/>
        <v/>
      </c>
      <c r="AK28" s="361"/>
      <c r="AL28" s="194"/>
      <c r="AM28" s="189"/>
      <c r="AN28" s="197"/>
      <c r="AO28" s="197"/>
      <c r="AP28" s="194"/>
      <c r="AQ28" s="197"/>
      <c r="AR28" s="194"/>
      <c r="AS28" s="197"/>
      <c r="AT28" s="194"/>
      <c r="AU28" s="119"/>
      <c r="AV28" s="153"/>
      <c r="AW28" s="154"/>
      <c r="AX28" s="194"/>
      <c r="AY28" s="194"/>
      <c r="AZ28" s="189"/>
      <c r="BA28" s="197"/>
      <c r="BB28" s="197"/>
      <c r="BC28" s="194"/>
      <c r="BD28" s="194"/>
      <c r="BE28" s="189"/>
      <c r="BF28" s="197"/>
      <c r="BG28" s="197"/>
      <c r="BH28" s="194"/>
      <c r="BI28" s="194"/>
      <c r="BJ28" s="189"/>
      <c r="BK28" s="197"/>
      <c r="BL28" s="197"/>
      <c r="BM28" s="153"/>
      <c r="BN28" s="153"/>
      <c r="BO28" s="154"/>
      <c r="BP28" s="119"/>
      <c r="BQ28" s="119"/>
      <c r="BR28" s="155"/>
      <c r="BS28" s="153"/>
      <c r="BT28" s="153"/>
      <c r="BU28" s="153"/>
      <c r="BV28" s="119"/>
      <c r="BW28" s="153"/>
      <c r="BX28" s="153"/>
      <c r="BY28" s="119"/>
      <c r="BZ28" s="153"/>
      <c r="CA28" s="154"/>
      <c r="CB28" s="153"/>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row>
    <row r="29" spans="1:106" ht="16.5" customHeight="1" x14ac:dyDescent="0.3">
      <c r="A29" s="355">
        <v>5</v>
      </c>
      <c r="B29" s="326"/>
      <c r="C29" s="326"/>
      <c r="D29" s="326"/>
      <c r="E29" s="357"/>
      <c r="F29" s="326"/>
      <c r="G29" s="326"/>
      <c r="H29" s="326"/>
      <c r="I29" s="326"/>
      <c r="J29" s="355"/>
      <c r="K29" s="349" t="str">
        <f>IF(J29&lt;=0,"",IF(J29&lt;=2,"Muy Baja",IF(J29&lt;=24,"Baja",IF(J29&lt;=500,"Media",IF(J29&lt;=5000,"Alta","Muy Alta")))))</f>
        <v/>
      </c>
      <c r="L29" s="350" t="str">
        <f>IF(K29="","",IF(K29="Muy Baja",0.2,IF(K29="Baja",0.4,IF(K29="Media",0.6,IF(K29="Alta",0.8,IF(K29="Muy Alta",1,))))))</f>
        <v/>
      </c>
      <c r="M29" s="358"/>
      <c r="N29" s="346">
        <f>IF(NOT(ISERROR(MATCH(M29,'Tabla Impacto'!$B$221:$B$223,0))),'Tabla Impacto'!$F$223&amp;"Por favor no seleccionar los criterios de impacto(Afectación Económica o presupuestal y Pérdida Reputacional)",M29)</f>
        <v>0</v>
      </c>
      <c r="O29" s="349" t="str">
        <f>IF(OR(N29='Tabla Impacto'!$C$11,N29='Tabla Impacto'!$D$11),"Leve",IF(OR(N29='Tabla Impacto'!$C$12,N29='Tabla Impacto'!$D$12),"Menor",IF(OR(N29='Tabla Impacto'!$C$13,N29='Tabla Impacto'!$D$13),"Moderado",IF(OR(N29='Tabla Impacto'!$C$14,N29='Tabla Impacto'!$D$14),"Mayor",IF(OR(N29='Tabla Impacto'!$C$15,N29='Tabla Impacto'!$D$15),"Catastrófico","")))))</f>
        <v/>
      </c>
      <c r="P29" s="350" t="str">
        <f>IF(O29="","",IF(O29="Leve",0.2,IF(O29="Menor",0.4,IF(O29="Moderado",0.6,IF(O29="Mayor",0.8,IF(O29="Catastrófico",1,))))))</f>
        <v/>
      </c>
      <c r="Q29" s="351"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89">
        <v>1</v>
      </c>
      <c r="S29" s="190"/>
      <c r="T29" s="184" t="str">
        <f t="shared" si="0"/>
        <v/>
      </c>
      <c r="U29" s="184"/>
      <c r="V29" s="184"/>
      <c r="W29" s="184"/>
      <c r="X29" s="184"/>
      <c r="Y29" s="205"/>
      <c r="Z29" s="205"/>
      <c r="AA29" s="117" t="str">
        <f t="shared" si="1"/>
        <v/>
      </c>
      <c r="AB29" s="205"/>
      <c r="AC29" s="205"/>
      <c r="AD29" s="205"/>
      <c r="AE29" s="178" t="str">
        <f>IFERROR(IF(T29="Probabilidad",(L29-(+L29*AA29)),IF(T29="Impacto",L29,"")),"")</f>
        <v/>
      </c>
      <c r="AF29" s="151" t="str">
        <f>IFERROR(IF(AE29="","",IF(AE29&lt;=0.2,"Muy Baja",IF(AE29&lt;=0.4,"Baja",IF(AE29&lt;=0.6,"Media",IF(AE29&lt;=0.8,"Alta","Muy Alta"))))),"")</f>
        <v/>
      </c>
      <c r="AG29" s="117" t="str">
        <f t="shared" si="2"/>
        <v/>
      </c>
      <c r="AH29" s="151" t="str">
        <f>IFERROR(IF(AI29="","",IF(AI29&lt;=0.2,"Leve",IF(AI29&lt;=0.4,"Menor",IF(AI29&lt;=0.6,"Moderado",IF(AI29&lt;=0.8,"Mayor","Catastrófico"))))),"")</f>
        <v/>
      </c>
      <c r="AI29" s="117" t="str">
        <f>IFERROR(IF(T29="Impacto",(P29-(+P29*AA29)),IF(T29="Probabilidad",P29,"")),"")</f>
        <v/>
      </c>
      <c r="AJ29" s="118" t="str">
        <f t="shared" si="3"/>
        <v/>
      </c>
      <c r="AK29" s="359"/>
      <c r="AL29" s="194"/>
      <c r="AM29" s="189"/>
      <c r="AN29" s="197"/>
      <c r="AO29" s="197"/>
      <c r="AP29" s="194"/>
      <c r="AQ29" s="197"/>
      <c r="AR29" s="194"/>
      <c r="AS29" s="197"/>
      <c r="AT29" s="194"/>
      <c r="AU29" s="119"/>
      <c r="AV29" s="153"/>
      <c r="AW29" s="154"/>
      <c r="AX29" s="194"/>
      <c r="AY29" s="194"/>
      <c r="AZ29" s="189"/>
      <c r="BA29" s="197"/>
      <c r="BB29" s="197"/>
      <c r="BC29" s="194"/>
      <c r="BD29" s="194"/>
      <c r="BE29" s="189"/>
      <c r="BF29" s="197"/>
      <c r="BG29" s="197"/>
      <c r="BH29" s="194"/>
      <c r="BI29" s="194"/>
      <c r="BJ29" s="189"/>
      <c r="BK29" s="197"/>
      <c r="BL29" s="197"/>
      <c r="BM29" s="153"/>
      <c r="BN29" s="153"/>
      <c r="BO29" s="154"/>
      <c r="BP29" s="119"/>
      <c r="BQ29" s="119"/>
      <c r="BR29" s="155"/>
      <c r="BS29" s="153"/>
      <c r="BT29" s="153"/>
      <c r="BU29" s="153"/>
      <c r="BV29" s="119"/>
      <c r="BW29" s="153"/>
      <c r="BX29" s="153"/>
      <c r="BY29" s="119"/>
      <c r="BZ29" s="153"/>
      <c r="CA29" s="154"/>
      <c r="CB29" s="153"/>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row>
    <row r="30" spans="1:106" ht="16.5" customHeight="1" x14ac:dyDescent="0.3">
      <c r="A30" s="355"/>
      <c r="B30" s="326"/>
      <c r="C30" s="326"/>
      <c r="D30" s="326"/>
      <c r="E30" s="357"/>
      <c r="F30" s="326"/>
      <c r="G30" s="326"/>
      <c r="H30" s="326"/>
      <c r="I30" s="326"/>
      <c r="J30" s="355"/>
      <c r="K30" s="349"/>
      <c r="L30" s="350"/>
      <c r="M30" s="358"/>
      <c r="N30" s="347"/>
      <c r="O30" s="349"/>
      <c r="P30" s="350"/>
      <c r="Q30" s="351"/>
      <c r="R30" s="189">
        <v>2</v>
      </c>
      <c r="S30" s="190"/>
      <c r="T30" s="184" t="str">
        <f t="shared" si="0"/>
        <v/>
      </c>
      <c r="U30" s="184"/>
      <c r="V30" s="184"/>
      <c r="W30" s="184"/>
      <c r="X30" s="184"/>
      <c r="Y30" s="205"/>
      <c r="Z30" s="205"/>
      <c r="AA30" s="117" t="str">
        <f t="shared" si="1"/>
        <v/>
      </c>
      <c r="AB30" s="205"/>
      <c r="AC30" s="205"/>
      <c r="AD30" s="205"/>
      <c r="AE30" s="178" t="str">
        <f>IFERROR(IF(AND(T29="Probabilidad",T30="Probabilidad"),(AG29-(+AG29*AA30)),IF(T30="Probabilidad",(L29-(+L29*AA30)),IF(T30="Impacto",AG29,""))),"")</f>
        <v/>
      </c>
      <c r="AF30" s="151" t="str">
        <f t="shared" si="4"/>
        <v/>
      </c>
      <c r="AG30" s="117" t="str">
        <f t="shared" si="2"/>
        <v/>
      </c>
      <c r="AH30" s="151" t="str">
        <f t="shared" si="5"/>
        <v/>
      </c>
      <c r="AI30" s="117" t="str">
        <f>IFERROR(IF(AND(T29="Impacto",T30="Impacto"),(AI23-(+AI23*AA30)),IF(T30="Impacto",($P$29-(+$P$29*AA30)),IF(T30="Probabilidad",AI23,""))),"")</f>
        <v/>
      </c>
      <c r="AJ30" s="118" t="str">
        <f t="shared" si="3"/>
        <v/>
      </c>
      <c r="AK30" s="360"/>
      <c r="AL30" s="194"/>
      <c r="AM30" s="189"/>
      <c r="AN30" s="197"/>
      <c r="AO30" s="197"/>
      <c r="AP30" s="194"/>
      <c r="AQ30" s="197"/>
      <c r="AR30" s="194"/>
      <c r="AS30" s="197"/>
      <c r="AT30" s="194"/>
      <c r="AU30" s="119"/>
      <c r="AV30" s="153"/>
      <c r="AW30" s="154"/>
      <c r="AX30" s="194"/>
      <c r="AY30" s="194"/>
      <c r="AZ30" s="189"/>
      <c r="BA30" s="197"/>
      <c r="BB30" s="197"/>
      <c r="BC30" s="194"/>
      <c r="BD30" s="194"/>
      <c r="BE30" s="189"/>
      <c r="BF30" s="197"/>
      <c r="BG30" s="197"/>
      <c r="BH30" s="194"/>
      <c r="BI30" s="194"/>
      <c r="BJ30" s="189"/>
      <c r="BK30" s="197"/>
      <c r="BL30" s="197"/>
      <c r="BM30" s="153"/>
      <c r="BN30" s="153"/>
      <c r="BO30" s="154"/>
      <c r="BP30" s="119"/>
      <c r="BQ30" s="119"/>
      <c r="BR30" s="155"/>
      <c r="BS30" s="153"/>
      <c r="BT30" s="153"/>
      <c r="BU30" s="153"/>
      <c r="BV30" s="119"/>
      <c r="BW30" s="153"/>
      <c r="BX30" s="153"/>
      <c r="BY30" s="119"/>
      <c r="BZ30" s="153"/>
      <c r="CA30" s="154"/>
      <c r="CB30" s="153"/>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row>
    <row r="31" spans="1:106" ht="16.5" customHeight="1" x14ac:dyDescent="0.3">
      <c r="A31" s="355"/>
      <c r="B31" s="326"/>
      <c r="C31" s="326"/>
      <c r="D31" s="326"/>
      <c r="E31" s="357"/>
      <c r="F31" s="326"/>
      <c r="G31" s="326"/>
      <c r="H31" s="326"/>
      <c r="I31" s="326"/>
      <c r="J31" s="355"/>
      <c r="K31" s="349"/>
      <c r="L31" s="350"/>
      <c r="M31" s="358"/>
      <c r="N31" s="347"/>
      <c r="O31" s="349"/>
      <c r="P31" s="350"/>
      <c r="Q31" s="351"/>
      <c r="R31" s="189">
        <v>3</v>
      </c>
      <c r="S31" s="202"/>
      <c r="T31" s="184" t="str">
        <f t="shared" si="0"/>
        <v/>
      </c>
      <c r="U31" s="184"/>
      <c r="V31" s="184"/>
      <c r="W31" s="184"/>
      <c r="X31" s="184"/>
      <c r="Y31" s="205"/>
      <c r="Z31" s="205"/>
      <c r="AA31" s="117" t="str">
        <f t="shared" ref="AA31:AA58" si="6">IF(AND(Y31="Preventivo",Z31="Automático"),"50%",IF(AND(Y31="Preventivo",Z31="Manual"),"40%",IF(AND(Y31="Detectivo",Z31="Automático"),"40%",IF(AND(Y31="Detectivo",Z31="Manual"),"30%",IF(AND(Y31="Correctivo",Z31="Automático"),"35%",IF(AND(Y31="Correctivo",Z31="Manual"),"25%",""))))))</f>
        <v/>
      </c>
      <c r="AB31" s="205"/>
      <c r="AC31" s="205"/>
      <c r="AD31" s="205"/>
      <c r="AE31" s="178" t="str">
        <f>IFERROR(IF(AND(T30="Probabilidad",T31="Probabilidad"),(AG30-(+AG30*AA31)),IF(AND(T30="Impacto",T31="Probabilidad"),(AG29-(+AG29*AA31)),IF(T31="Impacto",AG30,""))),"")</f>
        <v/>
      </c>
      <c r="AF31" s="151" t="str">
        <f t="shared" si="4"/>
        <v/>
      </c>
      <c r="AG31" s="117" t="str">
        <f t="shared" ref="AG31:AG58" si="7">+AE31</f>
        <v/>
      </c>
      <c r="AH31" s="151" t="str">
        <f t="shared" si="5"/>
        <v/>
      </c>
      <c r="AI31" s="117" t="str">
        <f>IFERROR(IF(AND(T30="Impacto",T31="Impacto"),(AI30-(+AI30*AA31)),IF(AND(T30="Probabilidad",T31="Impacto"),(AI29-(+AI29*AA31)),IF(T31="Probabilidad",AI30,""))),"")</f>
        <v/>
      </c>
      <c r="AJ31" s="118" t="str">
        <f t="shared" ref="AJ31:AJ58" si="8">IFERROR(IF(OR(AND(AF31="Muy Baja",AH31="Leve"),AND(AF31="Muy Baja",AH31="Menor"),AND(AF31="Baja",AH31="Leve")),"Bajo",IF(OR(AND(AF31="Muy baja",AH31="Moderado"),AND(AF31="Baja",AH31="Menor"),AND(AF31="Baja",AH31="Moderado"),AND(AF31="Media",AH31="Leve"),AND(AF31="Media",AH31="Menor"),AND(AF31="Media",AH31="Moderado"),AND(AF31="Alta",AH31="Leve"),AND(AF31="Alta",AH31="Menor")),"Moderado",IF(OR(AND(AF31="Muy Baja",AH31="Mayor"),AND(AF31="Baja",AH31="Mayor"),AND(AF31="Media",AH31="Mayor"),AND(AF31="Alta",AH31="Moderado"),AND(AF31="Alta",AH31="Mayor"),AND(AF31="Muy Alta",AH31="Leve"),AND(AF31="Muy Alta",AH31="Menor"),AND(AF31="Muy Alta",AH31="Moderado"),AND(AF31="Muy Alta",AH31="Mayor")),"Alto",IF(OR(AND(AF31="Muy Baja",AH31="Catastrófico"),AND(AF31="Baja",AH31="Catastrófico"),AND(AF31="Media",AH31="Catastrófico"),AND(AF31="Alta",AH31="Catastrófico"),AND(AF31="Muy Alta",AH31="Catastrófico")),"Extremo","")))),"")</f>
        <v/>
      </c>
      <c r="AK31" s="360"/>
      <c r="AL31" s="194"/>
      <c r="AM31" s="189"/>
      <c r="AN31" s="197"/>
      <c r="AO31" s="197"/>
      <c r="AP31" s="194"/>
      <c r="AQ31" s="197"/>
      <c r="AR31" s="194"/>
      <c r="AS31" s="197"/>
      <c r="AT31" s="194"/>
      <c r="AU31" s="119"/>
      <c r="AV31" s="153"/>
      <c r="AW31" s="154"/>
      <c r="AX31" s="194"/>
      <c r="AY31" s="194"/>
      <c r="AZ31" s="189"/>
      <c r="BA31" s="197"/>
      <c r="BB31" s="197"/>
      <c r="BC31" s="153"/>
      <c r="BD31" s="153"/>
      <c r="BE31" s="154"/>
      <c r="BF31" s="119"/>
      <c r="BG31" s="119"/>
      <c r="BH31" s="194"/>
      <c r="BI31" s="194"/>
      <c r="BJ31" s="189"/>
      <c r="BK31" s="197"/>
      <c r="BL31" s="197"/>
      <c r="BM31" s="153"/>
      <c r="BN31" s="153"/>
      <c r="BO31" s="154"/>
      <c r="BP31" s="119"/>
      <c r="BQ31" s="119"/>
      <c r="BR31" s="155"/>
      <c r="BS31" s="153"/>
      <c r="BT31" s="153"/>
      <c r="BU31" s="153"/>
      <c r="BV31" s="119"/>
      <c r="BW31" s="153"/>
      <c r="BX31" s="153"/>
      <c r="BY31" s="119"/>
      <c r="BZ31" s="153"/>
      <c r="CA31" s="154"/>
      <c r="CB31" s="153"/>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row>
    <row r="32" spans="1:106" ht="16.5" customHeight="1" x14ac:dyDescent="0.3">
      <c r="A32" s="355"/>
      <c r="B32" s="326"/>
      <c r="C32" s="326"/>
      <c r="D32" s="326"/>
      <c r="E32" s="357"/>
      <c r="F32" s="326"/>
      <c r="G32" s="326"/>
      <c r="H32" s="326"/>
      <c r="I32" s="326"/>
      <c r="J32" s="355"/>
      <c r="K32" s="349"/>
      <c r="L32" s="350"/>
      <c r="M32" s="358"/>
      <c r="N32" s="347"/>
      <c r="O32" s="349"/>
      <c r="P32" s="350"/>
      <c r="Q32" s="351"/>
      <c r="R32" s="189">
        <v>4</v>
      </c>
      <c r="S32" s="190"/>
      <c r="T32" s="184" t="str">
        <f t="shared" ref="T32:T58" si="9">IF(OR(Y32="Preventivo",Y32="Detectivo"),"Probabilidad",IF(Y32="Correctivo","Impacto",""))</f>
        <v/>
      </c>
      <c r="U32" s="184"/>
      <c r="V32" s="184"/>
      <c r="W32" s="184"/>
      <c r="X32" s="184"/>
      <c r="Y32" s="205"/>
      <c r="Z32" s="205"/>
      <c r="AA32" s="117" t="str">
        <f t="shared" si="6"/>
        <v/>
      </c>
      <c r="AB32" s="205"/>
      <c r="AC32" s="205"/>
      <c r="AD32" s="205"/>
      <c r="AE32" s="178" t="str">
        <f>IFERROR(IF(AND(T31="Probabilidad",T32="Probabilidad"),(AG31-(+AG31*AA32)),IF(AND(T31="Impacto",T32="Probabilidad"),(AG30-(+AG30*AA32)),IF(T32="Impacto",AG31,""))),"")</f>
        <v/>
      </c>
      <c r="AF32" s="151" t="str">
        <f t="shared" si="4"/>
        <v/>
      </c>
      <c r="AG32" s="117" t="str">
        <f t="shared" si="7"/>
        <v/>
      </c>
      <c r="AH32" s="151" t="str">
        <f t="shared" si="5"/>
        <v/>
      </c>
      <c r="AI32" s="117" t="str">
        <f>IFERROR(IF(AND(T31="Impacto",T32="Impacto"),(AI31-(+AI31*AA32)),IF(AND(T31="Probabilidad",T32="Impacto"),(AI30-(+AI30*AA32)),IF(T32="Probabilidad",AI31,""))),"")</f>
        <v/>
      </c>
      <c r="AJ32" s="118" t="str">
        <f t="shared" si="8"/>
        <v/>
      </c>
      <c r="AK32" s="360"/>
      <c r="AL32" s="194"/>
      <c r="AM32" s="189"/>
      <c r="AN32" s="197"/>
      <c r="AO32" s="197"/>
      <c r="AP32" s="194"/>
      <c r="AQ32" s="197"/>
      <c r="AR32" s="194"/>
      <c r="AS32" s="197"/>
      <c r="AT32" s="194"/>
      <c r="AU32" s="119"/>
      <c r="AV32" s="153"/>
      <c r="AW32" s="154"/>
      <c r="AX32" s="194"/>
      <c r="AY32" s="194"/>
      <c r="AZ32" s="189"/>
      <c r="BA32" s="197"/>
      <c r="BB32" s="197"/>
      <c r="BC32" s="153"/>
      <c r="BD32" s="153"/>
      <c r="BE32" s="154"/>
      <c r="BF32" s="119"/>
      <c r="BG32" s="119"/>
      <c r="BH32" s="194"/>
      <c r="BI32" s="194"/>
      <c r="BJ32" s="189"/>
      <c r="BK32" s="197"/>
      <c r="BL32" s="197"/>
      <c r="BM32" s="153"/>
      <c r="BN32" s="153"/>
      <c r="BO32" s="154"/>
      <c r="BP32" s="119"/>
      <c r="BQ32" s="119"/>
      <c r="BR32" s="155"/>
      <c r="BS32" s="153"/>
      <c r="BT32" s="153"/>
      <c r="BU32" s="153"/>
      <c r="BV32" s="119"/>
      <c r="BW32" s="153"/>
      <c r="BX32" s="153"/>
      <c r="BY32" s="119"/>
      <c r="BZ32" s="153"/>
      <c r="CA32" s="154"/>
      <c r="CB32" s="153"/>
      <c r="CC32" s="158"/>
      <c r="CD32" s="158"/>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row>
    <row r="33" spans="1:106" ht="16.5" customHeight="1" x14ac:dyDescent="0.3">
      <c r="A33" s="355"/>
      <c r="B33" s="326"/>
      <c r="C33" s="326"/>
      <c r="D33" s="326"/>
      <c r="E33" s="357"/>
      <c r="F33" s="326"/>
      <c r="G33" s="326"/>
      <c r="H33" s="326"/>
      <c r="I33" s="326"/>
      <c r="J33" s="355"/>
      <c r="K33" s="349"/>
      <c r="L33" s="350"/>
      <c r="M33" s="358"/>
      <c r="N33" s="347"/>
      <c r="O33" s="349"/>
      <c r="P33" s="350"/>
      <c r="Q33" s="351"/>
      <c r="R33" s="189">
        <v>5</v>
      </c>
      <c r="S33" s="190"/>
      <c r="T33" s="184" t="str">
        <f t="shared" si="9"/>
        <v/>
      </c>
      <c r="U33" s="184"/>
      <c r="V33" s="184"/>
      <c r="W33" s="184"/>
      <c r="X33" s="184"/>
      <c r="Y33" s="205"/>
      <c r="Z33" s="205"/>
      <c r="AA33" s="117" t="str">
        <f t="shared" si="6"/>
        <v/>
      </c>
      <c r="AB33" s="205"/>
      <c r="AC33" s="205"/>
      <c r="AD33" s="205"/>
      <c r="AE33" s="178" t="str">
        <f>IFERROR(IF(AND(T32="Probabilidad",T33="Probabilidad"),(AG32-(+AG32*AA33)),IF(AND(T32="Impacto",T33="Probabilidad"),(AG31-(+AG31*AA33)),IF(T33="Impacto",AG32,""))),"")</f>
        <v/>
      </c>
      <c r="AF33" s="151" t="str">
        <f t="shared" si="4"/>
        <v/>
      </c>
      <c r="AG33" s="117" t="str">
        <f t="shared" si="7"/>
        <v/>
      </c>
      <c r="AH33" s="151" t="str">
        <f t="shared" si="5"/>
        <v/>
      </c>
      <c r="AI33" s="117" t="str">
        <f>IFERROR(IF(AND(T32="Impacto",T33="Impacto"),(AI32-(+AI32*AA33)),IF(AND(T32="Probabilidad",T33="Impacto"),(AI31-(+AI31*AA33)),IF(T33="Probabilidad",AI32,""))),"")</f>
        <v/>
      </c>
      <c r="AJ33" s="118" t="str">
        <f t="shared" si="8"/>
        <v/>
      </c>
      <c r="AK33" s="360"/>
      <c r="AL33" s="194"/>
      <c r="AM33" s="189"/>
      <c r="AN33" s="197"/>
      <c r="AO33" s="197"/>
      <c r="AP33" s="194"/>
      <c r="AQ33" s="197"/>
      <c r="AR33" s="194"/>
      <c r="AS33" s="197"/>
      <c r="AT33" s="194"/>
      <c r="AU33" s="119"/>
      <c r="AV33" s="153"/>
      <c r="AW33" s="154"/>
      <c r="AX33" s="194"/>
      <c r="AY33" s="194"/>
      <c r="AZ33" s="189"/>
      <c r="BA33" s="197"/>
      <c r="BB33" s="197"/>
      <c r="BC33" s="153"/>
      <c r="BD33" s="153"/>
      <c r="BE33" s="154"/>
      <c r="BF33" s="119"/>
      <c r="BG33" s="119"/>
      <c r="BH33" s="194"/>
      <c r="BI33" s="194"/>
      <c r="BJ33" s="189"/>
      <c r="BK33" s="197"/>
      <c r="BL33" s="197"/>
      <c r="BM33" s="153"/>
      <c r="BN33" s="153"/>
      <c r="BO33" s="154"/>
      <c r="BP33" s="119"/>
      <c r="BQ33" s="119"/>
      <c r="BR33" s="155"/>
      <c r="BS33" s="153"/>
      <c r="BT33" s="153"/>
      <c r="BU33" s="153"/>
      <c r="BV33" s="119"/>
      <c r="BW33" s="153"/>
      <c r="BX33" s="153"/>
      <c r="BY33" s="119"/>
      <c r="BZ33" s="153"/>
      <c r="CA33" s="154"/>
      <c r="CB33" s="153"/>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row>
    <row r="34" spans="1:106" ht="16.5" customHeight="1" x14ac:dyDescent="0.3">
      <c r="A34" s="355"/>
      <c r="B34" s="326"/>
      <c r="C34" s="326"/>
      <c r="D34" s="326"/>
      <c r="E34" s="357"/>
      <c r="F34" s="326"/>
      <c r="G34" s="326"/>
      <c r="H34" s="326"/>
      <c r="I34" s="326"/>
      <c r="J34" s="355"/>
      <c r="K34" s="349"/>
      <c r="L34" s="350"/>
      <c r="M34" s="358"/>
      <c r="N34" s="348"/>
      <c r="O34" s="349"/>
      <c r="P34" s="350"/>
      <c r="Q34" s="351"/>
      <c r="R34" s="189">
        <v>6</v>
      </c>
      <c r="S34" s="190"/>
      <c r="T34" s="184" t="str">
        <f t="shared" si="9"/>
        <v/>
      </c>
      <c r="U34" s="184"/>
      <c r="V34" s="184"/>
      <c r="W34" s="184"/>
      <c r="X34" s="184"/>
      <c r="Y34" s="205"/>
      <c r="Z34" s="205"/>
      <c r="AA34" s="117" t="str">
        <f t="shared" si="6"/>
        <v/>
      </c>
      <c r="AB34" s="205"/>
      <c r="AC34" s="205"/>
      <c r="AD34" s="205"/>
      <c r="AE34" s="178" t="str">
        <f>IFERROR(IF(AND(T33="Probabilidad",T34="Probabilidad"),(AG33-(+AG33*AA34)),IF(AND(T33="Impacto",T34="Probabilidad"),(AG32-(+AG32*AA34)),IF(T34="Impacto",AG33,""))),"")</f>
        <v/>
      </c>
      <c r="AF34" s="151" t="str">
        <f t="shared" si="4"/>
        <v/>
      </c>
      <c r="AG34" s="117" t="str">
        <f t="shared" si="7"/>
        <v/>
      </c>
      <c r="AH34" s="151" t="str">
        <f>IFERROR(IF(AI34="","",IF(AI34&lt;=0.2,"Leve",IF(AI34&lt;=0.4,"Menor",IF(AI34&lt;=0.6,"Moderado",IF(AI34&lt;=0.8,"Mayor","Catastrófico"))))),"")</f>
        <v/>
      </c>
      <c r="AI34" s="117" t="str">
        <f>IFERROR(IF(AND(T33="Impacto",T34="Impacto"),(AI33-(+AI33*AA34)),IF(AND(T33="Probabilidad",T34="Impacto"),(AI32-(+AI32*AA34)),IF(T34="Probabilidad",AI33,""))),"")</f>
        <v/>
      </c>
      <c r="AJ34" s="118" t="str">
        <f t="shared" si="8"/>
        <v/>
      </c>
      <c r="AK34" s="361"/>
      <c r="AL34" s="194"/>
      <c r="AM34" s="189"/>
      <c r="AN34" s="197"/>
      <c r="AO34" s="197"/>
      <c r="AP34" s="194"/>
      <c r="AQ34" s="197"/>
      <c r="AR34" s="194"/>
      <c r="AS34" s="197"/>
      <c r="AT34" s="194"/>
      <c r="AU34" s="119"/>
      <c r="AV34" s="153"/>
      <c r="AW34" s="154"/>
      <c r="AX34" s="194"/>
      <c r="AY34" s="194"/>
      <c r="AZ34" s="189"/>
      <c r="BA34" s="197"/>
      <c r="BB34" s="197"/>
      <c r="BC34" s="153"/>
      <c r="BD34" s="153"/>
      <c r="BE34" s="154"/>
      <c r="BF34" s="119"/>
      <c r="BG34" s="119"/>
      <c r="BH34" s="194"/>
      <c r="BI34" s="194"/>
      <c r="BJ34" s="189"/>
      <c r="BK34" s="197"/>
      <c r="BL34" s="197"/>
      <c r="BM34" s="153"/>
      <c r="BN34" s="153"/>
      <c r="BO34" s="154"/>
      <c r="BP34" s="119"/>
      <c r="BQ34" s="119"/>
      <c r="BR34" s="155"/>
      <c r="BS34" s="153"/>
      <c r="BT34" s="153"/>
      <c r="BU34" s="153"/>
      <c r="BV34" s="119"/>
      <c r="BW34" s="153"/>
      <c r="BX34" s="153"/>
      <c r="BY34" s="119"/>
      <c r="BZ34" s="153"/>
      <c r="CA34" s="154"/>
      <c r="CB34" s="153"/>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row>
    <row r="35" spans="1:106" ht="16.5" customHeight="1" x14ac:dyDescent="0.3">
      <c r="A35" s="355">
        <v>6</v>
      </c>
      <c r="B35" s="326"/>
      <c r="C35" s="326"/>
      <c r="D35" s="326"/>
      <c r="E35" s="357"/>
      <c r="F35" s="326"/>
      <c r="G35" s="326"/>
      <c r="H35" s="326"/>
      <c r="I35" s="326"/>
      <c r="J35" s="355"/>
      <c r="K35" s="349" t="str">
        <f>IF(J35&lt;=0,"",IF(J35&lt;=2,"Muy Baja",IF(J35&lt;=24,"Baja",IF(J35&lt;=500,"Media",IF(J35&lt;=5000,"Alta","Muy Alta")))))</f>
        <v/>
      </c>
      <c r="L35" s="350" t="str">
        <f>IF(K35="","",IF(K35="Muy Baja",0.2,IF(K35="Baja",0.4,IF(K35="Media",0.6,IF(K35="Alta",0.8,IF(K35="Muy Alta",1,))))))</f>
        <v/>
      </c>
      <c r="M35" s="358"/>
      <c r="N35" s="346">
        <f>IF(NOT(ISERROR(MATCH(M35,'Tabla Impacto'!$B$221:$B$223,0))),'Tabla Impacto'!$F$223&amp;"Por favor no seleccionar los criterios de impacto(Afectación Económica o presupuestal y Pérdida Reputacional)",M35)</f>
        <v>0</v>
      </c>
      <c r="O35" s="349" t="str">
        <f>IF(OR(N35='Tabla Impacto'!$C$11,N35='Tabla Impacto'!$D$11),"Leve",IF(OR(N35='Tabla Impacto'!$C$12,N35='Tabla Impacto'!$D$12),"Menor",IF(OR(N35='Tabla Impacto'!$C$13,N35='Tabla Impacto'!$D$13),"Moderado",IF(OR(N35='Tabla Impacto'!$C$14,N35='Tabla Impacto'!$D$14),"Mayor",IF(OR(N35='Tabla Impacto'!$C$15,N35='Tabla Impacto'!$D$15),"Catastrófico","")))))</f>
        <v/>
      </c>
      <c r="P35" s="350" t="str">
        <f>IF(O35="","",IF(O35="Leve",0.2,IF(O35="Menor",0.4,IF(O35="Moderado",0.6,IF(O35="Mayor",0.8,IF(O35="Catastrófico",1,))))))</f>
        <v/>
      </c>
      <c r="Q35" s="351"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89">
        <v>1</v>
      </c>
      <c r="S35" s="190"/>
      <c r="T35" s="184" t="str">
        <f t="shared" si="9"/>
        <v/>
      </c>
      <c r="U35" s="184"/>
      <c r="V35" s="184"/>
      <c r="W35" s="184"/>
      <c r="X35" s="184"/>
      <c r="Y35" s="205"/>
      <c r="Z35" s="205"/>
      <c r="AA35" s="117" t="str">
        <f t="shared" si="6"/>
        <v/>
      </c>
      <c r="AB35" s="205"/>
      <c r="AC35" s="205"/>
      <c r="AD35" s="205"/>
      <c r="AE35" s="178" t="str">
        <f>IFERROR(IF(T35="Probabilidad",(L35-(+L35*AA35)),IF(T35="Impacto",L35,"")),"")</f>
        <v/>
      </c>
      <c r="AF35" s="151" t="str">
        <f>IFERROR(IF(AE35="","",IF(AE35&lt;=0.2,"Muy Baja",IF(AE35&lt;=0.4,"Baja",IF(AE35&lt;=0.6,"Media",IF(AE35&lt;=0.8,"Alta","Muy Alta"))))),"")</f>
        <v/>
      </c>
      <c r="AG35" s="117" t="str">
        <f t="shared" si="7"/>
        <v/>
      </c>
      <c r="AH35" s="151" t="str">
        <f>IFERROR(IF(AI35="","",IF(AI35&lt;=0.2,"Leve",IF(AI35&lt;=0.4,"Menor",IF(AI35&lt;=0.6,"Moderado",IF(AI35&lt;=0.8,"Mayor","Catastrófico"))))),"")</f>
        <v/>
      </c>
      <c r="AI35" s="117" t="str">
        <f>IFERROR(IF(T35="Impacto",(P35-(+P35*AA35)),IF(T35="Probabilidad",P35,"")),"")</f>
        <v/>
      </c>
      <c r="AJ35" s="118" t="str">
        <f t="shared" si="8"/>
        <v/>
      </c>
      <c r="AK35" s="359"/>
      <c r="AL35" s="194"/>
      <c r="AM35" s="189"/>
      <c r="AN35" s="197"/>
      <c r="AO35" s="197"/>
      <c r="AP35" s="194"/>
      <c r="AQ35" s="197"/>
      <c r="AR35" s="194"/>
      <c r="AS35" s="197"/>
      <c r="AT35" s="194"/>
      <c r="AU35" s="119"/>
      <c r="AV35" s="153"/>
      <c r="AW35" s="154"/>
      <c r="AX35" s="194"/>
      <c r="AY35" s="194"/>
      <c r="AZ35" s="189"/>
      <c r="BA35" s="197"/>
      <c r="BB35" s="197"/>
      <c r="BC35" s="153"/>
      <c r="BD35" s="153"/>
      <c r="BE35" s="154"/>
      <c r="BF35" s="119"/>
      <c r="BG35" s="119"/>
      <c r="BH35" s="194"/>
      <c r="BI35" s="194"/>
      <c r="BJ35" s="189"/>
      <c r="BK35" s="197"/>
      <c r="BL35" s="197"/>
      <c r="BM35" s="153"/>
      <c r="BN35" s="153"/>
      <c r="BO35" s="154"/>
      <c r="BP35" s="119"/>
      <c r="BQ35" s="119"/>
      <c r="BR35" s="155"/>
      <c r="BS35" s="153"/>
      <c r="BT35" s="153"/>
      <c r="BU35" s="153"/>
      <c r="BV35" s="119"/>
      <c r="BW35" s="153"/>
      <c r="BX35" s="153"/>
      <c r="BY35" s="119"/>
      <c r="BZ35" s="153"/>
      <c r="CA35" s="154"/>
      <c r="CB35" s="153"/>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row>
    <row r="36" spans="1:106" ht="16.5" customHeight="1" x14ac:dyDescent="0.3">
      <c r="A36" s="355"/>
      <c r="B36" s="326"/>
      <c r="C36" s="326"/>
      <c r="D36" s="326"/>
      <c r="E36" s="357"/>
      <c r="F36" s="326"/>
      <c r="G36" s="326"/>
      <c r="H36" s="326"/>
      <c r="I36" s="326"/>
      <c r="J36" s="355"/>
      <c r="K36" s="349"/>
      <c r="L36" s="350"/>
      <c r="M36" s="358"/>
      <c r="N36" s="347"/>
      <c r="O36" s="349"/>
      <c r="P36" s="350"/>
      <c r="Q36" s="351"/>
      <c r="R36" s="189">
        <v>2</v>
      </c>
      <c r="S36" s="190"/>
      <c r="T36" s="184" t="str">
        <f t="shared" si="9"/>
        <v/>
      </c>
      <c r="U36" s="184"/>
      <c r="V36" s="184"/>
      <c r="W36" s="184"/>
      <c r="X36" s="184"/>
      <c r="Y36" s="205"/>
      <c r="Z36" s="205"/>
      <c r="AA36" s="117" t="str">
        <f t="shared" si="6"/>
        <v/>
      </c>
      <c r="AB36" s="205"/>
      <c r="AC36" s="205"/>
      <c r="AD36" s="205"/>
      <c r="AE36" s="178" t="str">
        <f>IFERROR(IF(AND(T35="Probabilidad",T36="Probabilidad"),(AG35-(+AG35*AA36)),IF(T36="Probabilidad",(L35-(+L35*AA36)),IF(T36="Impacto",AG35,""))),"")</f>
        <v/>
      </c>
      <c r="AF36" s="151" t="str">
        <f t="shared" si="4"/>
        <v/>
      </c>
      <c r="AG36" s="117" t="str">
        <f t="shared" si="7"/>
        <v/>
      </c>
      <c r="AH36" s="151" t="str">
        <f t="shared" si="5"/>
        <v/>
      </c>
      <c r="AI36" s="117" t="str">
        <f>IFERROR(IF(AND(T35="Impacto",T36="Impacto"),(AI29-(+AI29*AA36)),IF(T36="Impacto",($P$35-(+$P$35*AA36)),IF(T36="Probabilidad",AI29,""))),"")</f>
        <v/>
      </c>
      <c r="AJ36" s="118" t="str">
        <f t="shared" si="8"/>
        <v/>
      </c>
      <c r="AK36" s="360"/>
      <c r="AL36" s="194"/>
      <c r="AM36" s="189"/>
      <c r="AN36" s="197"/>
      <c r="AO36" s="197"/>
      <c r="AP36" s="194"/>
      <c r="AQ36" s="197"/>
      <c r="AR36" s="194"/>
      <c r="AS36" s="197"/>
      <c r="AT36" s="194"/>
      <c r="AU36" s="119"/>
      <c r="AV36" s="153"/>
      <c r="AW36" s="154"/>
      <c r="AX36" s="194"/>
      <c r="AY36" s="194"/>
      <c r="AZ36" s="189"/>
      <c r="BA36" s="197"/>
      <c r="BB36" s="197"/>
      <c r="BC36" s="153"/>
      <c r="BD36" s="153"/>
      <c r="BE36" s="154"/>
      <c r="BF36" s="119"/>
      <c r="BG36" s="119"/>
      <c r="BH36" s="194"/>
      <c r="BI36" s="194"/>
      <c r="BJ36" s="189"/>
      <c r="BK36" s="197"/>
      <c r="BL36" s="197"/>
      <c r="BM36" s="153"/>
      <c r="BN36" s="153"/>
      <c r="BO36" s="154"/>
      <c r="BP36" s="119"/>
      <c r="BQ36" s="119"/>
      <c r="BR36" s="155"/>
      <c r="BS36" s="153"/>
      <c r="BT36" s="153"/>
      <c r="BU36" s="153"/>
      <c r="BV36" s="119"/>
      <c r="BW36" s="153"/>
      <c r="BX36" s="153"/>
      <c r="BY36" s="119"/>
      <c r="BZ36" s="153"/>
      <c r="CA36" s="154"/>
      <c r="CB36" s="153"/>
      <c r="CC36" s="158"/>
      <c r="CD36" s="158"/>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row>
    <row r="37" spans="1:106" ht="16.5" customHeight="1" x14ac:dyDescent="0.3">
      <c r="A37" s="355"/>
      <c r="B37" s="326"/>
      <c r="C37" s="326"/>
      <c r="D37" s="326"/>
      <c r="E37" s="357"/>
      <c r="F37" s="326"/>
      <c r="G37" s="326"/>
      <c r="H37" s="326"/>
      <c r="I37" s="326"/>
      <c r="J37" s="355"/>
      <c r="K37" s="349"/>
      <c r="L37" s="350"/>
      <c r="M37" s="358"/>
      <c r="N37" s="347"/>
      <c r="O37" s="349"/>
      <c r="P37" s="350"/>
      <c r="Q37" s="351"/>
      <c r="R37" s="189">
        <v>3</v>
      </c>
      <c r="S37" s="202"/>
      <c r="T37" s="184" t="str">
        <f t="shared" si="9"/>
        <v/>
      </c>
      <c r="U37" s="184"/>
      <c r="V37" s="184"/>
      <c r="W37" s="184"/>
      <c r="X37" s="184"/>
      <c r="Y37" s="205"/>
      <c r="Z37" s="205"/>
      <c r="AA37" s="117" t="str">
        <f t="shared" si="6"/>
        <v/>
      </c>
      <c r="AB37" s="205"/>
      <c r="AC37" s="205"/>
      <c r="AD37" s="205"/>
      <c r="AE37" s="178" t="str">
        <f>IFERROR(IF(AND(T36="Probabilidad",T37="Probabilidad"),(AG36-(+AG36*AA37)),IF(AND(T36="Impacto",T37="Probabilidad"),(AG35-(+AG35*AA37)),IF(T37="Impacto",AG36,""))),"")</f>
        <v/>
      </c>
      <c r="AF37" s="151" t="str">
        <f t="shared" si="4"/>
        <v/>
      </c>
      <c r="AG37" s="117" t="str">
        <f t="shared" si="7"/>
        <v/>
      </c>
      <c r="AH37" s="151" t="str">
        <f t="shared" si="5"/>
        <v/>
      </c>
      <c r="AI37" s="117" t="str">
        <f>IFERROR(IF(AND(T36="Impacto",T37="Impacto"),(AI36-(+AI36*AA37)),IF(AND(T36="Probabilidad",T37="Impacto"),(AI35-(+AI35*AA37)),IF(T37="Probabilidad",AI36,""))),"")</f>
        <v/>
      </c>
      <c r="AJ37" s="118" t="str">
        <f t="shared" si="8"/>
        <v/>
      </c>
      <c r="AK37" s="360"/>
      <c r="AL37" s="194"/>
      <c r="AM37" s="189"/>
      <c r="AN37" s="197"/>
      <c r="AO37" s="197"/>
      <c r="AP37" s="194"/>
      <c r="AQ37" s="197"/>
      <c r="AR37" s="194"/>
      <c r="AS37" s="197"/>
      <c r="AT37" s="194"/>
      <c r="AU37" s="119"/>
      <c r="AV37" s="153"/>
      <c r="AW37" s="154"/>
      <c r="AX37" s="194"/>
      <c r="AY37" s="194"/>
      <c r="AZ37" s="189"/>
      <c r="BA37" s="197"/>
      <c r="BB37" s="197"/>
      <c r="BC37" s="153"/>
      <c r="BD37" s="153"/>
      <c r="BE37" s="154"/>
      <c r="BF37" s="119"/>
      <c r="BG37" s="119"/>
      <c r="BH37" s="194"/>
      <c r="BI37" s="194"/>
      <c r="BJ37" s="189"/>
      <c r="BK37" s="197"/>
      <c r="BL37" s="197"/>
      <c r="BM37" s="153"/>
      <c r="BN37" s="153"/>
      <c r="BO37" s="154"/>
      <c r="BP37" s="119"/>
      <c r="BQ37" s="119"/>
      <c r="BR37" s="155"/>
      <c r="BS37" s="153"/>
      <c r="BT37" s="153"/>
      <c r="BU37" s="153"/>
      <c r="BV37" s="119"/>
      <c r="BW37" s="153"/>
      <c r="BX37" s="153"/>
      <c r="BY37" s="119"/>
      <c r="BZ37" s="153"/>
      <c r="CA37" s="154"/>
      <c r="CB37" s="153"/>
      <c r="CC37" s="158"/>
      <c r="CD37" s="158"/>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row>
    <row r="38" spans="1:106" ht="16.5" customHeight="1" x14ac:dyDescent="0.3">
      <c r="A38" s="355"/>
      <c r="B38" s="326"/>
      <c r="C38" s="326"/>
      <c r="D38" s="326"/>
      <c r="E38" s="357"/>
      <c r="F38" s="326"/>
      <c r="G38" s="326"/>
      <c r="H38" s="326"/>
      <c r="I38" s="326"/>
      <c r="J38" s="355"/>
      <c r="K38" s="349"/>
      <c r="L38" s="350"/>
      <c r="M38" s="358"/>
      <c r="N38" s="347"/>
      <c r="O38" s="349"/>
      <c r="P38" s="350"/>
      <c r="Q38" s="351"/>
      <c r="R38" s="189">
        <v>4</v>
      </c>
      <c r="S38" s="190"/>
      <c r="T38" s="184" t="str">
        <f t="shared" si="9"/>
        <v/>
      </c>
      <c r="U38" s="184"/>
      <c r="V38" s="184"/>
      <c r="W38" s="184"/>
      <c r="X38" s="184"/>
      <c r="Y38" s="205"/>
      <c r="Z38" s="205"/>
      <c r="AA38" s="117" t="str">
        <f t="shared" si="6"/>
        <v/>
      </c>
      <c r="AB38" s="205"/>
      <c r="AC38" s="205"/>
      <c r="AD38" s="205"/>
      <c r="AE38" s="178" t="str">
        <f>IFERROR(IF(AND(T37="Probabilidad",T38="Probabilidad"),(AG37-(+AG37*AA38)),IF(AND(T37="Impacto",T38="Probabilidad"),(AG36-(+AG36*AA38)),IF(T38="Impacto",AG37,""))),"")</f>
        <v/>
      </c>
      <c r="AF38" s="151" t="str">
        <f t="shared" si="4"/>
        <v/>
      </c>
      <c r="AG38" s="117" t="str">
        <f t="shared" si="7"/>
        <v/>
      </c>
      <c r="AH38" s="151" t="str">
        <f t="shared" si="5"/>
        <v/>
      </c>
      <c r="AI38" s="117" t="str">
        <f>IFERROR(IF(AND(T37="Impacto",T38="Impacto"),(AI37-(+AI37*AA38)),IF(AND(T37="Probabilidad",T38="Impacto"),(AI36-(+AI36*AA38)),IF(T38="Probabilidad",AI37,""))),"")</f>
        <v/>
      </c>
      <c r="AJ38" s="118" t="str">
        <f t="shared" si="8"/>
        <v/>
      </c>
      <c r="AK38" s="360"/>
      <c r="AL38" s="194"/>
      <c r="AM38" s="189"/>
      <c r="AN38" s="197"/>
      <c r="AO38" s="197"/>
      <c r="AP38" s="194"/>
      <c r="AQ38" s="197"/>
      <c r="AR38" s="194"/>
      <c r="AS38" s="197"/>
      <c r="AT38" s="194"/>
      <c r="AU38" s="119"/>
      <c r="AV38" s="153"/>
      <c r="AW38" s="154"/>
      <c r="AX38" s="194"/>
      <c r="AY38" s="194"/>
      <c r="AZ38" s="189"/>
      <c r="BA38" s="197"/>
      <c r="BB38" s="197"/>
      <c r="BC38" s="153"/>
      <c r="BD38" s="153"/>
      <c r="BE38" s="154"/>
      <c r="BF38" s="119"/>
      <c r="BG38" s="119"/>
      <c r="BH38" s="194"/>
      <c r="BI38" s="194"/>
      <c r="BJ38" s="189"/>
      <c r="BK38" s="197"/>
      <c r="BL38" s="197"/>
      <c r="BM38" s="153"/>
      <c r="BN38" s="153"/>
      <c r="BO38" s="154"/>
      <c r="BP38" s="119"/>
      <c r="BQ38" s="119"/>
      <c r="BR38" s="155"/>
      <c r="BS38" s="153"/>
      <c r="BT38" s="153"/>
      <c r="BU38" s="153"/>
      <c r="BV38" s="119"/>
      <c r="BW38" s="153"/>
      <c r="BX38" s="153"/>
      <c r="BY38" s="119"/>
      <c r="BZ38" s="153"/>
      <c r="CA38" s="154"/>
      <c r="CB38" s="153"/>
      <c r="CC38" s="158"/>
      <c r="CD38" s="158"/>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row>
    <row r="39" spans="1:106" ht="16.5" customHeight="1" x14ac:dyDescent="0.3">
      <c r="A39" s="355"/>
      <c r="B39" s="326"/>
      <c r="C39" s="326"/>
      <c r="D39" s="326"/>
      <c r="E39" s="357"/>
      <c r="F39" s="326"/>
      <c r="G39" s="326"/>
      <c r="H39" s="326"/>
      <c r="I39" s="326"/>
      <c r="J39" s="355"/>
      <c r="K39" s="349"/>
      <c r="L39" s="350"/>
      <c r="M39" s="358"/>
      <c r="N39" s="347"/>
      <c r="O39" s="349"/>
      <c r="P39" s="350"/>
      <c r="Q39" s="351"/>
      <c r="R39" s="189">
        <v>5</v>
      </c>
      <c r="S39" s="190"/>
      <c r="T39" s="184" t="str">
        <f t="shared" si="9"/>
        <v/>
      </c>
      <c r="U39" s="184"/>
      <c r="V39" s="184"/>
      <c r="W39" s="184"/>
      <c r="X39" s="184"/>
      <c r="Y39" s="205"/>
      <c r="Z39" s="205"/>
      <c r="AA39" s="117" t="str">
        <f t="shared" si="6"/>
        <v/>
      </c>
      <c r="AB39" s="205"/>
      <c r="AC39" s="205"/>
      <c r="AD39" s="205"/>
      <c r="AE39" s="178" t="str">
        <f>IFERROR(IF(AND(T38="Probabilidad",T39="Probabilidad"),(AG38-(+AG38*AA39)),IF(AND(T38="Impacto",T39="Probabilidad"),(AG37-(+AG37*AA39)),IF(T39="Impacto",AG38,""))),"")</f>
        <v/>
      </c>
      <c r="AF39" s="151" t="str">
        <f t="shared" si="4"/>
        <v/>
      </c>
      <c r="AG39" s="117" t="str">
        <f t="shared" si="7"/>
        <v/>
      </c>
      <c r="AH39" s="151" t="str">
        <f t="shared" si="5"/>
        <v/>
      </c>
      <c r="AI39" s="117" t="str">
        <f>IFERROR(IF(AND(T38="Impacto",T39="Impacto"),(AI38-(+AI38*AA39)),IF(AND(T38="Probabilidad",T39="Impacto"),(AI37-(+AI37*AA39)),IF(T39="Probabilidad",AI38,""))),"")</f>
        <v/>
      </c>
      <c r="AJ39" s="118" t="str">
        <f t="shared" si="8"/>
        <v/>
      </c>
      <c r="AK39" s="360"/>
      <c r="AL39" s="194"/>
      <c r="AM39" s="189"/>
      <c r="AN39" s="197"/>
      <c r="AO39" s="197"/>
      <c r="AP39" s="194"/>
      <c r="AQ39" s="197"/>
      <c r="AR39" s="194"/>
      <c r="AS39" s="197"/>
      <c r="AT39" s="194"/>
      <c r="AU39" s="119"/>
      <c r="AV39" s="153"/>
      <c r="AW39" s="154"/>
      <c r="AX39" s="194"/>
      <c r="AY39" s="194"/>
      <c r="AZ39" s="189"/>
      <c r="BA39" s="197"/>
      <c r="BB39" s="197"/>
      <c r="BC39" s="153"/>
      <c r="BD39" s="153"/>
      <c r="BE39" s="154"/>
      <c r="BF39" s="119"/>
      <c r="BG39" s="119"/>
      <c r="BH39" s="194"/>
      <c r="BI39" s="194"/>
      <c r="BJ39" s="189"/>
      <c r="BK39" s="197"/>
      <c r="BL39" s="197"/>
      <c r="BM39" s="153"/>
      <c r="BN39" s="153"/>
      <c r="BO39" s="154"/>
      <c r="BP39" s="119"/>
      <c r="BQ39" s="119"/>
      <c r="BR39" s="155"/>
      <c r="BS39" s="153"/>
      <c r="BT39" s="153"/>
      <c r="BU39" s="153"/>
      <c r="BV39" s="119"/>
      <c r="BW39" s="153"/>
      <c r="BX39" s="153"/>
      <c r="BY39" s="119"/>
      <c r="BZ39" s="153"/>
      <c r="CA39" s="154"/>
      <c r="CB39" s="153"/>
      <c r="CC39" s="158"/>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row>
    <row r="40" spans="1:106" ht="16.5" customHeight="1" x14ac:dyDescent="0.3">
      <c r="A40" s="355"/>
      <c r="B40" s="326"/>
      <c r="C40" s="326"/>
      <c r="D40" s="326"/>
      <c r="E40" s="357"/>
      <c r="F40" s="326"/>
      <c r="G40" s="326"/>
      <c r="H40" s="326"/>
      <c r="I40" s="326"/>
      <c r="J40" s="355"/>
      <c r="K40" s="349"/>
      <c r="L40" s="350"/>
      <c r="M40" s="358"/>
      <c r="N40" s="348"/>
      <c r="O40" s="349"/>
      <c r="P40" s="350"/>
      <c r="Q40" s="351"/>
      <c r="R40" s="189">
        <v>6</v>
      </c>
      <c r="S40" s="190"/>
      <c r="T40" s="184" t="str">
        <f t="shared" si="9"/>
        <v/>
      </c>
      <c r="U40" s="184"/>
      <c r="V40" s="184"/>
      <c r="W40" s="184"/>
      <c r="X40" s="184"/>
      <c r="Y40" s="205"/>
      <c r="Z40" s="205"/>
      <c r="AA40" s="117" t="str">
        <f t="shared" si="6"/>
        <v/>
      </c>
      <c r="AB40" s="205"/>
      <c r="AC40" s="205"/>
      <c r="AD40" s="205"/>
      <c r="AE40" s="178" t="str">
        <f>IFERROR(IF(AND(T39="Probabilidad",T40="Probabilidad"),(AG39-(+AG39*AA40)),IF(AND(T39="Impacto",T40="Probabilidad"),(AG38-(+AG38*AA40)),IF(T40="Impacto",AG39,""))),"")</f>
        <v/>
      </c>
      <c r="AF40" s="151" t="str">
        <f t="shared" si="4"/>
        <v/>
      </c>
      <c r="AG40" s="117" t="str">
        <f t="shared" si="7"/>
        <v/>
      </c>
      <c r="AH40" s="151" t="str">
        <f t="shared" si="5"/>
        <v/>
      </c>
      <c r="AI40" s="117" t="str">
        <f>IFERROR(IF(AND(T39="Impacto",T40="Impacto"),(AI39-(+AI39*AA40)),IF(AND(T39="Probabilidad",T40="Impacto"),(AI38-(+AI38*AA40)),IF(T40="Probabilidad",AI39,""))),"")</f>
        <v/>
      </c>
      <c r="AJ40" s="118" t="str">
        <f t="shared" si="8"/>
        <v/>
      </c>
      <c r="AK40" s="361"/>
      <c r="AL40" s="194"/>
      <c r="AM40" s="189"/>
      <c r="AN40" s="197"/>
      <c r="AO40" s="197"/>
      <c r="AP40" s="194"/>
      <c r="AQ40" s="197"/>
      <c r="AR40" s="194"/>
      <c r="AS40" s="197"/>
      <c r="AT40" s="194"/>
      <c r="AU40" s="119"/>
      <c r="AV40" s="153"/>
      <c r="AW40" s="154"/>
      <c r="AX40" s="194"/>
      <c r="AY40" s="194"/>
      <c r="AZ40" s="189"/>
      <c r="BA40" s="197"/>
      <c r="BB40" s="197"/>
      <c r="BC40" s="153"/>
      <c r="BD40" s="153"/>
      <c r="BE40" s="154"/>
      <c r="BF40" s="119"/>
      <c r="BG40" s="119"/>
      <c r="BH40" s="194"/>
      <c r="BI40" s="194"/>
      <c r="BJ40" s="189"/>
      <c r="BK40" s="197"/>
      <c r="BL40" s="197"/>
      <c r="BM40" s="153"/>
      <c r="BN40" s="153"/>
      <c r="BO40" s="154"/>
      <c r="BP40" s="119"/>
      <c r="BQ40" s="119"/>
      <c r="BR40" s="155"/>
      <c r="BS40" s="153"/>
      <c r="BT40" s="153"/>
      <c r="BU40" s="153"/>
      <c r="BV40" s="119"/>
      <c r="BW40" s="153"/>
      <c r="BX40" s="153"/>
      <c r="BY40" s="119"/>
      <c r="BZ40" s="153"/>
      <c r="CA40" s="154"/>
      <c r="CB40" s="153"/>
      <c r="CC40" s="158"/>
      <c r="CD40" s="158"/>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row>
    <row r="41" spans="1:106" ht="16.5" customHeight="1" x14ac:dyDescent="0.3">
      <c r="A41" s="355">
        <v>7</v>
      </c>
      <c r="B41" s="326"/>
      <c r="C41" s="326"/>
      <c r="D41" s="326"/>
      <c r="E41" s="357"/>
      <c r="F41" s="326"/>
      <c r="G41" s="326"/>
      <c r="H41" s="326"/>
      <c r="I41" s="326"/>
      <c r="J41" s="355"/>
      <c r="K41" s="349" t="str">
        <f>IF(J41&lt;=0,"",IF(J41&lt;=2,"Muy Baja",IF(J41&lt;=24,"Baja",IF(J41&lt;=500,"Media",IF(J41&lt;=5000,"Alta","Muy Alta")))))</f>
        <v/>
      </c>
      <c r="L41" s="350" t="str">
        <f>IF(K41="","",IF(K41="Muy Baja",0.2,IF(K41="Baja",0.4,IF(K41="Media",0.6,IF(K41="Alta",0.8,IF(K41="Muy Alta",1,))))))</f>
        <v/>
      </c>
      <c r="M41" s="358"/>
      <c r="N41" s="346">
        <f>IF(NOT(ISERROR(MATCH(M41,'Tabla Impacto'!$B$221:$B$223,0))),'Tabla Impacto'!$F$223&amp;"Por favor no seleccionar los criterios de impacto(Afectación Económica o presupuestal y Pérdida Reputacional)",M41)</f>
        <v>0</v>
      </c>
      <c r="O41" s="349" t="str">
        <f>IF(OR(N41='Tabla Impacto'!$C$11,N41='Tabla Impacto'!$D$11),"Leve",IF(OR(N41='Tabla Impacto'!$C$12,N41='Tabla Impacto'!$D$12),"Menor",IF(OR(N41='Tabla Impacto'!$C$13,N41='Tabla Impacto'!$D$13),"Moderado",IF(OR(N41='Tabla Impacto'!$C$14,N41='Tabla Impacto'!$D$14),"Mayor",IF(OR(N41='Tabla Impacto'!$C$15,N41='Tabla Impacto'!$D$15),"Catastrófico","")))))</f>
        <v/>
      </c>
      <c r="P41" s="350" t="str">
        <f>IF(O41="","",IF(O41="Leve",0.2,IF(O41="Menor",0.4,IF(O41="Moderado",0.6,IF(O41="Mayor",0.8,IF(O41="Catastrófico",1,))))))</f>
        <v/>
      </c>
      <c r="Q41" s="351"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89">
        <v>1</v>
      </c>
      <c r="S41" s="190"/>
      <c r="T41" s="184" t="str">
        <f t="shared" si="9"/>
        <v/>
      </c>
      <c r="U41" s="184"/>
      <c r="V41" s="184"/>
      <c r="W41" s="184"/>
      <c r="X41" s="184"/>
      <c r="Y41" s="205"/>
      <c r="Z41" s="205"/>
      <c r="AA41" s="117" t="str">
        <f t="shared" si="6"/>
        <v/>
      </c>
      <c r="AB41" s="205"/>
      <c r="AC41" s="205"/>
      <c r="AD41" s="205"/>
      <c r="AE41" s="178" t="str">
        <f>IFERROR(IF(T41="Probabilidad",(L41-(+L41*AA41)),IF(T41="Impacto",L41,"")),"")</f>
        <v/>
      </c>
      <c r="AF41" s="151" t="str">
        <f>IFERROR(IF(AE41="","",IF(AE41&lt;=0.2,"Muy Baja",IF(AE41&lt;=0.4,"Baja",IF(AE41&lt;=0.6,"Media",IF(AE41&lt;=0.8,"Alta","Muy Alta"))))),"")</f>
        <v/>
      </c>
      <c r="AG41" s="117" t="str">
        <f t="shared" si="7"/>
        <v/>
      </c>
      <c r="AH41" s="151" t="str">
        <f>IFERROR(IF(AI41="","",IF(AI41&lt;=0.2,"Leve",IF(AI41&lt;=0.4,"Menor",IF(AI41&lt;=0.6,"Moderado",IF(AI41&lt;=0.8,"Mayor","Catastrófico"))))),"")</f>
        <v/>
      </c>
      <c r="AI41" s="117" t="str">
        <f>IFERROR(IF(T41="Impacto",(P41-(+P41*AA41)),IF(T41="Probabilidad",P41,"")),"")</f>
        <v/>
      </c>
      <c r="AJ41" s="118" t="str">
        <f t="shared" si="8"/>
        <v/>
      </c>
      <c r="AK41" s="359"/>
      <c r="AL41" s="194"/>
      <c r="AM41" s="189"/>
      <c r="AN41" s="197"/>
      <c r="AO41" s="197"/>
      <c r="AP41" s="194"/>
      <c r="AQ41" s="197"/>
      <c r="AR41" s="194"/>
      <c r="AS41" s="197"/>
      <c r="AT41" s="194"/>
      <c r="AU41" s="119"/>
      <c r="AV41" s="153"/>
      <c r="AW41" s="154"/>
      <c r="AX41" s="194"/>
      <c r="AY41" s="194"/>
      <c r="AZ41" s="189"/>
      <c r="BA41" s="197"/>
      <c r="BB41" s="197"/>
      <c r="BC41" s="153"/>
      <c r="BD41" s="153"/>
      <c r="BE41" s="154"/>
      <c r="BF41" s="119"/>
      <c r="BG41" s="119"/>
      <c r="BH41" s="194"/>
      <c r="BI41" s="194"/>
      <c r="BJ41" s="189"/>
      <c r="BK41" s="197"/>
      <c r="BL41" s="197"/>
      <c r="BM41" s="153"/>
      <c r="BN41" s="153"/>
      <c r="BO41" s="154"/>
      <c r="BP41" s="119"/>
      <c r="BQ41" s="119"/>
      <c r="BR41" s="155"/>
      <c r="BS41" s="153"/>
      <c r="BT41" s="153"/>
      <c r="BU41" s="153"/>
      <c r="BV41" s="119"/>
      <c r="BW41" s="153"/>
      <c r="BX41" s="153"/>
      <c r="BY41" s="119"/>
      <c r="BZ41" s="153"/>
      <c r="CA41" s="154"/>
      <c r="CB41" s="153"/>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row>
    <row r="42" spans="1:106" ht="16.5" customHeight="1" x14ac:dyDescent="0.3">
      <c r="A42" s="355"/>
      <c r="B42" s="326"/>
      <c r="C42" s="326"/>
      <c r="D42" s="326"/>
      <c r="E42" s="357"/>
      <c r="F42" s="326"/>
      <c r="G42" s="326"/>
      <c r="H42" s="326"/>
      <c r="I42" s="326"/>
      <c r="J42" s="355"/>
      <c r="K42" s="349"/>
      <c r="L42" s="350"/>
      <c r="M42" s="358"/>
      <c r="N42" s="347"/>
      <c r="O42" s="349"/>
      <c r="P42" s="350"/>
      <c r="Q42" s="351"/>
      <c r="R42" s="189">
        <v>2</v>
      </c>
      <c r="S42" s="190"/>
      <c r="T42" s="184" t="str">
        <f t="shared" si="9"/>
        <v/>
      </c>
      <c r="U42" s="184"/>
      <c r="V42" s="184"/>
      <c r="W42" s="184"/>
      <c r="X42" s="184"/>
      <c r="Y42" s="205"/>
      <c r="Z42" s="205"/>
      <c r="AA42" s="117" t="str">
        <f t="shared" si="6"/>
        <v/>
      </c>
      <c r="AB42" s="205"/>
      <c r="AC42" s="205"/>
      <c r="AD42" s="205"/>
      <c r="AE42" s="178" t="str">
        <f>IFERROR(IF(AND(T41="Probabilidad",T42="Probabilidad"),(AG41-(+AG41*AA42)),IF(T42="Probabilidad",(L41-(+L41*AA42)),IF(T42="Impacto",AG41,""))),"")</f>
        <v/>
      </c>
      <c r="AF42" s="151" t="str">
        <f t="shared" si="4"/>
        <v/>
      </c>
      <c r="AG42" s="117" t="str">
        <f t="shared" si="7"/>
        <v/>
      </c>
      <c r="AH42" s="151" t="str">
        <f t="shared" si="5"/>
        <v/>
      </c>
      <c r="AI42" s="117" t="str">
        <f>IFERROR(IF(AND(T41="Impacto",T42="Impacto"),(AI35-(+AI35*AA42)),IF(T42="Impacto",($P$41-(+$P$41*AA42)),IF(T42="Probabilidad",AI35,""))),"")</f>
        <v/>
      </c>
      <c r="AJ42" s="118" t="str">
        <f t="shared" si="8"/>
        <v/>
      </c>
      <c r="AK42" s="360"/>
      <c r="AL42" s="194"/>
      <c r="AM42" s="189"/>
      <c r="AN42" s="197"/>
      <c r="AO42" s="197"/>
      <c r="AP42" s="194"/>
      <c r="AQ42" s="197"/>
      <c r="AR42" s="194"/>
      <c r="AS42" s="197"/>
      <c r="AT42" s="194"/>
      <c r="AU42" s="119"/>
      <c r="AV42" s="153"/>
      <c r="AW42" s="154"/>
      <c r="AX42" s="194"/>
      <c r="AY42" s="194"/>
      <c r="AZ42" s="189"/>
      <c r="BA42" s="197"/>
      <c r="BB42" s="197"/>
      <c r="BC42" s="153"/>
      <c r="BD42" s="153"/>
      <c r="BE42" s="154"/>
      <c r="BF42" s="119"/>
      <c r="BG42" s="119"/>
      <c r="BH42" s="194"/>
      <c r="BI42" s="194"/>
      <c r="BJ42" s="189"/>
      <c r="BK42" s="197"/>
      <c r="BL42" s="197"/>
      <c r="BM42" s="153"/>
      <c r="BN42" s="153"/>
      <c r="BO42" s="154"/>
      <c r="BP42" s="119"/>
      <c r="BQ42" s="119"/>
      <c r="BR42" s="155"/>
      <c r="BS42" s="153"/>
      <c r="BT42" s="153"/>
      <c r="BU42" s="153"/>
      <c r="BV42" s="119"/>
      <c r="BW42" s="153"/>
      <c r="BX42" s="153"/>
      <c r="BY42" s="119"/>
      <c r="BZ42" s="153"/>
      <c r="CA42" s="154"/>
      <c r="CB42" s="153"/>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row>
    <row r="43" spans="1:106" ht="16.5" customHeight="1" x14ac:dyDescent="0.3">
      <c r="A43" s="355"/>
      <c r="B43" s="326"/>
      <c r="C43" s="326"/>
      <c r="D43" s="326"/>
      <c r="E43" s="357"/>
      <c r="F43" s="326"/>
      <c r="G43" s="326"/>
      <c r="H43" s="326"/>
      <c r="I43" s="326"/>
      <c r="J43" s="355"/>
      <c r="K43" s="349"/>
      <c r="L43" s="350"/>
      <c r="M43" s="358"/>
      <c r="N43" s="347"/>
      <c r="O43" s="349"/>
      <c r="P43" s="350"/>
      <c r="Q43" s="351"/>
      <c r="R43" s="189">
        <v>3</v>
      </c>
      <c r="S43" s="202"/>
      <c r="T43" s="184" t="str">
        <f t="shared" si="9"/>
        <v/>
      </c>
      <c r="U43" s="184"/>
      <c r="V43" s="184"/>
      <c r="W43" s="184"/>
      <c r="X43" s="184"/>
      <c r="Y43" s="205"/>
      <c r="Z43" s="205"/>
      <c r="AA43" s="117" t="str">
        <f t="shared" si="6"/>
        <v/>
      </c>
      <c r="AB43" s="205"/>
      <c r="AC43" s="205"/>
      <c r="AD43" s="205"/>
      <c r="AE43" s="178" t="str">
        <f>IFERROR(IF(AND(T42="Probabilidad",T43="Probabilidad"),(AG42-(+AG42*AA43)),IF(AND(T42="Impacto",T43="Probabilidad"),(AG41-(+AG41*AA43)),IF(T43="Impacto",AG42,""))),"")</f>
        <v/>
      </c>
      <c r="AF43" s="151" t="str">
        <f t="shared" si="4"/>
        <v/>
      </c>
      <c r="AG43" s="117" t="str">
        <f t="shared" si="7"/>
        <v/>
      </c>
      <c r="AH43" s="151" t="str">
        <f t="shared" si="5"/>
        <v/>
      </c>
      <c r="AI43" s="117" t="str">
        <f>IFERROR(IF(AND(T42="Impacto",T43="Impacto"),(AI42-(+AI42*AA43)),IF(AND(T42="Probabilidad",T43="Impacto"),(AI41-(+AI41*AA43)),IF(T43="Probabilidad",AI42,""))),"")</f>
        <v/>
      </c>
      <c r="AJ43" s="118" t="str">
        <f t="shared" si="8"/>
        <v/>
      </c>
      <c r="AK43" s="360"/>
      <c r="AL43" s="194"/>
      <c r="AM43" s="189"/>
      <c r="AN43" s="197"/>
      <c r="AO43" s="197"/>
      <c r="AP43" s="194"/>
      <c r="AQ43" s="197"/>
      <c r="AR43" s="194"/>
      <c r="AS43" s="197"/>
      <c r="AT43" s="194"/>
      <c r="AU43" s="119"/>
      <c r="AV43" s="153"/>
      <c r="AW43" s="154"/>
      <c r="AX43" s="194"/>
      <c r="AY43" s="194"/>
      <c r="AZ43" s="189"/>
      <c r="BA43" s="197"/>
      <c r="BB43" s="197"/>
      <c r="BC43" s="153"/>
      <c r="BD43" s="153"/>
      <c r="BE43" s="154"/>
      <c r="BF43" s="119"/>
      <c r="BG43" s="119"/>
      <c r="BH43" s="194"/>
      <c r="BI43" s="194"/>
      <c r="BJ43" s="189"/>
      <c r="BK43" s="197"/>
      <c r="BL43" s="197"/>
      <c r="BM43" s="153"/>
      <c r="BN43" s="153"/>
      <c r="BO43" s="154"/>
      <c r="BP43" s="119"/>
      <c r="BQ43" s="119"/>
      <c r="BR43" s="155"/>
      <c r="BS43" s="153"/>
      <c r="BT43" s="153"/>
      <c r="BU43" s="153"/>
      <c r="BV43" s="119"/>
      <c r="BW43" s="153"/>
      <c r="BX43" s="153"/>
      <c r="BY43" s="119"/>
      <c r="BZ43" s="153"/>
      <c r="CA43" s="154"/>
      <c r="CB43" s="153"/>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row>
    <row r="44" spans="1:106" ht="16.5" customHeight="1" x14ac:dyDescent="0.3">
      <c r="A44" s="355"/>
      <c r="B44" s="326"/>
      <c r="C44" s="326"/>
      <c r="D44" s="326"/>
      <c r="E44" s="357"/>
      <c r="F44" s="326"/>
      <c r="G44" s="326"/>
      <c r="H44" s="326"/>
      <c r="I44" s="326"/>
      <c r="J44" s="355"/>
      <c r="K44" s="349"/>
      <c r="L44" s="350"/>
      <c r="M44" s="358"/>
      <c r="N44" s="347"/>
      <c r="O44" s="349"/>
      <c r="P44" s="350"/>
      <c r="Q44" s="351"/>
      <c r="R44" s="189">
        <v>4</v>
      </c>
      <c r="S44" s="190"/>
      <c r="T44" s="184" t="str">
        <f t="shared" si="9"/>
        <v/>
      </c>
      <c r="U44" s="184"/>
      <c r="V44" s="184"/>
      <c r="W44" s="184"/>
      <c r="X44" s="184"/>
      <c r="Y44" s="205"/>
      <c r="Z44" s="205"/>
      <c r="AA44" s="117" t="str">
        <f t="shared" si="6"/>
        <v/>
      </c>
      <c r="AB44" s="205"/>
      <c r="AC44" s="205"/>
      <c r="AD44" s="205"/>
      <c r="AE44" s="178" t="str">
        <f>IFERROR(IF(AND(T43="Probabilidad",T44="Probabilidad"),(AG43-(+AG43*AA44)),IF(AND(T43="Impacto",T44="Probabilidad"),(AG42-(+AG42*AA44)),IF(T44="Impacto",AG43,""))),"")</f>
        <v/>
      </c>
      <c r="AF44" s="151" t="str">
        <f t="shared" si="4"/>
        <v/>
      </c>
      <c r="AG44" s="117" t="str">
        <f t="shared" si="7"/>
        <v/>
      </c>
      <c r="AH44" s="151" t="str">
        <f t="shared" si="5"/>
        <v/>
      </c>
      <c r="AI44" s="117" t="str">
        <f>IFERROR(IF(AND(T43="Impacto",T44="Impacto"),(AI43-(+AI43*AA44)),IF(AND(T43="Probabilidad",T44="Impacto"),(AI42-(+AI42*AA44)),IF(T44="Probabilidad",AI43,""))),"")</f>
        <v/>
      </c>
      <c r="AJ44" s="118" t="str">
        <f t="shared" si="8"/>
        <v/>
      </c>
      <c r="AK44" s="360"/>
      <c r="AL44" s="194"/>
      <c r="AM44" s="189"/>
      <c r="AN44" s="197"/>
      <c r="AO44" s="197"/>
      <c r="AP44" s="194"/>
      <c r="AQ44" s="197"/>
      <c r="AR44" s="194"/>
      <c r="AS44" s="197"/>
      <c r="AT44" s="194"/>
      <c r="AU44" s="119"/>
      <c r="AV44" s="153"/>
      <c r="AW44" s="154"/>
      <c r="AX44" s="194"/>
      <c r="AY44" s="194"/>
      <c r="AZ44" s="189"/>
      <c r="BA44" s="197"/>
      <c r="BB44" s="197"/>
      <c r="BC44" s="153"/>
      <c r="BD44" s="153"/>
      <c r="BE44" s="154"/>
      <c r="BF44" s="119"/>
      <c r="BG44" s="119"/>
      <c r="BH44" s="194"/>
      <c r="BI44" s="194"/>
      <c r="BJ44" s="189"/>
      <c r="BK44" s="197"/>
      <c r="BL44" s="197"/>
      <c r="BM44" s="153"/>
      <c r="BN44" s="153"/>
      <c r="BO44" s="154"/>
      <c r="BP44" s="119"/>
      <c r="BQ44" s="119"/>
      <c r="BR44" s="155"/>
      <c r="BS44" s="153"/>
      <c r="BT44" s="153"/>
      <c r="BU44" s="153"/>
      <c r="BV44" s="119"/>
      <c r="BW44" s="153"/>
      <c r="BX44" s="153"/>
      <c r="BY44" s="119"/>
      <c r="BZ44" s="153"/>
      <c r="CA44" s="154"/>
      <c r="CB44" s="153"/>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row>
    <row r="45" spans="1:106" ht="16.5" customHeight="1" x14ac:dyDescent="0.3">
      <c r="A45" s="355"/>
      <c r="B45" s="326"/>
      <c r="C45" s="326"/>
      <c r="D45" s="326"/>
      <c r="E45" s="357"/>
      <c r="F45" s="326"/>
      <c r="G45" s="326"/>
      <c r="H45" s="326"/>
      <c r="I45" s="326"/>
      <c r="J45" s="355"/>
      <c r="K45" s="349"/>
      <c r="L45" s="350"/>
      <c r="M45" s="358"/>
      <c r="N45" s="347"/>
      <c r="O45" s="349"/>
      <c r="P45" s="350"/>
      <c r="Q45" s="351"/>
      <c r="R45" s="189">
        <v>5</v>
      </c>
      <c r="S45" s="190"/>
      <c r="T45" s="184" t="str">
        <f t="shared" si="9"/>
        <v/>
      </c>
      <c r="U45" s="184"/>
      <c r="V45" s="184"/>
      <c r="W45" s="184"/>
      <c r="X45" s="184"/>
      <c r="Y45" s="205"/>
      <c r="Z45" s="205"/>
      <c r="AA45" s="117" t="str">
        <f t="shared" si="6"/>
        <v/>
      </c>
      <c r="AB45" s="205"/>
      <c r="AC45" s="205"/>
      <c r="AD45" s="205"/>
      <c r="AE45" s="178" t="str">
        <f>IFERROR(IF(AND(T44="Probabilidad",T45="Probabilidad"),(AG44-(+AG44*AA45)),IF(AND(T44="Impacto",T45="Probabilidad"),(AG43-(+AG43*AA45)),IF(T45="Impacto",AG44,""))),"")</f>
        <v/>
      </c>
      <c r="AF45" s="151" t="str">
        <f t="shared" si="4"/>
        <v/>
      </c>
      <c r="AG45" s="117" t="str">
        <f t="shared" si="7"/>
        <v/>
      </c>
      <c r="AH45" s="151" t="str">
        <f t="shared" si="5"/>
        <v/>
      </c>
      <c r="AI45" s="117" t="str">
        <f>IFERROR(IF(AND(T44="Impacto",T45="Impacto"),(AI44-(+AI44*AA45)),IF(AND(T44="Probabilidad",T45="Impacto"),(AI43-(+AI43*AA45)),IF(T45="Probabilidad",AI44,""))),"")</f>
        <v/>
      </c>
      <c r="AJ45" s="118" t="str">
        <f t="shared" si="8"/>
        <v/>
      </c>
      <c r="AK45" s="360"/>
      <c r="AL45" s="194"/>
      <c r="AM45" s="189"/>
      <c r="AN45" s="197"/>
      <c r="AO45" s="197"/>
      <c r="AP45" s="194"/>
      <c r="AQ45" s="197"/>
      <c r="AR45" s="194"/>
      <c r="AS45" s="197"/>
      <c r="AT45" s="194"/>
      <c r="AU45" s="119"/>
      <c r="AV45" s="153"/>
      <c r="AW45" s="154"/>
      <c r="AX45" s="194"/>
      <c r="AY45" s="194"/>
      <c r="AZ45" s="189"/>
      <c r="BA45" s="197"/>
      <c r="BB45" s="197"/>
      <c r="BC45" s="153"/>
      <c r="BD45" s="153"/>
      <c r="BE45" s="154"/>
      <c r="BF45" s="119"/>
      <c r="BG45" s="119"/>
      <c r="BH45" s="194"/>
      <c r="BI45" s="194"/>
      <c r="BJ45" s="189"/>
      <c r="BK45" s="197"/>
      <c r="BL45" s="197"/>
      <c r="BM45" s="153"/>
      <c r="BN45" s="153"/>
      <c r="BO45" s="154"/>
      <c r="BP45" s="119"/>
      <c r="BQ45" s="119"/>
      <c r="BR45" s="155"/>
      <c r="BS45" s="153"/>
      <c r="BT45" s="153"/>
      <c r="BU45" s="153"/>
      <c r="BV45" s="119"/>
      <c r="BW45" s="153"/>
      <c r="BX45" s="153"/>
      <c r="BY45" s="119"/>
      <c r="BZ45" s="153"/>
      <c r="CA45" s="154"/>
      <c r="CB45" s="153"/>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row>
    <row r="46" spans="1:106" ht="16.5" customHeight="1" x14ac:dyDescent="0.3">
      <c r="A46" s="355"/>
      <c r="B46" s="326"/>
      <c r="C46" s="326"/>
      <c r="D46" s="326"/>
      <c r="E46" s="357"/>
      <c r="F46" s="326"/>
      <c r="G46" s="326"/>
      <c r="H46" s="326"/>
      <c r="I46" s="326"/>
      <c r="J46" s="355"/>
      <c r="K46" s="349"/>
      <c r="L46" s="350"/>
      <c r="M46" s="358"/>
      <c r="N46" s="348"/>
      <c r="O46" s="349"/>
      <c r="P46" s="350"/>
      <c r="Q46" s="351"/>
      <c r="R46" s="189">
        <v>6</v>
      </c>
      <c r="S46" s="190"/>
      <c r="T46" s="184" t="str">
        <f t="shared" si="9"/>
        <v/>
      </c>
      <c r="U46" s="184"/>
      <c r="V46" s="184"/>
      <c r="W46" s="184"/>
      <c r="X46" s="184"/>
      <c r="Y46" s="205"/>
      <c r="Z46" s="205"/>
      <c r="AA46" s="117" t="str">
        <f t="shared" si="6"/>
        <v/>
      </c>
      <c r="AB46" s="205"/>
      <c r="AC46" s="205"/>
      <c r="AD46" s="205"/>
      <c r="AE46" s="178" t="str">
        <f>IFERROR(IF(AND(T45="Probabilidad",T46="Probabilidad"),(AG45-(+AG45*AA46)),IF(AND(T45="Impacto",T46="Probabilidad"),(AG44-(+AG44*AA46)),IF(T46="Impacto",AG45,""))),"")</f>
        <v/>
      </c>
      <c r="AF46" s="151" t="str">
        <f t="shared" si="4"/>
        <v/>
      </c>
      <c r="AG46" s="117" t="str">
        <f t="shared" si="7"/>
        <v/>
      </c>
      <c r="AH46" s="151" t="str">
        <f t="shared" si="5"/>
        <v/>
      </c>
      <c r="AI46" s="117" t="str">
        <f>IFERROR(IF(AND(T45="Impacto",T46="Impacto"),(AI45-(+AI45*AA46)),IF(AND(T45="Probabilidad",T46="Impacto"),(AI44-(+AI44*AA46)),IF(T46="Probabilidad",AI45,""))),"")</f>
        <v/>
      </c>
      <c r="AJ46" s="118" t="str">
        <f t="shared" si="8"/>
        <v/>
      </c>
      <c r="AK46" s="361"/>
      <c r="AL46" s="194"/>
      <c r="AM46" s="189"/>
      <c r="AN46" s="197"/>
      <c r="AO46" s="197"/>
      <c r="AP46" s="194"/>
      <c r="AQ46" s="197"/>
      <c r="AR46" s="194"/>
      <c r="AS46" s="197"/>
      <c r="AT46" s="194"/>
      <c r="AU46" s="119"/>
      <c r="AV46" s="153"/>
      <c r="AW46" s="154"/>
      <c r="AX46" s="194"/>
      <c r="AY46" s="194"/>
      <c r="AZ46" s="189"/>
      <c r="BA46" s="197"/>
      <c r="BB46" s="197"/>
      <c r="BC46" s="153"/>
      <c r="BD46" s="153"/>
      <c r="BE46" s="154"/>
      <c r="BF46" s="119"/>
      <c r="BG46" s="119"/>
      <c r="BH46" s="194"/>
      <c r="BI46" s="194"/>
      <c r="BJ46" s="189"/>
      <c r="BK46" s="197"/>
      <c r="BL46" s="197"/>
      <c r="BM46" s="153"/>
      <c r="BN46" s="153"/>
      <c r="BO46" s="154"/>
      <c r="BP46" s="119"/>
      <c r="BQ46" s="119"/>
      <c r="BR46" s="155"/>
      <c r="BS46" s="153"/>
      <c r="BT46" s="153"/>
      <c r="BU46" s="153"/>
      <c r="BV46" s="119"/>
      <c r="BW46" s="153"/>
      <c r="BX46" s="153"/>
      <c r="BY46" s="119"/>
      <c r="BZ46" s="153"/>
      <c r="CA46" s="154"/>
      <c r="CB46" s="153"/>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row>
    <row r="47" spans="1:106" ht="16.5" customHeight="1" x14ac:dyDescent="0.3">
      <c r="A47" s="355">
        <v>8</v>
      </c>
      <c r="B47" s="326"/>
      <c r="C47" s="326"/>
      <c r="D47" s="326"/>
      <c r="E47" s="357"/>
      <c r="F47" s="326"/>
      <c r="G47" s="326"/>
      <c r="H47" s="326"/>
      <c r="I47" s="326"/>
      <c r="J47" s="355"/>
      <c r="K47" s="349" t="str">
        <f>IF(J47&lt;=0,"",IF(J47&lt;=2,"Muy Baja",IF(J47&lt;=24,"Baja",IF(J47&lt;=500,"Media",IF(J47&lt;=5000,"Alta","Muy Alta")))))</f>
        <v/>
      </c>
      <c r="L47" s="350" t="str">
        <f>IF(K47="","",IF(K47="Muy Baja",0.2,IF(K47="Baja",0.4,IF(K47="Media",0.6,IF(K47="Alta",0.8,IF(K47="Muy Alta",1,))))))</f>
        <v/>
      </c>
      <c r="M47" s="358"/>
      <c r="N47" s="346">
        <f>IF(NOT(ISERROR(MATCH(M47,'Tabla Impacto'!$B$221:$B$223,0))),'Tabla Impacto'!$F$223&amp;"Por favor no seleccionar los criterios de impacto(Afectación Económica o presupuestal y Pérdida Reputacional)",M47)</f>
        <v>0</v>
      </c>
      <c r="O47" s="349" t="str">
        <f>IF(OR(N47='Tabla Impacto'!$C$11,N47='Tabla Impacto'!$D$11),"Leve",IF(OR(N47='Tabla Impacto'!$C$12,N47='Tabla Impacto'!$D$12),"Menor",IF(OR(N47='Tabla Impacto'!$C$13,N47='Tabla Impacto'!$D$13),"Moderado",IF(OR(N47='Tabla Impacto'!$C$14,N47='Tabla Impacto'!$D$14),"Mayor",IF(OR(N47='Tabla Impacto'!$C$15,N47='Tabla Impacto'!$D$15),"Catastrófico","")))))</f>
        <v/>
      </c>
      <c r="P47" s="350" t="str">
        <f>IF(O47="","",IF(O47="Leve",0.2,IF(O47="Menor",0.4,IF(O47="Moderado",0.6,IF(O47="Mayor",0.8,IF(O47="Catastrófico",1,))))))</f>
        <v/>
      </c>
      <c r="Q47" s="351"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89">
        <v>1</v>
      </c>
      <c r="S47" s="190"/>
      <c r="T47" s="184" t="str">
        <f t="shared" si="9"/>
        <v/>
      </c>
      <c r="U47" s="184"/>
      <c r="V47" s="184"/>
      <c r="W47" s="184"/>
      <c r="X47" s="184"/>
      <c r="Y47" s="205"/>
      <c r="Z47" s="205"/>
      <c r="AA47" s="117" t="str">
        <f t="shared" si="6"/>
        <v/>
      </c>
      <c r="AB47" s="205"/>
      <c r="AC47" s="205"/>
      <c r="AD47" s="205"/>
      <c r="AE47" s="178" t="str">
        <f>IFERROR(IF(T47="Probabilidad",(L47-(+L47*AA47)),IF(T47="Impacto",L47,"")),"")</f>
        <v/>
      </c>
      <c r="AF47" s="151" t="str">
        <f>IFERROR(IF(AE47="","",IF(AE47&lt;=0.2,"Muy Baja",IF(AE47&lt;=0.4,"Baja",IF(AE47&lt;=0.6,"Media",IF(AE47&lt;=0.8,"Alta","Muy Alta"))))),"")</f>
        <v/>
      </c>
      <c r="AG47" s="117" t="str">
        <f t="shared" si="7"/>
        <v/>
      </c>
      <c r="AH47" s="151" t="str">
        <f>IFERROR(IF(AI47="","",IF(AI47&lt;=0.2,"Leve",IF(AI47&lt;=0.4,"Menor",IF(AI47&lt;=0.6,"Moderado",IF(AI47&lt;=0.8,"Mayor","Catastrófico"))))),"")</f>
        <v/>
      </c>
      <c r="AI47" s="117" t="str">
        <f>IFERROR(IF(T47="Impacto",(P47-(+P47*AA47)),IF(T47="Probabilidad",P47,"")),"")</f>
        <v/>
      </c>
      <c r="AJ47" s="118" t="str">
        <f t="shared" si="8"/>
        <v/>
      </c>
      <c r="AK47" s="359"/>
      <c r="AL47" s="194"/>
      <c r="AM47" s="189"/>
      <c r="AN47" s="197"/>
      <c r="AO47" s="197"/>
      <c r="AP47" s="194"/>
      <c r="AQ47" s="197"/>
      <c r="AR47" s="194"/>
      <c r="AS47" s="197"/>
      <c r="AT47" s="194"/>
      <c r="AU47" s="119"/>
      <c r="AV47" s="153"/>
      <c r="AW47" s="154"/>
      <c r="AX47" s="194"/>
      <c r="AY47" s="194"/>
      <c r="AZ47" s="189"/>
      <c r="BA47" s="197"/>
      <c r="BB47" s="197"/>
      <c r="BC47" s="153"/>
      <c r="BD47" s="153"/>
      <c r="BE47" s="154"/>
      <c r="BF47" s="119"/>
      <c r="BG47" s="119"/>
      <c r="BH47" s="194"/>
      <c r="BI47" s="194"/>
      <c r="BJ47" s="189"/>
      <c r="BK47" s="197"/>
      <c r="BL47" s="197"/>
      <c r="BM47" s="153"/>
      <c r="BN47" s="153"/>
      <c r="BO47" s="154"/>
      <c r="BP47" s="119"/>
      <c r="BQ47" s="119"/>
      <c r="BR47" s="155"/>
      <c r="BS47" s="153"/>
      <c r="BT47" s="153"/>
      <c r="BU47" s="153"/>
      <c r="BV47" s="119"/>
      <c r="BW47" s="153"/>
      <c r="BX47" s="153"/>
      <c r="BY47" s="119"/>
      <c r="BZ47" s="153"/>
      <c r="CA47" s="154"/>
      <c r="CB47" s="153"/>
      <c r="CC47" s="158"/>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row>
    <row r="48" spans="1:106" ht="16.5" customHeight="1" x14ac:dyDescent="0.3">
      <c r="A48" s="355"/>
      <c r="B48" s="326"/>
      <c r="C48" s="326"/>
      <c r="D48" s="326"/>
      <c r="E48" s="357"/>
      <c r="F48" s="326"/>
      <c r="G48" s="326"/>
      <c r="H48" s="326"/>
      <c r="I48" s="326"/>
      <c r="J48" s="355"/>
      <c r="K48" s="349"/>
      <c r="L48" s="350"/>
      <c r="M48" s="358"/>
      <c r="N48" s="347"/>
      <c r="O48" s="349"/>
      <c r="P48" s="350"/>
      <c r="Q48" s="351"/>
      <c r="R48" s="189">
        <v>2</v>
      </c>
      <c r="S48" s="190"/>
      <c r="T48" s="184" t="str">
        <f t="shared" si="9"/>
        <v/>
      </c>
      <c r="U48" s="184"/>
      <c r="V48" s="184"/>
      <c r="W48" s="184"/>
      <c r="X48" s="184"/>
      <c r="Y48" s="205"/>
      <c r="Z48" s="205"/>
      <c r="AA48" s="117" t="str">
        <f t="shared" si="6"/>
        <v/>
      </c>
      <c r="AB48" s="205"/>
      <c r="AC48" s="205"/>
      <c r="AD48" s="205"/>
      <c r="AE48" s="178" t="str">
        <f>IFERROR(IF(AND(T47="Probabilidad",T48="Probabilidad"),(AG47-(+AG47*AA48)),IF(T48="Probabilidad",(L47-(+L47*AA48)),IF(T48="Impacto",AG47,""))),"")</f>
        <v/>
      </c>
      <c r="AF48" s="151" t="str">
        <f t="shared" si="4"/>
        <v/>
      </c>
      <c r="AG48" s="117" t="str">
        <f t="shared" si="7"/>
        <v/>
      </c>
      <c r="AH48" s="151" t="str">
        <f t="shared" si="5"/>
        <v/>
      </c>
      <c r="AI48" s="117" t="str">
        <f>IFERROR(IF(AND(T47="Impacto",T48="Impacto"),(AI41-(+AI41*AA48)),IF(T48="Impacto",($P$47-(+$P$47*AA48)),IF(T48="Probabilidad",AI41,""))),"")</f>
        <v/>
      </c>
      <c r="AJ48" s="118" t="str">
        <f t="shared" si="8"/>
        <v/>
      </c>
      <c r="AK48" s="360"/>
      <c r="AL48" s="194"/>
      <c r="AM48" s="189"/>
      <c r="AN48" s="197"/>
      <c r="AO48" s="197"/>
      <c r="AP48" s="194"/>
      <c r="AQ48" s="197"/>
      <c r="AR48" s="194"/>
      <c r="AS48" s="197"/>
      <c r="AT48" s="194"/>
      <c r="AU48" s="119"/>
      <c r="AV48" s="153"/>
      <c r="AW48" s="154"/>
      <c r="AX48" s="194"/>
      <c r="AY48" s="194"/>
      <c r="AZ48" s="189"/>
      <c r="BA48" s="197"/>
      <c r="BB48" s="197"/>
      <c r="BC48" s="153"/>
      <c r="BD48" s="153"/>
      <c r="BE48" s="154"/>
      <c r="BF48" s="119"/>
      <c r="BG48" s="119"/>
      <c r="BH48" s="194"/>
      <c r="BI48" s="194"/>
      <c r="BJ48" s="189"/>
      <c r="BK48" s="197"/>
      <c r="BL48" s="197"/>
      <c r="BM48" s="153"/>
      <c r="BN48" s="153"/>
      <c r="BO48" s="154"/>
      <c r="BP48" s="119"/>
      <c r="BQ48" s="119"/>
      <c r="BR48" s="155"/>
      <c r="BS48" s="153"/>
      <c r="BT48" s="153"/>
      <c r="BU48" s="153"/>
      <c r="BV48" s="119"/>
      <c r="BW48" s="153"/>
      <c r="BX48" s="153"/>
      <c r="BY48" s="119"/>
      <c r="BZ48" s="153"/>
      <c r="CA48" s="154"/>
      <c r="CB48" s="153"/>
      <c r="CC48" s="158"/>
      <c r="CD48" s="158"/>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row>
    <row r="49" spans="1:106" ht="16.5" customHeight="1" x14ac:dyDescent="0.3">
      <c r="A49" s="355"/>
      <c r="B49" s="326"/>
      <c r="C49" s="326"/>
      <c r="D49" s="326"/>
      <c r="E49" s="357"/>
      <c r="F49" s="326"/>
      <c r="G49" s="326"/>
      <c r="H49" s="326"/>
      <c r="I49" s="326"/>
      <c r="J49" s="355"/>
      <c r="K49" s="349"/>
      <c r="L49" s="350"/>
      <c r="M49" s="358"/>
      <c r="N49" s="347"/>
      <c r="O49" s="349"/>
      <c r="P49" s="350"/>
      <c r="Q49" s="351"/>
      <c r="R49" s="189">
        <v>3</v>
      </c>
      <c r="S49" s="202"/>
      <c r="T49" s="184" t="str">
        <f t="shared" si="9"/>
        <v/>
      </c>
      <c r="U49" s="184"/>
      <c r="V49" s="184"/>
      <c r="W49" s="184"/>
      <c r="X49" s="184"/>
      <c r="Y49" s="205"/>
      <c r="Z49" s="205"/>
      <c r="AA49" s="117" t="str">
        <f t="shared" si="6"/>
        <v/>
      </c>
      <c r="AB49" s="205"/>
      <c r="AC49" s="205"/>
      <c r="AD49" s="205"/>
      <c r="AE49" s="178" t="str">
        <f>IFERROR(IF(AND(T48="Probabilidad",T49="Probabilidad"),(AG48-(+AG48*AA49)),IF(AND(T48="Impacto",T49="Probabilidad"),(AG47-(+AG47*AA49)),IF(T49="Impacto",AG48,""))),"")</f>
        <v/>
      </c>
      <c r="AF49" s="151" t="str">
        <f t="shared" si="4"/>
        <v/>
      </c>
      <c r="AG49" s="117" t="str">
        <f t="shared" si="7"/>
        <v/>
      </c>
      <c r="AH49" s="151" t="str">
        <f t="shared" si="5"/>
        <v/>
      </c>
      <c r="AI49" s="117" t="str">
        <f>IFERROR(IF(AND(T48="Impacto",T49="Impacto"),(AI48-(+AI48*AA49)),IF(AND(T48="Probabilidad",T49="Impacto"),(AI47-(+AI47*AA49)),IF(T49="Probabilidad",AI48,""))),"")</f>
        <v/>
      </c>
      <c r="AJ49" s="118" t="str">
        <f t="shared" si="8"/>
        <v/>
      </c>
      <c r="AK49" s="360"/>
      <c r="AL49" s="194"/>
      <c r="AM49" s="189"/>
      <c r="AN49" s="197"/>
      <c r="AO49" s="119"/>
      <c r="AP49" s="153"/>
      <c r="AQ49" s="197"/>
      <c r="AR49" s="194"/>
      <c r="AS49" s="197"/>
      <c r="AT49" s="194"/>
      <c r="AU49" s="119"/>
      <c r="AV49" s="153"/>
      <c r="AW49" s="154"/>
      <c r="AX49" s="194"/>
      <c r="AY49" s="194"/>
      <c r="AZ49" s="189"/>
      <c r="BA49" s="197"/>
      <c r="BB49" s="197"/>
      <c r="BC49" s="153"/>
      <c r="BD49" s="153"/>
      <c r="BE49" s="154"/>
      <c r="BF49" s="119"/>
      <c r="BG49" s="119"/>
      <c r="BH49" s="194"/>
      <c r="BI49" s="194"/>
      <c r="BJ49" s="189"/>
      <c r="BK49" s="197"/>
      <c r="BL49" s="197"/>
      <c r="BM49" s="153"/>
      <c r="BN49" s="153"/>
      <c r="BO49" s="154"/>
      <c r="BP49" s="119"/>
      <c r="BQ49" s="119"/>
      <c r="BR49" s="155"/>
      <c r="BS49" s="153"/>
      <c r="BT49" s="153"/>
      <c r="BU49" s="153"/>
      <c r="BV49" s="119"/>
      <c r="BW49" s="153"/>
      <c r="BX49" s="153"/>
      <c r="BY49" s="119"/>
      <c r="BZ49" s="153"/>
      <c r="CA49" s="154"/>
      <c r="CB49" s="153"/>
      <c r="CC49" s="158"/>
      <c r="CD49" s="158"/>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row>
    <row r="50" spans="1:106" ht="16.5" customHeight="1" x14ac:dyDescent="0.3">
      <c r="A50" s="355"/>
      <c r="B50" s="326"/>
      <c r="C50" s="326"/>
      <c r="D50" s="326"/>
      <c r="E50" s="357"/>
      <c r="F50" s="326"/>
      <c r="G50" s="326"/>
      <c r="H50" s="326"/>
      <c r="I50" s="326"/>
      <c r="J50" s="355"/>
      <c r="K50" s="349"/>
      <c r="L50" s="350"/>
      <c r="M50" s="358"/>
      <c r="N50" s="347"/>
      <c r="O50" s="349"/>
      <c r="P50" s="350"/>
      <c r="Q50" s="351"/>
      <c r="R50" s="189">
        <v>4</v>
      </c>
      <c r="S50" s="190"/>
      <c r="T50" s="184" t="str">
        <f t="shared" si="9"/>
        <v/>
      </c>
      <c r="U50" s="184"/>
      <c r="V50" s="184"/>
      <c r="W50" s="184"/>
      <c r="X50" s="184"/>
      <c r="Y50" s="205"/>
      <c r="Z50" s="205"/>
      <c r="AA50" s="117" t="str">
        <f t="shared" si="6"/>
        <v/>
      </c>
      <c r="AB50" s="205"/>
      <c r="AC50" s="205"/>
      <c r="AD50" s="205"/>
      <c r="AE50" s="178" t="str">
        <f>IFERROR(IF(AND(T49="Probabilidad",T50="Probabilidad"),(AG49-(+AG49*AA50)),IF(AND(T49="Impacto",T50="Probabilidad"),(AG48-(+AG48*AA50)),IF(T50="Impacto",AG49,""))),"")</f>
        <v/>
      </c>
      <c r="AF50" s="151" t="str">
        <f t="shared" si="4"/>
        <v/>
      </c>
      <c r="AG50" s="117" t="str">
        <f t="shared" si="7"/>
        <v/>
      </c>
      <c r="AH50" s="151" t="str">
        <f t="shared" si="5"/>
        <v/>
      </c>
      <c r="AI50" s="117" t="str">
        <f>IFERROR(IF(AND(T49="Impacto",T50="Impacto"),(AI49-(+AI49*AA50)),IF(AND(T49="Probabilidad",T50="Impacto"),(AI48-(+AI48*AA50)),IF(T50="Probabilidad",AI49,""))),"")</f>
        <v/>
      </c>
      <c r="AJ50" s="118" t="str">
        <f t="shared" si="8"/>
        <v/>
      </c>
      <c r="AK50" s="360"/>
      <c r="AL50" s="194"/>
      <c r="AM50" s="189"/>
      <c r="AN50" s="197"/>
      <c r="AO50" s="119"/>
      <c r="AP50" s="153"/>
      <c r="AQ50" s="197"/>
      <c r="AR50" s="194"/>
      <c r="AS50" s="197"/>
      <c r="AT50" s="194"/>
      <c r="AU50" s="119"/>
      <c r="AV50" s="153"/>
      <c r="AW50" s="154"/>
      <c r="AX50" s="194"/>
      <c r="AY50" s="194"/>
      <c r="AZ50" s="189"/>
      <c r="BA50" s="197"/>
      <c r="BB50" s="197"/>
      <c r="BC50" s="153"/>
      <c r="BD50" s="153"/>
      <c r="BE50" s="154"/>
      <c r="BF50" s="119"/>
      <c r="BG50" s="119"/>
      <c r="BH50" s="194"/>
      <c r="BI50" s="194"/>
      <c r="BJ50" s="189"/>
      <c r="BK50" s="197"/>
      <c r="BL50" s="197"/>
      <c r="BM50" s="153"/>
      <c r="BN50" s="153"/>
      <c r="BO50" s="154"/>
      <c r="BP50" s="119"/>
      <c r="BQ50" s="119"/>
      <c r="BR50" s="155"/>
      <c r="BS50" s="153"/>
      <c r="BT50" s="153"/>
      <c r="BU50" s="153"/>
      <c r="BV50" s="119"/>
      <c r="BW50" s="153"/>
      <c r="BX50" s="153"/>
      <c r="BY50" s="119"/>
      <c r="BZ50" s="153"/>
      <c r="CA50" s="154"/>
      <c r="CB50" s="153"/>
      <c r="CC50" s="158"/>
      <c r="CD50" s="158"/>
      <c r="CE50" s="158"/>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row>
    <row r="51" spans="1:106" ht="16.5" customHeight="1" x14ac:dyDescent="0.3">
      <c r="A51" s="355"/>
      <c r="B51" s="326"/>
      <c r="C51" s="326"/>
      <c r="D51" s="326"/>
      <c r="E51" s="357"/>
      <c r="F51" s="326"/>
      <c r="G51" s="326"/>
      <c r="H51" s="326"/>
      <c r="I51" s="326"/>
      <c r="J51" s="355"/>
      <c r="K51" s="349"/>
      <c r="L51" s="350"/>
      <c r="M51" s="358"/>
      <c r="N51" s="347"/>
      <c r="O51" s="349"/>
      <c r="P51" s="350"/>
      <c r="Q51" s="351"/>
      <c r="R51" s="189">
        <v>5</v>
      </c>
      <c r="S51" s="190"/>
      <c r="T51" s="184" t="str">
        <f t="shared" si="9"/>
        <v/>
      </c>
      <c r="U51" s="184"/>
      <c r="V51" s="184"/>
      <c r="W51" s="184"/>
      <c r="X51" s="184"/>
      <c r="Y51" s="205"/>
      <c r="Z51" s="205"/>
      <c r="AA51" s="117" t="str">
        <f t="shared" si="6"/>
        <v/>
      </c>
      <c r="AB51" s="205"/>
      <c r="AC51" s="205"/>
      <c r="AD51" s="205"/>
      <c r="AE51" s="178" t="str">
        <f>IFERROR(IF(AND(T50="Probabilidad",T51="Probabilidad"),(AG50-(+AG50*AA51)),IF(AND(T50="Impacto",T51="Probabilidad"),(AG49-(+AG49*AA51)),IF(T51="Impacto",AG50,""))),"")</f>
        <v/>
      </c>
      <c r="AF51" s="151" t="str">
        <f t="shared" si="4"/>
        <v/>
      </c>
      <c r="AG51" s="117" t="str">
        <f t="shared" si="7"/>
        <v/>
      </c>
      <c r="AH51" s="151" t="str">
        <f t="shared" si="5"/>
        <v/>
      </c>
      <c r="AI51" s="117" t="str">
        <f>IFERROR(IF(AND(T50="Impacto",T51="Impacto"),(AI50-(+AI50*AA51)),IF(AND(T50="Probabilidad",T51="Impacto"),(AI49-(+AI49*AA51)),IF(T51="Probabilidad",AI50,""))),"")</f>
        <v/>
      </c>
      <c r="AJ51" s="118" t="str">
        <f t="shared" si="8"/>
        <v/>
      </c>
      <c r="AK51" s="360"/>
      <c r="AL51" s="194"/>
      <c r="AM51" s="189"/>
      <c r="AN51" s="197"/>
      <c r="AO51" s="119"/>
      <c r="AP51" s="153"/>
      <c r="AQ51" s="119"/>
      <c r="AR51" s="153"/>
      <c r="AS51" s="197"/>
      <c r="AT51" s="194"/>
      <c r="AU51" s="119"/>
      <c r="AV51" s="153"/>
      <c r="AW51" s="154"/>
      <c r="AX51" s="194"/>
      <c r="AY51" s="194"/>
      <c r="AZ51" s="189"/>
      <c r="BA51" s="197"/>
      <c r="BB51" s="197"/>
      <c r="BC51" s="153"/>
      <c r="BD51" s="153"/>
      <c r="BE51" s="154"/>
      <c r="BF51" s="119"/>
      <c r="BG51" s="119"/>
      <c r="BH51" s="194"/>
      <c r="BI51" s="194"/>
      <c r="BJ51" s="189"/>
      <c r="BK51" s="197"/>
      <c r="BL51" s="197"/>
      <c r="BM51" s="153"/>
      <c r="BN51" s="153"/>
      <c r="BO51" s="154"/>
      <c r="BP51" s="119"/>
      <c r="BQ51" s="119"/>
      <c r="BR51" s="155"/>
      <c r="BS51" s="153"/>
      <c r="BT51" s="153"/>
      <c r="BU51" s="153"/>
      <c r="BV51" s="119"/>
      <c r="BW51" s="153"/>
      <c r="BX51" s="153"/>
      <c r="BY51" s="119"/>
      <c r="BZ51" s="153"/>
      <c r="CA51" s="154"/>
      <c r="CB51" s="153"/>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row>
    <row r="52" spans="1:106" ht="16.5" customHeight="1" x14ac:dyDescent="0.3">
      <c r="A52" s="355"/>
      <c r="B52" s="326"/>
      <c r="C52" s="326"/>
      <c r="D52" s="326"/>
      <c r="E52" s="357"/>
      <c r="F52" s="326"/>
      <c r="G52" s="326"/>
      <c r="H52" s="326"/>
      <c r="I52" s="326"/>
      <c r="J52" s="355"/>
      <c r="K52" s="349"/>
      <c r="L52" s="350"/>
      <c r="M52" s="358"/>
      <c r="N52" s="348"/>
      <c r="O52" s="349"/>
      <c r="P52" s="350"/>
      <c r="Q52" s="351"/>
      <c r="R52" s="189">
        <v>6</v>
      </c>
      <c r="S52" s="190"/>
      <c r="T52" s="184" t="str">
        <f t="shared" si="9"/>
        <v/>
      </c>
      <c r="U52" s="184"/>
      <c r="V52" s="184"/>
      <c r="W52" s="184"/>
      <c r="X52" s="184"/>
      <c r="Y52" s="205"/>
      <c r="Z52" s="205"/>
      <c r="AA52" s="117" t="str">
        <f t="shared" si="6"/>
        <v/>
      </c>
      <c r="AB52" s="205"/>
      <c r="AC52" s="205"/>
      <c r="AD52" s="205"/>
      <c r="AE52" s="178" t="str">
        <f>IFERROR(IF(AND(T51="Probabilidad",T52="Probabilidad"),(AG51-(+AG51*AA52)),IF(AND(T51="Impacto",T52="Probabilidad"),(AG50-(+AG50*AA52)),IF(T52="Impacto",AG51,""))),"")</f>
        <v/>
      </c>
      <c r="AF52" s="151" t="str">
        <f t="shared" si="4"/>
        <v/>
      </c>
      <c r="AG52" s="117" t="str">
        <f t="shared" si="7"/>
        <v/>
      </c>
      <c r="AH52" s="151" t="str">
        <f t="shared" si="5"/>
        <v/>
      </c>
      <c r="AI52" s="117" t="str">
        <f>IFERROR(IF(AND(T51="Impacto",T52="Impacto"),(AI51-(+AI51*AA52)),IF(AND(T51="Probabilidad",T52="Impacto"),(AI50-(+AI50*AA52)),IF(T52="Probabilidad",AI51,""))),"")</f>
        <v/>
      </c>
      <c r="AJ52" s="118" t="str">
        <f t="shared" si="8"/>
        <v/>
      </c>
      <c r="AK52" s="361"/>
      <c r="AL52" s="194"/>
      <c r="AM52" s="189"/>
      <c r="AN52" s="197"/>
      <c r="AO52" s="119"/>
      <c r="AP52" s="153"/>
      <c r="AQ52" s="119"/>
      <c r="AR52" s="153"/>
      <c r="AS52" s="197"/>
      <c r="AT52" s="194"/>
      <c r="AU52" s="119"/>
      <c r="AV52" s="153"/>
      <c r="AW52" s="154"/>
      <c r="AX52" s="194"/>
      <c r="AY52" s="194"/>
      <c r="AZ52" s="189"/>
      <c r="BA52" s="197"/>
      <c r="BB52" s="197"/>
      <c r="BC52" s="153"/>
      <c r="BD52" s="153"/>
      <c r="BE52" s="154"/>
      <c r="BF52" s="119"/>
      <c r="BG52" s="119"/>
      <c r="BH52" s="194"/>
      <c r="BI52" s="194"/>
      <c r="BJ52" s="189"/>
      <c r="BK52" s="197"/>
      <c r="BL52" s="197"/>
      <c r="BM52" s="153"/>
      <c r="BN52" s="153"/>
      <c r="BO52" s="154"/>
      <c r="BP52" s="119"/>
      <c r="BQ52" s="119"/>
      <c r="BR52" s="155"/>
      <c r="BS52" s="153"/>
      <c r="BT52" s="153"/>
      <c r="BU52" s="153"/>
      <c r="BV52" s="119"/>
      <c r="BW52" s="153"/>
      <c r="BX52" s="153"/>
      <c r="BY52" s="119"/>
      <c r="BZ52" s="153"/>
      <c r="CA52" s="154"/>
      <c r="CB52" s="153"/>
      <c r="CC52" s="158"/>
      <c r="CD52" s="158"/>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row>
    <row r="53" spans="1:106" ht="16.5" customHeight="1" x14ac:dyDescent="0.3">
      <c r="A53" s="355">
        <v>9</v>
      </c>
      <c r="B53" s="326"/>
      <c r="C53" s="326"/>
      <c r="D53" s="326"/>
      <c r="E53" s="357"/>
      <c r="F53" s="326"/>
      <c r="G53" s="326"/>
      <c r="H53" s="326"/>
      <c r="I53" s="326"/>
      <c r="J53" s="355"/>
      <c r="K53" s="349" t="str">
        <f>IF(J53&lt;=0,"",IF(J53&lt;=2,"Muy Baja",IF(J53&lt;=24,"Baja",IF(J53&lt;=500,"Media",IF(J53&lt;=5000,"Alta","Muy Alta")))))</f>
        <v/>
      </c>
      <c r="L53" s="350" t="str">
        <f>IF(K53="","",IF(K53="Muy Baja",0.2,IF(K53="Baja",0.4,IF(K53="Media",0.6,IF(K53="Alta",0.8,IF(K53="Muy Alta",1,))))))</f>
        <v/>
      </c>
      <c r="M53" s="358"/>
      <c r="N53" s="346">
        <f>IF(NOT(ISERROR(MATCH(M53,'Tabla Impacto'!$B$221:$B$223,0))),'Tabla Impacto'!$F$223&amp;"Por favor no seleccionar los criterios de impacto(Afectación Económica o presupuestal y Pérdida Reputacional)",M53)</f>
        <v>0</v>
      </c>
      <c r="O53" s="349" t="str">
        <f>IF(OR(N53='Tabla Impacto'!$C$11,N53='Tabla Impacto'!$D$11),"Leve",IF(OR(N53='Tabla Impacto'!$C$12,N53='Tabla Impacto'!$D$12),"Menor",IF(OR(N53='Tabla Impacto'!$C$13,N53='Tabla Impacto'!$D$13),"Moderado",IF(OR(N53='Tabla Impacto'!$C$14,N53='Tabla Impacto'!$D$14),"Mayor",IF(OR(N53='Tabla Impacto'!$C$15,N53='Tabla Impacto'!$D$15),"Catastrófico","")))))</f>
        <v/>
      </c>
      <c r="P53" s="350" t="str">
        <f>IF(O53="","",IF(O53="Leve",0.2,IF(O53="Menor",0.4,IF(O53="Moderado",0.6,IF(O53="Mayor",0.8,IF(O53="Catastrófico",1,))))))</f>
        <v/>
      </c>
      <c r="Q53" s="351"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89">
        <v>1</v>
      </c>
      <c r="S53" s="190"/>
      <c r="T53" s="184" t="str">
        <f t="shared" si="9"/>
        <v/>
      </c>
      <c r="U53" s="184"/>
      <c r="V53" s="184"/>
      <c r="W53" s="184"/>
      <c r="X53" s="184"/>
      <c r="Y53" s="205"/>
      <c r="Z53" s="205"/>
      <c r="AA53" s="117" t="str">
        <f t="shared" si="6"/>
        <v/>
      </c>
      <c r="AB53" s="205"/>
      <c r="AC53" s="205"/>
      <c r="AD53" s="205"/>
      <c r="AE53" s="178" t="str">
        <f>IFERROR(IF(T53="Probabilidad",(L53-(+L53*AA53)),IF(T53="Impacto",L53,"")),"")</f>
        <v/>
      </c>
      <c r="AF53" s="151" t="str">
        <f>IFERROR(IF(AE53="","",IF(AE53&lt;=0.2,"Muy Baja",IF(AE53&lt;=0.4,"Baja",IF(AE53&lt;=0.6,"Media",IF(AE53&lt;=0.8,"Alta","Muy Alta"))))),"")</f>
        <v/>
      </c>
      <c r="AG53" s="117" t="str">
        <f t="shared" si="7"/>
        <v/>
      </c>
      <c r="AH53" s="151" t="str">
        <f>IFERROR(IF(AI53="","",IF(AI53&lt;=0.2,"Leve",IF(AI53&lt;=0.4,"Menor",IF(AI53&lt;=0.6,"Moderado",IF(AI53&lt;=0.8,"Mayor","Catastrófico"))))),"")</f>
        <v/>
      </c>
      <c r="AI53" s="117" t="str">
        <f>IFERROR(IF(T53="Impacto",(P53-(+P53*AA53)),IF(T53="Probabilidad",P53,"")),"")</f>
        <v/>
      </c>
      <c r="AJ53" s="118" t="str">
        <f t="shared" si="8"/>
        <v/>
      </c>
      <c r="AK53" s="359"/>
      <c r="AL53" s="194"/>
      <c r="AM53" s="189"/>
      <c r="AN53" s="197"/>
      <c r="AO53" s="119"/>
      <c r="AP53" s="153"/>
      <c r="AQ53" s="119"/>
      <c r="AR53" s="153"/>
      <c r="AS53" s="197"/>
      <c r="AT53" s="194"/>
      <c r="AU53" s="119"/>
      <c r="AV53" s="153"/>
      <c r="AW53" s="154"/>
      <c r="AX53" s="194"/>
      <c r="AY53" s="194"/>
      <c r="AZ53" s="189"/>
      <c r="BA53" s="197"/>
      <c r="BB53" s="197"/>
      <c r="BC53" s="153"/>
      <c r="BD53" s="153"/>
      <c r="BE53" s="154"/>
      <c r="BF53" s="119"/>
      <c r="BG53" s="119"/>
      <c r="BH53" s="194"/>
      <c r="BI53" s="194"/>
      <c r="BJ53" s="189"/>
      <c r="BK53" s="197"/>
      <c r="BL53" s="197"/>
      <c r="BM53" s="153"/>
      <c r="BN53" s="153"/>
      <c r="BO53" s="154"/>
      <c r="BP53" s="119"/>
      <c r="BQ53" s="119"/>
      <c r="BR53" s="155"/>
      <c r="BS53" s="153"/>
      <c r="BT53" s="153"/>
      <c r="BU53" s="153"/>
      <c r="BV53" s="119"/>
      <c r="BW53" s="153"/>
      <c r="BX53" s="153"/>
      <c r="BY53" s="119"/>
      <c r="BZ53" s="153"/>
      <c r="CA53" s="154"/>
      <c r="CB53" s="153"/>
      <c r="CC53" s="158"/>
      <c r="CD53" s="158"/>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row>
    <row r="54" spans="1:106" ht="16.5" customHeight="1" x14ac:dyDescent="0.3">
      <c r="A54" s="355"/>
      <c r="B54" s="326"/>
      <c r="C54" s="326"/>
      <c r="D54" s="326"/>
      <c r="E54" s="357"/>
      <c r="F54" s="326"/>
      <c r="G54" s="326"/>
      <c r="H54" s="326"/>
      <c r="I54" s="326"/>
      <c r="J54" s="355"/>
      <c r="K54" s="349"/>
      <c r="L54" s="350"/>
      <c r="M54" s="358"/>
      <c r="N54" s="347"/>
      <c r="O54" s="349"/>
      <c r="P54" s="350"/>
      <c r="Q54" s="351"/>
      <c r="R54" s="189">
        <v>2</v>
      </c>
      <c r="S54" s="190"/>
      <c r="T54" s="184" t="str">
        <f t="shared" si="9"/>
        <v/>
      </c>
      <c r="U54" s="184"/>
      <c r="V54" s="184"/>
      <c r="W54" s="184"/>
      <c r="X54" s="184"/>
      <c r="Y54" s="205"/>
      <c r="Z54" s="205"/>
      <c r="AA54" s="117" t="str">
        <f t="shared" si="6"/>
        <v/>
      </c>
      <c r="AB54" s="205"/>
      <c r="AC54" s="205"/>
      <c r="AD54" s="205"/>
      <c r="AE54" s="178" t="str">
        <f>IFERROR(IF(AND(T53="Probabilidad",T54="Probabilidad"),(AG53-(+AG53*AA54)),IF(T54="Probabilidad",(L53-(+L53*AA54)),IF(T54="Impacto",AG53,""))),"")</f>
        <v/>
      </c>
      <c r="AF54" s="151" t="str">
        <f t="shared" si="4"/>
        <v/>
      </c>
      <c r="AG54" s="117" t="str">
        <f t="shared" si="7"/>
        <v/>
      </c>
      <c r="AH54" s="151" t="str">
        <f t="shared" si="5"/>
        <v/>
      </c>
      <c r="AI54" s="117" t="str">
        <f>IFERROR(IF(AND(T53="Impacto",T54="Impacto"),(AI47-(+AI47*AA54)),IF(T54="Impacto",($P$53-(+$P$53*AA54)),IF(T54="Probabilidad",AI47,""))),"")</f>
        <v/>
      </c>
      <c r="AJ54" s="118" t="str">
        <f t="shared" si="8"/>
        <v/>
      </c>
      <c r="AK54" s="360"/>
      <c r="AL54" s="194"/>
      <c r="AM54" s="189"/>
      <c r="AN54" s="197"/>
      <c r="AO54" s="119"/>
      <c r="AP54" s="153"/>
      <c r="AQ54" s="119"/>
      <c r="AR54" s="153"/>
      <c r="AS54" s="197"/>
      <c r="AT54" s="194"/>
      <c r="AU54" s="119"/>
      <c r="AV54" s="153"/>
      <c r="AW54" s="154"/>
      <c r="AX54" s="194"/>
      <c r="AY54" s="194"/>
      <c r="AZ54" s="189"/>
      <c r="BA54" s="197"/>
      <c r="BB54" s="197"/>
      <c r="BC54" s="153"/>
      <c r="BD54" s="153"/>
      <c r="BE54" s="154"/>
      <c r="BF54" s="119"/>
      <c r="BG54" s="119"/>
      <c r="BH54" s="194"/>
      <c r="BI54" s="194"/>
      <c r="BJ54" s="189"/>
      <c r="BK54" s="197"/>
      <c r="BL54" s="197"/>
      <c r="BM54" s="153"/>
      <c r="BN54" s="153"/>
      <c r="BO54" s="154"/>
      <c r="BP54" s="119"/>
      <c r="BQ54" s="119"/>
      <c r="BR54" s="155"/>
      <c r="BS54" s="153"/>
      <c r="BT54" s="153"/>
      <c r="BU54" s="153"/>
      <c r="BV54" s="119"/>
      <c r="BW54" s="153"/>
      <c r="BX54" s="153"/>
      <c r="BY54" s="119"/>
      <c r="BZ54" s="153"/>
      <c r="CA54" s="154"/>
      <c r="CB54" s="153"/>
    </row>
    <row r="55" spans="1:106" ht="16.5" customHeight="1" x14ac:dyDescent="0.3">
      <c r="A55" s="355"/>
      <c r="B55" s="326"/>
      <c r="C55" s="326"/>
      <c r="D55" s="326"/>
      <c r="E55" s="357"/>
      <c r="F55" s="326"/>
      <c r="G55" s="326"/>
      <c r="H55" s="326"/>
      <c r="I55" s="326"/>
      <c r="J55" s="355"/>
      <c r="K55" s="349"/>
      <c r="L55" s="350"/>
      <c r="M55" s="358"/>
      <c r="N55" s="347"/>
      <c r="O55" s="349"/>
      <c r="P55" s="350"/>
      <c r="Q55" s="351"/>
      <c r="R55" s="189">
        <v>3</v>
      </c>
      <c r="S55" s="202"/>
      <c r="T55" s="184" t="str">
        <f t="shared" si="9"/>
        <v/>
      </c>
      <c r="U55" s="184"/>
      <c r="V55" s="184"/>
      <c r="W55" s="184"/>
      <c r="X55" s="184"/>
      <c r="Y55" s="205"/>
      <c r="Z55" s="205"/>
      <c r="AA55" s="117" t="str">
        <f t="shared" si="6"/>
        <v/>
      </c>
      <c r="AB55" s="205"/>
      <c r="AC55" s="205"/>
      <c r="AD55" s="205"/>
      <c r="AE55" s="178" t="str">
        <f>IFERROR(IF(AND(T54="Probabilidad",T55="Probabilidad"),(AG54-(+AG54*AA55)),IF(AND(T54="Impacto",T55="Probabilidad"),(AG53-(+AG53*AA55)),IF(T55="Impacto",AG54,""))),"")</f>
        <v/>
      </c>
      <c r="AF55" s="151" t="str">
        <f t="shared" si="4"/>
        <v/>
      </c>
      <c r="AG55" s="117" t="str">
        <f t="shared" si="7"/>
        <v/>
      </c>
      <c r="AH55" s="151" t="str">
        <f t="shared" si="5"/>
        <v/>
      </c>
      <c r="AI55" s="117" t="str">
        <f>IFERROR(IF(AND(T54="Impacto",T55="Impacto"),(AI54-(+AI54*AA55)),IF(AND(T54="Probabilidad",T55="Impacto"),(AI53-(+AI53*AA55)),IF(T55="Probabilidad",AI54,""))),"")</f>
        <v/>
      </c>
      <c r="AJ55" s="118" t="str">
        <f t="shared" si="8"/>
        <v/>
      </c>
      <c r="AK55" s="360"/>
      <c r="AL55" s="194"/>
      <c r="AM55" s="189"/>
      <c r="AN55" s="197"/>
      <c r="AO55" s="119"/>
      <c r="AP55" s="153"/>
      <c r="AQ55" s="119"/>
      <c r="AR55" s="153"/>
      <c r="AS55" s="197"/>
      <c r="AT55" s="194"/>
      <c r="AU55" s="119"/>
      <c r="AV55" s="153"/>
      <c r="AW55" s="154"/>
      <c r="AX55" s="153"/>
      <c r="AY55" s="153"/>
      <c r="AZ55" s="154"/>
      <c r="BA55" s="119"/>
      <c r="BB55" s="119"/>
      <c r="BC55" s="153"/>
      <c r="BD55" s="153"/>
      <c r="BE55" s="154"/>
      <c r="BF55" s="119"/>
      <c r="BG55" s="119"/>
      <c r="BH55" s="194"/>
      <c r="BI55" s="194"/>
      <c r="BJ55" s="189"/>
      <c r="BK55" s="197"/>
      <c r="BL55" s="197"/>
      <c r="BM55" s="153"/>
      <c r="BN55" s="153"/>
      <c r="BO55" s="154"/>
      <c r="BP55" s="119"/>
      <c r="BQ55" s="119"/>
      <c r="BR55" s="155"/>
      <c r="BS55" s="153"/>
      <c r="BT55" s="153"/>
      <c r="BU55" s="153"/>
      <c r="BV55" s="119"/>
      <c r="BW55" s="153"/>
      <c r="BX55" s="153"/>
      <c r="BY55" s="119"/>
      <c r="BZ55" s="153"/>
      <c r="CA55" s="154"/>
      <c r="CB55" s="153"/>
    </row>
    <row r="56" spans="1:106" ht="16.5" customHeight="1" x14ac:dyDescent="0.3">
      <c r="A56" s="355"/>
      <c r="B56" s="326"/>
      <c r="C56" s="326"/>
      <c r="D56" s="326"/>
      <c r="E56" s="357"/>
      <c r="F56" s="326"/>
      <c r="G56" s="326"/>
      <c r="H56" s="326"/>
      <c r="I56" s="326"/>
      <c r="J56" s="355"/>
      <c r="K56" s="349"/>
      <c r="L56" s="350"/>
      <c r="M56" s="358"/>
      <c r="N56" s="347"/>
      <c r="O56" s="349"/>
      <c r="P56" s="350"/>
      <c r="Q56" s="351"/>
      <c r="R56" s="189">
        <v>4</v>
      </c>
      <c r="S56" s="190"/>
      <c r="T56" s="184" t="str">
        <f t="shared" si="9"/>
        <v/>
      </c>
      <c r="U56" s="184"/>
      <c r="V56" s="184"/>
      <c r="W56" s="184"/>
      <c r="X56" s="184"/>
      <c r="Y56" s="205"/>
      <c r="Z56" s="205"/>
      <c r="AA56" s="117" t="str">
        <f t="shared" si="6"/>
        <v/>
      </c>
      <c r="AB56" s="205"/>
      <c r="AC56" s="205"/>
      <c r="AD56" s="205"/>
      <c r="AE56" s="178" t="str">
        <f>IFERROR(IF(AND(T55="Probabilidad",T56="Probabilidad"),(AG55-(+AG55*AA56)),IF(AND(T55="Impacto",T56="Probabilidad"),(AG54-(+AG54*AA56)),IF(T56="Impacto",AG55,""))),"")</f>
        <v/>
      </c>
      <c r="AF56" s="151" t="str">
        <f t="shared" si="4"/>
        <v/>
      </c>
      <c r="AG56" s="117" t="str">
        <f t="shared" si="7"/>
        <v/>
      </c>
      <c r="AH56" s="151" t="str">
        <f t="shared" si="5"/>
        <v/>
      </c>
      <c r="AI56" s="117" t="str">
        <f>IFERROR(IF(AND(T55="Impacto",T56="Impacto"),(AI55-(+AI55*AA56)),IF(AND(T55="Probabilidad",T56="Impacto"),(AI54-(+AI54*AA56)),IF(T56="Probabilidad",AI55,""))),"")</f>
        <v/>
      </c>
      <c r="AJ56" s="118" t="str">
        <f t="shared" si="8"/>
        <v/>
      </c>
      <c r="AK56" s="360"/>
      <c r="AL56" s="194"/>
      <c r="AM56" s="189"/>
      <c r="AN56" s="197"/>
      <c r="AO56" s="119"/>
      <c r="AP56" s="153"/>
      <c r="AQ56" s="119"/>
      <c r="AR56" s="153"/>
      <c r="AS56" s="197"/>
      <c r="AT56" s="194"/>
      <c r="AU56" s="119"/>
      <c r="AV56" s="153"/>
      <c r="AW56" s="154"/>
      <c r="AX56" s="153"/>
      <c r="AY56" s="153"/>
      <c r="AZ56" s="154"/>
      <c r="BA56" s="119"/>
      <c r="BB56" s="119"/>
      <c r="BC56" s="153"/>
      <c r="BD56" s="153"/>
      <c r="BE56" s="154"/>
      <c r="BF56" s="119"/>
      <c r="BG56" s="119"/>
      <c r="BH56" s="194"/>
      <c r="BI56" s="194"/>
      <c r="BJ56" s="189"/>
      <c r="BK56" s="197"/>
      <c r="BL56" s="197"/>
      <c r="BM56" s="153"/>
      <c r="BN56" s="153"/>
      <c r="BO56" s="154"/>
      <c r="BP56" s="119"/>
      <c r="BQ56" s="119"/>
      <c r="BR56" s="155"/>
      <c r="BS56" s="153"/>
      <c r="BT56" s="153"/>
      <c r="BU56" s="153"/>
      <c r="BV56" s="119"/>
      <c r="BW56" s="153"/>
      <c r="BX56" s="153"/>
      <c r="BY56" s="119"/>
      <c r="BZ56" s="153"/>
      <c r="CA56" s="154"/>
      <c r="CB56" s="153"/>
    </row>
    <row r="57" spans="1:106" ht="16.5" customHeight="1" x14ac:dyDescent="0.3">
      <c r="A57" s="355"/>
      <c r="B57" s="326"/>
      <c r="C57" s="326"/>
      <c r="D57" s="326"/>
      <c r="E57" s="357"/>
      <c r="F57" s="326"/>
      <c r="G57" s="326"/>
      <c r="H57" s="326"/>
      <c r="I57" s="326"/>
      <c r="J57" s="355"/>
      <c r="K57" s="349"/>
      <c r="L57" s="350"/>
      <c r="M57" s="358"/>
      <c r="N57" s="347"/>
      <c r="O57" s="349"/>
      <c r="P57" s="350"/>
      <c r="Q57" s="351"/>
      <c r="R57" s="189">
        <v>5</v>
      </c>
      <c r="S57" s="190"/>
      <c r="T57" s="184" t="str">
        <f t="shared" si="9"/>
        <v/>
      </c>
      <c r="U57" s="184"/>
      <c r="V57" s="184"/>
      <c r="W57" s="184"/>
      <c r="X57" s="184"/>
      <c r="Y57" s="205"/>
      <c r="Z57" s="205"/>
      <c r="AA57" s="117" t="str">
        <f t="shared" si="6"/>
        <v/>
      </c>
      <c r="AB57" s="205"/>
      <c r="AC57" s="205"/>
      <c r="AD57" s="205"/>
      <c r="AE57" s="178" t="str">
        <f>IFERROR(IF(AND(T56="Probabilidad",T57="Probabilidad"),(AG56-(+AG56*AA57)),IF(AND(T56="Impacto",T57="Probabilidad"),(AG55-(+AG55*AA57)),IF(T57="Impacto",AG56,""))),"")</f>
        <v/>
      </c>
      <c r="AF57" s="151" t="str">
        <f t="shared" si="4"/>
        <v/>
      </c>
      <c r="AG57" s="117" t="str">
        <f t="shared" si="7"/>
        <v/>
      </c>
      <c r="AH57" s="151" t="str">
        <f t="shared" si="5"/>
        <v/>
      </c>
      <c r="AI57" s="117" t="str">
        <f>IFERROR(IF(AND(T56="Impacto",T57="Impacto"),(AI56-(+AI56*AA57)),IF(AND(T56="Probabilidad",T57="Impacto"),(AI55-(+AI55*AA57)),IF(T57="Probabilidad",AI56,""))),"")</f>
        <v/>
      </c>
      <c r="AJ57" s="118" t="str">
        <f t="shared" si="8"/>
        <v/>
      </c>
      <c r="AK57" s="360"/>
      <c r="AL57" s="194"/>
      <c r="AM57" s="189"/>
      <c r="AN57" s="197"/>
      <c r="AO57" s="119"/>
      <c r="AP57" s="153"/>
      <c r="AQ57" s="119"/>
      <c r="AR57" s="153"/>
      <c r="AS57" s="197"/>
      <c r="AT57" s="194"/>
      <c r="AU57" s="119"/>
      <c r="AV57" s="153"/>
      <c r="AW57" s="154"/>
      <c r="AX57" s="153"/>
      <c r="AY57" s="153"/>
      <c r="AZ57" s="154"/>
      <c r="BA57" s="119"/>
      <c r="BB57" s="119"/>
      <c r="BC57" s="153"/>
      <c r="BD57" s="153"/>
      <c r="BE57" s="154"/>
      <c r="BF57" s="119"/>
      <c r="BG57" s="119"/>
      <c r="BH57" s="194"/>
      <c r="BI57" s="194"/>
      <c r="BJ57" s="189"/>
      <c r="BK57" s="197"/>
      <c r="BL57" s="197"/>
      <c r="BM57" s="153"/>
      <c r="BN57" s="153"/>
      <c r="BO57" s="154"/>
      <c r="BP57" s="119"/>
      <c r="BQ57" s="119"/>
      <c r="BR57" s="155"/>
      <c r="BS57" s="153"/>
      <c r="BT57" s="153"/>
      <c r="BU57" s="153"/>
      <c r="BV57" s="119"/>
      <c r="BW57" s="153"/>
      <c r="BX57" s="153"/>
      <c r="BY57" s="119"/>
      <c r="BZ57" s="153"/>
      <c r="CA57" s="154"/>
      <c r="CB57" s="153"/>
    </row>
    <row r="58" spans="1:106" ht="16.5" customHeight="1" x14ac:dyDescent="0.3">
      <c r="A58" s="355"/>
      <c r="B58" s="326"/>
      <c r="C58" s="326"/>
      <c r="D58" s="326"/>
      <c r="E58" s="357"/>
      <c r="F58" s="326"/>
      <c r="G58" s="326"/>
      <c r="H58" s="326"/>
      <c r="I58" s="326"/>
      <c r="J58" s="355"/>
      <c r="K58" s="349"/>
      <c r="L58" s="350"/>
      <c r="M58" s="358"/>
      <c r="N58" s="348"/>
      <c r="O58" s="349"/>
      <c r="P58" s="350"/>
      <c r="Q58" s="351"/>
      <c r="R58" s="189">
        <v>6</v>
      </c>
      <c r="S58" s="190"/>
      <c r="T58" s="184" t="str">
        <f t="shared" si="9"/>
        <v/>
      </c>
      <c r="U58" s="184"/>
      <c r="V58" s="184"/>
      <c r="W58" s="184"/>
      <c r="X58" s="184"/>
      <c r="Y58" s="205"/>
      <c r="Z58" s="205"/>
      <c r="AA58" s="117" t="str">
        <f t="shared" si="6"/>
        <v/>
      </c>
      <c r="AB58" s="205"/>
      <c r="AC58" s="205"/>
      <c r="AD58" s="205"/>
      <c r="AE58" s="178" t="str">
        <f>IFERROR(IF(AND(T57="Probabilidad",T58="Probabilidad"),(AG57-(+AG57*AA58)),IF(AND(T57="Impacto",T58="Probabilidad"),(AG56-(+AG56*AA58)),IF(T58="Impacto",AG57,""))),"")</f>
        <v/>
      </c>
      <c r="AF58" s="151" t="str">
        <f t="shared" si="4"/>
        <v/>
      </c>
      <c r="AG58" s="117" t="str">
        <f t="shared" si="7"/>
        <v/>
      </c>
      <c r="AH58" s="151" t="str">
        <f t="shared" si="5"/>
        <v/>
      </c>
      <c r="AI58" s="117" t="str">
        <f>IFERROR(IF(AND(T57="Impacto",T58="Impacto"),(AI57-(+AI57*AA58)),IF(AND(T57="Probabilidad",T58="Impacto"),(AI56-(+AI56*AA58)),IF(T58="Probabilidad",AI57,""))),"")</f>
        <v/>
      </c>
      <c r="AJ58" s="118" t="str">
        <f t="shared" si="8"/>
        <v/>
      </c>
      <c r="AK58" s="361"/>
      <c r="AL58" s="194"/>
      <c r="AM58" s="189"/>
      <c r="AN58" s="197"/>
      <c r="AO58" s="119"/>
      <c r="AP58" s="153"/>
      <c r="AQ58" s="119"/>
      <c r="AR58" s="153"/>
      <c r="AS58" s="197"/>
      <c r="AT58" s="194"/>
      <c r="AU58" s="119"/>
      <c r="AV58" s="153"/>
      <c r="AW58" s="154"/>
      <c r="AX58" s="153"/>
      <c r="AY58" s="153"/>
      <c r="AZ58" s="154"/>
      <c r="BA58" s="119"/>
      <c r="BB58" s="119"/>
      <c r="BC58" s="153"/>
      <c r="BD58" s="153"/>
      <c r="BE58" s="154"/>
      <c r="BF58" s="119"/>
      <c r="BG58" s="119"/>
      <c r="BH58" s="194"/>
      <c r="BI58" s="194"/>
      <c r="BJ58" s="189"/>
      <c r="BK58" s="197"/>
      <c r="BL58" s="197"/>
      <c r="BM58" s="153"/>
      <c r="BN58" s="153"/>
      <c r="BO58" s="154"/>
      <c r="BP58" s="119"/>
      <c r="BQ58" s="119"/>
      <c r="BR58" s="155"/>
      <c r="BS58" s="153"/>
      <c r="BT58" s="153"/>
      <c r="BU58" s="153"/>
      <c r="BV58" s="119"/>
      <c r="BW58" s="153"/>
      <c r="BX58" s="153"/>
      <c r="BY58" s="119"/>
      <c r="BZ58" s="153"/>
      <c r="CA58" s="154"/>
      <c r="CB58" s="153"/>
    </row>
  </sheetData>
  <sheetProtection algorithmName="SHA-512" hashValue="9q2nrNUTsS1THrnDUfO78LL+4o01fHVIwWo9OPDg8cR146hX1c6S2fZk1jzP5b5/UrwGNaAwuVOSU7K79W4RKQ==" saltValue="cKzjzEXVB9Yf6TED3Fw2Gw==" spinCount="100000" sheet="1" objects="1" scenarios="1" formatCells="0" formatColumns="0" formatRows="0"/>
  <dataConsolidate link="1"/>
  <mergeCells count="246">
    <mergeCell ref="BH2:BL2"/>
    <mergeCell ref="BH3:BH4"/>
    <mergeCell ref="BI3:BI4"/>
    <mergeCell ref="BJ3:BJ4"/>
    <mergeCell ref="BK3:BK4"/>
    <mergeCell ref="BL3:BL4"/>
    <mergeCell ref="BM2:BQ2"/>
    <mergeCell ref="BM3:BM4"/>
    <mergeCell ref="BN3:BN4"/>
    <mergeCell ref="BO3:BO4"/>
    <mergeCell ref="BP3:BP4"/>
    <mergeCell ref="BQ3:BQ4"/>
    <mergeCell ref="A47:A52"/>
    <mergeCell ref="F47:F52"/>
    <mergeCell ref="BY2:CB2"/>
    <mergeCell ref="A2:I2"/>
    <mergeCell ref="J2:Q2"/>
    <mergeCell ref="AK23:AK28"/>
    <mergeCell ref="AK29:AK34"/>
    <mergeCell ref="AK35:AK40"/>
    <mergeCell ref="AK41:AK46"/>
    <mergeCell ref="AK47:AK52"/>
    <mergeCell ref="BV2:BX2"/>
    <mergeCell ref="BV3:BV4"/>
    <mergeCell ref="BW3:BW4"/>
    <mergeCell ref="BX3:BX4"/>
    <mergeCell ref="AK5:AK10"/>
    <mergeCell ref="AK11:AK16"/>
    <mergeCell ref="AW3:AW4"/>
    <mergeCell ref="AV3:AV4"/>
    <mergeCell ref="AO3:AO4"/>
    <mergeCell ref="AN3:AN4"/>
    <mergeCell ref="AM3:AM4"/>
    <mergeCell ref="AX3:AX4"/>
    <mergeCell ref="AX2:BB2"/>
    <mergeCell ref="G47:G52"/>
    <mergeCell ref="M53:M58"/>
    <mergeCell ref="N53:N58"/>
    <mergeCell ref="O53:O58"/>
    <mergeCell ref="P53:P58"/>
    <mergeCell ref="Q53:Q58"/>
    <mergeCell ref="M47:M52"/>
    <mergeCell ref="N47:N52"/>
    <mergeCell ref="O47:O52"/>
    <mergeCell ref="AK17:AK22"/>
    <mergeCell ref="AK53:AK58"/>
    <mergeCell ref="P23:P28"/>
    <mergeCell ref="Q23:Q28"/>
    <mergeCell ref="P29:P34"/>
    <mergeCell ref="Q29:Q34"/>
    <mergeCell ref="M35:M40"/>
    <mergeCell ref="N35:N40"/>
    <mergeCell ref="O35:O40"/>
    <mergeCell ref="M29:M34"/>
    <mergeCell ref="N29:N34"/>
    <mergeCell ref="O29:O34"/>
    <mergeCell ref="A53:A58"/>
    <mergeCell ref="F53:F58"/>
    <mergeCell ref="G53:G58"/>
    <mergeCell ref="H53:H58"/>
    <mergeCell ref="E53:E58"/>
    <mergeCell ref="I53:I58"/>
    <mergeCell ref="J53:J58"/>
    <mergeCell ref="K53:K58"/>
    <mergeCell ref="L53:L58"/>
    <mergeCell ref="H47:H52"/>
    <mergeCell ref="E47:E52"/>
    <mergeCell ref="I47:I52"/>
    <mergeCell ref="J47:J52"/>
    <mergeCell ref="K47:K52"/>
    <mergeCell ref="L47:L52"/>
    <mergeCell ref="P35:P40"/>
    <mergeCell ref="Q35:Q40"/>
    <mergeCell ref="I41:I46"/>
    <mergeCell ref="J41:J46"/>
    <mergeCell ref="K41:K46"/>
    <mergeCell ref="L41:L46"/>
    <mergeCell ref="M41:M46"/>
    <mergeCell ref="I35:I40"/>
    <mergeCell ref="J35:J40"/>
    <mergeCell ref="K35:K40"/>
    <mergeCell ref="L35:L40"/>
    <mergeCell ref="N41:N46"/>
    <mergeCell ref="O41:O46"/>
    <mergeCell ref="P41:P46"/>
    <mergeCell ref="Q41:Q46"/>
    <mergeCell ref="P47:P52"/>
    <mergeCell ref="Q47:Q52"/>
    <mergeCell ref="L23:L28"/>
    <mergeCell ref="M23:M28"/>
    <mergeCell ref="J29:J34"/>
    <mergeCell ref="K29:K34"/>
    <mergeCell ref="L29:L34"/>
    <mergeCell ref="N23:N28"/>
    <mergeCell ref="O23:O28"/>
    <mergeCell ref="A41:A46"/>
    <mergeCell ref="F41:F46"/>
    <mergeCell ref="G41:G46"/>
    <mergeCell ref="H41:H46"/>
    <mergeCell ref="E41:E46"/>
    <mergeCell ref="A35:A40"/>
    <mergeCell ref="F35:F40"/>
    <mergeCell ref="G35:G40"/>
    <mergeCell ref="H35:H40"/>
    <mergeCell ref="E35:E40"/>
    <mergeCell ref="B23:B28"/>
    <mergeCell ref="C23:C28"/>
    <mergeCell ref="D23:D28"/>
    <mergeCell ref="B29:B34"/>
    <mergeCell ref="C29:C34"/>
    <mergeCell ref="D29:D34"/>
    <mergeCell ref="B35:B40"/>
    <mergeCell ref="A23:A28"/>
    <mergeCell ref="F23:F28"/>
    <mergeCell ref="G23:G28"/>
    <mergeCell ref="A29:A34"/>
    <mergeCell ref="F29:F34"/>
    <mergeCell ref="G29:G34"/>
    <mergeCell ref="H29:H34"/>
    <mergeCell ref="E29:E34"/>
    <mergeCell ref="I29:I34"/>
    <mergeCell ref="H23:H28"/>
    <mergeCell ref="E23:E28"/>
    <mergeCell ref="I23:I28"/>
    <mergeCell ref="J23:J28"/>
    <mergeCell ref="K23:K28"/>
    <mergeCell ref="P11:P16"/>
    <mergeCell ref="Q11:Q16"/>
    <mergeCell ref="A17:A22"/>
    <mergeCell ref="F17:F22"/>
    <mergeCell ref="G17:G22"/>
    <mergeCell ref="H17:H22"/>
    <mergeCell ref="E17:E22"/>
    <mergeCell ref="I17:I22"/>
    <mergeCell ref="J17:J22"/>
    <mergeCell ref="K17:K22"/>
    <mergeCell ref="L17:L22"/>
    <mergeCell ref="M17:M22"/>
    <mergeCell ref="N17:N22"/>
    <mergeCell ref="O17:O22"/>
    <mergeCell ref="P17:P22"/>
    <mergeCell ref="Q17:Q22"/>
    <mergeCell ref="M11:M16"/>
    <mergeCell ref="N11:N16"/>
    <mergeCell ref="O11:O16"/>
    <mergeCell ref="D11:D16"/>
    <mergeCell ref="B17:B22"/>
    <mergeCell ref="C17:C22"/>
    <mergeCell ref="D17:D22"/>
    <mergeCell ref="I5:I10"/>
    <mergeCell ref="J5:J10"/>
    <mergeCell ref="K5:K10"/>
    <mergeCell ref="L5:L10"/>
    <mergeCell ref="M5:M10"/>
    <mergeCell ref="A5:A10"/>
    <mergeCell ref="F5:F10"/>
    <mergeCell ref="G5:G10"/>
    <mergeCell ref="A11:A16"/>
    <mergeCell ref="F11:F16"/>
    <mergeCell ref="G11:G16"/>
    <mergeCell ref="H11:H16"/>
    <mergeCell ref="E11:E16"/>
    <mergeCell ref="I11:I16"/>
    <mergeCell ref="J11:J16"/>
    <mergeCell ref="K11:K16"/>
    <mergeCell ref="L11:L16"/>
    <mergeCell ref="H5:H10"/>
    <mergeCell ref="E5:E10"/>
    <mergeCell ref="B5:B10"/>
    <mergeCell ref="C5:C10"/>
    <mergeCell ref="D5:D10"/>
    <mergeCell ref="B11:B16"/>
    <mergeCell ref="C11:C16"/>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5:N10"/>
    <mergeCell ref="O5:O10"/>
    <mergeCell ref="P5:P10"/>
    <mergeCell ref="Q5:Q10"/>
    <mergeCell ref="O3:O4"/>
    <mergeCell ref="P3:P4"/>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C35:C40"/>
    <mergeCell ref="D35:D40"/>
    <mergeCell ref="B41:B46"/>
    <mergeCell ref="C41:C46"/>
    <mergeCell ref="D41:D46"/>
    <mergeCell ref="B47:B52"/>
    <mergeCell ref="C47:C52"/>
    <mergeCell ref="D47:D52"/>
    <mergeCell ref="B53:B58"/>
    <mergeCell ref="C53:C58"/>
    <mergeCell ref="D53:D58"/>
  </mergeCells>
  <conditionalFormatting sqref="K5">
    <cfRule type="cellIs" dxfId="232" priority="230" operator="equal">
      <formula>"Baja"</formula>
    </cfRule>
    <cfRule type="cellIs" dxfId="231" priority="229" operator="equal">
      <formula>"Media"</formula>
    </cfRule>
    <cfRule type="cellIs" dxfId="230" priority="228" operator="equal">
      <formula>"Alta"</formula>
    </cfRule>
    <cfRule type="cellIs" dxfId="229" priority="227" operator="equal">
      <formula>"Muy Alta"</formula>
    </cfRule>
    <cfRule type="cellIs" dxfId="228" priority="231" operator="equal">
      <formula>"Muy Baja"</formula>
    </cfRule>
  </conditionalFormatting>
  <conditionalFormatting sqref="K11">
    <cfRule type="cellIs" dxfId="227" priority="185" operator="equal">
      <formula>"Muy Baja"</formula>
    </cfRule>
    <cfRule type="cellIs" dxfId="226" priority="184" operator="equal">
      <formula>"Baja"</formula>
    </cfRule>
    <cfRule type="cellIs" dxfId="225" priority="183" operator="equal">
      <formula>"Media"</formula>
    </cfRule>
    <cfRule type="cellIs" dxfId="224" priority="182" operator="equal">
      <formula>"Alta"</formula>
    </cfRule>
    <cfRule type="cellIs" dxfId="223" priority="181" operator="equal">
      <formula>"Muy Alta"</formula>
    </cfRule>
  </conditionalFormatting>
  <conditionalFormatting sqref="K17">
    <cfRule type="cellIs" dxfId="222" priority="158" operator="equal">
      <formula>"Muy Alta"</formula>
    </cfRule>
    <cfRule type="cellIs" dxfId="221" priority="161" operator="equal">
      <formula>"Baja"</formula>
    </cfRule>
    <cfRule type="cellIs" dxfId="220" priority="162" operator="equal">
      <formula>"Muy Baja"</formula>
    </cfRule>
    <cfRule type="cellIs" dxfId="219" priority="160" operator="equal">
      <formula>"Media"</formula>
    </cfRule>
    <cfRule type="cellIs" dxfId="218" priority="159" operator="equal">
      <formula>"Alta"</formula>
    </cfRule>
  </conditionalFormatting>
  <conditionalFormatting sqref="K23">
    <cfRule type="cellIs" dxfId="217" priority="139" operator="equal">
      <formula>"Muy Baja"</formula>
    </cfRule>
    <cfRule type="cellIs" dxfId="216" priority="138" operator="equal">
      <formula>"Baja"</formula>
    </cfRule>
    <cfRule type="cellIs" dxfId="215" priority="137" operator="equal">
      <formula>"Media"</formula>
    </cfRule>
    <cfRule type="cellIs" dxfId="214" priority="136" operator="equal">
      <formula>"Alta"</formula>
    </cfRule>
    <cfRule type="cellIs" dxfId="213" priority="135" operator="equal">
      <formula>"Muy Alta"</formula>
    </cfRule>
  </conditionalFormatting>
  <conditionalFormatting sqref="K29">
    <cfRule type="cellIs" dxfId="212" priority="116" operator="equal">
      <formula>"Muy Baja"</formula>
    </cfRule>
    <cfRule type="cellIs" dxfId="211" priority="115" operator="equal">
      <formula>"Baja"</formula>
    </cfRule>
    <cfRule type="cellIs" dxfId="210" priority="114" operator="equal">
      <formula>"Media"</formula>
    </cfRule>
    <cfRule type="cellIs" dxfId="209" priority="113" operator="equal">
      <formula>"Alta"</formula>
    </cfRule>
    <cfRule type="cellIs" dxfId="208" priority="112" operator="equal">
      <formula>"Muy Alta"</formula>
    </cfRule>
  </conditionalFormatting>
  <conditionalFormatting sqref="K35">
    <cfRule type="cellIs" dxfId="207" priority="89" operator="equal">
      <formula>"Muy Alta"</formula>
    </cfRule>
    <cfRule type="cellIs" dxfId="206" priority="93" operator="equal">
      <formula>"Muy Baja"</formula>
    </cfRule>
    <cfRule type="cellIs" dxfId="205" priority="90" operator="equal">
      <formula>"Alta"</formula>
    </cfRule>
    <cfRule type="cellIs" dxfId="204" priority="91" operator="equal">
      <formula>"Media"</formula>
    </cfRule>
    <cfRule type="cellIs" dxfId="203" priority="92" operator="equal">
      <formula>"Baja"</formula>
    </cfRule>
  </conditionalFormatting>
  <conditionalFormatting sqref="K41">
    <cfRule type="cellIs" dxfId="202" priority="67" operator="equal">
      <formula>"Alta"</formula>
    </cfRule>
    <cfRule type="cellIs" dxfId="201" priority="66" operator="equal">
      <formula>"Muy Alta"</formula>
    </cfRule>
    <cfRule type="cellIs" dxfId="200" priority="68" operator="equal">
      <formula>"Media"</formula>
    </cfRule>
    <cfRule type="cellIs" dxfId="199" priority="69" operator="equal">
      <formula>"Baja"</formula>
    </cfRule>
    <cfRule type="cellIs" dxfId="198" priority="70" operator="equal">
      <formula>"Muy Baja"</formula>
    </cfRule>
  </conditionalFormatting>
  <conditionalFormatting sqref="K47">
    <cfRule type="cellIs" dxfId="197" priority="47" operator="equal">
      <formula>"Muy Baja"</formula>
    </cfRule>
    <cfRule type="cellIs" dxfId="196" priority="43" operator="equal">
      <formula>"Muy Alta"</formula>
    </cfRule>
    <cfRule type="cellIs" dxfId="195" priority="44" operator="equal">
      <formula>"Alta"</formula>
    </cfRule>
    <cfRule type="cellIs" dxfId="194" priority="45" operator="equal">
      <formula>"Media"</formula>
    </cfRule>
    <cfRule type="cellIs" dxfId="193" priority="46" operator="equal">
      <formula>"Baja"</formula>
    </cfRule>
  </conditionalFormatting>
  <conditionalFormatting sqref="K53">
    <cfRule type="cellIs" dxfId="192" priority="20" operator="equal">
      <formula>"Muy Alta"</formula>
    </cfRule>
    <cfRule type="cellIs" dxfId="191" priority="21" operator="equal">
      <formula>"Alta"</formula>
    </cfRule>
    <cfRule type="cellIs" dxfId="190" priority="22" operator="equal">
      <formula>"Media"</formula>
    </cfRule>
    <cfRule type="cellIs" dxfId="189" priority="23" operator="equal">
      <formula>"Baja"</formula>
    </cfRule>
    <cfRule type="cellIs" dxfId="188" priority="24" operator="equal">
      <formula>"Muy Baja"</formula>
    </cfRule>
  </conditionalFormatting>
  <conditionalFormatting sqref="N5 N11 N17 N23 N29 N35 N41 N47 N53">
    <cfRule type="containsText" dxfId="187" priority="1" operator="containsText" text="❌">
      <formula>NOT(ISERROR(SEARCH("❌",N5)))</formula>
    </cfRule>
  </conditionalFormatting>
  <conditionalFormatting sqref="O5 O11 O17 O23 O29 O35 O41 O47 O53">
    <cfRule type="cellIs" dxfId="186" priority="226" operator="equal">
      <formula>"Leve"</formula>
    </cfRule>
    <cfRule type="cellIs" dxfId="185" priority="225" operator="equal">
      <formula>"Menor"</formula>
    </cfRule>
    <cfRule type="cellIs" dxfId="184" priority="223" operator="equal">
      <formula>"Mayor"</formula>
    </cfRule>
    <cfRule type="cellIs" dxfId="183" priority="224" operator="equal">
      <formula>"Moderado"</formula>
    </cfRule>
    <cfRule type="cellIs" dxfId="182" priority="222" operator="equal">
      <formula>"Catastrófico"</formula>
    </cfRule>
  </conditionalFormatting>
  <conditionalFormatting sqref="Q5">
    <cfRule type="cellIs" dxfId="181" priority="201" operator="equal">
      <formula>"Alto"</formula>
    </cfRule>
    <cfRule type="cellIs" dxfId="180" priority="203" operator="equal">
      <formula>"Bajo"</formula>
    </cfRule>
    <cfRule type="cellIs" dxfId="179" priority="202" operator="equal">
      <formula>"Moderado"</formula>
    </cfRule>
    <cfRule type="cellIs" dxfId="178" priority="200" operator="equal">
      <formula>"Extremo"</formula>
    </cfRule>
  </conditionalFormatting>
  <conditionalFormatting sqref="Q11">
    <cfRule type="cellIs" dxfId="177" priority="180" operator="equal">
      <formula>"Bajo"</formula>
    </cfRule>
    <cfRule type="cellIs" dxfId="176" priority="179" operator="equal">
      <formula>"Moderado"</formula>
    </cfRule>
    <cfRule type="cellIs" dxfId="175" priority="178" operator="equal">
      <formula>"Alto"</formula>
    </cfRule>
    <cfRule type="cellIs" dxfId="174" priority="177" operator="equal">
      <formula>"Extremo"</formula>
    </cfRule>
  </conditionalFormatting>
  <conditionalFormatting sqref="Q17">
    <cfRule type="cellIs" dxfId="173" priority="156" operator="equal">
      <formula>"Moderado"</formula>
    </cfRule>
    <cfRule type="cellIs" dxfId="172" priority="157" operator="equal">
      <formula>"Bajo"</formula>
    </cfRule>
    <cfRule type="cellIs" dxfId="171" priority="155" operator="equal">
      <formula>"Alto"</formula>
    </cfRule>
    <cfRule type="cellIs" dxfId="170" priority="154" operator="equal">
      <formula>"Extremo"</formula>
    </cfRule>
  </conditionalFormatting>
  <conditionalFormatting sqref="Q23">
    <cfRule type="cellIs" dxfId="169" priority="134" operator="equal">
      <formula>"Bajo"</formula>
    </cfRule>
    <cfRule type="cellIs" dxfId="168" priority="131" operator="equal">
      <formula>"Extremo"</formula>
    </cfRule>
    <cfRule type="cellIs" dxfId="167" priority="132" operator="equal">
      <formula>"Alto"</formula>
    </cfRule>
    <cfRule type="cellIs" dxfId="166" priority="133" operator="equal">
      <formula>"Moderado"</formula>
    </cfRule>
  </conditionalFormatting>
  <conditionalFormatting sqref="Q29">
    <cfRule type="cellIs" dxfId="165" priority="111" operator="equal">
      <formula>"Bajo"</formula>
    </cfRule>
    <cfRule type="cellIs" dxfId="164" priority="110" operator="equal">
      <formula>"Moderado"</formula>
    </cfRule>
    <cfRule type="cellIs" dxfId="163" priority="109" operator="equal">
      <formula>"Alto"</formula>
    </cfRule>
    <cfRule type="cellIs" dxfId="162" priority="108" operator="equal">
      <formula>"Extremo"</formula>
    </cfRule>
  </conditionalFormatting>
  <conditionalFormatting sqref="Q35">
    <cfRule type="cellIs" dxfId="161" priority="85" operator="equal">
      <formula>"Extremo"</formula>
    </cfRule>
    <cfRule type="cellIs" dxfId="160" priority="86" operator="equal">
      <formula>"Alto"</formula>
    </cfRule>
    <cfRule type="cellIs" dxfId="159" priority="87" operator="equal">
      <formula>"Moderado"</formula>
    </cfRule>
    <cfRule type="cellIs" dxfId="158" priority="88" operator="equal">
      <formula>"Bajo"</formula>
    </cfRule>
  </conditionalFormatting>
  <conditionalFormatting sqref="Q41">
    <cfRule type="cellIs" dxfId="157" priority="62" operator="equal">
      <formula>"Extremo"</formula>
    </cfRule>
    <cfRule type="cellIs" dxfId="156" priority="63" operator="equal">
      <formula>"Alto"</formula>
    </cfRule>
    <cfRule type="cellIs" dxfId="155" priority="64" operator="equal">
      <formula>"Moderado"</formula>
    </cfRule>
    <cfRule type="cellIs" dxfId="154" priority="65" operator="equal">
      <formula>"Bajo"</formula>
    </cfRule>
  </conditionalFormatting>
  <conditionalFormatting sqref="Q47">
    <cfRule type="cellIs" dxfId="153" priority="42" operator="equal">
      <formula>"Bajo"</formula>
    </cfRule>
    <cfRule type="cellIs" dxfId="152" priority="41" operator="equal">
      <formula>"Moderado"</formula>
    </cfRule>
    <cfRule type="cellIs" dxfId="151" priority="40" operator="equal">
      <formula>"Alto"</formula>
    </cfRule>
    <cfRule type="cellIs" dxfId="150" priority="39" operator="equal">
      <formula>"Extremo"</formula>
    </cfRule>
  </conditionalFormatting>
  <conditionalFormatting sqref="Q53">
    <cfRule type="cellIs" dxfId="149" priority="17" operator="equal">
      <formula>"Alto"</formula>
    </cfRule>
    <cfRule type="cellIs" dxfId="148" priority="16" operator="equal">
      <formula>"Extremo"</formula>
    </cfRule>
    <cfRule type="cellIs" dxfId="147" priority="19" operator="equal">
      <formula>"Bajo"</formula>
    </cfRule>
    <cfRule type="cellIs" dxfId="146" priority="18" operator="equal">
      <formula>"Moderado"</formula>
    </cfRule>
  </conditionalFormatting>
  <conditionalFormatting sqref="AF5:AF58">
    <cfRule type="cellIs" dxfId="145" priority="13" operator="equal">
      <formula>"Media"</formula>
    </cfRule>
    <cfRule type="cellIs" dxfId="144" priority="15" operator="equal">
      <formula>"Muy Baja"</formula>
    </cfRule>
    <cfRule type="cellIs" dxfId="143" priority="14" operator="equal">
      <formula>"Baja"</formula>
    </cfRule>
    <cfRule type="cellIs" dxfId="142" priority="12" operator="equal">
      <formula>"Alta"</formula>
    </cfRule>
    <cfRule type="cellIs" dxfId="141" priority="11" operator="equal">
      <formula>"Muy Alta"</formula>
    </cfRule>
  </conditionalFormatting>
  <conditionalFormatting sqref="AH5:AH58">
    <cfRule type="cellIs" dxfId="140" priority="9" operator="equal">
      <formula>"Menor"</formula>
    </cfRule>
    <cfRule type="cellIs" dxfId="139" priority="10" operator="equal">
      <formula>"Leve"</formula>
    </cfRule>
    <cfRule type="cellIs" dxfId="138" priority="8" operator="equal">
      <formula>"Moderado"</formula>
    </cfRule>
    <cfRule type="cellIs" dxfId="137" priority="7" operator="equal">
      <formula>"Mayor"</formula>
    </cfRule>
    <cfRule type="cellIs" dxfId="136" priority="6" operator="equal">
      <formula>"Catastrófico"</formula>
    </cfRule>
  </conditionalFormatting>
  <conditionalFormatting sqref="AJ5:AJ58">
    <cfRule type="cellIs" dxfId="135" priority="5" operator="equal">
      <formula>"Bajo"</formula>
    </cfRule>
    <cfRule type="cellIs" dxfId="134" priority="3" operator="equal">
      <formula>"Alto"</formula>
    </cfRule>
    <cfRule type="cellIs" dxfId="133" priority="2" operator="equal">
      <formula>"Extremo"</formula>
    </cfRule>
    <cfRule type="cellIs" dxfId="132" priority="4" operator="equal">
      <formula>"Moderado"</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customProperties>
    <customPr name="EpmWorksheetKeyString_GUID" r:id="rId2"/>
  </customProperties>
  <legacyDrawing r:id="rId3"/>
  <legacyDrawingHF r:id="rId4"/>
  <extLst>
    <ext xmlns:x14="http://schemas.microsoft.com/office/spreadsheetml/2009/9/main" uri="{CCE6A557-97BC-4b89-ADB6-D9C93CAAB3DF}">
      <x14:dataValidations xmlns:xm="http://schemas.microsoft.com/office/excel/2006/main" count="13">
        <x14:dataValidation type="list" allowBlank="1" showInputMessage="1" showErrorMessage="1" xr:uid="{C22113E0-40D4-4956-8699-E1C7595DCFAC}">
          <x14:formula1>
            <xm:f>Hoja1!$A$26:$A$39</xm:f>
          </x14:formula1>
          <xm:sqref>B5:B58</xm:sqref>
        </x14:dataValidation>
        <x14:dataValidation type="list" allowBlank="1" showInputMessage="1" showErrorMessage="1" xr:uid="{6789922C-7009-4358-823D-FB2E9E78A8C8}">
          <x14:formula1>
            <xm:f>Hoja1!$B$26:$B$39</xm:f>
          </x14:formula1>
          <xm:sqref>C5:C58</xm:sqref>
        </x14:dataValidation>
        <x14:dataValidation type="list" allowBlank="1" showInputMessage="1" showErrorMessage="1" xr:uid="{20540207-01C6-4A72-AE1D-1F8E497C73DF}">
          <x14:formula1>
            <xm:f>'Tabla Impacto'!$F$210:$F$221</xm:f>
          </x14:formula1>
          <xm:sqref>M5:M58</xm:sqref>
        </x14:dataValidation>
        <x14:dataValidation type="list" allowBlank="1" showInputMessage="1" showErrorMessage="1" xr:uid="{D6AF0B02-295C-4044-8147-56CA9A900C69}">
          <x14:formula1>
            <xm:f>'Opciones Tratamiento'!$B$28:$B$29</xm:f>
          </x14:formula1>
          <xm:sqref>U5:X58</xm:sqref>
        </x14:dataValidation>
        <x14:dataValidation type="list" allowBlank="1" showInputMessage="1" showErrorMessage="1" xr:uid="{527F6F30-81E4-4B32-BD2C-A65AA023C9BF}">
          <x14:formula1>
            <xm:f>Hoja1!$A$3:$A$5</xm:f>
          </x14:formula1>
          <xm:sqref>Y5:Y58</xm:sqref>
        </x14:dataValidation>
        <x14:dataValidation type="list" allowBlank="1" showInputMessage="1" showErrorMessage="1" xr:uid="{85F0530E-F2BB-406F-BA73-85B7B4C815A7}">
          <x14:formula1>
            <xm:f>Hoja1!$A$6:$A$7</xm:f>
          </x14:formula1>
          <xm:sqref>Z5:Z58</xm:sqref>
        </x14:dataValidation>
        <x14:dataValidation type="list" allowBlank="1" showInputMessage="1" showErrorMessage="1" xr:uid="{21B7451D-57A2-442B-B656-70EAEEBE737E}">
          <x14:formula1>
            <xm:f>Hoja1!$A$8:$A$9</xm:f>
          </x14:formula1>
          <xm:sqref>AB5:AB58</xm:sqref>
        </x14:dataValidation>
        <x14:dataValidation type="list" allowBlank="1" showInputMessage="1" showErrorMessage="1" xr:uid="{51BE8435-9FE8-471A-B50E-3628D561F6AD}">
          <x14:formula1>
            <xm:f>Hoja1!$A$10:$A$11</xm:f>
          </x14:formula1>
          <xm:sqref>AC5:AC58</xm:sqref>
        </x14:dataValidation>
        <x14:dataValidation type="list" allowBlank="1" showInputMessage="1" showErrorMessage="1" xr:uid="{1B763439-AEA5-463C-BEA9-36367686F1D4}">
          <x14:formula1>
            <xm:f>Hoja1!$A$12:$A$14</xm:f>
          </x14:formula1>
          <xm:sqref>AD5:AD58</xm:sqref>
        </x14:dataValidation>
        <x14:dataValidation type="list" allowBlank="1" showInputMessage="1" showErrorMessage="1" xr:uid="{65DA67C1-8965-410A-8623-7B25469B31B4}">
          <x14:formula1>
            <xm:f>'Opciones Tratamiento'!$B$2:$B$5</xm:f>
          </x14:formula1>
          <xm:sqref>AK5:AK58</xm:sqref>
        </x14:dataValidation>
        <x14:dataValidation type="list" allowBlank="1" showInputMessage="1" showErrorMessage="1" xr:uid="{EC301CB8-4529-4B84-8749-B92ABF4385AC}">
          <x14:formula1>
            <xm:f>'Opciones Tratamiento'!$B$13:$B$17</xm:f>
          </x14:formula1>
          <xm:sqref>I5:I58</xm:sqref>
        </x14:dataValidation>
        <x14:dataValidation type="list" allowBlank="1" showInputMessage="1" showErrorMessage="1" xr:uid="{E6F74DCE-49CD-4778-A2EF-2824BDA98BDA}">
          <x14:formula1>
            <xm:f>'Opciones Tratamiento'!$B$20:$B$22</xm:f>
          </x14:formula1>
          <xm:sqref>AW5:AW58</xm:sqref>
        </x14:dataValidation>
        <x14:dataValidation type="list" allowBlank="1" showInputMessage="1" showErrorMessage="1" xr:uid="{2F66127B-362D-4FD8-8ECB-C272E752ABD2}">
          <x14:formula1>
            <xm:f>Hoja1!$A$23:$A$24</xm:f>
          </x14:formula1>
          <xm:sqref>BB5:BB58 BQ5:BQ58 BL5:BL58 BG5:BG58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opLeftCell="BQ1" zoomScale="75" zoomScaleNormal="75" zoomScaleSheetLayoutView="10" zoomScalePageLayoutView="55" workbookViewId="0">
      <pane ySplit="1" topLeftCell="A2" activePane="bottomLeft" state="frozen"/>
      <selection pane="bottomLeft" activeCell="BY6" sqref="BY6"/>
    </sheetView>
  </sheetViews>
  <sheetFormatPr baseColWidth="10" defaultColWidth="11.42578125" defaultRowHeight="21" customHeight="1" x14ac:dyDescent="0.3"/>
  <cols>
    <col min="1" max="1" width="4" style="167" bestFit="1" customWidth="1"/>
    <col min="2" max="4" width="18.7109375" style="168" customWidth="1"/>
    <col min="5" max="5" width="32.42578125" style="161" customWidth="1"/>
    <col min="6" max="6" width="14.140625" style="167" customWidth="1"/>
    <col min="7" max="7" width="13.140625" style="167" customWidth="1"/>
    <col min="8" max="8" width="16.140625" style="167" customWidth="1"/>
    <col min="9" max="9" width="19" style="169" customWidth="1"/>
    <col min="10" max="12" width="17.85546875" style="161" customWidth="1"/>
    <col min="13" max="13" width="16.5703125" style="161" customWidth="1"/>
    <col min="14" max="14" width="5.85546875" style="1" customWidth="1"/>
    <col min="15" max="15" width="48.42578125" style="1" customWidth="1"/>
    <col min="16" max="24" width="31" style="1" hidden="1" customWidth="1"/>
    <col min="25" max="25" width="31" style="187" hidden="1" customWidth="1"/>
    <col min="26" max="26" width="31" style="188" hidden="1" customWidth="1"/>
    <col min="27" max="36" width="31" style="1" hidden="1" customWidth="1"/>
    <col min="37" max="37" width="17.85546875" style="1" hidden="1" customWidth="1"/>
    <col min="38" max="38" width="16.5703125" style="1" hidden="1" customWidth="1"/>
    <col min="39" max="39" width="31" style="1" hidden="1" customWidth="1"/>
    <col min="40" max="40" width="30.140625" style="1" customWidth="1"/>
    <col min="41" max="41" width="18.85546875" style="1" customWidth="1"/>
    <col min="42" max="42" width="22.140625" style="1" customWidth="1"/>
    <col min="43" max="43" width="20.5703125" style="161" hidden="1" customWidth="1"/>
    <col min="44" max="44" width="18.5703125" style="161" hidden="1" customWidth="1"/>
    <col min="45" max="45" width="20.5703125" style="161" hidden="1" customWidth="1"/>
    <col min="46" max="46" width="18.5703125" style="161" hidden="1" customWidth="1"/>
    <col min="47" max="47" width="20.5703125" style="161" hidden="1" customWidth="1"/>
    <col min="48" max="48" width="18.5703125" style="161" hidden="1" customWidth="1"/>
    <col min="49" max="49" width="20.5703125" style="161" customWidth="1"/>
    <col min="50" max="50" width="18.5703125" style="161" customWidth="1"/>
    <col min="51" max="51" width="21" style="161" customWidth="1"/>
    <col min="52" max="53" width="23" style="161" hidden="1" customWidth="1"/>
    <col min="54" max="54" width="18.85546875" style="161" hidden="1" customWidth="1"/>
    <col min="55" max="55" width="16.85546875" style="161" hidden="1" customWidth="1"/>
    <col min="56" max="56" width="19.5703125" style="161" hidden="1" customWidth="1"/>
    <col min="57" max="58" width="23" style="161" hidden="1" customWidth="1"/>
    <col min="59" max="59" width="18.85546875" style="161" hidden="1" customWidth="1"/>
    <col min="60" max="60" width="16.85546875" style="161" hidden="1" customWidth="1"/>
    <col min="61" max="61" width="19.5703125" style="161" hidden="1" customWidth="1"/>
    <col min="62" max="63" width="23" style="1" hidden="1" customWidth="1"/>
    <col min="64" max="64" width="18.85546875" style="1" hidden="1" customWidth="1"/>
    <col min="65" max="65" width="16.85546875" style="1" hidden="1" customWidth="1"/>
    <col min="66" max="66" width="19.5703125" style="1" hidden="1" customWidth="1"/>
    <col min="67" max="68" width="23" style="161" customWidth="1"/>
    <col min="69" max="69" width="18.85546875" style="161" customWidth="1"/>
    <col min="70" max="70" width="16.85546875" style="161" customWidth="1"/>
    <col min="71" max="71" width="19.5703125" style="161" customWidth="1"/>
    <col min="72" max="72" width="33" style="161" customWidth="1"/>
    <col min="73" max="74" width="23" style="161" customWidth="1"/>
    <col min="75" max="75" width="18.5703125" style="161" customWidth="1"/>
    <col min="76" max="76" width="20.5703125" style="161" customWidth="1"/>
    <col min="77" max="77" width="23" style="161" customWidth="1"/>
    <col min="78" max="78" width="27" style="161" customWidth="1"/>
    <col min="79" max="79" width="20.5703125" style="161" customWidth="1"/>
    <col min="80" max="80" width="47.140625" style="161" customWidth="1"/>
    <col min="81" max="81" width="38" style="161" customWidth="1"/>
    <col min="82" max="82" width="64.7109375" style="161" customWidth="1"/>
    <col min="83" max="16384" width="11.42578125" style="161"/>
  </cols>
  <sheetData>
    <row r="1" spans="1:108" ht="21" customHeight="1" x14ac:dyDescent="0.3">
      <c r="AN1" s="158"/>
      <c r="AO1" s="158"/>
      <c r="AP1" s="158"/>
      <c r="AQ1" s="158"/>
      <c r="AR1" s="158"/>
      <c r="AS1" s="158"/>
      <c r="AT1" s="158"/>
      <c r="AU1" s="158"/>
      <c r="AV1" s="158"/>
      <c r="AW1" s="158"/>
      <c r="AX1" s="158"/>
      <c r="AY1" s="158"/>
      <c r="AZ1" s="158"/>
      <c r="BA1" s="158"/>
      <c r="BB1" s="158"/>
      <c r="BC1" s="158"/>
      <c r="BD1" s="158"/>
      <c r="BE1" s="158"/>
      <c r="BF1" s="158"/>
      <c r="BG1" s="158"/>
      <c r="BH1" s="158"/>
      <c r="BI1" s="158"/>
      <c r="BJ1" s="3"/>
      <c r="BK1" s="3"/>
      <c r="BL1" s="3"/>
      <c r="BM1" s="3"/>
      <c r="BN1" s="3"/>
      <c r="BO1" s="158"/>
      <c r="BP1" s="158"/>
      <c r="BQ1" s="158"/>
      <c r="BR1" s="158"/>
      <c r="BS1" s="158"/>
    </row>
    <row r="2" spans="1:108" ht="21" customHeight="1" x14ac:dyDescent="0.3">
      <c r="A2" s="365" t="s">
        <v>114</v>
      </c>
      <c r="B2" s="366"/>
      <c r="C2" s="366"/>
      <c r="D2" s="366"/>
      <c r="E2" s="366"/>
      <c r="F2" s="366"/>
      <c r="G2" s="366"/>
      <c r="H2" s="366"/>
      <c r="I2" s="367"/>
      <c r="J2" s="365" t="s">
        <v>115</v>
      </c>
      <c r="K2" s="366"/>
      <c r="L2" s="366"/>
      <c r="M2" s="367"/>
      <c r="N2" s="365" t="s">
        <v>116</v>
      </c>
      <c r="O2" s="366"/>
      <c r="P2" s="366"/>
      <c r="Q2" s="366"/>
      <c r="R2" s="366"/>
      <c r="S2" s="366"/>
      <c r="T2" s="366"/>
      <c r="U2" s="366"/>
      <c r="V2" s="366"/>
      <c r="W2" s="366"/>
      <c r="X2" s="366"/>
      <c r="Y2" s="366"/>
      <c r="Z2" s="366"/>
      <c r="AA2" s="366"/>
      <c r="AB2" s="366"/>
      <c r="AC2" s="366"/>
      <c r="AD2" s="366"/>
      <c r="AE2" s="366"/>
      <c r="AF2" s="366"/>
      <c r="AG2" s="366"/>
      <c r="AH2" s="367"/>
      <c r="AI2" s="365" t="s">
        <v>303</v>
      </c>
      <c r="AJ2" s="366"/>
      <c r="AK2" s="366"/>
      <c r="AL2" s="367"/>
      <c r="AM2" s="186"/>
      <c r="AN2" s="336" t="s">
        <v>118</v>
      </c>
      <c r="AO2" s="336"/>
      <c r="AP2" s="336"/>
      <c r="AQ2" s="336"/>
      <c r="AR2" s="336"/>
      <c r="AS2" s="336"/>
      <c r="AT2" s="336"/>
      <c r="AU2" s="336"/>
      <c r="AV2" s="336"/>
      <c r="AW2" s="336"/>
      <c r="AX2" s="336"/>
      <c r="AY2" s="336"/>
      <c r="AZ2" s="341" t="s">
        <v>119</v>
      </c>
      <c r="BA2" s="341"/>
      <c r="BB2" s="341"/>
      <c r="BC2" s="341"/>
      <c r="BD2" s="341"/>
      <c r="BE2" s="341" t="s">
        <v>120</v>
      </c>
      <c r="BF2" s="341"/>
      <c r="BG2" s="341"/>
      <c r="BH2" s="341"/>
      <c r="BI2" s="341"/>
      <c r="BJ2" s="341" t="s">
        <v>121</v>
      </c>
      <c r="BK2" s="341"/>
      <c r="BL2" s="341"/>
      <c r="BM2" s="341"/>
      <c r="BN2" s="341"/>
      <c r="BO2" s="341" t="s">
        <v>122</v>
      </c>
      <c r="BP2" s="341"/>
      <c r="BQ2" s="341"/>
      <c r="BR2" s="341"/>
      <c r="BS2" s="341"/>
      <c r="BT2" s="333" t="s">
        <v>123</v>
      </c>
      <c r="BU2" s="333"/>
      <c r="BV2" s="333"/>
      <c r="BW2" s="333"/>
      <c r="BX2" s="368" t="s">
        <v>124</v>
      </c>
      <c r="BY2" s="368"/>
      <c r="BZ2" s="368"/>
      <c r="CA2" s="362" t="s">
        <v>125</v>
      </c>
      <c r="CB2" s="363"/>
      <c r="CC2" s="363"/>
      <c r="CD2" s="364"/>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row>
    <row r="3" spans="1:108" s="173" customFormat="1" ht="21" customHeight="1" x14ac:dyDescent="0.3">
      <c r="A3" s="375" t="s">
        <v>126</v>
      </c>
      <c r="B3" s="334" t="s">
        <v>7</v>
      </c>
      <c r="C3" s="334" t="s">
        <v>9</v>
      </c>
      <c r="D3" s="334" t="s">
        <v>11</v>
      </c>
      <c r="E3" s="376" t="s">
        <v>21</v>
      </c>
      <c r="F3" s="376" t="s">
        <v>15</v>
      </c>
      <c r="G3" s="334" t="s">
        <v>17</v>
      </c>
      <c r="H3" s="334" t="s">
        <v>19</v>
      </c>
      <c r="I3" s="334" t="s">
        <v>23</v>
      </c>
      <c r="J3" s="334" t="s">
        <v>304</v>
      </c>
      <c r="K3" s="334" t="s">
        <v>15</v>
      </c>
      <c r="L3" s="334" t="s">
        <v>305</v>
      </c>
      <c r="M3" s="377" t="s">
        <v>29</v>
      </c>
      <c r="N3" s="379" t="s">
        <v>135</v>
      </c>
      <c r="O3" s="334" t="s">
        <v>31</v>
      </c>
      <c r="P3" s="334" t="s">
        <v>306</v>
      </c>
      <c r="Q3" s="377" t="s">
        <v>143</v>
      </c>
      <c r="R3" s="334" t="s">
        <v>143</v>
      </c>
      <c r="S3" s="334" t="s">
        <v>307</v>
      </c>
      <c r="T3" s="334" t="s">
        <v>308</v>
      </c>
      <c r="U3" s="334" t="s">
        <v>309</v>
      </c>
      <c r="V3" s="334" t="s">
        <v>310</v>
      </c>
      <c r="W3" s="334" t="s">
        <v>311</v>
      </c>
      <c r="X3" s="334" t="s">
        <v>312</v>
      </c>
      <c r="Y3" s="334" t="s">
        <v>313</v>
      </c>
      <c r="Z3" s="334" t="s">
        <v>314</v>
      </c>
      <c r="AA3" s="334" t="s">
        <v>315</v>
      </c>
      <c r="AB3" s="334" t="s">
        <v>316</v>
      </c>
      <c r="AC3" s="382" t="s">
        <v>317</v>
      </c>
      <c r="AD3" s="383"/>
      <c r="AE3" s="334" t="s">
        <v>318</v>
      </c>
      <c r="AF3" s="334" t="s">
        <v>319</v>
      </c>
      <c r="AG3" s="334" t="s">
        <v>320</v>
      </c>
      <c r="AH3" s="334" t="s">
        <v>321</v>
      </c>
      <c r="AI3" s="334" t="s">
        <v>304</v>
      </c>
      <c r="AJ3" s="334" t="s">
        <v>15</v>
      </c>
      <c r="AK3" s="334" t="s">
        <v>305</v>
      </c>
      <c r="AL3" s="377" t="s">
        <v>322</v>
      </c>
      <c r="AM3" s="334" t="s">
        <v>323</v>
      </c>
      <c r="AN3" s="331" t="s">
        <v>142</v>
      </c>
      <c r="AO3" s="331" t="s">
        <v>143</v>
      </c>
      <c r="AP3" s="331" t="s">
        <v>144</v>
      </c>
      <c r="AQ3" s="331" t="s">
        <v>145</v>
      </c>
      <c r="AR3" s="331" t="s">
        <v>146</v>
      </c>
      <c r="AS3" s="331" t="s">
        <v>145</v>
      </c>
      <c r="AT3" s="339" t="s">
        <v>147</v>
      </c>
      <c r="AU3" s="331" t="s">
        <v>145</v>
      </c>
      <c r="AV3" s="331" t="s">
        <v>148</v>
      </c>
      <c r="AW3" s="331" t="s">
        <v>145</v>
      </c>
      <c r="AX3" s="339" t="s">
        <v>149</v>
      </c>
      <c r="AY3" s="331" t="s">
        <v>53</v>
      </c>
      <c r="AZ3" s="332" t="s">
        <v>150</v>
      </c>
      <c r="BA3" s="332" t="s">
        <v>151</v>
      </c>
      <c r="BB3" s="332" t="s">
        <v>143</v>
      </c>
      <c r="BC3" s="332" t="s">
        <v>152</v>
      </c>
      <c r="BD3" s="332" t="s">
        <v>153</v>
      </c>
      <c r="BE3" s="332" t="s">
        <v>150</v>
      </c>
      <c r="BF3" s="332" t="s">
        <v>151</v>
      </c>
      <c r="BG3" s="332" t="s">
        <v>143</v>
      </c>
      <c r="BH3" s="332" t="s">
        <v>152</v>
      </c>
      <c r="BI3" s="332" t="s">
        <v>153</v>
      </c>
      <c r="BJ3" s="332" t="s">
        <v>150</v>
      </c>
      <c r="BK3" s="332" t="s">
        <v>151</v>
      </c>
      <c r="BL3" s="332" t="s">
        <v>143</v>
      </c>
      <c r="BM3" s="332" t="s">
        <v>152</v>
      </c>
      <c r="BN3" s="332" t="s">
        <v>153</v>
      </c>
      <c r="BO3" s="332" t="s">
        <v>150</v>
      </c>
      <c r="BP3" s="332" t="s">
        <v>151</v>
      </c>
      <c r="BQ3" s="332" t="s">
        <v>143</v>
      </c>
      <c r="BR3" s="332" t="s">
        <v>152</v>
      </c>
      <c r="BS3" s="332" t="s">
        <v>153</v>
      </c>
      <c r="BT3" s="390" t="s">
        <v>324</v>
      </c>
      <c r="BU3" s="390" t="s">
        <v>155</v>
      </c>
      <c r="BV3" s="390" t="s">
        <v>156</v>
      </c>
      <c r="BW3" s="390" t="s">
        <v>151</v>
      </c>
      <c r="BX3" s="369" t="s">
        <v>145</v>
      </c>
      <c r="BY3" s="369" t="s">
        <v>157</v>
      </c>
      <c r="BZ3" s="369" t="s">
        <v>158</v>
      </c>
      <c r="CA3" s="327" t="s">
        <v>159</v>
      </c>
      <c r="CB3" s="327" t="s">
        <v>160</v>
      </c>
      <c r="CC3" s="327" t="s">
        <v>161</v>
      </c>
      <c r="CD3" s="327" t="s">
        <v>162</v>
      </c>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row>
    <row r="4" spans="1:108" s="175" customFormat="1" ht="21" customHeight="1" thickBot="1" x14ac:dyDescent="0.3">
      <c r="A4" s="375"/>
      <c r="B4" s="334"/>
      <c r="C4" s="334"/>
      <c r="D4" s="334"/>
      <c r="E4" s="376"/>
      <c r="F4" s="376"/>
      <c r="G4" s="334"/>
      <c r="H4" s="334"/>
      <c r="I4" s="334"/>
      <c r="J4" s="334"/>
      <c r="K4" s="334"/>
      <c r="L4" s="334"/>
      <c r="M4" s="378"/>
      <c r="N4" s="379"/>
      <c r="O4" s="334"/>
      <c r="P4" s="334"/>
      <c r="Q4" s="378"/>
      <c r="R4" s="334" t="s">
        <v>143</v>
      </c>
      <c r="S4" s="334"/>
      <c r="T4" s="334"/>
      <c r="U4" s="334"/>
      <c r="V4" s="334"/>
      <c r="W4" s="334" t="s">
        <v>311</v>
      </c>
      <c r="X4" s="334"/>
      <c r="Y4" s="334" t="s">
        <v>311</v>
      </c>
      <c r="Z4" s="334"/>
      <c r="AA4" s="334" t="s">
        <v>315</v>
      </c>
      <c r="AB4" s="334"/>
      <c r="AC4" s="384"/>
      <c r="AD4" s="385"/>
      <c r="AE4" s="334"/>
      <c r="AF4" s="334"/>
      <c r="AG4" s="334"/>
      <c r="AH4" s="334"/>
      <c r="AI4" s="334"/>
      <c r="AJ4" s="334"/>
      <c r="AK4" s="334"/>
      <c r="AL4" s="378"/>
      <c r="AM4" s="334"/>
      <c r="AN4" s="331"/>
      <c r="AO4" s="331"/>
      <c r="AP4" s="331"/>
      <c r="AQ4" s="331"/>
      <c r="AR4" s="331"/>
      <c r="AS4" s="331"/>
      <c r="AT4" s="340"/>
      <c r="AU4" s="331"/>
      <c r="AV4" s="331"/>
      <c r="AW4" s="331"/>
      <c r="AX4" s="340"/>
      <c r="AY4" s="331"/>
      <c r="AZ4" s="332"/>
      <c r="BA4" s="332"/>
      <c r="BB4" s="332"/>
      <c r="BC4" s="332"/>
      <c r="BD4" s="332"/>
      <c r="BE4" s="332"/>
      <c r="BF4" s="332"/>
      <c r="BG4" s="332"/>
      <c r="BH4" s="332"/>
      <c r="BI4" s="332"/>
      <c r="BJ4" s="332"/>
      <c r="BK4" s="332"/>
      <c r="BL4" s="332"/>
      <c r="BM4" s="332"/>
      <c r="BN4" s="332"/>
      <c r="BO4" s="332"/>
      <c r="BP4" s="332"/>
      <c r="BQ4" s="332"/>
      <c r="BR4" s="332"/>
      <c r="BS4" s="332"/>
      <c r="BT4" s="390"/>
      <c r="BU4" s="390"/>
      <c r="BV4" s="390"/>
      <c r="BW4" s="390"/>
      <c r="BX4" s="369"/>
      <c r="BY4" s="369"/>
      <c r="BZ4" s="369"/>
      <c r="CA4" s="327"/>
      <c r="CB4" s="327"/>
      <c r="CC4" s="327"/>
      <c r="CD4" s="327"/>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row>
    <row r="5" spans="1:108" s="166" customFormat="1" ht="279" customHeight="1" x14ac:dyDescent="0.25">
      <c r="A5" s="393">
        <v>1</v>
      </c>
      <c r="B5" s="391" t="s">
        <v>72</v>
      </c>
      <c r="C5" s="391" t="s">
        <v>171</v>
      </c>
      <c r="D5" s="391" t="s">
        <v>172</v>
      </c>
      <c r="E5" s="392" t="s">
        <v>99</v>
      </c>
      <c r="F5" s="391" t="s">
        <v>174</v>
      </c>
      <c r="G5" s="391" t="s">
        <v>325</v>
      </c>
      <c r="H5" s="391" t="s">
        <v>326</v>
      </c>
      <c r="I5" s="391" t="s">
        <v>327</v>
      </c>
      <c r="J5" s="393">
        <v>1</v>
      </c>
      <c r="K5" s="393">
        <v>5</v>
      </c>
      <c r="L5" s="394">
        <f>+(J5*K5)*4</f>
        <v>20</v>
      </c>
      <c r="M5" s="387" t="str">
        <f>IF(OR(AND(J5=3,K5=4),AND(J5=2,K5=5),AND(J5=2,K5=5),AND(L5=20),AND(L5&gt;=52,L5&lt;=100)),"ZONA RIESGO EXTREMA",IF(OR(AND(J5=5,K5=2),AND(J5=4,K5=3),AND(J5=1,K5=4),AND(L5=16),AND(L5&gt;=28,L5&lt;=48)),"ZONA RIESGO ALTA",IF(OR(AND(J5=1,K5=3),AND(J5=4,K5=1),AND(L5=24)),"ZONA RIESGO MODERADA",IF(AND(L5&gt;=4,L5&lt;=16),"ZONA RIESGO BAJA"))))</f>
        <v>ZONA RIESGO EXTREMA</v>
      </c>
      <c r="N5" s="189">
        <v>1</v>
      </c>
      <c r="O5" s="190" t="s">
        <v>328</v>
      </c>
      <c r="P5" s="191">
        <v>15</v>
      </c>
      <c r="Q5" s="191">
        <v>15</v>
      </c>
      <c r="R5" s="191">
        <v>15</v>
      </c>
      <c r="S5" s="191">
        <v>15</v>
      </c>
      <c r="T5" s="191">
        <v>15</v>
      </c>
      <c r="U5" s="191">
        <v>15</v>
      </c>
      <c r="V5" s="191">
        <v>10</v>
      </c>
      <c r="W5" s="122">
        <f>SUM(P5:V5)</f>
        <v>100</v>
      </c>
      <c r="X5" s="123" t="str">
        <f t="shared" ref="X5:X64" si="0">IF(AND(W5&gt;=86,W5&lt;=95),"MODERADO",IF(AND(W5&gt;=96), "FUERTE",IF(AND(W5&lt;=85), "DEBIL")))</f>
        <v>FUERTE</v>
      </c>
      <c r="Y5" s="192" t="s">
        <v>329</v>
      </c>
      <c r="Z5" s="124" t="str">
        <f>IFERROR((_xlfn.IFS(AND(X5="FUERTE",Y5="FUERTE"),"FUERTE",AND(X5="FUERTE",Y5="MODERADO"),"MODERADO",AND(X5="FUERTE",Y5="DEBIL"),"DEBIL",AND(X5="MODERADO",Y5="FUERTE"),"MODERADO",AND(X5="MODERADO",Y5="MODERADO"),"MODERADO",AND(X5="MODERADO",Y5="DEBIL"),"DEBIL",AND(X5="DEBIL",Y5="FUERTE"),"DEBIL",AND(X5="DEBIL",Y5="MODERADO"),"DEBIL",AND(X5="DEBIL",Y5="DEBIL"),"DEBIL")),"")</f>
        <v>FUERTE</v>
      </c>
      <c r="AA5" s="122" t="str">
        <f>IF(AND(Z5="FUERTE"),"NO", "SI")</f>
        <v>NO</v>
      </c>
      <c r="AB5" s="191" t="s">
        <v>330</v>
      </c>
      <c r="AC5" s="386">
        <f>IF(AND(W5&gt;0,SUM(W6:W10)=0),W5,IF(AND(SUM(W5:W6)&gt;0,SUM(W7:W10)=0),AVERAGE(W5:W6),IF(AND(SUM(W5:W7)&gt;0,SUM(W8:W10)=0),AVERAGE(W5:W7),IF(AND(SUM(W5:W8)&gt;0,SUM(W9:W10)=0),AVERAGE(W5:W8),IF(AND(SUM(W5:W9)&gt;0,W10=0),AVERAGE(W5:W9),AVERAGE(W5:W10))))))</f>
        <v>100</v>
      </c>
      <c r="AD5" s="386" t="str">
        <f>IF(AND(AC5&gt;=50,AC5&lt;=99),"MODERADO",IF(AND(AC5=100), "FUERTE",IF(AND(AC5&lt;50), "DEBIL")))</f>
        <v>FUERTE</v>
      </c>
      <c r="AE5" s="395" t="s">
        <v>331</v>
      </c>
      <c r="AF5" s="395" t="s">
        <v>332</v>
      </c>
      <c r="AG5" s="381">
        <f>IFERROR(_xlfn.IFS(AND(AD5="MODERADO",AE5="Directamente"),1,AND(AD5="FUERTE",AE5="Directamente"),2),"0")</f>
        <v>2</v>
      </c>
      <c r="AH5" s="381">
        <f>IFERROR(_xlfn.IFS(AND(AD5="MODERADO",AF5="Directamente"),1,AND(AD5="FUERTE",AF5="Directamente"),2,AND(AD5="FUERTE",AF5="Indirectamente"),1),"0")</f>
        <v>1</v>
      </c>
      <c r="AI5" s="380">
        <v>1</v>
      </c>
      <c r="AJ5" s="380">
        <v>4</v>
      </c>
      <c r="AK5" s="394">
        <f>+(AI5*AJ5)*4</f>
        <v>16</v>
      </c>
      <c r="AL5" s="387" t="str">
        <f>IF(OR(AND(AI5=3,AJ5=4),AND(AI5=2,AJ5=5),AND(AI5=2,AJ5=5),AND(AK5=20),AND(AK5&gt;=52,AK5&lt;=100)),"ZONA RIESGO EXTREMA",IF(OR(AND(AI5=5,AJ5=2),AND(AI5=4,AJ5=3),AND(AI5=1,AJ5=4),AND(AK5=16),AND(AK5&gt;=28,AK5&lt;=48)),"ZONA RIESGO ALTA",IF(OR(AND(AI5=1,AJ5=3),AND(AI5=4,AJ5=1),AND(AK5=24)),"ZONA RIESGO MODERADA",IF(AND(AK5&gt;=4,AK5&lt;=16),"ZONA RIESGO BAJA"))))</f>
        <v>ZONA RIESGO ALTA</v>
      </c>
      <c r="AM5" s="396" t="s">
        <v>333</v>
      </c>
      <c r="AN5" s="194" t="s">
        <v>334</v>
      </c>
      <c r="AO5" s="195" t="s">
        <v>188</v>
      </c>
      <c r="AP5" s="196">
        <v>45291</v>
      </c>
      <c r="AQ5" s="208" t="s">
        <v>197</v>
      </c>
      <c r="AR5" s="253" t="s">
        <v>335</v>
      </c>
      <c r="AS5" s="208" t="s">
        <v>336</v>
      </c>
      <c r="AT5" s="194" t="s">
        <v>337</v>
      </c>
      <c r="AU5" s="208" t="s">
        <v>338</v>
      </c>
      <c r="AV5" s="194" t="s">
        <v>339</v>
      </c>
      <c r="AW5" s="155" t="s">
        <v>194</v>
      </c>
      <c r="AX5" s="153" t="s">
        <v>340</v>
      </c>
      <c r="AY5" s="154" t="s">
        <v>196</v>
      </c>
      <c r="AZ5" s="208" t="s">
        <v>189</v>
      </c>
      <c r="BA5" s="194" t="s">
        <v>341</v>
      </c>
      <c r="BB5" s="189" t="s">
        <v>207</v>
      </c>
      <c r="BC5" s="194" t="s">
        <v>342</v>
      </c>
      <c r="BD5" s="197" t="s">
        <v>201</v>
      </c>
      <c r="BE5" s="208" t="s">
        <v>336</v>
      </c>
      <c r="BF5" s="194" t="s">
        <v>343</v>
      </c>
      <c r="BG5" s="189" t="s">
        <v>199</v>
      </c>
      <c r="BH5" s="194" t="s">
        <v>344</v>
      </c>
      <c r="BI5" s="197" t="s">
        <v>201</v>
      </c>
      <c r="BJ5" s="208" t="s">
        <v>222</v>
      </c>
      <c r="BK5" s="194" t="s">
        <v>345</v>
      </c>
      <c r="BL5" s="189" t="s">
        <v>199</v>
      </c>
      <c r="BM5" s="208" t="s">
        <v>346</v>
      </c>
      <c r="BN5" s="197" t="s">
        <v>201</v>
      </c>
      <c r="BO5" s="155" t="s">
        <v>235</v>
      </c>
      <c r="BP5" s="153" t="s">
        <v>347</v>
      </c>
      <c r="BQ5" s="154" t="s">
        <v>207</v>
      </c>
      <c r="BR5" s="267" t="s">
        <v>348</v>
      </c>
      <c r="BS5" s="119" t="s">
        <v>201</v>
      </c>
      <c r="BT5" s="155" t="s">
        <v>349</v>
      </c>
      <c r="BU5" s="153"/>
      <c r="BV5" s="153"/>
      <c r="BW5" s="153"/>
      <c r="BX5" s="155" t="s">
        <v>647</v>
      </c>
      <c r="BY5" s="153" t="s">
        <v>655</v>
      </c>
      <c r="BZ5" s="153" t="s">
        <v>656</v>
      </c>
      <c r="CA5" s="262" t="s">
        <v>350</v>
      </c>
      <c r="CB5" s="271" t="s">
        <v>351</v>
      </c>
      <c r="CC5" s="271" t="s">
        <v>352</v>
      </c>
      <c r="CD5" s="271" t="s">
        <v>353</v>
      </c>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row>
    <row r="6" spans="1:108" ht="63.75" customHeight="1" x14ac:dyDescent="0.3">
      <c r="A6" s="393"/>
      <c r="B6" s="391"/>
      <c r="C6" s="391"/>
      <c r="D6" s="391"/>
      <c r="E6" s="392"/>
      <c r="F6" s="391"/>
      <c r="G6" s="391"/>
      <c r="H6" s="391"/>
      <c r="I6" s="391"/>
      <c r="J6" s="393"/>
      <c r="K6" s="393"/>
      <c r="L6" s="394"/>
      <c r="M6" s="388"/>
      <c r="N6" s="189">
        <v>2</v>
      </c>
      <c r="O6" s="190"/>
      <c r="P6" s="191"/>
      <c r="Q6" s="191"/>
      <c r="R6" s="191"/>
      <c r="S6" s="191"/>
      <c r="T6" s="191"/>
      <c r="U6" s="191"/>
      <c r="V6" s="191"/>
      <c r="W6" s="122">
        <f t="shared" ref="W6:W64" si="1">SUM(P6:V6)</f>
        <v>0</v>
      </c>
      <c r="X6" s="123" t="str">
        <f t="shared" si="0"/>
        <v>DEBIL</v>
      </c>
      <c r="Y6" s="192"/>
      <c r="Z6" s="124" t="str">
        <f t="shared" ref="Z6:Z64" si="2">IFERROR((_xlfn.IFS(AND(X6="FUERTE",Y6="FUERTE"),"FUERTE",AND(X6="FUERTE",Y6="MODERADO"),"MODERADO",AND(X6="FUERTE",Y6="DEBIL"),"DEBIL",AND(X6="MODERADO",Y6="FUERTE"),"MODERADO",AND(X6="MODERADO",Y6="MODERADO"),"MODERADO",AND(X6="MODERADO",Y6="DEBIL"),"DEBIL",AND(X6="DEBIL",Y6="FUERTE"),"DEBIL",AND(X6="DEBIL",Y6="MODERADO"),"DEBIL",AND(X6="DEBIL",Y6="DEBIL"),"DEBIL")),"")</f>
        <v/>
      </c>
      <c r="AA6" s="122" t="str">
        <f t="shared" ref="AA6:AA64" si="3">IF(AND(Z6="FUERTE"),"NO", "SI")</f>
        <v>SI</v>
      </c>
      <c r="AB6" s="191"/>
      <c r="AC6" s="386"/>
      <c r="AD6" s="386"/>
      <c r="AE6" s="395"/>
      <c r="AF6" s="395"/>
      <c r="AG6" s="381"/>
      <c r="AH6" s="381"/>
      <c r="AI6" s="380"/>
      <c r="AJ6" s="380"/>
      <c r="AK6" s="394"/>
      <c r="AL6" s="388"/>
      <c r="AM6" s="397"/>
      <c r="AN6" s="194"/>
      <c r="AO6" s="189"/>
      <c r="AP6" s="197"/>
      <c r="AQ6" s="197"/>
      <c r="AR6" s="194"/>
      <c r="AS6" s="197"/>
      <c r="AT6" s="194"/>
      <c r="AU6" s="197"/>
      <c r="AV6" s="194"/>
      <c r="AW6" s="119"/>
      <c r="AX6" s="153"/>
      <c r="AY6" s="154"/>
      <c r="AZ6" s="194"/>
      <c r="BA6" s="194"/>
      <c r="BB6" s="189"/>
      <c r="BC6" s="197"/>
      <c r="BD6" s="197"/>
      <c r="BE6" s="194"/>
      <c r="BF6" s="194"/>
      <c r="BG6" s="189"/>
      <c r="BH6" s="197"/>
      <c r="BI6" s="197"/>
      <c r="BJ6" s="194"/>
      <c r="BK6" s="194"/>
      <c r="BL6" s="189"/>
      <c r="BM6" s="197"/>
      <c r="BN6" s="197"/>
      <c r="BO6" s="153"/>
      <c r="BP6" s="153"/>
      <c r="BQ6" s="154"/>
      <c r="BR6" s="119"/>
      <c r="BS6" s="119"/>
      <c r="BT6" s="155" t="s">
        <v>354</v>
      </c>
      <c r="BU6" s="153"/>
      <c r="BV6" s="153"/>
      <c r="BW6" s="153"/>
      <c r="BX6" s="119"/>
      <c r="BY6" s="153"/>
      <c r="BZ6" s="153"/>
      <c r="CA6" s="119"/>
      <c r="CB6" s="153"/>
      <c r="CC6" s="154"/>
      <c r="CD6" s="153"/>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row>
    <row r="7" spans="1:108" ht="21" customHeight="1" thickTop="1" thickBot="1" x14ac:dyDescent="0.35">
      <c r="A7" s="393"/>
      <c r="B7" s="391"/>
      <c r="C7" s="391"/>
      <c r="D7" s="391"/>
      <c r="E7" s="392"/>
      <c r="F7" s="391"/>
      <c r="G7" s="391"/>
      <c r="H7" s="391"/>
      <c r="I7" s="391"/>
      <c r="J7" s="393"/>
      <c r="K7" s="393"/>
      <c r="L7" s="394"/>
      <c r="M7" s="388"/>
      <c r="N7" s="189">
        <v>3</v>
      </c>
      <c r="O7" s="193"/>
      <c r="P7" s="191"/>
      <c r="Q7" s="191"/>
      <c r="R7" s="191"/>
      <c r="S7" s="191"/>
      <c r="T7" s="191"/>
      <c r="U7" s="191"/>
      <c r="V7" s="191"/>
      <c r="W7" s="122">
        <f t="shared" si="1"/>
        <v>0</v>
      </c>
      <c r="X7" s="123" t="str">
        <f t="shared" si="0"/>
        <v>DEBIL</v>
      </c>
      <c r="Y7" s="192"/>
      <c r="Z7" s="124" t="str">
        <f t="shared" si="2"/>
        <v/>
      </c>
      <c r="AA7" s="122" t="str">
        <f t="shared" si="3"/>
        <v>SI</v>
      </c>
      <c r="AB7" s="191"/>
      <c r="AC7" s="386"/>
      <c r="AD7" s="386"/>
      <c r="AE7" s="395"/>
      <c r="AF7" s="395"/>
      <c r="AG7" s="381"/>
      <c r="AH7" s="381"/>
      <c r="AI7" s="380"/>
      <c r="AJ7" s="380"/>
      <c r="AK7" s="394"/>
      <c r="AL7" s="388"/>
      <c r="AM7" s="397"/>
      <c r="AN7" s="194"/>
      <c r="AO7" s="189"/>
      <c r="AP7" s="197"/>
      <c r="AQ7" s="197"/>
      <c r="AR7" s="194"/>
      <c r="AS7" s="197"/>
      <c r="AT7" s="194"/>
      <c r="AU7" s="197"/>
      <c r="AV7" s="194"/>
      <c r="AW7" s="119"/>
      <c r="AX7" s="153"/>
      <c r="AY7" s="154"/>
      <c r="AZ7" s="194"/>
      <c r="BA7" s="194"/>
      <c r="BB7" s="189"/>
      <c r="BC7" s="197"/>
      <c r="BD7" s="197"/>
      <c r="BE7" s="194"/>
      <c r="BF7" s="194"/>
      <c r="BG7" s="189"/>
      <c r="BH7" s="197"/>
      <c r="BI7" s="197"/>
      <c r="BJ7" s="194"/>
      <c r="BK7" s="194"/>
      <c r="BL7" s="189"/>
      <c r="BM7" s="197"/>
      <c r="BN7" s="197"/>
      <c r="BO7" s="153"/>
      <c r="BP7" s="153"/>
      <c r="BQ7" s="154"/>
      <c r="BR7" s="119"/>
      <c r="BS7" s="119"/>
      <c r="BT7" s="119"/>
      <c r="BU7" s="153"/>
      <c r="BV7" s="153"/>
      <c r="BW7" s="153"/>
      <c r="BX7" s="119"/>
      <c r="BY7" s="153"/>
      <c r="BZ7" s="153"/>
      <c r="CA7" s="119"/>
      <c r="CB7" s="153"/>
      <c r="CC7" s="154"/>
      <c r="CD7" s="153"/>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row>
    <row r="8" spans="1:108" ht="21" customHeight="1" thickTop="1" thickBot="1" x14ac:dyDescent="0.35">
      <c r="A8" s="393"/>
      <c r="B8" s="391"/>
      <c r="C8" s="391"/>
      <c r="D8" s="391"/>
      <c r="E8" s="392"/>
      <c r="F8" s="391"/>
      <c r="G8" s="391"/>
      <c r="H8" s="391"/>
      <c r="I8" s="391"/>
      <c r="J8" s="393"/>
      <c r="K8" s="393"/>
      <c r="L8" s="394"/>
      <c r="M8" s="388"/>
      <c r="N8" s="189">
        <v>4</v>
      </c>
      <c r="O8" s="190"/>
      <c r="P8" s="191"/>
      <c r="Q8" s="191"/>
      <c r="R8" s="191"/>
      <c r="S8" s="191"/>
      <c r="T8" s="191"/>
      <c r="U8" s="191"/>
      <c r="V8" s="191"/>
      <c r="W8" s="122">
        <f t="shared" si="1"/>
        <v>0</v>
      </c>
      <c r="X8" s="123" t="str">
        <f t="shared" si="0"/>
        <v>DEBIL</v>
      </c>
      <c r="Y8" s="192"/>
      <c r="Z8" s="124" t="str">
        <f t="shared" si="2"/>
        <v/>
      </c>
      <c r="AA8" s="122" t="str">
        <f t="shared" si="3"/>
        <v>SI</v>
      </c>
      <c r="AB8" s="191"/>
      <c r="AC8" s="386"/>
      <c r="AD8" s="386"/>
      <c r="AE8" s="395"/>
      <c r="AF8" s="395"/>
      <c r="AG8" s="381"/>
      <c r="AH8" s="381"/>
      <c r="AI8" s="380"/>
      <c r="AJ8" s="380"/>
      <c r="AK8" s="394"/>
      <c r="AL8" s="388"/>
      <c r="AM8" s="397"/>
      <c r="AN8" s="194"/>
      <c r="AO8" s="189"/>
      <c r="AP8" s="197"/>
      <c r="AQ8" s="197"/>
      <c r="AR8" s="194"/>
      <c r="AS8" s="197"/>
      <c r="AT8" s="194"/>
      <c r="AU8" s="197"/>
      <c r="AV8" s="194"/>
      <c r="AW8" s="119"/>
      <c r="AX8" s="153"/>
      <c r="AY8" s="154"/>
      <c r="AZ8" s="194"/>
      <c r="BA8" s="194"/>
      <c r="BB8" s="189"/>
      <c r="BC8" s="197"/>
      <c r="BD8" s="197"/>
      <c r="BE8" s="194"/>
      <c r="BF8" s="194"/>
      <c r="BG8" s="189"/>
      <c r="BH8" s="197"/>
      <c r="BI8" s="197"/>
      <c r="BJ8" s="194"/>
      <c r="BK8" s="194"/>
      <c r="BL8" s="189"/>
      <c r="BM8" s="197"/>
      <c r="BN8" s="197"/>
      <c r="BO8" s="153"/>
      <c r="BP8" s="153"/>
      <c r="BQ8" s="154"/>
      <c r="BR8" s="119"/>
      <c r="BS8" s="119"/>
      <c r="BT8" s="119"/>
      <c r="BU8" s="153"/>
      <c r="BV8" s="153"/>
      <c r="BW8" s="153"/>
      <c r="BX8" s="119"/>
      <c r="BY8" s="153"/>
      <c r="BZ8" s="153"/>
      <c r="CA8" s="119"/>
      <c r="CB8" s="153"/>
      <c r="CC8" s="154"/>
      <c r="CD8" s="153"/>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row>
    <row r="9" spans="1:108" ht="21" customHeight="1" thickTop="1" thickBot="1" x14ac:dyDescent="0.35">
      <c r="A9" s="393"/>
      <c r="B9" s="391"/>
      <c r="C9" s="391"/>
      <c r="D9" s="391"/>
      <c r="E9" s="392"/>
      <c r="F9" s="391"/>
      <c r="G9" s="391"/>
      <c r="H9" s="391"/>
      <c r="I9" s="391"/>
      <c r="J9" s="393"/>
      <c r="K9" s="393"/>
      <c r="L9" s="394"/>
      <c r="M9" s="388"/>
      <c r="N9" s="189">
        <v>5</v>
      </c>
      <c r="O9" s="190"/>
      <c r="P9" s="191"/>
      <c r="Q9" s="191"/>
      <c r="R9" s="191"/>
      <c r="S9" s="191"/>
      <c r="T9" s="191"/>
      <c r="U9" s="191"/>
      <c r="V9" s="191"/>
      <c r="W9" s="122">
        <f t="shared" si="1"/>
        <v>0</v>
      </c>
      <c r="X9" s="123" t="str">
        <f t="shared" si="0"/>
        <v>DEBIL</v>
      </c>
      <c r="Y9" s="192"/>
      <c r="Z9" s="124" t="str">
        <f t="shared" si="2"/>
        <v/>
      </c>
      <c r="AA9" s="122" t="str">
        <f t="shared" si="3"/>
        <v>SI</v>
      </c>
      <c r="AB9" s="191"/>
      <c r="AC9" s="386"/>
      <c r="AD9" s="386"/>
      <c r="AE9" s="395"/>
      <c r="AF9" s="395"/>
      <c r="AG9" s="381"/>
      <c r="AH9" s="381"/>
      <c r="AI9" s="380"/>
      <c r="AJ9" s="380"/>
      <c r="AK9" s="394"/>
      <c r="AL9" s="388"/>
      <c r="AM9" s="397"/>
      <c r="AN9" s="194"/>
      <c r="AO9" s="189"/>
      <c r="AP9" s="197"/>
      <c r="AQ9" s="197"/>
      <c r="AR9" s="194"/>
      <c r="AS9" s="197"/>
      <c r="AT9" s="194"/>
      <c r="AU9" s="197"/>
      <c r="AV9" s="194"/>
      <c r="AW9" s="119"/>
      <c r="AX9" s="153"/>
      <c r="AY9" s="154"/>
      <c r="AZ9" s="194"/>
      <c r="BA9" s="194"/>
      <c r="BB9" s="189"/>
      <c r="BC9" s="197"/>
      <c r="BD9" s="197"/>
      <c r="BE9" s="194"/>
      <c r="BF9" s="194"/>
      <c r="BG9" s="189"/>
      <c r="BH9" s="197"/>
      <c r="BI9" s="197"/>
      <c r="BJ9" s="194"/>
      <c r="BK9" s="194"/>
      <c r="BL9" s="189"/>
      <c r="BM9" s="197"/>
      <c r="BN9" s="197"/>
      <c r="BO9" s="153"/>
      <c r="BP9" s="153"/>
      <c r="BQ9" s="154"/>
      <c r="BR9" s="119"/>
      <c r="BS9" s="119"/>
      <c r="BT9" s="119"/>
      <c r="BU9" s="153"/>
      <c r="BV9" s="153"/>
      <c r="BW9" s="153"/>
      <c r="BX9" s="119"/>
      <c r="BY9" s="153"/>
      <c r="BZ9" s="153"/>
      <c r="CA9" s="119"/>
      <c r="CB9" s="153"/>
      <c r="CC9" s="154"/>
      <c r="CD9" s="153"/>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row>
    <row r="10" spans="1:108" ht="250.5" customHeight="1" thickTop="1" thickBot="1" x14ac:dyDescent="0.35">
      <c r="A10" s="393"/>
      <c r="B10" s="391"/>
      <c r="C10" s="391"/>
      <c r="D10" s="391"/>
      <c r="E10" s="392"/>
      <c r="F10" s="391"/>
      <c r="G10" s="391"/>
      <c r="H10" s="391"/>
      <c r="I10" s="391"/>
      <c r="J10" s="393"/>
      <c r="K10" s="393"/>
      <c r="L10" s="394"/>
      <c r="M10" s="389"/>
      <c r="N10" s="189">
        <v>6</v>
      </c>
      <c r="O10" s="190"/>
      <c r="P10" s="191"/>
      <c r="Q10" s="191"/>
      <c r="R10" s="191"/>
      <c r="S10" s="191"/>
      <c r="T10" s="191"/>
      <c r="U10" s="191"/>
      <c r="V10" s="191"/>
      <c r="W10" s="122">
        <f t="shared" si="1"/>
        <v>0</v>
      </c>
      <c r="X10" s="123" t="str">
        <f t="shared" si="0"/>
        <v>DEBIL</v>
      </c>
      <c r="Y10" s="192"/>
      <c r="Z10" s="124" t="str">
        <f t="shared" si="2"/>
        <v/>
      </c>
      <c r="AA10" s="122" t="str">
        <f t="shared" si="3"/>
        <v>SI</v>
      </c>
      <c r="AB10" s="191"/>
      <c r="AC10" s="386"/>
      <c r="AD10" s="386"/>
      <c r="AE10" s="395"/>
      <c r="AF10" s="395"/>
      <c r="AG10" s="381"/>
      <c r="AH10" s="381"/>
      <c r="AI10" s="380"/>
      <c r="AJ10" s="380"/>
      <c r="AK10" s="394"/>
      <c r="AL10" s="389"/>
      <c r="AM10" s="398"/>
      <c r="AN10" s="194"/>
      <c r="AO10" s="189"/>
      <c r="AP10" s="197"/>
      <c r="AQ10" s="197"/>
      <c r="AR10" s="194"/>
      <c r="AS10" s="197"/>
      <c r="AT10" s="194"/>
      <c r="AU10" s="197"/>
      <c r="AV10" s="194"/>
      <c r="AW10" s="119"/>
      <c r="AX10" s="153"/>
      <c r="AY10" s="154"/>
      <c r="AZ10" s="194"/>
      <c r="BA10" s="194"/>
      <c r="BB10" s="189"/>
      <c r="BC10" s="197"/>
      <c r="BD10" s="197"/>
      <c r="BE10" s="194"/>
      <c r="BF10" s="194"/>
      <c r="BG10" s="189"/>
      <c r="BH10" s="197"/>
      <c r="BI10" s="197"/>
      <c r="BJ10" s="194"/>
      <c r="BK10" s="194"/>
      <c r="BL10" s="189"/>
      <c r="BM10" s="197"/>
      <c r="BN10" s="197"/>
      <c r="BO10" s="153"/>
      <c r="BP10" s="153"/>
      <c r="BQ10" s="154"/>
      <c r="BR10" s="119"/>
      <c r="BS10" s="119"/>
      <c r="BT10" s="119"/>
      <c r="BU10" s="153"/>
      <c r="BV10" s="153"/>
      <c r="BW10" s="153"/>
      <c r="BX10" s="119"/>
      <c r="BY10" s="153"/>
      <c r="BZ10" s="153"/>
      <c r="CA10" s="119"/>
      <c r="CB10" s="153"/>
      <c r="CC10" s="154"/>
      <c r="CD10" s="153"/>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row>
    <row r="11" spans="1:108" ht="21" customHeight="1" thickTop="1" thickBot="1" x14ac:dyDescent="0.35">
      <c r="A11" s="393">
        <v>2</v>
      </c>
      <c r="B11" s="391"/>
      <c r="C11" s="391"/>
      <c r="D11" s="391"/>
      <c r="E11" s="392"/>
      <c r="F11" s="391"/>
      <c r="G11" s="391"/>
      <c r="H11" s="391"/>
      <c r="I11" s="391"/>
      <c r="J11" s="393"/>
      <c r="K11" s="393"/>
      <c r="L11" s="394">
        <f>+(J11*K11)*4</f>
        <v>0</v>
      </c>
      <c r="M11" s="387" t="b">
        <f>IF(OR(AND(J11=3,K11=4),AND(J11=2,K11=5),AND(J11=2,K11=5),AND(L11=20),AND(L11&gt;=52,L11&lt;=100)),"ZONA RIESGO EXTREMA",IF(OR(AND(J11=5,K11=2),AND(J11=4,K11=3),AND(J11=1,K11=4),AND(L11=16),AND(L11&gt;=28,L11&lt;=48)),"ZONA RIESGO ALTA",IF(OR(AND(J11=1,K11=3),AND(J11=4,K11=1),AND(L11=24)),"ZONA RIESGO MODERADA",IF(AND(L11&gt;=4,L11&lt;=16),"ZONA RIESGO BAJA"))))</f>
        <v>0</v>
      </c>
      <c r="N11" s="189">
        <v>1</v>
      </c>
      <c r="O11" s="190"/>
      <c r="P11" s="191"/>
      <c r="Q11" s="191"/>
      <c r="R11" s="191"/>
      <c r="S11" s="191"/>
      <c r="T11" s="191"/>
      <c r="U11" s="191"/>
      <c r="V11" s="191"/>
      <c r="W11" s="122">
        <f t="shared" si="1"/>
        <v>0</v>
      </c>
      <c r="X11" s="123" t="str">
        <f t="shared" si="0"/>
        <v>DEBIL</v>
      </c>
      <c r="Y11" s="192"/>
      <c r="Z11" s="124" t="str">
        <f t="shared" si="2"/>
        <v/>
      </c>
      <c r="AA11" s="122" t="str">
        <f t="shared" si="3"/>
        <v>SI</v>
      </c>
      <c r="AB11" s="191"/>
      <c r="AC11" s="386">
        <f>IF(AND(W11&gt;0,SUM(W12:W16)=0),W11,IF(AND(SUM(W11:W12)&gt;0,SUM(W13:W16)=0),AVERAGE(W11:W12),IF(AND(SUM(W11:W13)&gt;0,SUM(W14:W16)=0),AVERAGE(W11:W13),IF(AND(SUM(W11:W14)&gt;0,SUM(W15:W16)=0),AVERAGE(W11:W14),IF(AND(SUM(W11:W15)&gt;0,W16=0),AVERAGE(W11:W15),AVERAGE(W11:W16))))))</f>
        <v>0</v>
      </c>
      <c r="AD11" s="386" t="str">
        <f>IF(AND(AC11&gt;=50,AC11&lt;=99),"MODERADO",IF(AND(AC11=100), "FUERTE",IF(AND(AC11&lt;50), "DEBIL")))</f>
        <v>DEBIL</v>
      </c>
      <c r="AE11" s="395"/>
      <c r="AF11" s="395"/>
      <c r="AG11" s="381" t="str">
        <f>IFERROR(_xlfn.IFS(AND(AD11="MODERADO",AE11="Directamente"),1,AND(AD11="FUERTE",AE11="Directamente"),2),"0")</f>
        <v>0</v>
      </c>
      <c r="AH11" s="381" t="str">
        <f>IFERROR(_xlfn.IFS(AND(AD11="MODERADO",AF11="Directamente"),1,AND(AD11="FUERTE",AF11="Directamente"),2,AND(AD11="FUERTE",AF11="Indirectamente"),1),"0")</f>
        <v>0</v>
      </c>
      <c r="AI11" s="380"/>
      <c r="AJ11" s="380"/>
      <c r="AK11" s="394">
        <f>+(AI11*AJ11)*4</f>
        <v>0</v>
      </c>
      <c r="AL11" s="387"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96"/>
      <c r="AN11" s="194"/>
      <c r="AO11" s="189"/>
      <c r="AP11" s="197"/>
      <c r="AQ11" s="197"/>
      <c r="AR11" s="194"/>
      <c r="AS11" s="119"/>
      <c r="AT11" s="153"/>
      <c r="AU11" s="197"/>
      <c r="AV11" s="194"/>
      <c r="AW11" s="119"/>
      <c r="AX11" s="153"/>
      <c r="AY11" s="154"/>
      <c r="AZ11" s="153"/>
      <c r="BA11" s="153"/>
      <c r="BB11" s="154"/>
      <c r="BC11" s="119"/>
      <c r="BD11" s="119"/>
      <c r="BE11" s="194"/>
      <c r="BF11" s="194"/>
      <c r="BG11" s="189"/>
      <c r="BH11" s="197"/>
      <c r="BI11" s="197"/>
      <c r="BJ11" s="194"/>
      <c r="BK11" s="194"/>
      <c r="BL11" s="189"/>
      <c r="BM11" s="197"/>
      <c r="BN11" s="197"/>
      <c r="BO11" s="153"/>
      <c r="BP11" s="153"/>
      <c r="BQ11" s="154"/>
      <c r="BR11" s="119"/>
      <c r="BS11" s="119"/>
      <c r="BT11" s="119"/>
      <c r="BU11" s="153"/>
      <c r="BV11" s="153"/>
      <c r="BW11" s="153"/>
      <c r="BX11" s="119"/>
      <c r="BY11" s="153"/>
      <c r="BZ11" s="153"/>
      <c r="CA11" s="119"/>
      <c r="CB11" s="153"/>
      <c r="CC11" s="154"/>
      <c r="CD11" s="153"/>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row>
    <row r="12" spans="1:108" ht="21" customHeight="1" thickTop="1" thickBot="1" x14ac:dyDescent="0.35">
      <c r="A12" s="393"/>
      <c r="B12" s="391"/>
      <c r="C12" s="391"/>
      <c r="D12" s="391"/>
      <c r="E12" s="392"/>
      <c r="F12" s="391"/>
      <c r="G12" s="391"/>
      <c r="H12" s="391"/>
      <c r="I12" s="391"/>
      <c r="J12" s="393"/>
      <c r="K12" s="393"/>
      <c r="L12" s="394"/>
      <c r="M12" s="388"/>
      <c r="N12" s="189">
        <v>2</v>
      </c>
      <c r="O12" s="190"/>
      <c r="P12" s="191"/>
      <c r="Q12" s="191"/>
      <c r="R12" s="191"/>
      <c r="S12" s="191"/>
      <c r="T12" s="191"/>
      <c r="U12" s="191"/>
      <c r="V12" s="191"/>
      <c r="W12" s="122">
        <f t="shared" si="1"/>
        <v>0</v>
      </c>
      <c r="X12" s="123" t="str">
        <f t="shared" si="0"/>
        <v>DEBIL</v>
      </c>
      <c r="Y12" s="192"/>
      <c r="Z12" s="124" t="str">
        <f t="shared" si="2"/>
        <v/>
      </c>
      <c r="AA12" s="122" t="str">
        <f t="shared" si="3"/>
        <v>SI</v>
      </c>
      <c r="AB12" s="191"/>
      <c r="AC12" s="386"/>
      <c r="AD12" s="386"/>
      <c r="AE12" s="395"/>
      <c r="AF12" s="395"/>
      <c r="AG12" s="381"/>
      <c r="AH12" s="381"/>
      <c r="AI12" s="380"/>
      <c r="AJ12" s="380"/>
      <c r="AK12" s="394"/>
      <c r="AL12" s="388"/>
      <c r="AM12" s="397"/>
      <c r="AN12" s="194"/>
      <c r="AO12" s="189"/>
      <c r="AP12" s="197"/>
      <c r="AQ12" s="197"/>
      <c r="AR12" s="194"/>
      <c r="AS12" s="119"/>
      <c r="AT12" s="153"/>
      <c r="AU12" s="197"/>
      <c r="AV12" s="194"/>
      <c r="AW12" s="119"/>
      <c r="AX12" s="153"/>
      <c r="AY12" s="154"/>
      <c r="AZ12" s="153"/>
      <c r="BA12" s="153"/>
      <c r="BB12" s="154"/>
      <c r="BC12" s="119"/>
      <c r="BD12" s="119"/>
      <c r="BE12" s="194"/>
      <c r="BF12" s="194"/>
      <c r="BG12" s="189"/>
      <c r="BH12" s="197"/>
      <c r="BI12" s="197"/>
      <c r="BJ12" s="194"/>
      <c r="BK12" s="194"/>
      <c r="BL12" s="189"/>
      <c r="BM12" s="197"/>
      <c r="BN12" s="197"/>
      <c r="BO12" s="153"/>
      <c r="BP12" s="153"/>
      <c r="BQ12" s="154"/>
      <c r="BR12" s="119"/>
      <c r="BS12" s="119"/>
      <c r="BT12" s="119"/>
      <c r="BU12" s="153"/>
      <c r="BV12" s="153"/>
      <c r="BW12" s="153"/>
      <c r="BX12" s="119"/>
      <c r="BY12" s="153"/>
      <c r="BZ12" s="153"/>
      <c r="CA12" s="119"/>
      <c r="CB12" s="153"/>
      <c r="CC12" s="154"/>
      <c r="CD12" s="153"/>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row>
    <row r="13" spans="1:108" ht="21" customHeight="1" thickTop="1" thickBot="1" x14ac:dyDescent="0.35">
      <c r="A13" s="393"/>
      <c r="B13" s="391"/>
      <c r="C13" s="391"/>
      <c r="D13" s="391"/>
      <c r="E13" s="392"/>
      <c r="F13" s="391"/>
      <c r="G13" s="391"/>
      <c r="H13" s="391"/>
      <c r="I13" s="391"/>
      <c r="J13" s="393"/>
      <c r="K13" s="393"/>
      <c r="L13" s="394"/>
      <c r="M13" s="388"/>
      <c r="N13" s="189">
        <v>3</v>
      </c>
      <c r="O13" s="193"/>
      <c r="P13" s="191"/>
      <c r="Q13" s="191"/>
      <c r="R13" s="191"/>
      <c r="S13" s="191"/>
      <c r="T13" s="191"/>
      <c r="U13" s="191"/>
      <c r="V13" s="191"/>
      <c r="W13" s="122">
        <f t="shared" si="1"/>
        <v>0</v>
      </c>
      <c r="X13" s="123" t="str">
        <f t="shared" si="0"/>
        <v>DEBIL</v>
      </c>
      <c r="Y13" s="192"/>
      <c r="Z13" s="124" t="str">
        <f t="shared" si="2"/>
        <v/>
      </c>
      <c r="AA13" s="122" t="str">
        <f t="shared" si="3"/>
        <v>SI</v>
      </c>
      <c r="AB13" s="191"/>
      <c r="AC13" s="386"/>
      <c r="AD13" s="386"/>
      <c r="AE13" s="395"/>
      <c r="AF13" s="395"/>
      <c r="AG13" s="381"/>
      <c r="AH13" s="381"/>
      <c r="AI13" s="380"/>
      <c r="AJ13" s="380"/>
      <c r="AK13" s="394"/>
      <c r="AL13" s="388"/>
      <c r="AM13" s="397"/>
      <c r="AN13" s="194"/>
      <c r="AO13" s="189"/>
      <c r="AP13" s="197"/>
      <c r="AQ13" s="197"/>
      <c r="AR13" s="194"/>
      <c r="AS13" s="119"/>
      <c r="AT13" s="153"/>
      <c r="AU13" s="197"/>
      <c r="AV13" s="194"/>
      <c r="AW13" s="119"/>
      <c r="AX13" s="153"/>
      <c r="AY13" s="154"/>
      <c r="AZ13" s="153"/>
      <c r="BA13" s="153"/>
      <c r="BB13" s="154"/>
      <c r="BC13" s="119"/>
      <c r="BD13" s="119"/>
      <c r="BE13" s="194"/>
      <c r="BF13" s="194"/>
      <c r="BG13" s="189"/>
      <c r="BH13" s="197"/>
      <c r="BI13" s="197"/>
      <c r="BJ13" s="194"/>
      <c r="BK13" s="194"/>
      <c r="BL13" s="189"/>
      <c r="BM13" s="197"/>
      <c r="BN13" s="197"/>
      <c r="BO13" s="153"/>
      <c r="BP13" s="153"/>
      <c r="BQ13" s="154"/>
      <c r="BR13" s="119"/>
      <c r="BS13" s="119"/>
      <c r="BT13" s="119"/>
      <c r="BU13" s="153"/>
      <c r="BV13" s="153"/>
      <c r="BW13" s="153"/>
      <c r="BX13" s="119"/>
      <c r="BY13" s="153"/>
      <c r="BZ13" s="153"/>
      <c r="CA13" s="119"/>
      <c r="CB13" s="153"/>
      <c r="CC13" s="154"/>
      <c r="CD13" s="153"/>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row>
    <row r="14" spans="1:108" ht="21" customHeight="1" thickTop="1" thickBot="1" x14ac:dyDescent="0.35">
      <c r="A14" s="393"/>
      <c r="B14" s="391"/>
      <c r="C14" s="391"/>
      <c r="D14" s="391"/>
      <c r="E14" s="392"/>
      <c r="F14" s="391"/>
      <c r="G14" s="391"/>
      <c r="H14" s="391"/>
      <c r="I14" s="391"/>
      <c r="J14" s="393"/>
      <c r="K14" s="393"/>
      <c r="L14" s="394"/>
      <c r="M14" s="388"/>
      <c r="N14" s="189">
        <v>4</v>
      </c>
      <c r="O14" s="190"/>
      <c r="P14" s="191"/>
      <c r="Q14" s="191"/>
      <c r="R14" s="191"/>
      <c r="S14" s="191"/>
      <c r="T14" s="191"/>
      <c r="U14" s="191"/>
      <c r="V14" s="191"/>
      <c r="W14" s="122">
        <f t="shared" si="1"/>
        <v>0</v>
      </c>
      <c r="X14" s="123" t="str">
        <f t="shared" si="0"/>
        <v>DEBIL</v>
      </c>
      <c r="Y14" s="192"/>
      <c r="Z14" s="124" t="str">
        <f t="shared" si="2"/>
        <v/>
      </c>
      <c r="AA14" s="122" t="str">
        <f t="shared" si="3"/>
        <v>SI</v>
      </c>
      <c r="AB14" s="191"/>
      <c r="AC14" s="386"/>
      <c r="AD14" s="386"/>
      <c r="AE14" s="395"/>
      <c r="AF14" s="395"/>
      <c r="AG14" s="381"/>
      <c r="AH14" s="381"/>
      <c r="AI14" s="380"/>
      <c r="AJ14" s="380"/>
      <c r="AK14" s="394"/>
      <c r="AL14" s="388"/>
      <c r="AM14" s="397"/>
      <c r="AN14" s="194"/>
      <c r="AO14" s="189"/>
      <c r="AP14" s="197"/>
      <c r="AQ14" s="197"/>
      <c r="AR14" s="194"/>
      <c r="AS14" s="119"/>
      <c r="AT14" s="153"/>
      <c r="AU14" s="197"/>
      <c r="AV14" s="194"/>
      <c r="AW14" s="119"/>
      <c r="AX14" s="153"/>
      <c r="AY14" s="154"/>
      <c r="AZ14" s="153"/>
      <c r="BA14" s="153"/>
      <c r="BB14" s="154"/>
      <c r="BC14" s="119"/>
      <c r="BD14" s="119"/>
      <c r="BE14" s="194"/>
      <c r="BF14" s="194"/>
      <c r="BG14" s="189"/>
      <c r="BH14" s="197"/>
      <c r="BI14" s="197"/>
      <c r="BJ14" s="194"/>
      <c r="BK14" s="194"/>
      <c r="BL14" s="189"/>
      <c r="BM14" s="197"/>
      <c r="BN14" s="197"/>
      <c r="BO14" s="153"/>
      <c r="BP14" s="153"/>
      <c r="BQ14" s="154"/>
      <c r="BR14" s="119"/>
      <c r="BS14" s="119"/>
      <c r="BT14" s="119"/>
      <c r="BU14" s="153"/>
      <c r="BV14" s="153"/>
      <c r="BW14" s="153"/>
      <c r="BX14" s="119"/>
      <c r="BY14" s="153"/>
      <c r="BZ14" s="153"/>
      <c r="CA14" s="119"/>
      <c r="CB14" s="153"/>
      <c r="CC14" s="154"/>
      <c r="CD14" s="153"/>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row>
    <row r="15" spans="1:108" ht="21" customHeight="1" thickTop="1" thickBot="1" x14ac:dyDescent="0.35">
      <c r="A15" s="393"/>
      <c r="B15" s="391"/>
      <c r="C15" s="391"/>
      <c r="D15" s="391"/>
      <c r="E15" s="392"/>
      <c r="F15" s="391"/>
      <c r="G15" s="391"/>
      <c r="H15" s="391"/>
      <c r="I15" s="391"/>
      <c r="J15" s="393"/>
      <c r="K15" s="393"/>
      <c r="L15" s="394"/>
      <c r="M15" s="388"/>
      <c r="N15" s="189">
        <v>5</v>
      </c>
      <c r="O15" s="190"/>
      <c r="P15" s="191"/>
      <c r="Q15" s="191"/>
      <c r="R15" s="191"/>
      <c r="S15" s="191"/>
      <c r="T15" s="191"/>
      <c r="U15" s="191"/>
      <c r="V15" s="191"/>
      <c r="W15" s="122">
        <f t="shared" si="1"/>
        <v>0</v>
      </c>
      <c r="X15" s="123" t="str">
        <f t="shared" si="0"/>
        <v>DEBIL</v>
      </c>
      <c r="Y15" s="192"/>
      <c r="Z15" s="124" t="str">
        <f t="shared" si="2"/>
        <v/>
      </c>
      <c r="AA15" s="122" t="str">
        <f t="shared" si="3"/>
        <v>SI</v>
      </c>
      <c r="AB15" s="191"/>
      <c r="AC15" s="386"/>
      <c r="AD15" s="386"/>
      <c r="AE15" s="395"/>
      <c r="AF15" s="395"/>
      <c r="AG15" s="381"/>
      <c r="AH15" s="381"/>
      <c r="AI15" s="380"/>
      <c r="AJ15" s="380"/>
      <c r="AK15" s="394"/>
      <c r="AL15" s="388"/>
      <c r="AM15" s="397"/>
      <c r="AN15" s="194"/>
      <c r="AO15" s="189"/>
      <c r="AP15" s="197"/>
      <c r="AQ15" s="197"/>
      <c r="AR15" s="194"/>
      <c r="AS15" s="119"/>
      <c r="AT15" s="153"/>
      <c r="AU15" s="197"/>
      <c r="AV15" s="194"/>
      <c r="AW15" s="119"/>
      <c r="AX15" s="153"/>
      <c r="AY15" s="154"/>
      <c r="AZ15" s="153"/>
      <c r="BA15" s="153"/>
      <c r="BB15" s="154"/>
      <c r="BC15" s="119"/>
      <c r="BD15" s="119"/>
      <c r="BE15" s="194"/>
      <c r="BF15" s="194"/>
      <c r="BG15" s="189"/>
      <c r="BH15" s="197"/>
      <c r="BI15" s="197"/>
      <c r="BJ15" s="194"/>
      <c r="BK15" s="194"/>
      <c r="BL15" s="189"/>
      <c r="BM15" s="197"/>
      <c r="BN15" s="197"/>
      <c r="BO15" s="153"/>
      <c r="BP15" s="153"/>
      <c r="BQ15" s="154"/>
      <c r="BR15" s="119"/>
      <c r="BS15" s="119"/>
      <c r="BT15" s="119"/>
      <c r="BU15" s="153"/>
      <c r="BV15" s="153"/>
      <c r="BW15" s="153"/>
      <c r="BX15" s="119"/>
      <c r="BY15" s="153"/>
      <c r="BZ15" s="153"/>
      <c r="CA15" s="119"/>
      <c r="CB15" s="153"/>
      <c r="CC15" s="154"/>
      <c r="CD15" s="153"/>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row>
    <row r="16" spans="1:108" ht="21" customHeight="1" thickTop="1" thickBot="1" x14ac:dyDescent="0.35">
      <c r="A16" s="393"/>
      <c r="B16" s="391"/>
      <c r="C16" s="391"/>
      <c r="D16" s="391"/>
      <c r="E16" s="392"/>
      <c r="F16" s="391"/>
      <c r="G16" s="391"/>
      <c r="H16" s="391"/>
      <c r="I16" s="391"/>
      <c r="J16" s="393"/>
      <c r="K16" s="393"/>
      <c r="L16" s="394"/>
      <c r="M16" s="389"/>
      <c r="N16" s="189">
        <v>6</v>
      </c>
      <c r="O16" s="190"/>
      <c r="P16" s="191"/>
      <c r="Q16" s="191"/>
      <c r="R16" s="191"/>
      <c r="S16" s="191"/>
      <c r="T16" s="191"/>
      <c r="U16" s="191"/>
      <c r="V16" s="191"/>
      <c r="W16" s="122">
        <f t="shared" si="1"/>
        <v>0</v>
      </c>
      <c r="X16" s="123" t="str">
        <f t="shared" si="0"/>
        <v>DEBIL</v>
      </c>
      <c r="Y16" s="192"/>
      <c r="Z16" s="124" t="str">
        <f t="shared" si="2"/>
        <v/>
      </c>
      <c r="AA16" s="122" t="str">
        <f t="shared" si="3"/>
        <v>SI</v>
      </c>
      <c r="AB16" s="191"/>
      <c r="AC16" s="386"/>
      <c r="AD16" s="386"/>
      <c r="AE16" s="395"/>
      <c r="AF16" s="395"/>
      <c r="AG16" s="381"/>
      <c r="AH16" s="381"/>
      <c r="AI16" s="380"/>
      <c r="AJ16" s="380"/>
      <c r="AK16" s="394"/>
      <c r="AL16" s="389"/>
      <c r="AM16" s="398"/>
      <c r="AN16" s="194"/>
      <c r="AO16" s="189"/>
      <c r="AP16" s="197"/>
      <c r="AQ16" s="197"/>
      <c r="AR16" s="194"/>
      <c r="AS16" s="119"/>
      <c r="AT16" s="153"/>
      <c r="AU16" s="197"/>
      <c r="AV16" s="194"/>
      <c r="AW16" s="119"/>
      <c r="AX16" s="153"/>
      <c r="AY16" s="154"/>
      <c r="AZ16" s="153"/>
      <c r="BA16" s="153"/>
      <c r="BB16" s="154"/>
      <c r="BC16" s="119"/>
      <c r="BD16" s="119"/>
      <c r="BE16" s="194"/>
      <c r="BF16" s="194"/>
      <c r="BG16" s="189"/>
      <c r="BH16" s="197"/>
      <c r="BI16" s="197"/>
      <c r="BJ16" s="194"/>
      <c r="BK16" s="194"/>
      <c r="BL16" s="189"/>
      <c r="BM16" s="197"/>
      <c r="BN16" s="197"/>
      <c r="BO16" s="153"/>
      <c r="BP16" s="153"/>
      <c r="BQ16" s="154"/>
      <c r="BR16" s="119"/>
      <c r="BS16" s="119"/>
      <c r="BT16" s="119"/>
      <c r="BU16" s="153"/>
      <c r="BV16" s="153"/>
      <c r="BW16" s="153"/>
      <c r="BX16" s="119"/>
      <c r="BY16" s="153"/>
      <c r="BZ16" s="153"/>
      <c r="CA16" s="119"/>
      <c r="CB16" s="153"/>
      <c r="CC16" s="154"/>
      <c r="CD16" s="153"/>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row>
    <row r="17" spans="1:108" ht="21" customHeight="1" thickTop="1" thickBot="1" x14ac:dyDescent="0.35">
      <c r="A17" s="393">
        <v>3</v>
      </c>
      <c r="B17" s="391"/>
      <c r="C17" s="391"/>
      <c r="D17" s="391"/>
      <c r="E17" s="392"/>
      <c r="F17" s="391"/>
      <c r="G17" s="391"/>
      <c r="H17" s="391"/>
      <c r="I17" s="391"/>
      <c r="J17" s="393"/>
      <c r="K17" s="393"/>
      <c r="L17" s="394">
        <f>+(J17*K17)*4</f>
        <v>0</v>
      </c>
      <c r="M17" s="387" t="b">
        <f>IF(OR(AND(J17=3,K17=4),AND(J17=2,K17=5),AND(J17=2,K17=5),AND(L17=20),AND(L17&gt;=52,L17&lt;=100)),"ZONA RIESGO EXTREMA",IF(OR(AND(J17=5,K17=2),AND(J17=4,K17=3),AND(J17=1,K17=4),AND(L17=16),AND(L17&gt;=28,L17&lt;=48)),"ZONA RIESGO ALTA",IF(OR(AND(J17=1,K17=3),AND(J17=4,K17=1),AND(L17=24)),"ZONA RIESGO MODERADA",IF(AND(L17&gt;=4,L17&lt;=16),"ZONA RIESGO BAJA"))))</f>
        <v>0</v>
      </c>
      <c r="N17" s="189">
        <v>1</v>
      </c>
      <c r="O17" s="190"/>
      <c r="P17" s="191"/>
      <c r="Q17" s="191"/>
      <c r="R17" s="191"/>
      <c r="S17" s="191"/>
      <c r="T17" s="191"/>
      <c r="U17" s="191"/>
      <c r="V17" s="191"/>
      <c r="W17" s="122">
        <f t="shared" si="1"/>
        <v>0</v>
      </c>
      <c r="X17" s="123" t="str">
        <f t="shared" si="0"/>
        <v>DEBIL</v>
      </c>
      <c r="Y17" s="192"/>
      <c r="Z17" s="124" t="str">
        <f t="shared" si="2"/>
        <v/>
      </c>
      <c r="AA17" s="122" t="str">
        <f t="shared" si="3"/>
        <v>SI</v>
      </c>
      <c r="AB17" s="191"/>
      <c r="AC17" s="386">
        <f>IF(AND(W17&gt;0,SUM(W18:W22)=0),W17,IF(AND(SUM(W17:W18)&gt;0,SUM(W19:W22)=0),AVERAGE(W17:W18),IF(AND(SUM(W17:W19)&gt;0,SUM(W20:W22)=0),AVERAGE(W17:W19),IF(AND(SUM(W17:W20)&gt;0,SUM(W21:W22)=0),AVERAGE(W17:W20),IF(AND(SUM(W17:W21)&gt;0,W22=0),AVERAGE(W17:W21),AVERAGE(W17:W22))))))</f>
        <v>0</v>
      </c>
      <c r="AD17" s="386" t="str">
        <f>IF(AND(AC17&gt;=50,AC17&lt;=99),"MODERADO",IF(AND(AC17=100), "FUERTE",IF(AND(AC17&lt;50), "DEBIL")))</f>
        <v>DEBIL</v>
      </c>
      <c r="AE17" s="395"/>
      <c r="AF17" s="395"/>
      <c r="AG17" s="381" t="str">
        <f>IFERROR(_xlfn.IFS(AND(AD17="MODERADO",AE17="Directamente"),1,AND(AD17="FUERTE",AE17="Directamente"),2),"0")</f>
        <v>0</v>
      </c>
      <c r="AH17" s="381" t="str">
        <f>IFERROR(_xlfn.IFS(AND(AD17="MODERADO",AF17="Directamente"),1,AND(AD17="FUERTE",AF17="Directamente"),2,AND(AD17="FUERTE",AF17="Indirectamente"),1),"0")</f>
        <v>0</v>
      </c>
      <c r="AI17" s="380"/>
      <c r="AJ17" s="380"/>
      <c r="AK17" s="394">
        <f>+(AI17*AJ17)*4</f>
        <v>0</v>
      </c>
      <c r="AL17" s="387"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96"/>
      <c r="AN17" s="194"/>
      <c r="AO17" s="189"/>
      <c r="AP17" s="197"/>
      <c r="AQ17" s="197"/>
      <c r="AR17" s="194"/>
      <c r="AS17" s="119"/>
      <c r="AT17" s="153"/>
      <c r="AU17" s="197"/>
      <c r="AV17" s="194"/>
      <c r="AW17" s="119"/>
      <c r="AX17" s="153"/>
      <c r="AY17" s="154"/>
      <c r="AZ17" s="153"/>
      <c r="BA17" s="153"/>
      <c r="BB17" s="154"/>
      <c r="BC17" s="119"/>
      <c r="BD17" s="119"/>
      <c r="BE17" s="194"/>
      <c r="BF17" s="194"/>
      <c r="BG17" s="189"/>
      <c r="BH17" s="197"/>
      <c r="BI17" s="197"/>
      <c r="BJ17" s="194"/>
      <c r="BK17" s="194"/>
      <c r="BL17" s="189"/>
      <c r="BM17" s="197"/>
      <c r="BN17" s="197"/>
      <c r="BO17" s="153"/>
      <c r="BP17" s="153"/>
      <c r="BQ17" s="154"/>
      <c r="BR17" s="119"/>
      <c r="BS17" s="119"/>
      <c r="BT17" s="119"/>
      <c r="BU17" s="153"/>
      <c r="BV17" s="153"/>
      <c r="BW17" s="153"/>
      <c r="BX17" s="119"/>
      <c r="BY17" s="153"/>
      <c r="BZ17" s="153"/>
      <c r="CA17" s="119"/>
      <c r="CB17" s="153"/>
      <c r="CC17" s="154"/>
      <c r="CD17" s="153"/>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row>
    <row r="18" spans="1:108" ht="21" customHeight="1" thickTop="1" thickBot="1" x14ac:dyDescent="0.35">
      <c r="A18" s="393"/>
      <c r="B18" s="391"/>
      <c r="C18" s="391"/>
      <c r="D18" s="391"/>
      <c r="E18" s="392"/>
      <c r="F18" s="391"/>
      <c r="G18" s="391"/>
      <c r="H18" s="391"/>
      <c r="I18" s="391"/>
      <c r="J18" s="393"/>
      <c r="K18" s="393"/>
      <c r="L18" s="394"/>
      <c r="M18" s="388"/>
      <c r="N18" s="189">
        <v>2</v>
      </c>
      <c r="O18" s="190"/>
      <c r="P18" s="191"/>
      <c r="Q18" s="191"/>
      <c r="R18" s="191"/>
      <c r="S18" s="191"/>
      <c r="T18" s="191"/>
      <c r="U18" s="191"/>
      <c r="V18" s="191"/>
      <c r="W18" s="122">
        <f t="shared" si="1"/>
        <v>0</v>
      </c>
      <c r="X18" s="123" t="str">
        <f t="shared" si="0"/>
        <v>DEBIL</v>
      </c>
      <c r="Y18" s="192"/>
      <c r="Z18" s="124" t="str">
        <f t="shared" si="2"/>
        <v/>
      </c>
      <c r="AA18" s="122" t="str">
        <f t="shared" si="3"/>
        <v>SI</v>
      </c>
      <c r="AB18" s="191"/>
      <c r="AC18" s="386"/>
      <c r="AD18" s="386"/>
      <c r="AE18" s="395"/>
      <c r="AF18" s="395"/>
      <c r="AG18" s="381"/>
      <c r="AH18" s="381"/>
      <c r="AI18" s="380"/>
      <c r="AJ18" s="380"/>
      <c r="AK18" s="394"/>
      <c r="AL18" s="388"/>
      <c r="AM18" s="397"/>
      <c r="AN18" s="194"/>
      <c r="AO18" s="189"/>
      <c r="AP18" s="197"/>
      <c r="AQ18" s="197"/>
      <c r="AR18" s="194"/>
      <c r="AS18" s="119"/>
      <c r="AT18" s="153"/>
      <c r="AU18" s="197"/>
      <c r="AV18" s="194"/>
      <c r="AW18" s="119"/>
      <c r="AX18" s="153"/>
      <c r="AY18" s="154"/>
      <c r="AZ18" s="153"/>
      <c r="BA18" s="153"/>
      <c r="BB18" s="154"/>
      <c r="BC18" s="119"/>
      <c r="BD18" s="119"/>
      <c r="BE18" s="194"/>
      <c r="BF18" s="194"/>
      <c r="BG18" s="189"/>
      <c r="BH18" s="197"/>
      <c r="BI18" s="197"/>
      <c r="BJ18" s="194"/>
      <c r="BK18" s="194"/>
      <c r="BL18" s="189"/>
      <c r="BM18" s="197"/>
      <c r="BN18" s="197"/>
      <c r="BO18" s="153"/>
      <c r="BP18" s="153"/>
      <c r="BQ18" s="154"/>
      <c r="BR18" s="119"/>
      <c r="BS18" s="119"/>
      <c r="BT18" s="119"/>
      <c r="BU18" s="153"/>
      <c r="BV18" s="153"/>
      <c r="BW18" s="153"/>
      <c r="BX18" s="119"/>
      <c r="BY18" s="153"/>
      <c r="BZ18" s="153"/>
      <c r="CA18" s="119"/>
      <c r="CB18" s="153"/>
      <c r="CC18" s="154"/>
      <c r="CD18" s="153"/>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row>
    <row r="19" spans="1:108" ht="21" customHeight="1" thickTop="1" thickBot="1" x14ac:dyDescent="0.35">
      <c r="A19" s="393"/>
      <c r="B19" s="391"/>
      <c r="C19" s="391"/>
      <c r="D19" s="391"/>
      <c r="E19" s="392"/>
      <c r="F19" s="391"/>
      <c r="G19" s="391"/>
      <c r="H19" s="391"/>
      <c r="I19" s="391"/>
      <c r="J19" s="393"/>
      <c r="K19" s="393"/>
      <c r="L19" s="394"/>
      <c r="M19" s="388"/>
      <c r="N19" s="189">
        <v>3</v>
      </c>
      <c r="O19" s="193"/>
      <c r="P19" s="191"/>
      <c r="Q19" s="191"/>
      <c r="R19" s="191"/>
      <c r="S19" s="191"/>
      <c r="T19" s="191"/>
      <c r="U19" s="191"/>
      <c r="V19" s="191"/>
      <c r="W19" s="122">
        <f t="shared" si="1"/>
        <v>0</v>
      </c>
      <c r="X19" s="123" t="str">
        <f t="shared" si="0"/>
        <v>DEBIL</v>
      </c>
      <c r="Y19" s="192"/>
      <c r="Z19" s="124" t="str">
        <f t="shared" si="2"/>
        <v/>
      </c>
      <c r="AA19" s="122" t="str">
        <f t="shared" si="3"/>
        <v>SI</v>
      </c>
      <c r="AB19" s="191"/>
      <c r="AC19" s="386"/>
      <c r="AD19" s="386"/>
      <c r="AE19" s="395"/>
      <c r="AF19" s="395"/>
      <c r="AG19" s="381"/>
      <c r="AH19" s="381"/>
      <c r="AI19" s="380"/>
      <c r="AJ19" s="380"/>
      <c r="AK19" s="394"/>
      <c r="AL19" s="388"/>
      <c r="AM19" s="397"/>
      <c r="AN19" s="194"/>
      <c r="AO19" s="189"/>
      <c r="AP19" s="197"/>
      <c r="AQ19" s="197"/>
      <c r="AR19" s="194"/>
      <c r="AS19" s="119"/>
      <c r="AT19" s="153"/>
      <c r="AU19" s="197"/>
      <c r="AV19" s="194"/>
      <c r="AW19" s="119"/>
      <c r="AX19" s="153"/>
      <c r="AY19" s="154"/>
      <c r="AZ19" s="153"/>
      <c r="BA19" s="153"/>
      <c r="BB19" s="154"/>
      <c r="BC19" s="119"/>
      <c r="BD19" s="119"/>
      <c r="BE19" s="194"/>
      <c r="BF19" s="194"/>
      <c r="BG19" s="189"/>
      <c r="BH19" s="197"/>
      <c r="BI19" s="197"/>
      <c r="BJ19" s="194"/>
      <c r="BK19" s="194"/>
      <c r="BL19" s="189"/>
      <c r="BM19" s="197"/>
      <c r="BN19" s="197"/>
      <c r="BO19" s="153"/>
      <c r="BP19" s="153"/>
      <c r="BQ19" s="154"/>
      <c r="BR19" s="119"/>
      <c r="BS19" s="119"/>
      <c r="BT19" s="119"/>
      <c r="BU19" s="153"/>
      <c r="BV19" s="153"/>
      <c r="BW19" s="153"/>
      <c r="BX19" s="119"/>
      <c r="BY19" s="153"/>
      <c r="BZ19" s="153"/>
      <c r="CA19" s="119"/>
      <c r="CB19" s="153"/>
      <c r="CC19" s="154"/>
      <c r="CD19" s="153"/>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row>
    <row r="20" spans="1:108" ht="21" customHeight="1" thickTop="1" thickBot="1" x14ac:dyDescent="0.35">
      <c r="A20" s="393"/>
      <c r="B20" s="391"/>
      <c r="C20" s="391"/>
      <c r="D20" s="391"/>
      <c r="E20" s="392"/>
      <c r="F20" s="391"/>
      <c r="G20" s="391"/>
      <c r="H20" s="391"/>
      <c r="I20" s="391"/>
      <c r="J20" s="393"/>
      <c r="K20" s="393"/>
      <c r="L20" s="394"/>
      <c r="M20" s="388"/>
      <c r="N20" s="189">
        <v>4</v>
      </c>
      <c r="O20" s="190"/>
      <c r="P20" s="191"/>
      <c r="Q20" s="191"/>
      <c r="R20" s="191"/>
      <c r="S20" s="191"/>
      <c r="T20" s="191"/>
      <c r="U20" s="191"/>
      <c r="V20" s="191"/>
      <c r="W20" s="122">
        <f t="shared" si="1"/>
        <v>0</v>
      </c>
      <c r="X20" s="123" t="str">
        <f t="shared" si="0"/>
        <v>DEBIL</v>
      </c>
      <c r="Y20" s="192"/>
      <c r="Z20" s="124" t="str">
        <f t="shared" si="2"/>
        <v/>
      </c>
      <c r="AA20" s="122" t="str">
        <f t="shared" si="3"/>
        <v>SI</v>
      </c>
      <c r="AB20" s="191"/>
      <c r="AC20" s="386"/>
      <c r="AD20" s="386"/>
      <c r="AE20" s="395"/>
      <c r="AF20" s="395"/>
      <c r="AG20" s="381"/>
      <c r="AH20" s="381"/>
      <c r="AI20" s="380"/>
      <c r="AJ20" s="380"/>
      <c r="AK20" s="394"/>
      <c r="AL20" s="388"/>
      <c r="AM20" s="397"/>
      <c r="AN20" s="194"/>
      <c r="AO20" s="189"/>
      <c r="AP20" s="197"/>
      <c r="AQ20" s="197"/>
      <c r="AR20" s="194"/>
      <c r="AS20" s="119"/>
      <c r="AT20" s="153"/>
      <c r="AU20" s="197"/>
      <c r="AV20" s="194"/>
      <c r="AW20" s="119"/>
      <c r="AX20" s="153"/>
      <c r="AY20" s="154"/>
      <c r="AZ20" s="153"/>
      <c r="BA20" s="153"/>
      <c r="BB20" s="154"/>
      <c r="BC20" s="119"/>
      <c r="BD20" s="119"/>
      <c r="BE20" s="194"/>
      <c r="BF20" s="194"/>
      <c r="BG20" s="189"/>
      <c r="BH20" s="197"/>
      <c r="BI20" s="197"/>
      <c r="BJ20" s="194"/>
      <c r="BK20" s="194"/>
      <c r="BL20" s="189"/>
      <c r="BM20" s="197"/>
      <c r="BN20" s="197"/>
      <c r="BO20" s="153"/>
      <c r="BP20" s="153"/>
      <c r="BQ20" s="154"/>
      <c r="BR20" s="119"/>
      <c r="BS20" s="119"/>
      <c r="BT20" s="119"/>
      <c r="BU20" s="153"/>
      <c r="BV20" s="153"/>
      <c r="BW20" s="153"/>
      <c r="BX20" s="119"/>
      <c r="BY20" s="153"/>
      <c r="BZ20" s="153"/>
      <c r="CA20" s="119"/>
      <c r="CB20" s="153"/>
      <c r="CC20" s="154"/>
      <c r="CD20" s="153"/>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row>
    <row r="21" spans="1:108" ht="21" customHeight="1" thickTop="1" thickBot="1" x14ac:dyDescent="0.35">
      <c r="A21" s="393"/>
      <c r="B21" s="391"/>
      <c r="C21" s="391"/>
      <c r="D21" s="391"/>
      <c r="E21" s="392"/>
      <c r="F21" s="391"/>
      <c r="G21" s="391"/>
      <c r="H21" s="391"/>
      <c r="I21" s="391"/>
      <c r="J21" s="393"/>
      <c r="K21" s="393"/>
      <c r="L21" s="394"/>
      <c r="M21" s="388"/>
      <c r="N21" s="189">
        <v>5</v>
      </c>
      <c r="O21" s="190"/>
      <c r="P21" s="191"/>
      <c r="Q21" s="191"/>
      <c r="R21" s="191"/>
      <c r="S21" s="191"/>
      <c r="T21" s="191"/>
      <c r="U21" s="191"/>
      <c r="V21" s="191"/>
      <c r="W21" s="122">
        <f t="shared" si="1"/>
        <v>0</v>
      </c>
      <c r="X21" s="123" t="str">
        <f t="shared" si="0"/>
        <v>DEBIL</v>
      </c>
      <c r="Y21" s="192"/>
      <c r="Z21" s="124" t="str">
        <f t="shared" si="2"/>
        <v/>
      </c>
      <c r="AA21" s="122" t="str">
        <f t="shared" si="3"/>
        <v>SI</v>
      </c>
      <c r="AB21" s="191"/>
      <c r="AC21" s="386"/>
      <c r="AD21" s="386"/>
      <c r="AE21" s="395"/>
      <c r="AF21" s="395"/>
      <c r="AG21" s="381"/>
      <c r="AH21" s="381"/>
      <c r="AI21" s="380"/>
      <c r="AJ21" s="380"/>
      <c r="AK21" s="394"/>
      <c r="AL21" s="388"/>
      <c r="AM21" s="397"/>
      <c r="AN21" s="194"/>
      <c r="AO21" s="189"/>
      <c r="AP21" s="197"/>
      <c r="AQ21" s="119"/>
      <c r="AR21" s="153"/>
      <c r="AS21" s="119"/>
      <c r="AT21" s="153"/>
      <c r="AU21" s="197"/>
      <c r="AV21" s="194"/>
      <c r="AW21" s="119"/>
      <c r="AX21" s="153"/>
      <c r="AY21" s="154"/>
      <c r="AZ21" s="153"/>
      <c r="BA21" s="153"/>
      <c r="BB21" s="154"/>
      <c r="BC21" s="119"/>
      <c r="BD21" s="119"/>
      <c r="BE21" s="194"/>
      <c r="BF21" s="194"/>
      <c r="BG21" s="189"/>
      <c r="BH21" s="197"/>
      <c r="BI21" s="197"/>
      <c r="BJ21" s="194"/>
      <c r="BK21" s="194"/>
      <c r="BL21" s="189"/>
      <c r="BM21" s="197"/>
      <c r="BN21" s="197"/>
      <c r="BO21" s="153"/>
      <c r="BP21" s="153"/>
      <c r="BQ21" s="154"/>
      <c r="BR21" s="119"/>
      <c r="BS21" s="119"/>
      <c r="BT21" s="119"/>
      <c r="BU21" s="153"/>
      <c r="BV21" s="153"/>
      <c r="BW21" s="153"/>
      <c r="BX21" s="119"/>
      <c r="BY21" s="153"/>
      <c r="BZ21" s="153"/>
      <c r="CA21" s="119"/>
      <c r="CB21" s="153"/>
      <c r="CC21" s="154"/>
      <c r="CD21" s="153"/>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row>
    <row r="22" spans="1:108" ht="21" customHeight="1" thickTop="1" thickBot="1" x14ac:dyDescent="0.35">
      <c r="A22" s="393"/>
      <c r="B22" s="391"/>
      <c r="C22" s="391"/>
      <c r="D22" s="391"/>
      <c r="E22" s="392"/>
      <c r="F22" s="391"/>
      <c r="G22" s="391"/>
      <c r="H22" s="391"/>
      <c r="I22" s="391"/>
      <c r="J22" s="393"/>
      <c r="K22" s="393"/>
      <c r="L22" s="394"/>
      <c r="M22" s="389"/>
      <c r="N22" s="189">
        <v>6</v>
      </c>
      <c r="O22" s="190"/>
      <c r="P22" s="191"/>
      <c r="Q22" s="191"/>
      <c r="R22" s="191"/>
      <c r="S22" s="191"/>
      <c r="T22" s="191"/>
      <c r="U22" s="191"/>
      <c r="V22" s="191"/>
      <c r="W22" s="122">
        <f t="shared" si="1"/>
        <v>0</v>
      </c>
      <c r="X22" s="123" t="str">
        <f t="shared" si="0"/>
        <v>DEBIL</v>
      </c>
      <c r="Y22" s="192"/>
      <c r="Z22" s="124" t="str">
        <f t="shared" si="2"/>
        <v/>
      </c>
      <c r="AA22" s="122" t="str">
        <f t="shared" si="3"/>
        <v>SI</v>
      </c>
      <c r="AB22" s="191"/>
      <c r="AC22" s="386"/>
      <c r="AD22" s="386"/>
      <c r="AE22" s="395"/>
      <c r="AF22" s="395"/>
      <c r="AG22" s="381"/>
      <c r="AH22" s="381"/>
      <c r="AI22" s="380"/>
      <c r="AJ22" s="380"/>
      <c r="AK22" s="394"/>
      <c r="AL22" s="389"/>
      <c r="AM22" s="398"/>
      <c r="AN22" s="194"/>
      <c r="AO22" s="189"/>
      <c r="AP22" s="197"/>
      <c r="AQ22" s="119"/>
      <c r="AR22" s="153"/>
      <c r="AS22" s="119"/>
      <c r="AT22" s="153"/>
      <c r="AU22" s="197"/>
      <c r="AV22" s="194"/>
      <c r="AW22" s="119"/>
      <c r="AX22" s="153"/>
      <c r="AY22" s="154"/>
      <c r="AZ22" s="153"/>
      <c r="BA22" s="153"/>
      <c r="BB22" s="154"/>
      <c r="BC22" s="119"/>
      <c r="BD22" s="119"/>
      <c r="BE22" s="194"/>
      <c r="BF22" s="194"/>
      <c r="BG22" s="189"/>
      <c r="BH22" s="197"/>
      <c r="BI22" s="197"/>
      <c r="BJ22" s="194"/>
      <c r="BK22" s="194"/>
      <c r="BL22" s="189"/>
      <c r="BM22" s="197"/>
      <c r="BN22" s="197"/>
      <c r="BO22" s="153"/>
      <c r="BP22" s="153"/>
      <c r="BQ22" s="154"/>
      <c r="BR22" s="119"/>
      <c r="BS22" s="119"/>
      <c r="BT22" s="119"/>
      <c r="BU22" s="153"/>
      <c r="BV22" s="153"/>
      <c r="BW22" s="153"/>
      <c r="BX22" s="119"/>
      <c r="BY22" s="153"/>
      <c r="BZ22" s="153"/>
      <c r="CA22" s="119"/>
      <c r="CB22" s="153"/>
      <c r="CC22" s="154"/>
      <c r="CD22" s="153"/>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row>
    <row r="23" spans="1:108" ht="21" customHeight="1" thickTop="1" thickBot="1" x14ac:dyDescent="0.35">
      <c r="A23" s="393">
        <v>4</v>
      </c>
      <c r="B23" s="391"/>
      <c r="C23" s="391"/>
      <c r="D23" s="391"/>
      <c r="E23" s="392"/>
      <c r="F23" s="391"/>
      <c r="G23" s="391"/>
      <c r="H23" s="391"/>
      <c r="I23" s="391"/>
      <c r="J23" s="393"/>
      <c r="K23" s="393"/>
      <c r="L23" s="394">
        <f>+(J23*K23)*4</f>
        <v>0</v>
      </c>
      <c r="M23" s="387" t="b">
        <f>IF(OR(AND(J23=3,K23=4),AND(J23=2,K23=5),AND(J23=2,K23=5),AND(L23=20),AND(L23&gt;=52,L23&lt;=100)),"ZONA RIESGO EXTREMA",IF(OR(AND(J23=5,K23=2),AND(J23=4,K23=3),AND(J23=1,K23=4),AND(L23=16),AND(L23&gt;=28,L23&lt;=48)),"ZONA RIESGO ALTA",IF(OR(AND(J23=1,K23=3),AND(J23=4,K23=1),AND(L23=24)),"ZONA RIESGO MODERADA",IF(AND(L23&gt;=4,L23&lt;=16),"ZONA RIESGO BAJA"))))</f>
        <v>0</v>
      </c>
      <c r="N23" s="189">
        <v>1</v>
      </c>
      <c r="O23" s="190"/>
      <c r="P23" s="191"/>
      <c r="Q23" s="191"/>
      <c r="R23" s="191"/>
      <c r="S23" s="191"/>
      <c r="T23" s="191"/>
      <c r="U23" s="191"/>
      <c r="V23" s="191"/>
      <c r="W23" s="122">
        <f t="shared" si="1"/>
        <v>0</v>
      </c>
      <c r="X23" s="123" t="str">
        <f t="shared" si="0"/>
        <v>DEBIL</v>
      </c>
      <c r="Y23" s="192"/>
      <c r="Z23" s="124" t="str">
        <f t="shared" si="2"/>
        <v/>
      </c>
      <c r="AA23" s="122" t="str">
        <f t="shared" si="3"/>
        <v>SI</v>
      </c>
      <c r="AB23" s="191"/>
      <c r="AC23" s="386">
        <f>IF(AND(W23&gt;0,SUM(W24:W28)=0),W23,IF(AND(SUM(W23:W24)&gt;0,SUM(W25:W28)=0),AVERAGE(W23:W24),IF(AND(SUM(W23:W25)&gt;0,SUM(W26:W28)=0),AVERAGE(W23:W25),IF(AND(SUM(W23:W26)&gt;0,SUM(W27:W28)=0),AVERAGE(W23:W26),IF(AND(SUM(W23:W27)&gt;0,W28=0),AVERAGE(W23:W27),AVERAGE(W23:W28))))))</f>
        <v>0</v>
      </c>
      <c r="AD23" s="386" t="str">
        <f>IF(AND(AC23&gt;=50,AC23&lt;=99),"MODERADO",IF(AND(AC23=100), "FUERTE",IF(AND(AC23&lt;50), "DEBIL")))</f>
        <v>DEBIL</v>
      </c>
      <c r="AE23" s="395"/>
      <c r="AF23" s="395"/>
      <c r="AG23" s="381" t="str">
        <f>IFERROR(_xlfn.IFS(AND(AD23="MODERADO",AE23="Directamente"),1,AND(AD23="FUERTE",AE23="Directamente"),2),"0")</f>
        <v>0</v>
      </c>
      <c r="AH23" s="381" t="str">
        <f>IFERROR(_xlfn.IFS(AND(AD23="MODERADO",AF23="Directamente"),1,AND(AD23="FUERTE",AF23="Directamente"),2,AND(AD23="FUERTE",AF23="Indirectamente"),1),"0")</f>
        <v>0</v>
      </c>
      <c r="AI23" s="380"/>
      <c r="AJ23" s="380"/>
      <c r="AK23" s="394">
        <f>+(AI23*AJ23)*4</f>
        <v>0</v>
      </c>
      <c r="AL23" s="387"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96"/>
      <c r="AN23" s="194"/>
      <c r="AO23" s="189"/>
      <c r="AP23" s="197"/>
      <c r="AQ23" s="119"/>
      <c r="AR23" s="153"/>
      <c r="AS23" s="119"/>
      <c r="AT23" s="153"/>
      <c r="AU23" s="197"/>
      <c r="AV23" s="194"/>
      <c r="AW23" s="119"/>
      <c r="AX23" s="153"/>
      <c r="AY23" s="154"/>
      <c r="AZ23" s="153"/>
      <c r="BA23" s="153"/>
      <c r="BB23" s="154"/>
      <c r="BC23" s="119"/>
      <c r="BD23" s="119"/>
      <c r="BE23" s="194"/>
      <c r="BF23" s="194"/>
      <c r="BG23" s="189"/>
      <c r="BH23" s="197"/>
      <c r="BI23" s="197"/>
      <c r="BJ23" s="194"/>
      <c r="BK23" s="194"/>
      <c r="BL23" s="189"/>
      <c r="BM23" s="197"/>
      <c r="BN23" s="197"/>
      <c r="BO23" s="153"/>
      <c r="BP23" s="153"/>
      <c r="BQ23" s="154"/>
      <c r="BR23" s="119"/>
      <c r="BS23" s="119"/>
      <c r="BT23" s="119"/>
      <c r="BU23" s="153"/>
      <c r="BV23" s="153"/>
      <c r="BW23" s="153"/>
      <c r="BX23" s="119"/>
      <c r="BY23" s="153"/>
      <c r="BZ23" s="153"/>
      <c r="CA23" s="119"/>
      <c r="CB23" s="153"/>
      <c r="CC23" s="154"/>
      <c r="CD23" s="153"/>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row>
    <row r="24" spans="1:108" ht="21" customHeight="1" thickTop="1" thickBot="1" x14ac:dyDescent="0.35">
      <c r="A24" s="393"/>
      <c r="B24" s="391"/>
      <c r="C24" s="391"/>
      <c r="D24" s="391"/>
      <c r="E24" s="392"/>
      <c r="F24" s="391"/>
      <c r="G24" s="391"/>
      <c r="H24" s="391"/>
      <c r="I24" s="391"/>
      <c r="J24" s="393"/>
      <c r="K24" s="393"/>
      <c r="L24" s="394"/>
      <c r="M24" s="388"/>
      <c r="N24" s="189">
        <v>2</v>
      </c>
      <c r="O24" s="190"/>
      <c r="P24" s="191"/>
      <c r="Q24" s="191"/>
      <c r="R24" s="191"/>
      <c r="S24" s="191"/>
      <c r="T24" s="191"/>
      <c r="U24" s="191"/>
      <c r="V24" s="191"/>
      <c r="W24" s="122">
        <f t="shared" si="1"/>
        <v>0</v>
      </c>
      <c r="X24" s="123" t="str">
        <f t="shared" si="0"/>
        <v>DEBIL</v>
      </c>
      <c r="Y24" s="192"/>
      <c r="Z24" s="124" t="str">
        <f t="shared" si="2"/>
        <v/>
      </c>
      <c r="AA24" s="122" t="str">
        <f t="shared" si="3"/>
        <v>SI</v>
      </c>
      <c r="AB24" s="191"/>
      <c r="AC24" s="386"/>
      <c r="AD24" s="386"/>
      <c r="AE24" s="395"/>
      <c r="AF24" s="395"/>
      <c r="AG24" s="381"/>
      <c r="AH24" s="381"/>
      <c r="AI24" s="380"/>
      <c r="AJ24" s="380"/>
      <c r="AK24" s="394"/>
      <c r="AL24" s="388"/>
      <c r="AM24" s="397"/>
      <c r="AN24" s="194"/>
      <c r="AO24" s="189"/>
      <c r="AP24" s="197"/>
      <c r="AQ24" s="119"/>
      <c r="AR24" s="153"/>
      <c r="AS24" s="119"/>
      <c r="AT24" s="153"/>
      <c r="AU24" s="197"/>
      <c r="AV24" s="194"/>
      <c r="AW24" s="119"/>
      <c r="AX24" s="153"/>
      <c r="AY24" s="154"/>
      <c r="AZ24" s="153"/>
      <c r="BA24" s="153"/>
      <c r="BB24" s="154"/>
      <c r="BC24" s="119"/>
      <c r="BD24" s="119"/>
      <c r="BE24" s="194"/>
      <c r="BF24" s="194"/>
      <c r="BG24" s="189"/>
      <c r="BH24" s="197"/>
      <c r="BI24" s="197"/>
      <c r="BJ24" s="194"/>
      <c r="BK24" s="194"/>
      <c r="BL24" s="189"/>
      <c r="BM24" s="197"/>
      <c r="BN24" s="197"/>
      <c r="BO24" s="153"/>
      <c r="BP24" s="153"/>
      <c r="BQ24" s="154"/>
      <c r="BR24" s="119"/>
      <c r="BS24" s="119"/>
      <c r="BT24" s="119"/>
      <c r="BU24" s="153"/>
      <c r="BV24" s="153"/>
      <c r="BW24" s="153"/>
      <c r="BX24" s="119"/>
      <c r="BY24" s="153"/>
      <c r="BZ24" s="153"/>
      <c r="CA24" s="119"/>
      <c r="CB24" s="153"/>
      <c r="CC24" s="154"/>
      <c r="CD24" s="153"/>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row>
    <row r="25" spans="1:108" ht="21" customHeight="1" thickTop="1" thickBot="1" x14ac:dyDescent="0.35">
      <c r="A25" s="393"/>
      <c r="B25" s="391"/>
      <c r="C25" s="391"/>
      <c r="D25" s="391"/>
      <c r="E25" s="392"/>
      <c r="F25" s="391"/>
      <c r="G25" s="391"/>
      <c r="H25" s="391"/>
      <c r="I25" s="391"/>
      <c r="J25" s="393"/>
      <c r="K25" s="393"/>
      <c r="L25" s="394"/>
      <c r="M25" s="388"/>
      <c r="N25" s="189">
        <v>3</v>
      </c>
      <c r="O25" s="193"/>
      <c r="P25" s="191"/>
      <c r="Q25" s="191"/>
      <c r="R25" s="191"/>
      <c r="S25" s="191"/>
      <c r="T25" s="191"/>
      <c r="U25" s="191"/>
      <c r="V25" s="191"/>
      <c r="W25" s="122">
        <f t="shared" si="1"/>
        <v>0</v>
      </c>
      <c r="X25" s="123" t="str">
        <f t="shared" si="0"/>
        <v>DEBIL</v>
      </c>
      <c r="Y25" s="192"/>
      <c r="Z25" s="124" t="str">
        <f t="shared" si="2"/>
        <v/>
      </c>
      <c r="AA25" s="122" t="str">
        <f t="shared" si="3"/>
        <v>SI</v>
      </c>
      <c r="AB25" s="191"/>
      <c r="AC25" s="386"/>
      <c r="AD25" s="386"/>
      <c r="AE25" s="395"/>
      <c r="AF25" s="395"/>
      <c r="AG25" s="381"/>
      <c r="AH25" s="381"/>
      <c r="AI25" s="380"/>
      <c r="AJ25" s="380"/>
      <c r="AK25" s="394"/>
      <c r="AL25" s="388"/>
      <c r="AM25" s="397"/>
      <c r="AN25" s="194"/>
      <c r="AO25" s="189"/>
      <c r="AP25" s="197"/>
      <c r="AQ25" s="119"/>
      <c r="AR25" s="153"/>
      <c r="AS25" s="119"/>
      <c r="AT25" s="153"/>
      <c r="AU25" s="197"/>
      <c r="AV25" s="194"/>
      <c r="AW25" s="119"/>
      <c r="AX25" s="153"/>
      <c r="AY25" s="154"/>
      <c r="AZ25" s="153"/>
      <c r="BA25" s="153"/>
      <c r="BB25" s="154"/>
      <c r="BC25" s="119"/>
      <c r="BD25" s="119"/>
      <c r="BE25" s="194"/>
      <c r="BF25" s="194"/>
      <c r="BG25" s="189"/>
      <c r="BH25" s="197"/>
      <c r="BI25" s="197"/>
      <c r="BJ25" s="194"/>
      <c r="BK25" s="194"/>
      <c r="BL25" s="189"/>
      <c r="BM25" s="197"/>
      <c r="BN25" s="197"/>
      <c r="BO25" s="153"/>
      <c r="BP25" s="153"/>
      <c r="BQ25" s="154"/>
      <c r="BR25" s="119"/>
      <c r="BS25" s="119"/>
      <c r="BT25" s="119"/>
      <c r="BU25" s="153"/>
      <c r="BV25" s="153"/>
      <c r="BW25" s="153"/>
      <c r="BX25" s="119"/>
      <c r="BY25" s="153"/>
      <c r="BZ25" s="153"/>
      <c r="CA25" s="119"/>
      <c r="CB25" s="153"/>
      <c r="CC25" s="154"/>
      <c r="CD25" s="153"/>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row>
    <row r="26" spans="1:108" ht="21" customHeight="1" thickTop="1" thickBot="1" x14ac:dyDescent="0.35">
      <c r="A26" s="393"/>
      <c r="B26" s="391"/>
      <c r="C26" s="391"/>
      <c r="D26" s="391"/>
      <c r="E26" s="392"/>
      <c r="F26" s="391"/>
      <c r="G26" s="391"/>
      <c r="H26" s="391"/>
      <c r="I26" s="391"/>
      <c r="J26" s="393"/>
      <c r="K26" s="393"/>
      <c r="L26" s="394"/>
      <c r="M26" s="388"/>
      <c r="N26" s="189">
        <v>4</v>
      </c>
      <c r="O26" s="190"/>
      <c r="P26" s="191"/>
      <c r="Q26" s="191"/>
      <c r="R26" s="191"/>
      <c r="S26" s="191"/>
      <c r="T26" s="191"/>
      <c r="U26" s="191"/>
      <c r="V26" s="191"/>
      <c r="W26" s="122">
        <f t="shared" si="1"/>
        <v>0</v>
      </c>
      <c r="X26" s="123" t="str">
        <f t="shared" si="0"/>
        <v>DEBIL</v>
      </c>
      <c r="Y26" s="192"/>
      <c r="Z26" s="124" t="str">
        <f t="shared" si="2"/>
        <v/>
      </c>
      <c r="AA26" s="122" t="str">
        <f t="shared" si="3"/>
        <v>SI</v>
      </c>
      <c r="AB26" s="191"/>
      <c r="AC26" s="386"/>
      <c r="AD26" s="386"/>
      <c r="AE26" s="395"/>
      <c r="AF26" s="395"/>
      <c r="AG26" s="381"/>
      <c r="AH26" s="381"/>
      <c r="AI26" s="380"/>
      <c r="AJ26" s="380"/>
      <c r="AK26" s="394"/>
      <c r="AL26" s="388"/>
      <c r="AM26" s="397"/>
      <c r="AN26" s="194"/>
      <c r="AO26" s="189"/>
      <c r="AP26" s="197"/>
      <c r="AQ26" s="119"/>
      <c r="AR26" s="153"/>
      <c r="AS26" s="119"/>
      <c r="AT26" s="153"/>
      <c r="AU26" s="197"/>
      <c r="AV26" s="194"/>
      <c r="AW26" s="119"/>
      <c r="AX26" s="153"/>
      <c r="AY26" s="154"/>
      <c r="AZ26" s="153"/>
      <c r="BA26" s="153"/>
      <c r="BB26" s="154"/>
      <c r="BC26" s="119"/>
      <c r="BD26" s="119"/>
      <c r="BE26" s="153"/>
      <c r="BF26" s="153"/>
      <c r="BG26" s="154"/>
      <c r="BH26" s="119"/>
      <c r="BI26" s="119"/>
      <c r="BJ26" s="194"/>
      <c r="BK26" s="194"/>
      <c r="BL26" s="189"/>
      <c r="BM26" s="197"/>
      <c r="BN26" s="197"/>
      <c r="BO26" s="153"/>
      <c r="BP26" s="153"/>
      <c r="BQ26" s="154"/>
      <c r="BR26" s="119"/>
      <c r="BS26" s="119"/>
      <c r="BT26" s="119"/>
      <c r="BU26" s="153"/>
      <c r="BV26" s="153"/>
      <c r="BW26" s="153"/>
      <c r="BX26" s="119"/>
      <c r="BY26" s="153"/>
      <c r="BZ26" s="153"/>
      <c r="CA26" s="119"/>
      <c r="CB26" s="153"/>
      <c r="CC26" s="154"/>
      <c r="CD26" s="153"/>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row>
    <row r="27" spans="1:108" ht="21" customHeight="1" thickTop="1" thickBot="1" x14ac:dyDescent="0.35">
      <c r="A27" s="393"/>
      <c r="B27" s="391"/>
      <c r="C27" s="391"/>
      <c r="D27" s="391"/>
      <c r="E27" s="392"/>
      <c r="F27" s="391"/>
      <c r="G27" s="391"/>
      <c r="H27" s="391"/>
      <c r="I27" s="391"/>
      <c r="J27" s="393"/>
      <c r="K27" s="393"/>
      <c r="L27" s="394"/>
      <c r="M27" s="388"/>
      <c r="N27" s="189">
        <v>5</v>
      </c>
      <c r="O27" s="190"/>
      <c r="P27" s="191"/>
      <c r="Q27" s="191"/>
      <c r="R27" s="191"/>
      <c r="S27" s="191"/>
      <c r="T27" s="191"/>
      <c r="U27" s="191"/>
      <c r="V27" s="191"/>
      <c r="W27" s="122">
        <f t="shared" si="1"/>
        <v>0</v>
      </c>
      <c r="X27" s="123" t="str">
        <f t="shared" si="0"/>
        <v>DEBIL</v>
      </c>
      <c r="Y27" s="192"/>
      <c r="Z27" s="124" t="str">
        <f t="shared" si="2"/>
        <v/>
      </c>
      <c r="AA27" s="122" t="str">
        <f t="shared" si="3"/>
        <v>SI</v>
      </c>
      <c r="AB27" s="191"/>
      <c r="AC27" s="386"/>
      <c r="AD27" s="386"/>
      <c r="AE27" s="395"/>
      <c r="AF27" s="395"/>
      <c r="AG27" s="381"/>
      <c r="AH27" s="381"/>
      <c r="AI27" s="380"/>
      <c r="AJ27" s="380"/>
      <c r="AK27" s="394"/>
      <c r="AL27" s="388"/>
      <c r="AM27" s="397"/>
      <c r="AN27" s="194"/>
      <c r="AO27" s="189"/>
      <c r="AP27" s="197"/>
      <c r="AQ27" s="119"/>
      <c r="AR27" s="153"/>
      <c r="AS27" s="119"/>
      <c r="AT27" s="153"/>
      <c r="AU27" s="197"/>
      <c r="AV27" s="194"/>
      <c r="AW27" s="119"/>
      <c r="AX27" s="153"/>
      <c r="AY27" s="154"/>
      <c r="AZ27" s="153"/>
      <c r="BA27" s="153"/>
      <c r="BB27" s="154"/>
      <c r="BC27" s="119"/>
      <c r="BD27" s="119"/>
      <c r="BE27" s="153"/>
      <c r="BF27" s="153"/>
      <c r="BG27" s="154"/>
      <c r="BH27" s="119"/>
      <c r="BI27" s="119"/>
      <c r="BJ27" s="194"/>
      <c r="BK27" s="194"/>
      <c r="BL27" s="189"/>
      <c r="BM27" s="197"/>
      <c r="BN27" s="197"/>
      <c r="BO27" s="153"/>
      <c r="BP27" s="153"/>
      <c r="BQ27" s="154"/>
      <c r="BR27" s="119"/>
      <c r="BS27" s="119"/>
      <c r="BT27" s="119"/>
      <c r="BU27" s="153"/>
      <c r="BV27" s="153"/>
      <c r="BW27" s="153"/>
      <c r="BX27" s="119"/>
      <c r="BY27" s="153"/>
      <c r="BZ27" s="153"/>
      <c r="CA27" s="119"/>
      <c r="CB27" s="153"/>
      <c r="CC27" s="154"/>
      <c r="CD27" s="153"/>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row>
    <row r="28" spans="1:108" ht="21" customHeight="1" thickTop="1" thickBot="1" x14ac:dyDescent="0.35">
      <c r="A28" s="393"/>
      <c r="B28" s="391"/>
      <c r="C28" s="391"/>
      <c r="D28" s="391"/>
      <c r="E28" s="392"/>
      <c r="F28" s="391"/>
      <c r="G28" s="391"/>
      <c r="H28" s="391"/>
      <c r="I28" s="391"/>
      <c r="J28" s="393"/>
      <c r="K28" s="393"/>
      <c r="L28" s="394"/>
      <c r="M28" s="389"/>
      <c r="N28" s="189">
        <v>6</v>
      </c>
      <c r="O28" s="190"/>
      <c r="P28" s="191"/>
      <c r="Q28" s="191"/>
      <c r="R28" s="191"/>
      <c r="S28" s="191"/>
      <c r="T28" s="191"/>
      <c r="U28" s="191"/>
      <c r="V28" s="191"/>
      <c r="W28" s="122">
        <f t="shared" si="1"/>
        <v>0</v>
      </c>
      <c r="X28" s="123" t="str">
        <f t="shared" si="0"/>
        <v>DEBIL</v>
      </c>
      <c r="Y28" s="192"/>
      <c r="Z28" s="124" t="str">
        <f t="shared" si="2"/>
        <v/>
      </c>
      <c r="AA28" s="122" t="str">
        <f t="shared" si="3"/>
        <v>SI</v>
      </c>
      <c r="AB28" s="191"/>
      <c r="AC28" s="386"/>
      <c r="AD28" s="386"/>
      <c r="AE28" s="395"/>
      <c r="AF28" s="395"/>
      <c r="AG28" s="381"/>
      <c r="AH28" s="381"/>
      <c r="AI28" s="380"/>
      <c r="AJ28" s="380"/>
      <c r="AK28" s="394"/>
      <c r="AL28" s="389"/>
      <c r="AM28" s="398"/>
      <c r="AN28" s="194"/>
      <c r="AO28" s="189"/>
      <c r="AP28" s="197"/>
      <c r="AQ28" s="119"/>
      <c r="AR28" s="153"/>
      <c r="AS28" s="119"/>
      <c r="AT28" s="153"/>
      <c r="AU28" s="197"/>
      <c r="AV28" s="194"/>
      <c r="AW28" s="119"/>
      <c r="AX28" s="153"/>
      <c r="AY28" s="154"/>
      <c r="AZ28" s="153"/>
      <c r="BA28" s="153"/>
      <c r="BB28" s="154"/>
      <c r="BC28" s="119"/>
      <c r="BD28" s="119"/>
      <c r="BE28" s="153"/>
      <c r="BF28" s="153"/>
      <c r="BG28" s="154"/>
      <c r="BH28" s="119"/>
      <c r="BI28" s="119"/>
      <c r="BJ28" s="194"/>
      <c r="BK28" s="194"/>
      <c r="BL28" s="189"/>
      <c r="BM28" s="197"/>
      <c r="BN28" s="197"/>
      <c r="BO28" s="153"/>
      <c r="BP28" s="153"/>
      <c r="BQ28" s="154"/>
      <c r="BR28" s="119"/>
      <c r="BS28" s="119"/>
      <c r="BT28" s="119"/>
      <c r="BU28" s="153"/>
      <c r="BV28" s="153"/>
      <c r="BW28" s="153"/>
      <c r="BX28" s="119"/>
      <c r="BY28" s="153"/>
      <c r="BZ28" s="153"/>
      <c r="CA28" s="119"/>
      <c r="CB28" s="153"/>
      <c r="CC28" s="154"/>
      <c r="CD28" s="153"/>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row>
    <row r="29" spans="1:108" ht="21" customHeight="1" thickTop="1" thickBot="1" x14ac:dyDescent="0.35">
      <c r="A29" s="393">
        <v>5</v>
      </c>
      <c r="B29" s="391"/>
      <c r="C29" s="391"/>
      <c r="D29" s="391"/>
      <c r="E29" s="392"/>
      <c r="F29" s="391"/>
      <c r="G29" s="391"/>
      <c r="H29" s="391"/>
      <c r="I29" s="391"/>
      <c r="J29" s="393"/>
      <c r="K29" s="393"/>
      <c r="L29" s="394">
        <f>+(J29*K29)*4</f>
        <v>0</v>
      </c>
      <c r="M29" s="387" t="b">
        <f>IF(OR(AND(J29=3,K29=4),AND(J29=2,K29=5),AND(J29=2,K29=5),AND(L29=20),AND(L29&gt;=52,L29&lt;=100)),"ZONA RIESGO EXTREMA",IF(OR(AND(J29=5,K29=2),AND(J29=4,K29=3),AND(J29=1,K29=4),AND(L29=16),AND(L29&gt;=28,L29&lt;=48)),"ZONA RIESGO ALTA",IF(OR(AND(J29=1,K29=3),AND(J29=4,K29=1),AND(L29=24)),"ZONA RIESGO MODERADA",IF(AND(L29&gt;=4,L29&lt;=16),"ZONA RIESGO BAJA"))))</f>
        <v>0</v>
      </c>
      <c r="N29" s="189">
        <v>1</v>
      </c>
      <c r="O29" s="190"/>
      <c r="P29" s="191"/>
      <c r="Q29" s="191"/>
      <c r="R29" s="191"/>
      <c r="S29" s="191"/>
      <c r="T29" s="191"/>
      <c r="U29" s="191"/>
      <c r="V29" s="191"/>
      <c r="W29" s="122">
        <f t="shared" si="1"/>
        <v>0</v>
      </c>
      <c r="X29" s="123" t="str">
        <f t="shared" si="0"/>
        <v>DEBIL</v>
      </c>
      <c r="Y29" s="192"/>
      <c r="Z29" s="124" t="str">
        <f t="shared" si="2"/>
        <v/>
      </c>
      <c r="AA29" s="122" t="str">
        <f t="shared" si="3"/>
        <v>SI</v>
      </c>
      <c r="AB29" s="191"/>
      <c r="AC29" s="386">
        <f>IF(AND(W29&gt;0,SUM(W30:W34)=0),W29,IF(AND(SUM(W29:W30)&gt;0,SUM(W31:W34)=0),AVERAGE(W29:W30),IF(AND(SUM(W29:W31)&gt;0,SUM(W32:W34)=0),AVERAGE(W29:W31),IF(AND(SUM(W29:W32)&gt;0,SUM(W33:W34)=0),AVERAGE(W29:W32),IF(AND(SUM(W29:W33)&gt;0,W34=0),AVERAGE(W29:W33),AVERAGE(W29:W34))))))</f>
        <v>0</v>
      </c>
      <c r="AD29" s="386" t="str">
        <f>IF(AND(AC29&gt;=50,AC29&lt;=99),"MODERADO",IF(AND(AC29=100), "FUERTE",IF(AND(AC29&lt;50), "DEBIL")))</f>
        <v>DEBIL</v>
      </c>
      <c r="AE29" s="395"/>
      <c r="AF29" s="395"/>
      <c r="AG29" s="381" t="str">
        <f>IFERROR(_xlfn.IFS(AND(AD29="MODERADO",AE29="Directamente"),1,AND(AD29="FUERTE",AE29="Directamente"),2),"0")</f>
        <v>0</v>
      </c>
      <c r="AH29" s="381" t="str">
        <f>IFERROR(_xlfn.IFS(AND(AD29="MODERADO",AF29="Directamente"),1,AND(AD29="FUERTE",AF29="Directamente"),2,AND(AD29="FUERTE",AF29="Indirectamente"),1),"0")</f>
        <v>0</v>
      </c>
      <c r="AI29" s="380"/>
      <c r="AJ29" s="380"/>
      <c r="AK29" s="394">
        <f>+(AI29*AJ29)*4</f>
        <v>0</v>
      </c>
      <c r="AL29" s="387"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96"/>
      <c r="AN29" s="194"/>
      <c r="AO29" s="189"/>
      <c r="AP29" s="197"/>
      <c r="AQ29" s="119"/>
      <c r="AR29" s="153"/>
      <c r="AS29" s="119"/>
      <c r="AT29" s="153"/>
      <c r="AU29" s="197"/>
      <c r="AV29" s="194"/>
      <c r="AW29" s="119"/>
      <c r="AX29" s="153"/>
      <c r="AY29" s="154"/>
      <c r="AZ29" s="153"/>
      <c r="BA29" s="153"/>
      <c r="BB29" s="154"/>
      <c r="BC29" s="119"/>
      <c r="BD29" s="119"/>
      <c r="BE29" s="153"/>
      <c r="BF29" s="153"/>
      <c r="BG29" s="154"/>
      <c r="BH29" s="119"/>
      <c r="BI29" s="119"/>
      <c r="BJ29" s="194"/>
      <c r="BK29" s="194"/>
      <c r="BL29" s="189"/>
      <c r="BM29" s="197"/>
      <c r="BN29" s="197"/>
      <c r="BO29" s="153"/>
      <c r="BP29" s="153"/>
      <c r="BQ29" s="154"/>
      <c r="BR29" s="119"/>
      <c r="BS29" s="119"/>
      <c r="BT29" s="119"/>
      <c r="BU29" s="153"/>
      <c r="BV29" s="153"/>
      <c r="BW29" s="153"/>
      <c r="BX29" s="119"/>
      <c r="BY29" s="153"/>
      <c r="BZ29" s="153"/>
      <c r="CA29" s="119"/>
      <c r="CB29" s="153"/>
      <c r="CC29" s="154"/>
      <c r="CD29" s="153"/>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row>
    <row r="30" spans="1:108" ht="21" customHeight="1" thickTop="1" thickBot="1" x14ac:dyDescent="0.35">
      <c r="A30" s="393"/>
      <c r="B30" s="391"/>
      <c r="C30" s="391"/>
      <c r="D30" s="391"/>
      <c r="E30" s="392"/>
      <c r="F30" s="391"/>
      <c r="G30" s="391"/>
      <c r="H30" s="391"/>
      <c r="I30" s="391"/>
      <c r="J30" s="393"/>
      <c r="K30" s="393"/>
      <c r="L30" s="394"/>
      <c r="M30" s="388"/>
      <c r="N30" s="189">
        <v>2</v>
      </c>
      <c r="O30" s="190"/>
      <c r="P30" s="191"/>
      <c r="Q30" s="191"/>
      <c r="R30" s="191"/>
      <c r="S30" s="191"/>
      <c r="T30" s="191"/>
      <c r="U30" s="191"/>
      <c r="V30" s="191"/>
      <c r="W30" s="122">
        <f t="shared" si="1"/>
        <v>0</v>
      </c>
      <c r="X30" s="123" t="str">
        <f t="shared" si="0"/>
        <v>DEBIL</v>
      </c>
      <c r="Y30" s="192"/>
      <c r="Z30" s="124" t="str">
        <f t="shared" si="2"/>
        <v/>
      </c>
      <c r="AA30" s="122" t="str">
        <f t="shared" si="3"/>
        <v>SI</v>
      </c>
      <c r="AB30" s="191"/>
      <c r="AC30" s="386"/>
      <c r="AD30" s="386"/>
      <c r="AE30" s="395"/>
      <c r="AF30" s="395"/>
      <c r="AG30" s="381"/>
      <c r="AH30" s="381"/>
      <c r="AI30" s="380"/>
      <c r="AJ30" s="380"/>
      <c r="AK30" s="394"/>
      <c r="AL30" s="388"/>
      <c r="AM30" s="397"/>
      <c r="AN30" s="194"/>
      <c r="AO30" s="189"/>
      <c r="AP30" s="197"/>
      <c r="AQ30" s="119"/>
      <c r="AR30" s="153"/>
      <c r="AS30" s="119"/>
      <c r="AT30" s="153"/>
      <c r="AU30" s="197"/>
      <c r="AV30" s="194"/>
      <c r="AW30" s="119"/>
      <c r="AX30" s="153"/>
      <c r="AY30" s="154"/>
      <c r="AZ30" s="153"/>
      <c r="BA30" s="153"/>
      <c r="BB30" s="154"/>
      <c r="BC30" s="119"/>
      <c r="BD30" s="119"/>
      <c r="BE30" s="153"/>
      <c r="BF30" s="153"/>
      <c r="BG30" s="154"/>
      <c r="BH30" s="119"/>
      <c r="BI30" s="119"/>
      <c r="BJ30" s="194"/>
      <c r="BK30" s="194"/>
      <c r="BL30" s="189"/>
      <c r="BM30" s="197"/>
      <c r="BN30" s="197"/>
      <c r="BO30" s="153"/>
      <c r="BP30" s="153"/>
      <c r="BQ30" s="154"/>
      <c r="BR30" s="119"/>
      <c r="BS30" s="119"/>
      <c r="BT30" s="119"/>
      <c r="BU30" s="153"/>
      <c r="BV30" s="153"/>
      <c r="BW30" s="153"/>
      <c r="BX30" s="119"/>
      <c r="BY30" s="153"/>
      <c r="BZ30" s="153"/>
      <c r="CA30" s="119"/>
      <c r="CB30" s="153"/>
      <c r="CC30" s="154"/>
      <c r="CD30" s="153"/>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row>
    <row r="31" spans="1:108" ht="21" customHeight="1" thickTop="1" thickBot="1" x14ac:dyDescent="0.35">
      <c r="A31" s="393"/>
      <c r="B31" s="391"/>
      <c r="C31" s="391"/>
      <c r="D31" s="391"/>
      <c r="E31" s="392"/>
      <c r="F31" s="391"/>
      <c r="G31" s="391"/>
      <c r="H31" s="391"/>
      <c r="I31" s="391"/>
      <c r="J31" s="393"/>
      <c r="K31" s="393"/>
      <c r="L31" s="394"/>
      <c r="M31" s="388"/>
      <c r="N31" s="189">
        <v>3</v>
      </c>
      <c r="O31" s="193"/>
      <c r="P31" s="191"/>
      <c r="Q31" s="191"/>
      <c r="R31" s="191"/>
      <c r="S31" s="191"/>
      <c r="T31" s="191"/>
      <c r="U31" s="191"/>
      <c r="V31" s="191"/>
      <c r="W31" s="122">
        <f t="shared" si="1"/>
        <v>0</v>
      </c>
      <c r="X31" s="123" t="str">
        <f t="shared" si="0"/>
        <v>DEBIL</v>
      </c>
      <c r="Y31" s="192"/>
      <c r="Z31" s="124" t="str">
        <f t="shared" si="2"/>
        <v/>
      </c>
      <c r="AA31" s="122" t="str">
        <f t="shared" si="3"/>
        <v>SI</v>
      </c>
      <c r="AB31" s="191"/>
      <c r="AC31" s="386"/>
      <c r="AD31" s="386"/>
      <c r="AE31" s="395"/>
      <c r="AF31" s="395"/>
      <c r="AG31" s="381"/>
      <c r="AH31" s="381"/>
      <c r="AI31" s="380"/>
      <c r="AJ31" s="380"/>
      <c r="AK31" s="394"/>
      <c r="AL31" s="388"/>
      <c r="AM31" s="397"/>
      <c r="AN31" s="194"/>
      <c r="AO31" s="189"/>
      <c r="AP31" s="197"/>
      <c r="AQ31" s="119"/>
      <c r="AR31" s="153"/>
      <c r="AS31" s="119"/>
      <c r="AT31" s="153"/>
      <c r="AU31" s="197"/>
      <c r="AV31" s="194"/>
      <c r="AW31" s="119"/>
      <c r="AX31" s="153"/>
      <c r="AY31" s="154"/>
      <c r="AZ31" s="153"/>
      <c r="BA31" s="153"/>
      <c r="BB31" s="154"/>
      <c r="BC31" s="119"/>
      <c r="BD31" s="119"/>
      <c r="BE31" s="153"/>
      <c r="BF31" s="153"/>
      <c r="BG31" s="154"/>
      <c r="BH31" s="119"/>
      <c r="BI31" s="119"/>
      <c r="BJ31" s="194"/>
      <c r="BK31" s="194"/>
      <c r="BL31" s="189"/>
      <c r="BM31" s="197"/>
      <c r="BN31" s="197"/>
      <c r="BO31" s="153"/>
      <c r="BP31" s="153"/>
      <c r="BQ31" s="154"/>
      <c r="BR31" s="119"/>
      <c r="BS31" s="119"/>
      <c r="BT31" s="119"/>
      <c r="BU31" s="153"/>
      <c r="BV31" s="153"/>
      <c r="BW31" s="153"/>
      <c r="BX31" s="119"/>
      <c r="BY31" s="153"/>
      <c r="BZ31" s="153"/>
      <c r="CA31" s="119"/>
      <c r="CB31" s="153"/>
      <c r="CC31" s="154"/>
      <c r="CD31" s="153"/>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row>
    <row r="32" spans="1:108" ht="21" customHeight="1" thickTop="1" thickBot="1" x14ac:dyDescent="0.35">
      <c r="A32" s="393"/>
      <c r="B32" s="391"/>
      <c r="C32" s="391"/>
      <c r="D32" s="391"/>
      <c r="E32" s="392"/>
      <c r="F32" s="391"/>
      <c r="G32" s="391"/>
      <c r="H32" s="391"/>
      <c r="I32" s="391"/>
      <c r="J32" s="393"/>
      <c r="K32" s="393"/>
      <c r="L32" s="394"/>
      <c r="M32" s="388"/>
      <c r="N32" s="189">
        <v>4</v>
      </c>
      <c r="O32" s="190"/>
      <c r="P32" s="191"/>
      <c r="Q32" s="191"/>
      <c r="R32" s="191"/>
      <c r="S32" s="191"/>
      <c r="T32" s="191"/>
      <c r="U32" s="191"/>
      <c r="V32" s="191"/>
      <c r="W32" s="122">
        <f t="shared" si="1"/>
        <v>0</v>
      </c>
      <c r="X32" s="123" t="str">
        <f t="shared" si="0"/>
        <v>DEBIL</v>
      </c>
      <c r="Y32" s="192"/>
      <c r="Z32" s="124" t="str">
        <f t="shared" si="2"/>
        <v/>
      </c>
      <c r="AA32" s="122" t="str">
        <f t="shared" si="3"/>
        <v>SI</v>
      </c>
      <c r="AB32" s="191"/>
      <c r="AC32" s="386"/>
      <c r="AD32" s="386"/>
      <c r="AE32" s="395"/>
      <c r="AF32" s="395"/>
      <c r="AG32" s="381"/>
      <c r="AH32" s="381"/>
      <c r="AI32" s="380"/>
      <c r="AJ32" s="380"/>
      <c r="AK32" s="394"/>
      <c r="AL32" s="388"/>
      <c r="AM32" s="397"/>
      <c r="AN32" s="194"/>
      <c r="AO32" s="189"/>
      <c r="AP32" s="197"/>
      <c r="AQ32" s="119"/>
      <c r="AR32" s="153"/>
      <c r="AS32" s="119"/>
      <c r="AT32" s="153"/>
      <c r="AU32" s="197"/>
      <c r="AV32" s="194"/>
      <c r="AW32" s="119"/>
      <c r="AX32" s="153"/>
      <c r="AY32" s="154"/>
      <c r="AZ32" s="153"/>
      <c r="BA32" s="153"/>
      <c r="BB32" s="154"/>
      <c r="BC32" s="119"/>
      <c r="BD32" s="119"/>
      <c r="BE32" s="153"/>
      <c r="BF32" s="153"/>
      <c r="BG32" s="154"/>
      <c r="BH32" s="119"/>
      <c r="BI32" s="119"/>
      <c r="BJ32" s="194"/>
      <c r="BK32" s="194"/>
      <c r="BL32" s="189"/>
      <c r="BM32" s="197"/>
      <c r="BN32" s="197"/>
      <c r="BO32" s="153"/>
      <c r="BP32" s="153"/>
      <c r="BQ32" s="154"/>
      <c r="BR32" s="119"/>
      <c r="BS32" s="119"/>
      <c r="BT32" s="119"/>
      <c r="BU32" s="153"/>
      <c r="BV32" s="153"/>
      <c r="BW32" s="153"/>
      <c r="BX32" s="119"/>
      <c r="BY32" s="153"/>
      <c r="BZ32" s="153"/>
      <c r="CA32" s="119"/>
      <c r="CB32" s="153"/>
      <c r="CC32" s="154"/>
      <c r="CD32" s="153"/>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row>
    <row r="33" spans="1:108" ht="21" customHeight="1" thickTop="1" thickBot="1" x14ac:dyDescent="0.35">
      <c r="A33" s="393"/>
      <c r="B33" s="391"/>
      <c r="C33" s="391"/>
      <c r="D33" s="391"/>
      <c r="E33" s="392"/>
      <c r="F33" s="391"/>
      <c r="G33" s="391"/>
      <c r="H33" s="391"/>
      <c r="I33" s="391"/>
      <c r="J33" s="393"/>
      <c r="K33" s="393"/>
      <c r="L33" s="394"/>
      <c r="M33" s="388"/>
      <c r="N33" s="189">
        <v>5</v>
      </c>
      <c r="O33" s="190"/>
      <c r="P33" s="191"/>
      <c r="Q33" s="191"/>
      <c r="R33" s="191"/>
      <c r="S33" s="191"/>
      <c r="T33" s="191"/>
      <c r="U33" s="191"/>
      <c r="V33" s="191"/>
      <c r="W33" s="122">
        <f t="shared" si="1"/>
        <v>0</v>
      </c>
      <c r="X33" s="123" t="str">
        <f t="shared" si="0"/>
        <v>DEBIL</v>
      </c>
      <c r="Y33" s="192"/>
      <c r="Z33" s="124" t="str">
        <f t="shared" si="2"/>
        <v/>
      </c>
      <c r="AA33" s="122" t="str">
        <f t="shared" si="3"/>
        <v>SI</v>
      </c>
      <c r="AB33" s="191"/>
      <c r="AC33" s="386"/>
      <c r="AD33" s="386"/>
      <c r="AE33" s="395"/>
      <c r="AF33" s="395"/>
      <c r="AG33" s="381"/>
      <c r="AH33" s="381"/>
      <c r="AI33" s="380"/>
      <c r="AJ33" s="380"/>
      <c r="AK33" s="394"/>
      <c r="AL33" s="388"/>
      <c r="AM33" s="397"/>
      <c r="AN33" s="194"/>
      <c r="AO33" s="189"/>
      <c r="AP33" s="197"/>
      <c r="AQ33" s="119"/>
      <c r="AR33" s="153"/>
      <c r="AS33" s="119"/>
      <c r="AT33" s="153"/>
      <c r="AU33" s="197"/>
      <c r="AV33" s="194"/>
      <c r="AW33" s="119"/>
      <c r="AX33" s="153"/>
      <c r="AY33" s="154"/>
      <c r="AZ33" s="153"/>
      <c r="BA33" s="153"/>
      <c r="BB33" s="154"/>
      <c r="BC33" s="119"/>
      <c r="BD33" s="119"/>
      <c r="BE33" s="153"/>
      <c r="BF33" s="153"/>
      <c r="BG33" s="154"/>
      <c r="BH33" s="119"/>
      <c r="BI33" s="119"/>
      <c r="BJ33" s="194"/>
      <c r="BK33" s="194"/>
      <c r="BL33" s="189"/>
      <c r="BM33" s="197"/>
      <c r="BN33" s="197"/>
      <c r="BO33" s="153"/>
      <c r="BP33" s="153"/>
      <c r="BQ33" s="154"/>
      <c r="BR33" s="119"/>
      <c r="BS33" s="119"/>
      <c r="BT33" s="119"/>
      <c r="BU33" s="153"/>
      <c r="BV33" s="153"/>
      <c r="BW33" s="153"/>
      <c r="BX33" s="119"/>
      <c r="BY33" s="153"/>
      <c r="BZ33" s="153"/>
      <c r="CA33" s="119"/>
      <c r="CB33" s="153"/>
      <c r="CC33" s="154"/>
      <c r="CD33" s="153"/>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row>
    <row r="34" spans="1:108" ht="21" customHeight="1" thickTop="1" thickBot="1" x14ac:dyDescent="0.35">
      <c r="A34" s="393"/>
      <c r="B34" s="391"/>
      <c r="C34" s="391"/>
      <c r="D34" s="391"/>
      <c r="E34" s="392"/>
      <c r="F34" s="391"/>
      <c r="G34" s="391"/>
      <c r="H34" s="391"/>
      <c r="I34" s="391"/>
      <c r="J34" s="393"/>
      <c r="K34" s="393"/>
      <c r="L34" s="394"/>
      <c r="M34" s="389"/>
      <c r="N34" s="189">
        <v>6</v>
      </c>
      <c r="O34" s="190"/>
      <c r="P34" s="191"/>
      <c r="Q34" s="191"/>
      <c r="R34" s="191"/>
      <c r="S34" s="191"/>
      <c r="T34" s="191"/>
      <c r="U34" s="191"/>
      <c r="V34" s="191"/>
      <c r="W34" s="122">
        <f t="shared" si="1"/>
        <v>0</v>
      </c>
      <c r="X34" s="123" t="str">
        <f t="shared" si="0"/>
        <v>DEBIL</v>
      </c>
      <c r="Y34" s="192"/>
      <c r="Z34" s="124" t="str">
        <f t="shared" si="2"/>
        <v/>
      </c>
      <c r="AA34" s="122" t="str">
        <f t="shared" si="3"/>
        <v>SI</v>
      </c>
      <c r="AB34" s="191"/>
      <c r="AC34" s="386"/>
      <c r="AD34" s="386"/>
      <c r="AE34" s="395"/>
      <c r="AF34" s="395"/>
      <c r="AG34" s="381"/>
      <c r="AH34" s="381"/>
      <c r="AI34" s="380"/>
      <c r="AJ34" s="380"/>
      <c r="AK34" s="394"/>
      <c r="AL34" s="389"/>
      <c r="AM34" s="398"/>
      <c r="AN34" s="194"/>
      <c r="AO34" s="189"/>
      <c r="AP34" s="197"/>
      <c r="AQ34" s="119"/>
      <c r="AR34" s="153"/>
      <c r="AS34" s="119"/>
      <c r="AT34" s="153"/>
      <c r="AU34" s="197"/>
      <c r="AV34" s="194"/>
      <c r="AW34" s="119"/>
      <c r="AX34" s="153"/>
      <c r="AY34" s="154"/>
      <c r="AZ34" s="153"/>
      <c r="BA34" s="153"/>
      <c r="BB34" s="154"/>
      <c r="BC34" s="119"/>
      <c r="BD34" s="119"/>
      <c r="BE34" s="153"/>
      <c r="BF34" s="153"/>
      <c r="BG34" s="154"/>
      <c r="BH34" s="119"/>
      <c r="BI34" s="119"/>
      <c r="BJ34" s="194"/>
      <c r="BK34" s="194"/>
      <c r="BL34" s="189"/>
      <c r="BM34" s="197"/>
      <c r="BN34" s="197"/>
      <c r="BO34" s="153"/>
      <c r="BP34" s="153"/>
      <c r="BQ34" s="154"/>
      <c r="BR34" s="119"/>
      <c r="BS34" s="119"/>
      <c r="BT34" s="119"/>
      <c r="BU34" s="153"/>
      <c r="BV34" s="153"/>
      <c r="BW34" s="153"/>
      <c r="BX34" s="119"/>
      <c r="BY34" s="153"/>
      <c r="BZ34" s="153"/>
      <c r="CA34" s="119"/>
      <c r="CB34" s="153"/>
      <c r="CC34" s="154"/>
      <c r="CD34" s="153"/>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row>
    <row r="35" spans="1:108" ht="21" customHeight="1" thickTop="1" thickBot="1" x14ac:dyDescent="0.35">
      <c r="A35" s="393">
        <v>6</v>
      </c>
      <c r="B35" s="391"/>
      <c r="C35" s="391"/>
      <c r="D35" s="391"/>
      <c r="E35" s="392"/>
      <c r="F35" s="391"/>
      <c r="G35" s="391"/>
      <c r="H35" s="391"/>
      <c r="I35" s="391"/>
      <c r="J35" s="393"/>
      <c r="K35" s="393"/>
      <c r="L35" s="394">
        <f>+(J35*K35)*4</f>
        <v>0</v>
      </c>
      <c r="M35" s="387" t="b">
        <f>IF(OR(AND(J35=3,K35=4),AND(J35=2,K35=5),AND(J35=2,K35=5),AND(L35=20),AND(L35&gt;=52,L35&lt;=100)),"ZONA RIESGO EXTREMA",IF(OR(AND(J35=5,K35=2),AND(J35=4,K35=3),AND(J35=1,K35=4),AND(L35=16),AND(L35&gt;=28,L35&lt;=48)),"ZONA RIESGO ALTA",IF(OR(AND(J35=1,K35=3),AND(J35=4,K35=1),AND(L35=24)),"ZONA RIESGO MODERADA",IF(AND(L35&gt;=4,L35&lt;=16),"ZONA RIESGO BAJA"))))</f>
        <v>0</v>
      </c>
      <c r="N35" s="189">
        <v>1</v>
      </c>
      <c r="O35" s="190"/>
      <c r="P35" s="191"/>
      <c r="Q35" s="191"/>
      <c r="R35" s="191"/>
      <c r="S35" s="191"/>
      <c r="T35" s="191"/>
      <c r="U35" s="191"/>
      <c r="V35" s="191"/>
      <c r="W35" s="122">
        <f t="shared" si="1"/>
        <v>0</v>
      </c>
      <c r="X35" s="123" t="str">
        <f t="shared" si="0"/>
        <v>DEBIL</v>
      </c>
      <c r="Y35" s="192"/>
      <c r="Z35" s="124" t="str">
        <f t="shared" si="2"/>
        <v/>
      </c>
      <c r="AA35" s="122" t="str">
        <f t="shared" si="3"/>
        <v>SI</v>
      </c>
      <c r="AB35" s="191"/>
      <c r="AC35" s="386">
        <f>IF(AND(W35&gt;0,SUM(W36:W40)=0),W35,IF(AND(SUM(W35:W36)&gt;0,SUM(W37:W40)=0),AVERAGE(W35:W36),IF(AND(SUM(W35:W37)&gt;0,SUM(W38:W40)=0),AVERAGE(W35:W37),IF(AND(SUM(W35:W38)&gt;0,SUM(W39:W40)=0),AVERAGE(W35:W38),IF(AND(SUM(W35:W39)&gt;0,W40=0),AVERAGE(W35:W39),AVERAGE(W35:W40))))))</f>
        <v>0</v>
      </c>
      <c r="AD35" s="386" t="str">
        <f>IF(AND(AC35&gt;=50,AC35&lt;=99),"MODERADO",IF(AND(AC35=100), "FUERTE",IF(AND(AC35&lt;50), "DEBIL")))</f>
        <v>DEBIL</v>
      </c>
      <c r="AE35" s="395"/>
      <c r="AF35" s="395"/>
      <c r="AG35" s="381" t="str">
        <f>IFERROR(_xlfn.IFS(AND(AD35="MODERADO",AE35="Directamente"),1,AND(AD35="FUERTE",AE35="Directamente"),2),"0")</f>
        <v>0</v>
      </c>
      <c r="AH35" s="381" t="str">
        <f>IFERROR(_xlfn.IFS(AND(AD35="MODERADO",AF35="Directamente"),1,AND(AD35="FUERTE",AF35="Directamente"),2,AND(AD35="FUERTE",AF35="Indirectamente"),1),"0")</f>
        <v>0</v>
      </c>
      <c r="AI35" s="380"/>
      <c r="AJ35" s="380"/>
      <c r="AK35" s="394">
        <f>+(AI35*AJ35)*4</f>
        <v>0</v>
      </c>
      <c r="AL35" s="387"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96"/>
      <c r="AN35" s="194"/>
      <c r="AO35" s="189"/>
      <c r="AP35" s="197"/>
      <c r="AQ35" s="119"/>
      <c r="AR35" s="153"/>
      <c r="AS35" s="119"/>
      <c r="AT35" s="153"/>
      <c r="AU35" s="197"/>
      <c r="AV35" s="194"/>
      <c r="AW35" s="119"/>
      <c r="AX35" s="153"/>
      <c r="AY35" s="154"/>
      <c r="AZ35" s="153"/>
      <c r="BA35" s="153"/>
      <c r="BB35" s="154"/>
      <c r="BC35" s="119"/>
      <c r="BD35" s="119"/>
      <c r="BE35" s="153"/>
      <c r="BF35" s="153"/>
      <c r="BG35" s="154"/>
      <c r="BH35" s="119"/>
      <c r="BI35" s="119"/>
      <c r="BJ35" s="194"/>
      <c r="BK35" s="194"/>
      <c r="BL35" s="189"/>
      <c r="BM35" s="197"/>
      <c r="BN35" s="197"/>
      <c r="BO35" s="153"/>
      <c r="BP35" s="153"/>
      <c r="BQ35" s="154"/>
      <c r="BR35" s="119"/>
      <c r="BS35" s="119"/>
      <c r="BT35" s="119"/>
      <c r="BU35" s="153"/>
      <c r="BV35" s="153"/>
      <c r="BW35" s="153"/>
      <c r="BX35" s="119"/>
      <c r="BY35" s="153"/>
      <c r="BZ35" s="153"/>
      <c r="CA35" s="119"/>
      <c r="CB35" s="153"/>
      <c r="CC35" s="154"/>
      <c r="CD35" s="153"/>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row>
    <row r="36" spans="1:108" ht="21" customHeight="1" thickTop="1" thickBot="1" x14ac:dyDescent="0.35">
      <c r="A36" s="393"/>
      <c r="B36" s="391"/>
      <c r="C36" s="391"/>
      <c r="D36" s="391"/>
      <c r="E36" s="392"/>
      <c r="F36" s="391"/>
      <c r="G36" s="391"/>
      <c r="H36" s="391"/>
      <c r="I36" s="391"/>
      <c r="J36" s="393"/>
      <c r="K36" s="393"/>
      <c r="L36" s="394"/>
      <c r="M36" s="388"/>
      <c r="N36" s="189">
        <v>2</v>
      </c>
      <c r="O36" s="190"/>
      <c r="P36" s="191"/>
      <c r="Q36" s="191"/>
      <c r="R36" s="191"/>
      <c r="S36" s="191"/>
      <c r="T36" s="191"/>
      <c r="U36" s="191"/>
      <c r="V36" s="191"/>
      <c r="W36" s="122">
        <f t="shared" si="1"/>
        <v>0</v>
      </c>
      <c r="X36" s="123" t="str">
        <f t="shared" si="0"/>
        <v>DEBIL</v>
      </c>
      <c r="Y36" s="192"/>
      <c r="Z36" s="124" t="str">
        <f t="shared" si="2"/>
        <v/>
      </c>
      <c r="AA36" s="122" t="str">
        <f t="shared" si="3"/>
        <v>SI</v>
      </c>
      <c r="AB36" s="191"/>
      <c r="AC36" s="386"/>
      <c r="AD36" s="386"/>
      <c r="AE36" s="395"/>
      <c r="AF36" s="395"/>
      <c r="AG36" s="381"/>
      <c r="AH36" s="381"/>
      <c r="AI36" s="380"/>
      <c r="AJ36" s="380"/>
      <c r="AK36" s="394"/>
      <c r="AL36" s="388"/>
      <c r="AM36" s="397"/>
      <c r="AN36" s="194"/>
      <c r="AO36" s="189"/>
      <c r="AP36" s="197"/>
      <c r="AQ36" s="119"/>
      <c r="AR36" s="153"/>
      <c r="AS36" s="119"/>
      <c r="AT36" s="153"/>
      <c r="AU36" s="197"/>
      <c r="AV36" s="194"/>
      <c r="AW36" s="119"/>
      <c r="AX36" s="153"/>
      <c r="AY36" s="154"/>
      <c r="AZ36" s="153"/>
      <c r="BA36" s="153"/>
      <c r="BB36" s="154"/>
      <c r="BC36" s="119"/>
      <c r="BD36" s="119"/>
      <c r="BE36" s="153"/>
      <c r="BF36" s="153"/>
      <c r="BG36" s="154"/>
      <c r="BH36" s="119"/>
      <c r="BI36" s="119"/>
      <c r="BJ36" s="194"/>
      <c r="BK36" s="194"/>
      <c r="BL36" s="189"/>
      <c r="BM36" s="197"/>
      <c r="BN36" s="197"/>
      <c r="BO36" s="153"/>
      <c r="BP36" s="153"/>
      <c r="BQ36" s="154"/>
      <c r="BR36" s="119"/>
      <c r="BS36" s="119"/>
      <c r="BT36" s="119"/>
      <c r="BU36" s="153"/>
      <c r="BV36" s="153"/>
      <c r="BW36" s="153"/>
      <c r="BX36" s="119"/>
      <c r="BY36" s="153"/>
      <c r="BZ36" s="153"/>
      <c r="CA36" s="119"/>
      <c r="CB36" s="153"/>
      <c r="CC36" s="154"/>
      <c r="CD36" s="153"/>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row>
    <row r="37" spans="1:108" ht="21" customHeight="1" thickTop="1" thickBot="1" x14ac:dyDescent="0.35">
      <c r="A37" s="393"/>
      <c r="B37" s="391"/>
      <c r="C37" s="391"/>
      <c r="D37" s="391"/>
      <c r="E37" s="392"/>
      <c r="F37" s="391"/>
      <c r="G37" s="391"/>
      <c r="H37" s="391"/>
      <c r="I37" s="391"/>
      <c r="J37" s="393"/>
      <c r="K37" s="393"/>
      <c r="L37" s="394"/>
      <c r="M37" s="388"/>
      <c r="N37" s="189">
        <v>3</v>
      </c>
      <c r="O37" s="193"/>
      <c r="P37" s="191"/>
      <c r="Q37" s="191"/>
      <c r="R37" s="191"/>
      <c r="S37" s="191"/>
      <c r="T37" s="191"/>
      <c r="U37" s="191"/>
      <c r="V37" s="191"/>
      <c r="W37" s="122">
        <f t="shared" si="1"/>
        <v>0</v>
      </c>
      <c r="X37" s="123" t="str">
        <f t="shared" si="0"/>
        <v>DEBIL</v>
      </c>
      <c r="Y37" s="192"/>
      <c r="Z37" s="124" t="str">
        <f t="shared" si="2"/>
        <v/>
      </c>
      <c r="AA37" s="122" t="str">
        <f t="shared" si="3"/>
        <v>SI</v>
      </c>
      <c r="AB37" s="191"/>
      <c r="AC37" s="386"/>
      <c r="AD37" s="386"/>
      <c r="AE37" s="395"/>
      <c r="AF37" s="395"/>
      <c r="AG37" s="381"/>
      <c r="AH37" s="381"/>
      <c r="AI37" s="380"/>
      <c r="AJ37" s="380"/>
      <c r="AK37" s="394"/>
      <c r="AL37" s="388"/>
      <c r="AM37" s="397"/>
      <c r="AN37" s="194"/>
      <c r="AO37" s="189"/>
      <c r="AP37" s="197"/>
      <c r="AQ37" s="119"/>
      <c r="AR37" s="153"/>
      <c r="AS37" s="119"/>
      <c r="AT37" s="153"/>
      <c r="AU37" s="197"/>
      <c r="AV37" s="194"/>
      <c r="AW37" s="119"/>
      <c r="AX37" s="153"/>
      <c r="AY37" s="154"/>
      <c r="AZ37" s="153"/>
      <c r="BA37" s="153"/>
      <c r="BB37" s="154"/>
      <c r="BC37" s="119"/>
      <c r="BD37" s="119"/>
      <c r="BE37" s="153"/>
      <c r="BF37" s="153"/>
      <c r="BG37" s="154"/>
      <c r="BH37" s="119"/>
      <c r="BI37" s="119"/>
      <c r="BJ37" s="194"/>
      <c r="BK37" s="194"/>
      <c r="BL37" s="189"/>
      <c r="BM37" s="197"/>
      <c r="BN37" s="197"/>
      <c r="BO37" s="153"/>
      <c r="BP37" s="153"/>
      <c r="BQ37" s="154"/>
      <c r="BR37" s="119"/>
      <c r="BS37" s="119"/>
      <c r="BT37" s="119"/>
      <c r="BU37" s="153"/>
      <c r="BV37" s="153"/>
      <c r="BW37" s="153"/>
      <c r="BX37" s="119"/>
      <c r="BY37" s="153"/>
      <c r="BZ37" s="153"/>
      <c r="CA37" s="119"/>
      <c r="CB37" s="153"/>
      <c r="CC37" s="154"/>
      <c r="CD37" s="153"/>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row>
    <row r="38" spans="1:108" ht="21" customHeight="1" thickTop="1" thickBot="1" x14ac:dyDescent="0.35">
      <c r="A38" s="393"/>
      <c r="B38" s="391"/>
      <c r="C38" s="391"/>
      <c r="D38" s="391"/>
      <c r="E38" s="392"/>
      <c r="F38" s="391"/>
      <c r="G38" s="391"/>
      <c r="H38" s="391"/>
      <c r="I38" s="391"/>
      <c r="J38" s="393"/>
      <c r="K38" s="393"/>
      <c r="L38" s="394"/>
      <c r="M38" s="388"/>
      <c r="N38" s="189">
        <v>4</v>
      </c>
      <c r="O38" s="190"/>
      <c r="P38" s="191"/>
      <c r="Q38" s="191"/>
      <c r="R38" s="191"/>
      <c r="S38" s="191"/>
      <c r="T38" s="191"/>
      <c r="U38" s="191"/>
      <c r="V38" s="191"/>
      <c r="W38" s="122">
        <f t="shared" si="1"/>
        <v>0</v>
      </c>
      <c r="X38" s="123" t="str">
        <f t="shared" si="0"/>
        <v>DEBIL</v>
      </c>
      <c r="Y38" s="192"/>
      <c r="Z38" s="124" t="str">
        <f t="shared" si="2"/>
        <v/>
      </c>
      <c r="AA38" s="122" t="str">
        <f t="shared" si="3"/>
        <v>SI</v>
      </c>
      <c r="AB38" s="191"/>
      <c r="AC38" s="386"/>
      <c r="AD38" s="386"/>
      <c r="AE38" s="395"/>
      <c r="AF38" s="395"/>
      <c r="AG38" s="381"/>
      <c r="AH38" s="381"/>
      <c r="AI38" s="380"/>
      <c r="AJ38" s="380"/>
      <c r="AK38" s="394"/>
      <c r="AL38" s="388"/>
      <c r="AM38" s="397"/>
      <c r="AN38" s="194"/>
      <c r="AO38" s="189"/>
      <c r="AP38" s="197"/>
      <c r="AQ38" s="119"/>
      <c r="AR38" s="153"/>
      <c r="AS38" s="119"/>
      <c r="AT38" s="153"/>
      <c r="AU38" s="197"/>
      <c r="AV38" s="194"/>
      <c r="AW38" s="119"/>
      <c r="AX38" s="153"/>
      <c r="AY38" s="154"/>
      <c r="AZ38" s="153"/>
      <c r="BA38" s="153"/>
      <c r="BB38" s="154"/>
      <c r="BC38" s="119"/>
      <c r="BD38" s="119"/>
      <c r="BE38" s="153"/>
      <c r="BF38" s="153"/>
      <c r="BG38" s="154"/>
      <c r="BH38" s="119"/>
      <c r="BI38" s="119"/>
      <c r="BJ38" s="194"/>
      <c r="BK38" s="194"/>
      <c r="BL38" s="189"/>
      <c r="BM38" s="197"/>
      <c r="BN38" s="197"/>
      <c r="BO38" s="153"/>
      <c r="BP38" s="153"/>
      <c r="BQ38" s="154"/>
      <c r="BR38" s="119"/>
      <c r="BS38" s="119"/>
      <c r="BT38" s="119"/>
      <c r="BU38" s="153"/>
      <c r="BV38" s="153"/>
      <c r="BW38" s="153"/>
      <c r="BX38" s="119"/>
      <c r="BY38" s="153"/>
      <c r="BZ38" s="153"/>
      <c r="CA38" s="119"/>
      <c r="CB38" s="153"/>
      <c r="CC38" s="154"/>
      <c r="CD38" s="153"/>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row>
    <row r="39" spans="1:108" ht="21" customHeight="1" thickTop="1" thickBot="1" x14ac:dyDescent="0.35">
      <c r="A39" s="393"/>
      <c r="B39" s="391"/>
      <c r="C39" s="391"/>
      <c r="D39" s="391"/>
      <c r="E39" s="392"/>
      <c r="F39" s="391"/>
      <c r="G39" s="391"/>
      <c r="H39" s="391"/>
      <c r="I39" s="391"/>
      <c r="J39" s="393"/>
      <c r="K39" s="393"/>
      <c r="L39" s="394"/>
      <c r="M39" s="388"/>
      <c r="N39" s="189">
        <v>5</v>
      </c>
      <c r="O39" s="190"/>
      <c r="P39" s="191"/>
      <c r="Q39" s="191"/>
      <c r="R39" s="191"/>
      <c r="S39" s="191"/>
      <c r="T39" s="191"/>
      <c r="U39" s="191"/>
      <c r="V39" s="191"/>
      <c r="W39" s="122">
        <f t="shared" si="1"/>
        <v>0</v>
      </c>
      <c r="X39" s="123" t="str">
        <f t="shared" si="0"/>
        <v>DEBIL</v>
      </c>
      <c r="Y39" s="192"/>
      <c r="Z39" s="124" t="str">
        <f t="shared" si="2"/>
        <v/>
      </c>
      <c r="AA39" s="122" t="str">
        <f t="shared" si="3"/>
        <v>SI</v>
      </c>
      <c r="AB39" s="191"/>
      <c r="AC39" s="386"/>
      <c r="AD39" s="386"/>
      <c r="AE39" s="395"/>
      <c r="AF39" s="395"/>
      <c r="AG39" s="381"/>
      <c r="AH39" s="381"/>
      <c r="AI39" s="380"/>
      <c r="AJ39" s="380"/>
      <c r="AK39" s="394"/>
      <c r="AL39" s="388"/>
      <c r="AM39" s="397"/>
      <c r="AN39" s="194"/>
      <c r="AO39" s="189"/>
      <c r="AP39" s="197"/>
      <c r="AQ39" s="119"/>
      <c r="AR39" s="153"/>
      <c r="AS39" s="119"/>
      <c r="AT39" s="153"/>
      <c r="AU39" s="197"/>
      <c r="AV39" s="194"/>
      <c r="AW39" s="119"/>
      <c r="AX39" s="153"/>
      <c r="AY39" s="154"/>
      <c r="AZ39" s="153"/>
      <c r="BA39" s="153"/>
      <c r="BB39" s="154"/>
      <c r="BC39" s="119"/>
      <c r="BD39" s="119"/>
      <c r="BE39" s="153"/>
      <c r="BF39" s="153"/>
      <c r="BG39" s="154"/>
      <c r="BH39" s="119"/>
      <c r="BI39" s="119"/>
      <c r="BJ39" s="194"/>
      <c r="BK39" s="194"/>
      <c r="BL39" s="189"/>
      <c r="BM39" s="197"/>
      <c r="BN39" s="197"/>
      <c r="BO39" s="153"/>
      <c r="BP39" s="153"/>
      <c r="BQ39" s="154"/>
      <c r="BR39" s="119"/>
      <c r="BS39" s="119"/>
      <c r="BT39" s="119"/>
      <c r="BU39" s="153"/>
      <c r="BV39" s="153"/>
      <c r="BW39" s="153"/>
      <c r="BX39" s="119"/>
      <c r="BY39" s="153"/>
      <c r="BZ39" s="153"/>
      <c r="CA39" s="119"/>
      <c r="CB39" s="153"/>
      <c r="CC39" s="154"/>
      <c r="CD39" s="153"/>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row>
    <row r="40" spans="1:108" ht="21" customHeight="1" thickTop="1" thickBot="1" x14ac:dyDescent="0.35">
      <c r="A40" s="393"/>
      <c r="B40" s="391"/>
      <c r="C40" s="391"/>
      <c r="D40" s="391"/>
      <c r="E40" s="392"/>
      <c r="F40" s="391"/>
      <c r="G40" s="391"/>
      <c r="H40" s="391"/>
      <c r="I40" s="391"/>
      <c r="J40" s="393"/>
      <c r="K40" s="393"/>
      <c r="L40" s="394"/>
      <c r="M40" s="389"/>
      <c r="N40" s="189">
        <v>6</v>
      </c>
      <c r="O40" s="190"/>
      <c r="P40" s="191"/>
      <c r="Q40" s="191"/>
      <c r="R40" s="191"/>
      <c r="S40" s="191"/>
      <c r="T40" s="191"/>
      <c r="U40" s="191"/>
      <c r="V40" s="191"/>
      <c r="W40" s="122">
        <f t="shared" si="1"/>
        <v>0</v>
      </c>
      <c r="X40" s="123" t="str">
        <f t="shared" si="0"/>
        <v>DEBIL</v>
      </c>
      <c r="Y40" s="192"/>
      <c r="Z40" s="124" t="str">
        <f t="shared" si="2"/>
        <v/>
      </c>
      <c r="AA40" s="122" t="str">
        <f t="shared" si="3"/>
        <v>SI</v>
      </c>
      <c r="AB40" s="191"/>
      <c r="AC40" s="386"/>
      <c r="AD40" s="386"/>
      <c r="AE40" s="395"/>
      <c r="AF40" s="395"/>
      <c r="AG40" s="381"/>
      <c r="AH40" s="381"/>
      <c r="AI40" s="380"/>
      <c r="AJ40" s="380"/>
      <c r="AK40" s="394"/>
      <c r="AL40" s="389"/>
      <c r="AM40" s="398"/>
      <c r="AN40" s="194"/>
      <c r="AO40" s="189"/>
      <c r="AP40" s="197"/>
      <c r="AQ40" s="119"/>
      <c r="AR40" s="153"/>
      <c r="AS40" s="119"/>
      <c r="AT40" s="153"/>
      <c r="AU40" s="197"/>
      <c r="AV40" s="194"/>
      <c r="AW40" s="119"/>
      <c r="AX40" s="153"/>
      <c r="AY40" s="154"/>
      <c r="AZ40" s="153"/>
      <c r="BA40" s="153"/>
      <c r="BB40" s="154"/>
      <c r="BC40" s="119"/>
      <c r="BD40" s="119"/>
      <c r="BE40" s="153"/>
      <c r="BF40" s="153"/>
      <c r="BG40" s="154"/>
      <c r="BH40" s="119"/>
      <c r="BI40" s="119"/>
      <c r="BJ40" s="194"/>
      <c r="BK40" s="194"/>
      <c r="BL40" s="189"/>
      <c r="BM40" s="197"/>
      <c r="BN40" s="197"/>
      <c r="BO40" s="153"/>
      <c r="BP40" s="153"/>
      <c r="BQ40" s="154"/>
      <c r="BR40" s="119"/>
      <c r="BS40" s="119"/>
      <c r="BT40" s="119"/>
      <c r="BU40" s="153"/>
      <c r="BV40" s="153"/>
      <c r="BW40" s="153"/>
      <c r="BX40" s="119"/>
      <c r="BY40" s="153"/>
      <c r="BZ40" s="153"/>
      <c r="CA40" s="119"/>
      <c r="CB40" s="153"/>
      <c r="CC40" s="154"/>
      <c r="CD40" s="153"/>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row>
    <row r="41" spans="1:108" ht="21" customHeight="1" thickTop="1" thickBot="1" x14ac:dyDescent="0.35">
      <c r="A41" s="393">
        <v>7</v>
      </c>
      <c r="B41" s="391"/>
      <c r="C41" s="391"/>
      <c r="D41" s="391"/>
      <c r="E41" s="392"/>
      <c r="F41" s="391"/>
      <c r="G41" s="391"/>
      <c r="H41" s="391"/>
      <c r="I41" s="391"/>
      <c r="J41" s="393"/>
      <c r="K41" s="393"/>
      <c r="L41" s="394">
        <f>+(J41*K41)*4</f>
        <v>0</v>
      </c>
      <c r="M41" s="387" t="b">
        <f>IF(OR(AND(J41=3,K41=4),AND(J41=2,K41=5),AND(J41=2,K41=5),AND(L41=20),AND(L41&gt;=52,L41&lt;=100)),"ZONA RIESGO EXTREMA",IF(OR(AND(J41=5,K41=2),AND(J41=4,K41=3),AND(J41=1,K41=4),AND(L41=16),AND(L41&gt;=28,L41&lt;=48)),"ZONA RIESGO ALTA",IF(OR(AND(J41=1,K41=3),AND(J41=4,K41=1),AND(L41=24)),"ZONA RIESGO MODERADA",IF(AND(L41&gt;=4,L41&lt;=16),"ZONA RIESGO BAJA"))))</f>
        <v>0</v>
      </c>
      <c r="N41" s="189">
        <v>1</v>
      </c>
      <c r="O41" s="190"/>
      <c r="P41" s="191"/>
      <c r="Q41" s="191"/>
      <c r="R41" s="191"/>
      <c r="S41" s="191"/>
      <c r="T41" s="191"/>
      <c r="U41" s="191"/>
      <c r="V41" s="191"/>
      <c r="W41" s="122">
        <f t="shared" si="1"/>
        <v>0</v>
      </c>
      <c r="X41" s="123" t="str">
        <f t="shared" si="0"/>
        <v>DEBIL</v>
      </c>
      <c r="Y41" s="192"/>
      <c r="Z41" s="124" t="str">
        <f t="shared" si="2"/>
        <v/>
      </c>
      <c r="AA41" s="122" t="str">
        <f t="shared" si="3"/>
        <v>SI</v>
      </c>
      <c r="AB41" s="191"/>
      <c r="AC41" s="386">
        <f>IF(AND(W41&gt;0,SUM(W42:W46)=0),W41,IF(AND(SUM(W41:W42)&gt;0,SUM(W43:W46)=0),AVERAGE(W41:W42),IF(AND(SUM(W41:W43)&gt;0,SUM(W44:W46)=0),AVERAGE(W41:W43),IF(AND(SUM(W41:W44)&gt;0,SUM(W45:W46)=0),AVERAGE(W41:W44),IF(AND(SUM(W41:W45)&gt;0,W46=0),AVERAGE(W41:W45),AVERAGE(W41:W46))))))</f>
        <v>0</v>
      </c>
      <c r="AD41" s="386" t="str">
        <f>IF(AND(AC41&gt;=50,AC41&lt;=99),"MODERADO",IF(AND(AC41=100), "FUERTE",IF(AND(AC41&lt;50), "DEBIL")))</f>
        <v>DEBIL</v>
      </c>
      <c r="AE41" s="395"/>
      <c r="AF41" s="395"/>
      <c r="AG41" s="381" t="str">
        <f>IFERROR(_xlfn.IFS(AND(AD41="MODERADO",AE41="Directamente"),1,AND(AD41="FUERTE",AE41="Directamente"),2),"0")</f>
        <v>0</v>
      </c>
      <c r="AH41" s="381" t="str">
        <f>IFERROR(_xlfn.IFS(AND(AD41="MODERADO",AF41="Directamente"),1,AND(AD41="FUERTE",AF41="Directamente"),2,AND(AD41="FUERTE",AF41="Indirectamente"),1),"0")</f>
        <v>0</v>
      </c>
      <c r="AI41" s="380"/>
      <c r="AJ41" s="380"/>
      <c r="AK41" s="394">
        <f>+(AI41*AJ41)*4</f>
        <v>0</v>
      </c>
      <c r="AL41" s="387"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96"/>
      <c r="AN41" s="194"/>
      <c r="AO41" s="189"/>
      <c r="AP41" s="197"/>
      <c r="AQ41" s="119"/>
      <c r="AR41" s="153"/>
      <c r="AS41" s="119"/>
      <c r="AT41" s="153"/>
      <c r="AU41" s="197"/>
      <c r="AV41" s="194"/>
      <c r="AW41" s="119"/>
      <c r="AX41" s="153"/>
      <c r="AY41" s="154"/>
      <c r="AZ41" s="153"/>
      <c r="BA41" s="153"/>
      <c r="BB41" s="154"/>
      <c r="BC41" s="119"/>
      <c r="BD41" s="119"/>
      <c r="BE41" s="153"/>
      <c r="BF41" s="153"/>
      <c r="BG41" s="154"/>
      <c r="BH41" s="119"/>
      <c r="BI41" s="119"/>
      <c r="BJ41" s="194"/>
      <c r="BK41" s="194"/>
      <c r="BL41" s="189"/>
      <c r="BM41" s="197"/>
      <c r="BN41" s="197"/>
      <c r="BO41" s="153"/>
      <c r="BP41" s="153"/>
      <c r="BQ41" s="154"/>
      <c r="BR41" s="119"/>
      <c r="BS41" s="119"/>
      <c r="BT41" s="119"/>
      <c r="BU41" s="153"/>
      <c r="BV41" s="153"/>
      <c r="BW41" s="153"/>
      <c r="BX41" s="119"/>
      <c r="BY41" s="153"/>
      <c r="BZ41" s="153"/>
      <c r="CA41" s="119"/>
      <c r="CB41" s="153"/>
      <c r="CC41" s="154"/>
      <c r="CD41" s="153"/>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row>
    <row r="42" spans="1:108" ht="21" customHeight="1" thickTop="1" thickBot="1" x14ac:dyDescent="0.35">
      <c r="A42" s="393"/>
      <c r="B42" s="391"/>
      <c r="C42" s="391"/>
      <c r="D42" s="391"/>
      <c r="E42" s="392"/>
      <c r="F42" s="391"/>
      <c r="G42" s="391"/>
      <c r="H42" s="391"/>
      <c r="I42" s="391"/>
      <c r="J42" s="393"/>
      <c r="K42" s="393"/>
      <c r="L42" s="394"/>
      <c r="M42" s="388"/>
      <c r="N42" s="189">
        <v>2</v>
      </c>
      <c r="O42" s="190"/>
      <c r="P42" s="191"/>
      <c r="Q42" s="191"/>
      <c r="R42" s="191"/>
      <c r="S42" s="191"/>
      <c r="T42" s="191"/>
      <c r="U42" s="191"/>
      <c r="V42" s="191"/>
      <c r="W42" s="122">
        <f t="shared" si="1"/>
        <v>0</v>
      </c>
      <c r="X42" s="123" t="str">
        <f t="shared" si="0"/>
        <v>DEBIL</v>
      </c>
      <c r="Y42" s="192"/>
      <c r="Z42" s="124" t="str">
        <f t="shared" si="2"/>
        <v/>
      </c>
      <c r="AA42" s="122" t="str">
        <f t="shared" si="3"/>
        <v>SI</v>
      </c>
      <c r="AB42" s="191"/>
      <c r="AC42" s="386"/>
      <c r="AD42" s="386"/>
      <c r="AE42" s="395"/>
      <c r="AF42" s="395"/>
      <c r="AG42" s="381"/>
      <c r="AH42" s="381"/>
      <c r="AI42" s="380"/>
      <c r="AJ42" s="380"/>
      <c r="AK42" s="394"/>
      <c r="AL42" s="388"/>
      <c r="AM42" s="397"/>
      <c r="AN42" s="194"/>
      <c r="AO42" s="189"/>
      <c r="AP42" s="197"/>
      <c r="AQ42" s="119"/>
      <c r="AR42" s="153"/>
      <c r="AS42" s="119"/>
      <c r="AT42" s="153"/>
      <c r="AU42" s="197"/>
      <c r="AV42" s="194"/>
      <c r="AW42" s="119"/>
      <c r="AX42" s="153"/>
      <c r="AY42" s="154"/>
      <c r="AZ42" s="153"/>
      <c r="BA42" s="153"/>
      <c r="BB42" s="154"/>
      <c r="BC42" s="119"/>
      <c r="BD42" s="119"/>
      <c r="BE42" s="153"/>
      <c r="BF42" s="153"/>
      <c r="BG42" s="154"/>
      <c r="BH42" s="119"/>
      <c r="BI42" s="119"/>
      <c r="BJ42" s="194"/>
      <c r="BK42" s="194"/>
      <c r="BL42" s="189"/>
      <c r="BM42" s="197"/>
      <c r="BN42" s="197"/>
      <c r="BO42" s="153"/>
      <c r="BP42" s="153"/>
      <c r="BQ42" s="154"/>
      <c r="BR42" s="119"/>
      <c r="BS42" s="119"/>
      <c r="BT42" s="119"/>
      <c r="BU42" s="153"/>
      <c r="BV42" s="153"/>
      <c r="BW42" s="153"/>
      <c r="BX42" s="119"/>
      <c r="BY42" s="153"/>
      <c r="BZ42" s="153"/>
      <c r="CA42" s="119"/>
      <c r="CB42" s="153"/>
      <c r="CC42" s="154"/>
      <c r="CD42" s="153"/>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row>
    <row r="43" spans="1:108" ht="21" customHeight="1" thickTop="1" thickBot="1" x14ac:dyDescent="0.35">
      <c r="A43" s="393"/>
      <c r="B43" s="391"/>
      <c r="C43" s="391"/>
      <c r="D43" s="391"/>
      <c r="E43" s="392"/>
      <c r="F43" s="391"/>
      <c r="G43" s="391"/>
      <c r="H43" s="391"/>
      <c r="I43" s="391"/>
      <c r="J43" s="393"/>
      <c r="K43" s="393"/>
      <c r="L43" s="394"/>
      <c r="M43" s="388"/>
      <c r="N43" s="189">
        <v>3</v>
      </c>
      <c r="O43" s="193"/>
      <c r="P43" s="191"/>
      <c r="Q43" s="191"/>
      <c r="R43" s="191"/>
      <c r="S43" s="191"/>
      <c r="T43" s="191"/>
      <c r="U43" s="191"/>
      <c r="V43" s="191"/>
      <c r="W43" s="122">
        <f t="shared" si="1"/>
        <v>0</v>
      </c>
      <c r="X43" s="123" t="str">
        <f t="shared" si="0"/>
        <v>DEBIL</v>
      </c>
      <c r="Y43" s="192"/>
      <c r="Z43" s="124" t="str">
        <f t="shared" si="2"/>
        <v/>
      </c>
      <c r="AA43" s="122" t="str">
        <f t="shared" si="3"/>
        <v>SI</v>
      </c>
      <c r="AB43" s="191"/>
      <c r="AC43" s="386"/>
      <c r="AD43" s="386"/>
      <c r="AE43" s="395"/>
      <c r="AF43" s="395"/>
      <c r="AG43" s="381"/>
      <c r="AH43" s="381"/>
      <c r="AI43" s="380"/>
      <c r="AJ43" s="380"/>
      <c r="AK43" s="394"/>
      <c r="AL43" s="388"/>
      <c r="AM43" s="397"/>
      <c r="AN43" s="194"/>
      <c r="AO43" s="189"/>
      <c r="AP43" s="197"/>
      <c r="AQ43" s="119"/>
      <c r="AR43" s="153"/>
      <c r="AS43" s="119"/>
      <c r="AT43" s="153"/>
      <c r="AU43" s="197"/>
      <c r="AV43" s="194"/>
      <c r="AW43" s="119"/>
      <c r="AX43" s="153"/>
      <c r="AY43" s="154"/>
      <c r="AZ43" s="153"/>
      <c r="BA43" s="153"/>
      <c r="BB43" s="154"/>
      <c r="BC43" s="119"/>
      <c r="BD43" s="119"/>
      <c r="BE43" s="153"/>
      <c r="BF43" s="153"/>
      <c r="BG43" s="154"/>
      <c r="BH43" s="119"/>
      <c r="BI43" s="119"/>
      <c r="BJ43" s="194"/>
      <c r="BK43" s="194"/>
      <c r="BL43" s="189"/>
      <c r="BM43" s="197"/>
      <c r="BN43" s="197"/>
      <c r="BO43" s="153"/>
      <c r="BP43" s="153"/>
      <c r="BQ43" s="154"/>
      <c r="BR43" s="119"/>
      <c r="BS43" s="119"/>
      <c r="BT43" s="119"/>
      <c r="BU43" s="153"/>
      <c r="BV43" s="153"/>
      <c r="BW43" s="153"/>
      <c r="BX43" s="119"/>
      <c r="BY43" s="153"/>
      <c r="BZ43" s="153"/>
      <c r="CA43" s="119"/>
      <c r="CB43" s="153"/>
      <c r="CC43" s="154"/>
      <c r="CD43" s="153"/>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row>
    <row r="44" spans="1:108" ht="21" customHeight="1" thickTop="1" thickBot="1" x14ac:dyDescent="0.35">
      <c r="A44" s="393"/>
      <c r="B44" s="391"/>
      <c r="C44" s="391"/>
      <c r="D44" s="391"/>
      <c r="E44" s="392"/>
      <c r="F44" s="391"/>
      <c r="G44" s="391"/>
      <c r="H44" s="391"/>
      <c r="I44" s="391"/>
      <c r="J44" s="393"/>
      <c r="K44" s="393"/>
      <c r="L44" s="394"/>
      <c r="M44" s="388"/>
      <c r="N44" s="189">
        <v>4</v>
      </c>
      <c r="O44" s="190"/>
      <c r="P44" s="191"/>
      <c r="Q44" s="191"/>
      <c r="R44" s="191"/>
      <c r="S44" s="191"/>
      <c r="T44" s="191"/>
      <c r="U44" s="191"/>
      <c r="V44" s="191"/>
      <c r="W44" s="122">
        <f t="shared" si="1"/>
        <v>0</v>
      </c>
      <c r="X44" s="123" t="str">
        <f t="shared" si="0"/>
        <v>DEBIL</v>
      </c>
      <c r="Y44" s="192"/>
      <c r="Z44" s="124" t="str">
        <f t="shared" si="2"/>
        <v/>
      </c>
      <c r="AA44" s="122" t="str">
        <f t="shared" si="3"/>
        <v>SI</v>
      </c>
      <c r="AB44" s="191"/>
      <c r="AC44" s="386"/>
      <c r="AD44" s="386"/>
      <c r="AE44" s="395"/>
      <c r="AF44" s="395"/>
      <c r="AG44" s="381"/>
      <c r="AH44" s="381"/>
      <c r="AI44" s="380"/>
      <c r="AJ44" s="380"/>
      <c r="AK44" s="394"/>
      <c r="AL44" s="388"/>
      <c r="AM44" s="397"/>
      <c r="AN44" s="194"/>
      <c r="AO44" s="189"/>
      <c r="AP44" s="197"/>
      <c r="AQ44" s="119"/>
      <c r="AR44" s="153"/>
      <c r="AS44" s="119"/>
      <c r="AT44" s="153"/>
      <c r="AU44" s="197"/>
      <c r="AV44" s="194"/>
      <c r="AW44" s="119"/>
      <c r="AX44" s="153"/>
      <c r="AY44" s="154"/>
      <c r="AZ44" s="153"/>
      <c r="BA44" s="153"/>
      <c r="BB44" s="154"/>
      <c r="BC44" s="119"/>
      <c r="BD44" s="119"/>
      <c r="BE44" s="153"/>
      <c r="BF44" s="153"/>
      <c r="BG44" s="154"/>
      <c r="BH44" s="119"/>
      <c r="BI44" s="119"/>
      <c r="BJ44" s="194"/>
      <c r="BK44" s="194"/>
      <c r="BL44" s="189"/>
      <c r="BM44" s="197"/>
      <c r="BN44" s="197"/>
      <c r="BO44" s="153"/>
      <c r="BP44" s="153"/>
      <c r="BQ44" s="154"/>
      <c r="BR44" s="119"/>
      <c r="BS44" s="119"/>
      <c r="BT44" s="119"/>
      <c r="BU44" s="153"/>
      <c r="BV44" s="153"/>
      <c r="BW44" s="153"/>
      <c r="BX44" s="119"/>
      <c r="BY44" s="153"/>
      <c r="BZ44" s="153"/>
      <c r="CA44" s="119"/>
      <c r="CB44" s="153"/>
      <c r="CC44" s="154"/>
      <c r="CD44" s="153"/>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row>
    <row r="45" spans="1:108" ht="21" customHeight="1" thickTop="1" thickBot="1" x14ac:dyDescent="0.35">
      <c r="A45" s="393"/>
      <c r="B45" s="391"/>
      <c r="C45" s="391"/>
      <c r="D45" s="391"/>
      <c r="E45" s="392"/>
      <c r="F45" s="391"/>
      <c r="G45" s="391"/>
      <c r="H45" s="391"/>
      <c r="I45" s="391"/>
      <c r="J45" s="393"/>
      <c r="K45" s="393"/>
      <c r="L45" s="394"/>
      <c r="M45" s="388"/>
      <c r="N45" s="189">
        <v>5</v>
      </c>
      <c r="O45" s="190"/>
      <c r="P45" s="191"/>
      <c r="Q45" s="191"/>
      <c r="R45" s="191"/>
      <c r="S45" s="191"/>
      <c r="T45" s="191"/>
      <c r="U45" s="191"/>
      <c r="V45" s="191"/>
      <c r="W45" s="122">
        <f t="shared" si="1"/>
        <v>0</v>
      </c>
      <c r="X45" s="123" t="str">
        <f t="shared" si="0"/>
        <v>DEBIL</v>
      </c>
      <c r="Y45" s="192"/>
      <c r="Z45" s="124" t="str">
        <f t="shared" si="2"/>
        <v/>
      </c>
      <c r="AA45" s="122" t="str">
        <f t="shared" si="3"/>
        <v>SI</v>
      </c>
      <c r="AB45" s="191"/>
      <c r="AC45" s="386"/>
      <c r="AD45" s="386"/>
      <c r="AE45" s="395"/>
      <c r="AF45" s="395"/>
      <c r="AG45" s="381"/>
      <c r="AH45" s="381"/>
      <c r="AI45" s="380"/>
      <c r="AJ45" s="380"/>
      <c r="AK45" s="394"/>
      <c r="AL45" s="388"/>
      <c r="AM45" s="397"/>
      <c r="AN45" s="194"/>
      <c r="AO45" s="189"/>
      <c r="AP45" s="197"/>
      <c r="AQ45" s="119"/>
      <c r="AR45" s="153"/>
      <c r="AS45" s="119"/>
      <c r="AT45" s="153"/>
      <c r="AU45" s="197"/>
      <c r="AV45" s="194"/>
      <c r="AW45" s="119"/>
      <c r="AX45" s="153"/>
      <c r="AY45" s="154"/>
      <c r="AZ45" s="153"/>
      <c r="BA45" s="153"/>
      <c r="BB45" s="154"/>
      <c r="BC45" s="119"/>
      <c r="BD45" s="119"/>
      <c r="BE45" s="153"/>
      <c r="BF45" s="153"/>
      <c r="BG45" s="154"/>
      <c r="BH45" s="119"/>
      <c r="BI45" s="119"/>
      <c r="BJ45" s="194"/>
      <c r="BK45" s="194"/>
      <c r="BL45" s="189"/>
      <c r="BM45" s="197"/>
      <c r="BN45" s="197"/>
      <c r="BO45" s="153"/>
      <c r="BP45" s="153"/>
      <c r="BQ45" s="154"/>
      <c r="BR45" s="119"/>
      <c r="BS45" s="119"/>
      <c r="BT45" s="119"/>
      <c r="BU45" s="153"/>
      <c r="BV45" s="153"/>
      <c r="BW45" s="153"/>
      <c r="BX45" s="119"/>
      <c r="BY45" s="153"/>
      <c r="BZ45" s="153"/>
      <c r="CA45" s="119"/>
      <c r="CB45" s="153"/>
      <c r="CC45" s="154"/>
      <c r="CD45" s="153"/>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row>
    <row r="46" spans="1:108" ht="21" customHeight="1" thickTop="1" thickBot="1" x14ac:dyDescent="0.35">
      <c r="A46" s="393"/>
      <c r="B46" s="391"/>
      <c r="C46" s="391"/>
      <c r="D46" s="391"/>
      <c r="E46" s="392"/>
      <c r="F46" s="391"/>
      <c r="G46" s="391"/>
      <c r="H46" s="391"/>
      <c r="I46" s="391"/>
      <c r="J46" s="393"/>
      <c r="K46" s="393"/>
      <c r="L46" s="394"/>
      <c r="M46" s="389"/>
      <c r="N46" s="189">
        <v>6</v>
      </c>
      <c r="O46" s="190"/>
      <c r="P46" s="191"/>
      <c r="Q46" s="191"/>
      <c r="R46" s="191"/>
      <c r="S46" s="191"/>
      <c r="T46" s="191"/>
      <c r="U46" s="191"/>
      <c r="V46" s="191"/>
      <c r="W46" s="122">
        <f t="shared" si="1"/>
        <v>0</v>
      </c>
      <c r="X46" s="123" t="str">
        <f t="shared" si="0"/>
        <v>DEBIL</v>
      </c>
      <c r="Y46" s="192"/>
      <c r="Z46" s="124" t="str">
        <f t="shared" si="2"/>
        <v/>
      </c>
      <c r="AA46" s="122" t="str">
        <f t="shared" si="3"/>
        <v>SI</v>
      </c>
      <c r="AB46" s="191"/>
      <c r="AC46" s="386"/>
      <c r="AD46" s="386"/>
      <c r="AE46" s="395"/>
      <c r="AF46" s="395"/>
      <c r="AG46" s="381"/>
      <c r="AH46" s="381"/>
      <c r="AI46" s="380"/>
      <c r="AJ46" s="380"/>
      <c r="AK46" s="394"/>
      <c r="AL46" s="389"/>
      <c r="AM46" s="398"/>
      <c r="AN46" s="194"/>
      <c r="AO46" s="189"/>
      <c r="AP46" s="197"/>
      <c r="AQ46" s="119"/>
      <c r="AR46" s="153"/>
      <c r="AS46" s="119"/>
      <c r="AT46" s="153"/>
      <c r="AU46" s="197"/>
      <c r="AV46" s="194"/>
      <c r="AW46" s="119"/>
      <c r="AX46" s="153"/>
      <c r="AY46" s="154"/>
      <c r="AZ46" s="153"/>
      <c r="BA46" s="153"/>
      <c r="BB46" s="154"/>
      <c r="BC46" s="119"/>
      <c r="BD46" s="119"/>
      <c r="BE46" s="153"/>
      <c r="BF46" s="153"/>
      <c r="BG46" s="154"/>
      <c r="BH46" s="119"/>
      <c r="BI46" s="119"/>
      <c r="BJ46" s="194"/>
      <c r="BK46" s="194"/>
      <c r="BL46" s="189"/>
      <c r="BM46" s="197"/>
      <c r="BN46" s="197"/>
      <c r="BO46" s="153"/>
      <c r="BP46" s="153"/>
      <c r="BQ46" s="154"/>
      <c r="BR46" s="119"/>
      <c r="BS46" s="119"/>
      <c r="BT46" s="119"/>
      <c r="BU46" s="153"/>
      <c r="BV46" s="153"/>
      <c r="BW46" s="153"/>
      <c r="BX46" s="119"/>
      <c r="BY46" s="153"/>
      <c r="BZ46" s="153"/>
      <c r="CA46" s="119"/>
      <c r="CB46" s="153"/>
      <c r="CC46" s="154"/>
      <c r="CD46" s="153"/>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row>
    <row r="47" spans="1:108" ht="21" customHeight="1" thickTop="1" thickBot="1" x14ac:dyDescent="0.35">
      <c r="A47" s="393">
        <v>8</v>
      </c>
      <c r="B47" s="391"/>
      <c r="C47" s="391"/>
      <c r="D47" s="391"/>
      <c r="E47" s="392"/>
      <c r="F47" s="391"/>
      <c r="G47" s="391"/>
      <c r="H47" s="391"/>
      <c r="I47" s="391"/>
      <c r="J47" s="393"/>
      <c r="K47" s="393"/>
      <c r="L47" s="394">
        <f>+(J47*K47)*4</f>
        <v>0</v>
      </c>
      <c r="M47" s="387" t="b">
        <f>IF(OR(AND(J47=3,K47=4),AND(J47=2,K47=5),AND(J47=2,K47=5),AND(L47=20),AND(L47&gt;=52,L47&lt;=100)),"ZONA RIESGO EXTREMA",IF(OR(AND(J47=5,K47=2),AND(J47=4,K47=3),AND(J47=1,K47=4),AND(L47=16),AND(L47&gt;=28,L47&lt;=48)),"ZONA RIESGO ALTA",IF(OR(AND(J47=1,K47=3),AND(J47=4,K47=1),AND(L47=24)),"ZONA RIESGO MODERADA",IF(AND(L47&gt;=4,L47&lt;=16),"ZONA RIESGO BAJA"))))</f>
        <v>0</v>
      </c>
      <c r="N47" s="189">
        <v>1</v>
      </c>
      <c r="O47" s="190"/>
      <c r="P47" s="191"/>
      <c r="Q47" s="191"/>
      <c r="R47" s="191"/>
      <c r="S47" s="191"/>
      <c r="T47" s="191"/>
      <c r="U47" s="191"/>
      <c r="V47" s="191"/>
      <c r="W47" s="122">
        <f t="shared" si="1"/>
        <v>0</v>
      </c>
      <c r="X47" s="123" t="str">
        <f t="shared" si="0"/>
        <v>DEBIL</v>
      </c>
      <c r="Y47" s="192"/>
      <c r="Z47" s="124" t="str">
        <f t="shared" si="2"/>
        <v/>
      </c>
      <c r="AA47" s="122" t="str">
        <f t="shared" si="3"/>
        <v>SI</v>
      </c>
      <c r="AB47" s="191"/>
      <c r="AC47" s="386">
        <f>IF(AND(W47&gt;0,SUM(W48:W52)=0),W47,IF(AND(SUM(W47:W48)&gt;0,SUM(W49:W52)=0),AVERAGE(W47:W48),IF(AND(SUM(W47:W49)&gt;0,SUM(W50:W52)=0),AVERAGE(W47:W49),IF(AND(SUM(W47:W50)&gt;0,SUM(W51:W52)=0),AVERAGE(W47:W50),IF(AND(SUM(W47:W51)&gt;0,W52=0),AVERAGE(W47:W51),AVERAGE(W47:W52))))))</f>
        <v>0</v>
      </c>
      <c r="AD47" s="386" t="str">
        <f>IF(AND(AC47&gt;=50,AC47&lt;=99),"MODERADO",IF(AND(AC47=100), "FUERTE",IF(AND(AC47&lt;50), "DEBIL")))</f>
        <v>DEBIL</v>
      </c>
      <c r="AE47" s="395"/>
      <c r="AF47" s="395"/>
      <c r="AG47" s="381" t="str">
        <f>IFERROR(_xlfn.IFS(AND(AD47="MODERADO",AE47="Directamente"),1,AND(AD47="FUERTE",AE47="Directamente"),2),"0")</f>
        <v>0</v>
      </c>
      <c r="AH47" s="381" t="str">
        <f>IFERROR(_xlfn.IFS(AND(AD47="MODERADO",AF47="Directamente"),1,AND(AD47="FUERTE",AF47="Directamente"),2,AND(AD47="FUERTE",AF47="Indirectamente"),1),"0")</f>
        <v>0</v>
      </c>
      <c r="AI47" s="380"/>
      <c r="AJ47" s="380"/>
      <c r="AK47" s="394">
        <f>+(AI47*AJ47)*4</f>
        <v>0</v>
      </c>
      <c r="AL47" s="387"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96"/>
      <c r="AN47" s="194"/>
      <c r="AO47" s="189"/>
      <c r="AP47" s="197"/>
      <c r="AQ47" s="119"/>
      <c r="AR47" s="153"/>
      <c r="AS47" s="119"/>
      <c r="AT47" s="153"/>
      <c r="AU47" s="197"/>
      <c r="AV47" s="194"/>
      <c r="AW47" s="119"/>
      <c r="AX47" s="153"/>
      <c r="AY47" s="154"/>
      <c r="AZ47" s="153"/>
      <c r="BA47" s="153"/>
      <c r="BB47" s="154"/>
      <c r="BC47" s="119"/>
      <c r="BD47" s="119"/>
      <c r="BE47" s="153"/>
      <c r="BF47" s="153"/>
      <c r="BG47" s="154"/>
      <c r="BH47" s="119"/>
      <c r="BI47" s="119"/>
      <c r="BJ47" s="194"/>
      <c r="BK47" s="194"/>
      <c r="BL47" s="189"/>
      <c r="BM47" s="197"/>
      <c r="BN47" s="197"/>
      <c r="BO47" s="153"/>
      <c r="BP47" s="153"/>
      <c r="BQ47" s="154"/>
      <c r="BR47" s="119"/>
      <c r="BS47" s="119"/>
      <c r="BT47" s="119"/>
      <c r="BU47" s="153"/>
      <c r="BV47" s="153"/>
      <c r="BW47" s="153"/>
      <c r="BX47" s="119"/>
      <c r="BY47" s="153"/>
      <c r="BZ47" s="153"/>
      <c r="CA47" s="119"/>
      <c r="CB47" s="153"/>
      <c r="CC47" s="154"/>
      <c r="CD47" s="153"/>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row>
    <row r="48" spans="1:108" ht="21" customHeight="1" thickTop="1" thickBot="1" x14ac:dyDescent="0.35">
      <c r="A48" s="393"/>
      <c r="B48" s="391"/>
      <c r="C48" s="391"/>
      <c r="D48" s="391"/>
      <c r="E48" s="392"/>
      <c r="F48" s="391"/>
      <c r="G48" s="391"/>
      <c r="H48" s="391"/>
      <c r="I48" s="391"/>
      <c r="J48" s="393"/>
      <c r="K48" s="393"/>
      <c r="L48" s="394"/>
      <c r="M48" s="388"/>
      <c r="N48" s="189">
        <v>2</v>
      </c>
      <c r="O48" s="190"/>
      <c r="P48" s="191"/>
      <c r="Q48" s="191"/>
      <c r="R48" s="191"/>
      <c r="S48" s="191"/>
      <c r="T48" s="191"/>
      <c r="U48" s="191"/>
      <c r="V48" s="191"/>
      <c r="W48" s="122">
        <f t="shared" si="1"/>
        <v>0</v>
      </c>
      <c r="X48" s="123" t="str">
        <f t="shared" si="0"/>
        <v>DEBIL</v>
      </c>
      <c r="Y48" s="192"/>
      <c r="Z48" s="124" t="str">
        <f t="shared" si="2"/>
        <v/>
      </c>
      <c r="AA48" s="122" t="str">
        <f t="shared" si="3"/>
        <v>SI</v>
      </c>
      <c r="AB48" s="191"/>
      <c r="AC48" s="386"/>
      <c r="AD48" s="386"/>
      <c r="AE48" s="395"/>
      <c r="AF48" s="395"/>
      <c r="AG48" s="381"/>
      <c r="AH48" s="381"/>
      <c r="AI48" s="380"/>
      <c r="AJ48" s="380"/>
      <c r="AK48" s="394"/>
      <c r="AL48" s="388"/>
      <c r="AM48" s="397"/>
      <c r="AN48" s="194"/>
      <c r="AO48" s="189"/>
      <c r="AP48" s="197"/>
      <c r="AQ48" s="119"/>
      <c r="AR48" s="153"/>
      <c r="AS48" s="119"/>
      <c r="AT48" s="153"/>
      <c r="AU48" s="197"/>
      <c r="AV48" s="194"/>
      <c r="AW48" s="119"/>
      <c r="AX48" s="153"/>
      <c r="AY48" s="154"/>
      <c r="AZ48" s="153"/>
      <c r="BA48" s="153"/>
      <c r="BB48" s="154"/>
      <c r="BC48" s="119"/>
      <c r="BD48" s="119"/>
      <c r="BE48" s="153"/>
      <c r="BF48" s="153"/>
      <c r="BG48" s="154"/>
      <c r="BH48" s="119"/>
      <c r="BI48" s="119"/>
      <c r="BJ48" s="194"/>
      <c r="BK48" s="194"/>
      <c r="BL48" s="189"/>
      <c r="BM48" s="197"/>
      <c r="BN48" s="197"/>
      <c r="BO48" s="153"/>
      <c r="BP48" s="153"/>
      <c r="BQ48" s="154"/>
      <c r="BR48" s="119"/>
      <c r="BS48" s="119"/>
      <c r="BT48" s="119"/>
      <c r="BU48" s="153"/>
      <c r="BV48" s="153"/>
      <c r="BW48" s="153"/>
      <c r="BX48" s="119"/>
      <c r="BY48" s="153"/>
      <c r="BZ48" s="153"/>
      <c r="CA48" s="119"/>
      <c r="CB48" s="153"/>
      <c r="CC48" s="154"/>
      <c r="CD48" s="153"/>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row>
    <row r="49" spans="1:108" ht="21" customHeight="1" thickTop="1" thickBot="1" x14ac:dyDescent="0.35">
      <c r="A49" s="393"/>
      <c r="B49" s="391"/>
      <c r="C49" s="391"/>
      <c r="D49" s="391"/>
      <c r="E49" s="392"/>
      <c r="F49" s="391"/>
      <c r="G49" s="391"/>
      <c r="H49" s="391"/>
      <c r="I49" s="391"/>
      <c r="J49" s="393"/>
      <c r="K49" s="393"/>
      <c r="L49" s="394"/>
      <c r="M49" s="388"/>
      <c r="N49" s="189">
        <v>3</v>
      </c>
      <c r="O49" s="193"/>
      <c r="P49" s="191"/>
      <c r="Q49" s="191"/>
      <c r="R49" s="191"/>
      <c r="S49" s="191"/>
      <c r="T49" s="191"/>
      <c r="U49" s="191"/>
      <c r="V49" s="191"/>
      <c r="W49" s="122">
        <f t="shared" si="1"/>
        <v>0</v>
      </c>
      <c r="X49" s="123" t="str">
        <f t="shared" si="0"/>
        <v>DEBIL</v>
      </c>
      <c r="Y49" s="192"/>
      <c r="Z49" s="124" t="str">
        <f t="shared" si="2"/>
        <v/>
      </c>
      <c r="AA49" s="122" t="str">
        <f t="shared" si="3"/>
        <v>SI</v>
      </c>
      <c r="AB49" s="191"/>
      <c r="AC49" s="386"/>
      <c r="AD49" s="386"/>
      <c r="AE49" s="395"/>
      <c r="AF49" s="395"/>
      <c r="AG49" s="381"/>
      <c r="AH49" s="381"/>
      <c r="AI49" s="380"/>
      <c r="AJ49" s="380"/>
      <c r="AK49" s="394"/>
      <c r="AL49" s="388"/>
      <c r="AM49" s="397"/>
      <c r="AN49" s="194"/>
      <c r="AO49" s="189"/>
      <c r="AP49" s="197"/>
      <c r="AQ49" s="119"/>
      <c r="AR49" s="153"/>
      <c r="AS49" s="119"/>
      <c r="AT49" s="153"/>
      <c r="AU49" s="197"/>
      <c r="AV49" s="194"/>
      <c r="AW49" s="119"/>
      <c r="AX49" s="153"/>
      <c r="AY49" s="154"/>
      <c r="AZ49" s="153"/>
      <c r="BA49" s="153"/>
      <c r="BB49" s="154"/>
      <c r="BC49" s="119"/>
      <c r="BD49" s="119"/>
      <c r="BE49" s="153"/>
      <c r="BF49" s="153"/>
      <c r="BG49" s="154"/>
      <c r="BH49" s="119"/>
      <c r="BI49" s="119"/>
      <c r="BJ49" s="194"/>
      <c r="BK49" s="194"/>
      <c r="BL49" s="189"/>
      <c r="BM49" s="197"/>
      <c r="BN49" s="197"/>
      <c r="BO49" s="153"/>
      <c r="BP49" s="153"/>
      <c r="BQ49" s="154"/>
      <c r="BR49" s="119"/>
      <c r="BS49" s="119"/>
      <c r="BT49" s="119"/>
      <c r="BU49" s="153"/>
      <c r="BV49" s="153"/>
      <c r="BW49" s="153"/>
      <c r="BX49" s="119"/>
      <c r="BY49" s="153"/>
      <c r="BZ49" s="153"/>
      <c r="CA49" s="119"/>
      <c r="CB49" s="153"/>
      <c r="CC49" s="154"/>
      <c r="CD49" s="153"/>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row>
    <row r="50" spans="1:108" ht="21" customHeight="1" thickTop="1" thickBot="1" x14ac:dyDescent="0.35">
      <c r="A50" s="393"/>
      <c r="B50" s="391"/>
      <c r="C50" s="391"/>
      <c r="D50" s="391"/>
      <c r="E50" s="392"/>
      <c r="F50" s="391"/>
      <c r="G50" s="391"/>
      <c r="H50" s="391"/>
      <c r="I50" s="391"/>
      <c r="J50" s="393"/>
      <c r="K50" s="393"/>
      <c r="L50" s="394"/>
      <c r="M50" s="388"/>
      <c r="N50" s="189">
        <v>4</v>
      </c>
      <c r="O50" s="190"/>
      <c r="P50" s="191"/>
      <c r="Q50" s="191"/>
      <c r="R50" s="191"/>
      <c r="S50" s="191"/>
      <c r="T50" s="191"/>
      <c r="U50" s="191"/>
      <c r="V50" s="191"/>
      <c r="W50" s="122">
        <f t="shared" si="1"/>
        <v>0</v>
      </c>
      <c r="X50" s="123" t="str">
        <f t="shared" si="0"/>
        <v>DEBIL</v>
      </c>
      <c r="Y50" s="192"/>
      <c r="Z50" s="124" t="str">
        <f t="shared" si="2"/>
        <v/>
      </c>
      <c r="AA50" s="122" t="str">
        <f t="shared" si="3"/>
        <v>SI</v>
      </c>
      <c r="AB50" s="191"/>
      <c r="AC50" s="386"/>
      <c r="AD50" s="386"/>
      <c r="AE50" s="395"/>
      <c r="AF50" s="395"/>
      <c r="AG50" s="381"/>
      <c r="AH50" s="381"/>
      <c r="AI50" s="380"/>
      <c r="AJ50" s="380"/>
      <c r="AK50" s="394"/>
      <c r="AL50" s="388"/>
      <c r="AM50" s="397"/>
      <c r="AN50" s="194"/>
      <c r="AO50" s="189"/>
      <c r="AP50" s="197"/>
      <c r="AQ50" s="119"/>
      <c r="AR50" s="153"/>
      <c r="AS50" s="119"/>
      <c r="AT50" s="153"/>
      <c r="AU50" s="197"/>
      <c r="AV50" s="194"/>
      <c r="AW50" s="119"/>
      <c r="AX50" s="153"/>
      <c r="AY50" s="154"/>
      <c r="AZ50" s="153"/>
      <c r="BA50" s="153"/>
      <c r="BB50" s="154"/>
      <c r="BC50" s="119"/>
      <c r="BD50" s="119"/>
      <c r="BE50" s="153"/>
      <c r="BF50" s="153"/>
      <c r="BG50" s="154"/>
      <c r="BH50" s="119"/>
      <c r="BI50" s="119"/>
      <c r="BJ50" s="194"/>
      <c r="BK50" s="194"/>
      <c r="BL50" s="189"/>
      <c r="BM50" s="197"/>
      <c r="BN50" s="197"/>
      <c r="BO50" s="153"/>
      <c r="BP50" s="153"/>
      <c r="BQ50" s="154"/>
      <c r="BR50" s="119"/>
      <c r="BS50" s="119"/>
      <c r="BT50" s="119"/>
      <c r="BU50" s="153"/>
      <c r="BV50" s="153"/>
      <c r="BW50" s="153"/>
      <c r="BX50" s="119"/>
      <c r="BY50" s="153"/>
      <c r="BZ50" s="153"/>
      <c r="CA50" s="119"/>
      <c r="CB50" s="153"/>
      <c r="CC50" s="154"/>
      <c r="CD50" s="153"/>
      <c r="CE50" s="158"/>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c r="DC50" s="158"/>
      <c r="DD50" s="158"/>
    </row>
    <row r="51" spans="1:108" ht="21" customHeight="1" thickTop="1" thickBot="1" x14ac:dyDescent="0.35">
      <c r="A51" s="393"/>
      <c r="B51" s="391"/>
      <c r="C51" s="391"/>
      <c r="D51" s="391"/>
      <c r="E51" s="392"/>
      <c r="F51" s="391"/>
      <c r="G51" s="391"/>
      <c r="H51" s="391"/>
      <c r="I51" s="391"/>
      <c r="J51" s="393"/>
      <c r="K51" s="393"/>
      <c r="L51" s="394"/>
      <c r="M51" s="388"/>
      <c r="N51" s="189">
        <v>5</v>
      </c>
      <c r="O51" s="190"/>
      <c r="P51" s="191"/>
      <c r="Q51" s="191"/>
      <c r="R51" s="191"/>
      <c r="S51" s="191"/>
      <c r="T51" s="191"/>
      <c r="U51" s="191"/>
      <c r="V51" s="191"/>
      <c r="W51" s="122">
        <f t="shared" si="1"/>
        <v>0</v>
      </c>
      <c r="X51" s="123" t="str">
        <f t="shared" si="0"/>
        <v>DEBIL</v>
      </c>
      <c r="Y51" s="192"/>
      <c r="Z51" s="124" t="str">
        <f t="shared" si="2"/>
        <v/>
      </c>
      <c r="AA51" s="122" t="str">
        <f t="shared" si="3"/>
        <v>SI</v>
      </c>
      <c r="AB51" s="191"/>
      <c r="AC51" s="386"/>
      <c r="AD51" s="386"/>
      <c r="AE51" s="395"/>
      <c r="AF51" s="395"/>
      <c r="AG51" s="381"/>
      <c r="AH51" s="381"/>
      <c r="AI51" s="380"/>
      <c r="AJ51" s="380"/>
      <c r="AK51" s="394"/>
      <c r="AL51" s="388"/>
      <c r="AM51" s="397"/>
      <c r="AN51" s="194"/>
      <c r="AO51" s="189"/>
      <c r="AP51" s="197"/>
      <c r="AQ51" s="119"/>
      <c r="AR51" s="153"/>
      <c r="AS51" s="119"/>
      <c r="AT51" s="153"/>
      <c r="AU51" s="197"/>
      <c r="AV51" s="194"/>
      <c r="AW51" s="119"/>
      <c r="AX51" s="153"/>
      <c r="AY51" s="154"/>
      <c r="AZ51" s="153"/>
      <c r="BA51" s="153"/>
      <c r="BB51" s="154"/>
      <c r="BC51" s="119"/>
      <c r="BD51" s="119"/>
      <c r="BE51" s="153"/>
      <c r="BF51" s="153"/>
      <c r="BG51" s="154"/>
      <c r="BH51" s="119"/>
      <c r="BI51" s="119"/>
      <c r="BJ51" s="194"/>
      <c r="BK51" s="194"/>
      <c r="BL51" s="189"/>
      <c r="BM51" s="197"/>
      <c r="BN51" s="197"/>
      <c r="BO51" s="153"/>
      <c r="BP51" s="153"/>
      <c r="BQ51" s="154"/>
      <c r="BR51" s="119"/>
      <c r="BS51" s="119"/>
      <c r="BT51" s="119"/>
      <c r="BU51" s="153"/>
      <c r="BV51" s="153"/>
      <c r="BW51" s="153"/>
      <c r="BX51" s="119"/>
      <c r="BY51" s="153"/>
      <c r="BZ51" s="153"/>
      <c r="CA51" s="119"/>
      <c r="CB51" s="153"/>
      <c r="CC51" s="154"/>
      <c r="CD51" s="153"/>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row>
    <row r="52" spans="1:108" ht="21" customHeight="1" thickTop="1" thickBot="1" x14ac:dyDescent="0.35">
      <c r="A52" s="393"/>
      <c r="B52" s="391"/>
      <c r="C52" s="391"/>
      <c r="D52" s="391"/>
      <c r="E52" s="392"/>
      <c r="F52" s="391"/>
      <c r="G52" s="391"/>
      <c r="H52" s="391"/>
      <c r="I52" s="391"/>
      <c r="J52" s="393"/>
      <c r="K52" s="393"/>
      <c r="L52" s="394"/>
      <c r="M52" s="389"/>
      <c r="N52" s="189">
        <v>6</v>
      </c>
      <c r="O52" s="190"/>
      <c r="P52" s="191"/>
      <c r="Q52" s="191"/>
      <c r="R52" s="191"/>
      <c r="S52" s="191"/>
      <c r="T52" s="191"/>
      <c r="U52" s="191"/>
      <c r="V52" s="191"/>
      <c r="W52" s="122">
        <f t="shared" si="1"/>
        <v>0</v>
      </c>
      <c r="X52" s="123" t="str">
        <f t="shared" si="0"/>
        <v>DEBIL</v>
      </c>
      <c r="Y52" s="192"/>
      <c r="Z52" s="124" t="str">
        <f t="shared" si="2"/>
        <v/>
      </c>
      <c r="AA52" s="122" t="str">
        <f t="shared" si="3"/>
        <v>SI</v>
      </c>
      <c r="AB52" s="191"/>
      <c r="AC52" s="386"/>
      <c r="AD52" s="386"/>
      <c r="AE52" s="395"/>
      <c r="AF52" s="395"/>
      <c r="AG52" s="381"/>
      <c r="AH52" s="381"/>
      <c r="AI52" s="380"/>
      <c r="AJ52" s="380"/>
      <c r="AK52" s="394"/>
      <c r="AL52" s="389"/>
      <c r="AM52" s="398"/>
      <c r="AN52" s="194"/>
      <c r="AO52" s="189"/>
      <c r="AP52" s="197"/>
      <c r="AQ52" s="119"/>
      <c r="AR52" s="153"/>
      <c r="AS52" s="119"/>
      <c r="AT52" s="153"/>
      <c r="AU52" s="197"/>
      <c r="AV52" s="194"/>
      <c r="AW52" s="119"/>
      <c r="AX52" s="153"/>
      <c r="AY52" s="154"/>
      <c r="AZ52" s="153"/>
      <c r="BA52" s="153"/>
      <c r="BB52" s="154"/>
      <c r="BC52" s="119"/>
      <c r="BD52" s="119"/>
      <c r="BE52" s="153"/>
      <c r="BF52" s="153"/>
      <c r="BG52" s="154"/>
      <c r="BH52" s="119"/>
      <c r="BI52" s="119"/>
      <c r="BJ52" s="194"/>
      <c r="BK52" s="194"/>
      <c r="BL52" s="189"/>
      <c r="BM52" s="197"/>
      <c r="BN52" s="197"/>
      <c r="BO52" s="153"/>
      <c r="BP52" s="153"/>
      <c r="BQ52" s="154"/>
      <c r="BR52" s="119"/>
      <c r="BS52" s="119"/>
      <c r="BT52" s="119"/>
      <c r="BU52" s="153"/>
      <c r="BV52" s="153"/>
      <c r="BW52" s="153"/>
      <c r="BX52" s="119"/>
      <c r="BY52" s="153"/>
      <c r="BZ52" s="153"/>
      <c r="CA52" s="119"/>
      <c r="CB52" s="153"/>
      <c r="CC52" s="154"/>
      <c r="CD52" s="153"/>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row>
    <row r="53" spans="1:108" ht="21" customHeight="1" thickTop="1" thickBot="1" x14ac:dyDescent="0.35">
      <c r="A53" s="393">
        <v>9</v>
      </c>
      <c r="B53" s="391"/>
      <c r="C53" s="391"/>
      <c r="D53" s="391"/>
      <c r="E53" s="392"/>
      <c r="F53" s="391"/>
      <c r="G53" s="391"/>
      <c r="H53" s="391"/>
      <c r="I53" s="391"/>
      <c r="J53" s="393"/>
      <c r="K53" s="393"/>
      <c r="L53" s="394">
        <f>+(J53*K53)*4</f>
        <v>0</v>
      </c>
      <c r="M53" s="387" t="b">
        <f>IF(OR(AND(J53=3,K53=4),AND(J53=2,K53=5),AND(J53=2,K53=5),AND(L53=20),AND(L53&gt;=52,L53&lt;=100)),"ZONA RIESGO EXTREMA",IF(OR(AND(J53=5,K53=2),AND(J53=4,K53=3),AND(J53=1,K53=4),AND(L53=16),AND(L53&gt;=28,L53&lt;=48)),"ZONA RIESGO ALTA",IF(OR(AND(J53=1,K53=3),AND(J53=4,K53=1),AND(L53=24)),"ZONA RIESGO MODERADA",IF(AND(L53&gt;=4,L53&lt;=16),"ZONA RIESGO BAJA"))))</f>
        <v>0</v>
      </c>
      <c r="N53" s="189">
        <v>1</v>
      </c>
      <c r="O53" s="190"/>
      <c r="P53" s="191"/>
      <c r="Q53" s="191"/>
      <c r="R53" s="191"/>
      <c r="S53" s="191"/>
      <c r="T53" s="191"/>
      <c r="U53" s="191"/>
      <c r="V53" s="191"/>
      <c r="W53" s="122">
        <f t="shared" si="1"/>
        <v>0</v>
      </c>
      <c r="X53" s="123" t="str">
        <f t="shared" si="0"/>
        <v>DEBIL</v>
      </c>
      <c r="Y53" s="192"/>
      <c r="Z53" s="124" t="str">
        <f t="shared" si="2"/>
        <v/>
      </c>
      <c r="AA53" s="122" t="str">
        <f t="shared" si="3"/>
        <v>SI</v>
      </c>
      <c r="AB53" s="191"/>
      <c r="AC53" s="386">
        <f>IF(AND(W53&gt;0,SUM(W54:W58)=0),W53,IF(AND(SUM(W53:W54)&gt;0,SUM(W55:W58)=0),AVERAGE(W53:W54),IF(AND(SUM(W53:W55)&gt;0,SUM(W56:W58)=0),AVERAGE(W53:W55),IF(AND(SUM(W53:W56)&gt;0,SUM(W57:W58)=0),AVERAGE(W53:W56),IF(AND(SUM(W53:W57)&gt;0,W58=0),AVERAGE(W53:W57),AVERAGE(W53:W58))))))</f>
        <v>0</v>
      </c>
      <c r="AD53" s="386" t="str">
        <f>IF(AND(AC53&gt;=50,AC53&lt;=99),"MODERADO",IF(AND(AC53=100), "FUERTE",IF(AND(AC53&lt;50), "DEBIL")))</f>
        <v>DEBIL</v>
      </c>
      <c r="AE53" s="395"/>
      <c r="AF53" s="395"/>
      <c r="AG53" s="381" t="str">
        <f>IFERROR(_xlfn.IFS(AND(AD53="MODERADO",AE53="Directamente"),1,AND(AD53="FUERTE",AE53="Directamente"),2),"0")</f>
        <v>0</v>
      </c>
      <c r="AH53" s="381" t="str">
        <f>IFERROR(_xlfn.IFS(AND(AD53="MODERADO",AF53="Directamente"),1,AND(AD53="FUERTE",AF53="Directamente"),2,AND(AD53="FUERTE",AF53="Indirectamente"),1),"0")</f>
        <v>0</v>
      </c>
      <c r="AI53" s="380"/>
      <c r="AJ53" s="380"/>
      <c r="AK53" s="394">
        <f>+(AI53*AJ53)*4</f>
        <v>0</v>
      </c>
      <c r="AL53" s="387"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96"/>
      <c r="AN53" s="194"/>
      <c r="AO53" s="189"/>
      <c r="AP53" s="197"/>
      <c r="AQ53" s="119"/>
      <c r="AR53" s="153"/>
      <c r="AS53" s="119"/>
      <c r="AT53" s="153"/>
      <c r="AU53" s="197"/>
      <c r="AV53" s="194"/>
      <c r="AW53" s="119"/>
      <c r="AX53" s="153"/>
      <c r="AY53" s="154"/>
      <c r="AZ53" s="153"/>
      <c r="BA53" s="153"/>
      <c r="BB53" s="154"/>
      <c r="BC53" s="119"/>
      <c r="BD53" s="119"/>
      <c r="BE53" s="153"/>
      <c r="BF53" s="153"/>
      <c r="BG53" s="154"/>
      <c r="BH53" s="119"/>
      <c r="BI53" s="119"/>
      <c r="BJ53" s="194"/>
      <c r="BK53" s="194"/>
      <c r="BL53" s="189"/>
      <c r="BM53" s="197"/>
      <c r="BN53" s="197"/>
      <c r="BO53" s="153"/>
      <c r="BP53" s="153"/>
      <c r="BQ53" s="154"/>
      <c r="BR53" s="119"/>
      <c r="BS53" s="119"/>
      <c r="BT53" s="119"/>
      <c r="BU53" s="153"/>
      <c r="BV53" s="153"/>
      <c r="BW53" s="153"/>
      <c r="BX53" s="119"/>
      <c r="BY53" s="153"/>
      <c r="BZ53" s="153"/>
      <c r="CA53" s="119"/>
      <c r="CB53" s="153"/>
      <c r="CC53" s="154"/>
      <c r="CD53" s="153"/>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row>
    <row r="54" spans="1:108" ht="21" customHeight="1" thickTop="1" thickBot="1" x14ac:dyDescent="0.35">
      <c r="A54" s="393"/>
      <c r="B54" s="391"/>
      <c r="C54" s="391"/>
      <c r="D54" s="391"/>
      <c r="E54" s="392"/>
      <c r="F54" s="391"/>
      <c r="G54" s="391"/>
      <c r="H54" s="391"/>
      <c r="I54" s="391"/>
      <c r="J54" s="393"/>
      <c r="K54" s="393"/>
      <c r="L54" s="394"/>
      <c r="M54" s="388"/>
      <c r="N54" s="189">
        <v>2</v>
      </c>
      <c r="O54" s="190"/>
      <c r="P54" s="191"/>
      <c r="Q54" s="191"/>
      <c r="R54" s="191"/>
      <c r="S54" s="191"/>
      <c r="T54" s="191"/>
      <c r="U54" s="191"/>
      <c r="V54" s="191"/>
      <c r="W54" s="122">
        <f t="shared" si="1"/>
        <v>0</v>
      </c>
      <c r="X54" s="123" t="str">
        <f t="shared" si="0"/>
        <v>DEBIL</v>
      </c>
      <c r="Y54" s="192"/>
      <c r="Z54" s="124" t="str">
        <f t="shared" si="2"/>
        <v/>
      </c>
      <c r="AA54" s="122" t="str">
        <f t="shared" si="3"/>
        <v>SI</v>
      </c>
      <c r="AB54" s="191"/>
      <c r="AC54" s="386"/>
      <c r="AD54" s="386"/>
      <c r="AE54" s="395"/>
      <c r="AF54" s="395"/>
      <c r="AG54" s="381"/>
      <c r="AH54" s="381"/>
      <c r="AI54" s="380"/>
      <c r="AJ54" s="380"/>
      <c r="AK54" s="394"/>
      <c r="AL54" s="388"/>
      <c r="AM54" s="397"/>
      <c r="AN54" s="194"/>
      <c r="AO54" s="189"/>
      <c r="AP54" s="197"/>
      <c r="AQ54" s="119"/>
      <c r="AR54" s="153"/>
      <c r="AS54" s="119"/>
      <c r="AT54" s="153"/>
      <c r="AU54" s="197"/>
      <c r="AV54" s="194"/>
      <c r="AW54" s="119"/>
      <c r="AX54" s="153"/>
      <c r="AY54" s="154"/>
      <c r="AZ54" s="153"/>
      <c r="BA54" s="153"/>
      <c r="BB54" s="154"/>
      <c r="BC54" s="119"/>
      <c r="BD54" s="119"/>
      <c r="BE54" s="153"/>
      <c r="BF54" s="153"/>
      <c r="BG54" s="154"/>
      <c r="BH54" s="119"/>
      <c r="BI54" s="119"/>
      <c r="BJ54" s="194"/>
      <c r="BK54" s="194"/>
      <c r="BL54" s="189"/>
      <c r="BM54" s="197"/>
      <c r="BN54" s="197"/>
      <c r="BO54" s="153"/>
      <c r="BP54" s="153"/>
      <c r="BQ54" s="154"/>
      <c r="BR54" s="119"/>
      <c r="BS54" s="119"/>
      <c r="BT54" s="119"/>
      <c r="BU54" s="153"/>
      <c r="BV54" s="153"/>
      <c r="BW54" s="153"/>
      <c r="BX54" s="119"/>
      <c r="BY54" s="153"/>
      <c r="BZ54" s="153"/>
      <c r="CA54" s="119"/>
      <c r="CB54" s="153"/>
      <c r="CC54" s="154"/>
      <c r="CD54" s="153"/>
      <c r="CE54" s="158"/>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row>
    <row r="55" spans="1:108" ht="21" customHeight="1" thickTop="1" thickBot="1" x14ac:dyDescent="0.35">
      <c r="A55" s="393"/>
      <c r="B55" s="391"/>
      <c r="C55" s="391"/>
      <c r="D55" s="391"/>
      <c r="E55" s="392"/>
      <c r="F55" s="391"/>
      <c r="G55" s="391"/>
      <c r="H55" s="391"/>
      <c r="I55" s="391"/>
      <c r="J55" s="393"/>
      <c r="K55" s="393"/>
      <c r="L55" s="394"/>
      <c r="M55" s="388"/>
      <c r="N55" s="189">
        <v>3</v>
      </c>
      <c r="O55" s="193"/>
      <c r="P55" s="191"/>
      <c r="Q55" s="191"/>
      <c r="R55" s="191"/>
      <c r="S55" s="191"/>
      <c r="T55" s="191"/>
      <c r="U55" s="191"/>
      <c r="V55" s="191"/>
      <c r="W55" s="122">
        <f t="shared" si="1"/>
        <v>0</v>
      </c>
      <c r="X55" s="123" t="str">
        <f t="shared" si="0"/>
        <v>DEBIL</v>
      </c>
      <c r="Y55" s="192"/>
      <c r="Z55" s="124" t="str">
        <f t="shared" si="2"/>
        <v/>
      </c>
      <c r="AA55" s="122" t="str">
        <f t="shared" si="3"/>
        <v>SI</v>
      </c>
      <c r="AB55" s="191"/>
      <c r="AC55" s="386"/>
      <c r="AD55" s="386"/>
      <c r="AE55" s="395"/>
      <c r="AF55" s="395"/>
      <c r="AG55" s="381"/>
      <c r="AH55" s="381"/>
      <c r="AI55" s="380"/>
      <c r="AJ55" s="380"/>
      <c r="AK55" s="394"/>
      <c r="AL55" s="388"/>
      <c r="AM55" s="397"/>
      <c r="AN55" s="194"/>
      <c r="AO55" s="189"/>
      <c r="AP55" s="197"/>
      <c r="AQ55" s="119"/>
      <c r="AR55" s="153"/>
      <c r="AS55" s="119"/>
      <c r="AT55" s="153"/>
      <c r="AU55" s="197"/>
      <c r="AV55" s="194"/>
      <c r="AW55" s="119"/>
      <c r="AX55" s="153"/>
      <c r="AY55" s="154"/>
      <c r="AZ55" s="153"/>
      <c r="BA55" s="153"/>
      <c r="BB55" s="154"/>
      <c r="BC55" s="119"/>
      <c r="BD55" s="119"/>
      <c r="BE55" s="153"/>
      <c r="BF55" s="153"/>
      <c r="BG55" s="154"/>
      <c r="BH55" s="119"/>
      <c r="BI55" s="119"/>
      <c r="BJ55" s="194"/>
      <c r="BK55" s="194"/>
      <c r="BL55" s="189"/>
      <c r="BM55" s="197"/>
      <c r="BN55" s="197"/>
      <c r="BO55" s="153"/>
      <c r="BP55" s="153"/>
      <c r="BQ55" s="154"/>
      <c r="BR55" s="119"/>
      <c r="BS55" s="119"/>
      <c r="BT55" s="119"/>
      <c r="BU55" s="153"/>
      <c r="BV55" s="153"/>
      <c r="BW55" s="153"/>
      <c r="BX55" s="119"/>
      <c r="BY55" s="153"/>
      <c r="BZ55" s="153"/>
      <c r="CA55" s="119"/>
      <c r="CB55" s="153"/>
      <c r="CC55" s="154"/>
      <c r="CD55" s="153"/>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row>
    <row r="56" spans="1:108" ht="21" customHeight="1" thickTop="1" thickBot="1" x14ac:dyDescent="0.35">
      <c r="A56" s="393"/>
      <c r="B56" s="391"/>
      <c r="C56" s="391"/>
      <c r="D56" s="391"/>
      <c r="E56" s="392"/>
      <c r="F56" s="391"/>
      <c r="G56" s="391"/>
      <c r="H56" s="391"/>
      <c r="I56" s="391"/>
      <c r="J56" s="393"/>
      <c r="K56" s="393"/>
      <c r="L56" s="394"/>
      <c r="M56" s="388"/>
      <c r="N56" s="189">
        <v>4</v>
      </c>
      <c r="O56" s="190"/>
      <c r="P56" s="191"/>
      <c r="Q56" s="191"/>
      <c r="R56" s="191"/>
      <c r="S56" s="191"/>
      <c r="T56" s="191"/>
      <c r="U56" s="191"/>
      <c r="V56" s="191"/>
      <c r="W56" s="122">
        <f t="shared" si="1"/>
        <v>0</v>
      </c>
      <c r="X56" s="123" t="str">
        <f t="shared" si="0"/>
        <v>DEBIL</v>
      </c>
      <c r="Y56" s="192"/>
      <c r="Z56" s="124" t="str">
        <f t="shared" si="2"/>
        <v/>
      </c>
      <c r="AA56" s="122" t="str">
        <f t="shared" si="3"/>
        <v>SI</v>
      </c>
      <c r="AB56" s="191"/>
      <c r="AC56" s="386"/>
      <c r="AD56" s="386"/>
      <c r="AE56" s="395"/>
      <c r="AF56" s="395"/>
      <c r="AG56" s="381"/>
      <c r="AH56" s="381"/>
      <c r="AI56" s="380"/>
      <c r="AJ56" s="380"/>
      <c r="AK56" s="394"/>
      <c r="AL56" s="388"/>
      <c r="AM56" s="397"/>
      <c r="AN56" s="194"/>
      <c r="AO56" s="189"/>
      <c r="AP56" s="197"/>
      <c r="AQ56" s="119"/>
      <c r="AR56" s="153"/>
      <c r="AS56" s="119"/>
      <c r="AT56" s="153"/>
      <c r="AU56" s="197"/>
      <c r="AV56" s="194"/>
      <c r="AW56" s="119"/>
      <c r="AX56" s="153"/>
      <c r="AY56" s="154"/>
      <c r="AZ56" s="153"/>
      <c r="BA56" s="153"/>
      <c r="BB56" s="154"/>
      <c r="BC56" s="119"/>
      <c r="BD56" s="119"/>
      <c r="BE56" s="153"/>
      <c r="BF56" s="153"/>
      <c r="BG56" s="154"/>
      <c r="BH56" s="119"/>
      <c r="BI56" s="119"/>
      <c r="BJ56" s="194"/>
      <c r="BK56" s="194"/>
      <c r="BL56" s="189"/>
      <c r="BM56" s="197"/>
      <c r="BN56" s="197"/>
      <c r="BO56" s="153"/>
      <c r="BP56" s="153"/>
      <c r="BQ56" s="154"/>
      <c r="BR56" s="119"/>
      <c r="BS56" s="119"/>
      <c r="BT56" s="119"/>
      <c r="BU56" s="153"/>
      <c r="BV56" s="153"/>
      <c r="BW56" s="153"/>
      <c r="BX56" s="119"/>
      <c r="BY56" s="153"/>
      <c r="BZ56" s="153"/>
      <c r="CA56" s="119"/>
      <c r="CB56" s="153"/>
      <c r="CC56" s="154"/>
      <c r="CD56" s="153"/>
      <c r="CE56" s="158"/>
      <c r="CF56" s="158"/>
      <c r="CG56" s="158"/>
      <c r="CH56" s="158"/>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row>
    <row r="57" spans="1:108" ht="21" customHeight="1" thickTop="1" thickBot="1" x14ac:dyDescent="0.35">
      <c r="A57" s="393"/>
      <c r="B57" s="391"/>
      <c r="C57" s="391"/>
      <c r="D57" s="391"/>
      <c r="E57" s="392"/>
      <c r="F57" s="391"/>
      <c r="G57" s="391"/>
      <c r="H57" s="391"/>
      <c r="I57" s="391"/>
      <c r="J57" s="393"/>
      <c r="K57" s="393"/>
      <c r="L57" s="394"/>
      <c r="M57" s="388"/>
      <c r="N57" s="189">
        <v>5</v>
      </c>
      <c r="O57" s="190"/>
      <c r="P57" s="191"/>
      <c r="Q57" s="191"/>
      <c r="R57" s="191"/>
      <c r="S57" s="191"/>
      <c r="T57" s="191"/>
      <c r="U57" s="191"/>
      <c r="V57" s="191"/>
      <c r="W57" s="122">
        <f t="shared" si="1"/>
        <v>0</v>
      </c>
      <c r="X57" s="123" t="str">
        <f t="shared" si="0"/>
        <v>DEBIL</v>
      </c>
      <c r="Y57" s="192"/>
      <c r="Z57" s="124" t="str">
        <f t="shared" si="2"/>
        <v/>
      </c>
      <c r="AA57" s="122" t="str">
        <f t="shared" si="3"/>
        <v>SI</v>
      </c>
      <c r="AB57" s="191"/>
      <c r="AC57" s="386"/>
      <c r="AD57" s="386"/>
      <c r="AE57" s="395"/>
      <c r="AF57" s="395"/>
      <c r="AG57" s="381"/>
      <c r="AH57" s="381"/>
      <c r="AI57" s="380"/>
      <c r="AJ57" s="380"/>
      <c r="AK57" s="394"/>
      <c r="AL57" s="388"/>
      <c r="AM57" s="397"/>
      <c r="AN57" s="194"/>
      <c r="AO57" s="189"/>
      <c r="AP57" s="197"/>
      <c r="AQ57" s="119"/>
      <c r="AR57" s="153"/>
      <c r="AS57" s="119"/>
      <c r="AT57" s="153"/>
      <c r="AU57" s="197"/>
      <c r="AV57" s="194"/>
      <c r="AW57" s="119"/>
      <c r="AX57" s="153"/>
      <c r="AY57" s="154"/>
      <c r="AZ57" s="153"/>
      <c r="BA57" s="153"/>
      <c r="BB57" s="154"/>
      <c r="BC57" s="119"/>
      <c r="BD57" s="119"/>
      <c r="BE57" s="153"/>
      <c r="BF57" s="153"/>
      <c r="BG57" s="154"/>
      <c r="BH57" s="119"/>
      <c r="BI57" s="119"/>
      <c r="BJ57" s="194"/>
      <c r="BK57" s="194"/>
      <c r="BL57" s="189"/>
      <c r="BM57" s="197"/>
      <c r="BN57" s="197"/>
      <c r="BO57" s="153"/>
      <c r="BP57" s="153"/>
      <c r="BQ57" s="154"/>
      <c r="BR57" s="119"/>
      <c r="BS57" s="119"/>
      <c r="BT57" s="119"/>
      <c r="BU57" s="153"/>
      <c r="BV57" s="153"/>
      <c r="BW57" s="153"/>
      <c r="BX57" s="119"/>
      <c r="BY57" s="153"/>
      <c r="BZ57" s="153"/>
      <c r="CA57" s="119"/>
      <c r="CB57" s="153"/>
      <c r="CC57" s="154"/>
      <c r="CD57" s="153"/>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row>
    <row r="58" spans="1:108" ht="21" customHeight="1" thickTop="1" thickBot="1" x14ac:dyDescent="0.35">
      <c r="A58" s="393"/>
      <c r="B58" s="391"/>
      <c r="C58" s="391"/>
      <c r="D58" s="391"/>
      <c r="E58" s="392"/>
      <c r="F58" s="391"/>
      <c r="G58" s="391"/>
      <c r="H58" s="391"/>
      <c r="I58" s="391"/>
      <c r="J58" s="393"/>
      <c r="K58" s="393"/>
      <c r="L58" s="394"/>
      <c r="M58" s="389"/>
      <c r="N58" s="189">
        <v>6</v>
      </c>
      <c r="O58" s="190"/>
      <c r="P58" s="191"/>
      <c r="Q58" s="191"/>
      <c r="R58" s="191"/>
      <c r="S58" s="191"/>
      <c r="T58" s="191"/>
      <c r="U58" s="191"/>
      <c r="V58" s="191"/>
      <c r="W58" s="122">
        <f t="shared" si="1"/>
        <v>0</v>
      </c>
      <c r="X58" s="123" t="str">
        <f t="shared" si="0"/>
        <v>DEBIL</v>
      </c>
      <c r="Y58" s="192"/>
      <c r="Z58" s="124" t="str">
        <f t="shared" si="2"/>
        <v/>
      </c>
      <c r="AA58" s="122" t="str">
        <f t="shared" si="3"/>
        <v>SI</v>
      </c>
      <c r="AB58" s="191"/>
      <c r="AC58" s="386"/>
      <c r="AD58" s="386"/>
      <c r="AE58" s="395"/>
      <c r="AF58" s="395"/>
      <c r="AG58" s="381"/>
      <c r="AH58" s="381"/>
      <c r="AI58" s="380"/>
      <c r="AJ58" s="380"/>
      <c r="AK58" s="394"/>
      <c r="AL58" s="389"/>
      <c r="AM58" s="398"/>
      <c r="AN58" s="194"/>
      <c r="AO58" s="189"/>
      <c r="AP58" s="197"/>
      <c r="AQ58" s="119"/>
      <c r="AR58" s="153"/>
      <c r="AS58" s="119"/>
      <c r="AT58" s="153"/>
      <c r="AU58" s="197"/>
      <c r="AV58" s="194"/>
      <c r="AW58" s="119"/>
      <c r="AX58" s="153"/>
      <c r="AY58" s="154"/>
      <c r="AZ58" s="153"/>
      <c r="BA58" s="153"/>
      <c r="BB58" s="154"/>
      <c r="BC58" s="119"/>
      <c r="BD58" s="119"/>
      <c r="BE58" s="153"/>
      <c r="BF58" s="153"/>
      <c r="BG58" s="154"/>
      <c r="BH58" s="119"/>
      <c r="BI58" s="119"/>
      <c r="BJ58" s="194"/>
      <c r="BK58" s="194"/>
      <c r="BL58" s="189"/>
      <c r="BM58" s="197"/>
      <c r="BN58" s="197"/>
      <c r="BO58" s="153"/>
      <c r="BP58" s="153"/>
      <c r="BQ58" s="154"/>
      <c r="BR58" s="119"/>
      <c r="BS58" s="119"/>
      <c r="BT58" s="119"/>
      <c r="BU58" s="153"/>
      <c r="BV58" s="153"/>
      <c r="BW58" s="153"/>
      <c r="BX58" s="119"/>
      <c r="BY58" s="153"/>
      <c r="BZ58" s="153"/>
      <c r="CA58" s="119"/>
      <c r="CB58" s="153"/>
      <c r="CC58" s="154"/>
      <c r="CD58" s="153"/>
      <c r="CE58" s="158"/>
      <c r="CF58" s="158"/>
      <c r="CG58" s="158"/>
      <c r="CH58" s="158"/>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row>
    <row r="59" spans="1:108" ht="21" customHeight="1" thickTop="1" thickBot="1" x14ac:dyDescent="0.35">
      <c r="A59" s="393">
        <v>10</v>
      </c>
      <c r="B59" s="391"/>
      <c r="C59" s="391"/>
      <c r="D59" s="391"/>
      <c r="E59" s="392"/>
      <c r="F59" s="391"/>
      <c r="G59" s="391"/>
      <c r="H59" s="391"/>
      <c r="I59" s="391"/>
      <c r="J59" s="393"/>
      <c r="K59" s="393"/>
      <c r="L59" s="394">
        <f>+(J59*K59)*4</f>
        <v>0</v>
      </c>
      <c r="M59" s="387" t="b">
        <f>IF(OR(AND(J59=3,K59=4),AND(J59=2,K59=5),AND(J59=2,K59=5),AND(L59=20),AND(L59&gt;=52,L59&lt;=100)),"ZONA RIESGO EXTREMA",IF(OR(AND(J59=5,K59=2),AND(J59=4,K59=3),AND(J59=1,K59=4),AND(L59=16),AND(L59&gt;=28,L59&lt;=48)),"ZONA RIESGO ALTA",IF(OR(AND(J59=1,K59=3),AND(J59=4,K59=1),AND(L59=24)),"ZONA RIESGO MODERADA",IF(AND(L59&gt;=4,L59&lt;=16),"ZONA RIESGO BAJA"))))</f>
        <v>0</v>
      </c>
      <c r="N59" s="189">
        <v>1</v>
      </c>
      <c r="O59" s="190"/>
      <c r="P59" s="191"/>
      <c r="Q59" s="191"/>
      <c r="R59" s="191"/>
      <c r="S59" s="191"/>
      <c r="T59" s="191"/>
      <c r="U59" s="191"/>
      <c r="V59" s="191"/>
      <c r="W59" s="122">
        <f t="shared" si="1"/>
        <v>0</v>
      </c>
      <c r="X59" s="123" t="str">
        <f t="shared" si="0"/>
        <v>DEBIL</v>
      </c>
      <c r="Y59" s="192"/>
      <c r="Z59" s="124" t="str">
        <f t="shared" si="2"/>
        <v/>
      </c>
      <c r="AA59" s="122" t="str">
        <f t="shared" si="3"/>
        <v>SI</v>
      </c>
      <c r="AB59" s="191"/>
      <c r="AC59" s="386">
        <f>IF(AND(W59&gt;0,SUM(W60:W64)=0),W59,IF(AND(SUM(W59:W60)&gt;0,SUM(W61:W64)=0),AVERAGE(W59:W60),IF(AND(SUM(W59:W61)&gt;0,SUM(W62:W64)=0),AVERAGE(W59:W61),IF(AND(SUM(W59:W62)&gt;0,SUM(W63:W64)=0),AVERAGE(W59:W62),IF(AND(SUM(W59:W63)&gt;0,W64=0),AVERAGE(W59:W63),AVERAGE(W59:W64))))))</f>
        <v>0</v>
      </c>
      <c r="AD59" s="386" t="str">
        <f>IF(AND(AC59&gt;=50,AC59&lt;=99),"MODERADO",IF(AND(AC59=100), "FUERTE",IF(AND(AC59&lt;50), "DEBIL")))</f>
        <v>DEBIL</v>
      </c>
      <c r="AE59" s="395"/>
      <c r="AF59" s="395"/>
      <c r="AG59" s="381" t="str">
        <f>IFERROR(_xlfn.IFS(AND(AD59="MODERADO",AE59="Directamente"),1,AND(AD59="FUERTE",AE59="Directamente"),2),"0")</f>
        <v>0</v>
      </c>
      <c r="AH59" s="381" t="str">
        <f>IFERROR(_xlfn.IFS(AND(AD59="MODERADO",AF59="Directamente"),1,AND(AD59="FUERTE",AF59="Directamente"),2,AND(AD59="FUERTE",AF59="Indirectamente"),1),"0")</f>
        <v>0</v>
      </c>
      <c r="AI59" s="380"/>
      <c r="AJ59" s="380"/>
      <c r="AK59" s="394">
        <f>+(AI59*AJ59)*4</f>
        <v>0</v>
      </c>
      <c r="AL59" s="387"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96"/>
      <c r="AN59" s="194"/>
      <c r="AO59" s="189"/>
      <c r="AP59" s="197"/>
      <c r="AQ59" s="119"/>
      <c r="AR59" s="153"/>
      <c r="AS59" s="119"/>
      <c r="AT59" s="153"/>
      <c r="AU59" s="197"/>
      <c r="AV59" s="194"/>
      <c r="AW59" s="119"/>
      <c r="AX59" s="153"/>
      <c r="AY59" s="154"/>
      <c r="AZ59" s="153"/>
      <c r="BA59" s="153"/>
      <c r="BB59" s="154"/>
      <c r="BC59" s="119"/>
      <c r="BD59" s="119"/>
      <c r="BE59" s="153"/>
      <c r="BF59" s="153"/>
      <c r="BG59" s="154"/>
      <c r="BH59" s="119"/>
      <c r="BI59" s="119"/>
      <c r="BJ59" s="194"/>
      <c r="BK59" s="194"/>
      <c r="BL59" s="189"/>
      <c r="BM59" s="197"/>
      <c r="BN59" s="197"/>
      <c r="BO59" s="153"/>
      <c r="BP59" s="153"/>
      <c r="BQ59" s="154"/>
      <c r="BR59" s="119"/>
      <c r="BS59" s="119"/>
      <c r="BT59" s="119"/>
      <c r="BU59" s="153"/>
      <c r="BV59" s="153"/>
      <c r="BW59" s="153"/>
      <c r="BX59" s="119"/>
      <c r="BY59" s="153"/>
      <c r="BZ59" s="153"/>
      <c r="CA59" s="119"/>
      <c r="CB59" s="153"/>
      <c r="CC59" s="154"/>
      <c r="CD59" s="153"/>
      <c r="CE59" s="158"/>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row>
    <row r="60" spans="1:108" ht="21" customHeight="1" thickTop="1" thickBot="1" x14ac:dyDescent="0.35">
      <c r="A60" s="393"/>
      <c r="B60" s="391"/>
      <c r="C60" s="391"/>
      <c r="D60" s="391"/>
      <c r="E60" s="392"/>
      <c r="F60" s="391"/>
      <c r="G60" s="391"/>
      <c r="H60" s="391"/>
      <c r="I60" s="391"/>
      <c r="J60" s="393"/>
      <c r="K60" s="393"/>
      <c r="L60" s="394"/>
      <c r="M60" s="388"/>
      <c r="N60" s="189">
        <v>2</v>
      </c>
      <c r="O60" s="190"/>
      <c r="P60" s="191"/>
      <c r="Q60" s="191"/>
      <c r="R60" s="191"/>
      <c r="S60" s="191"/>
      <c r="T60" s="191"/>
      <c r="U60" s="191"/>
      <c r="V60" s="191"/>
      <c r="W60" s="122">
        <f t="shared" si="1"/>
        <v>0</v>
      </c>
      <c r="X60" s="123" t="str">
        <f t="shared" si="0"/>
        <v>DEBIL</v>
      </c>
      <c r="Y60" s="192"/>
      <c r="Z60" s="124" t="str">
        <f t="shared" si="2"/>
        <v/>
      </c>
      <c r="AA60" s="122" t="str">
        <f t="shared" si="3"/>
        <v>SI</v>
      </c>
      <c r="AB60" s="191"/>
      <c r="AC60" s="386"/>
      <c r="AD60" s="386"/>
      <c r="AE60" s="395"/>
      <c r="AF60" s="395"/>
      <c r="AG60" s="381"/>
      <c r="AH60" s="381"/>
      <c r="AI60" s="380"/>
      <c r="AJ60" s="380"/>
      <c r="AK60" s="394"/>
      <c r="AL60" s="388"/>
      <c r="AM60" s="397"/>
      <c r="AN60" s="194"/>
      <c r="AO60" s="189"/>
      <c r="AP60" s="197"/>
      <c r="AQ60" s="119"/>
      <c r="AR60" s="153"/>
      <c r="AS60" s="119"/>
      <c r="AT60" s="153"/>
      <c r="AU60" s="197"/>
      <c r="AV60" s="194"/>
      <c r="AW60" s="119"/>
      <c r="AX60" s="153"/>
      <c r="AY60" s="154"/>
      <c r="AZ60" s="153"/>
      <c r="BA60" s="153"/>
      <c r="BB60" s="154"/>
      <c r="BC60" s="119"/>
      <c r="BD60" s="119"/>
      <c r="BE60" s="153"/>
      <c r="BF60" s="153"/>
      <c r="BG60" s="154"/>
      <c r="BH60" s="119"/>
      <c r="BI60" s="119"/>
      <c r="BJ60" s="194"/>
      <c r="BK60" s="194"/>
      <c r="BL60" s="189"/>
      <c r="BM60" s="197"/>
      <c r="BN60" s="197"/>
      <c r="BO60" s="153"/>
      <c r="BP60" s="153"/>
      <c r="BQ60" s="154"/>
      <c r="BR60" s="119"/>
      <c r="BS60" s="119"/>
      <c r="BT60" s="119"/>
      <c r="BU60" s="153"/>
      <c r="BV60" s="153"/>
      <c r="BW60" s="153"/>
      <c r="BX60" s="119"/>
      <c r="BY60" s="153"/>
      <c r="BZ60" s="153"/>
      <c r="CA60" s="119"/>
      <c r="CB60" s="153"/>
      <c r="CC60" s="154"/>
      <c r="CD60" s="153"/>
    </row>
    <row r="61" spans="1:108" ht="21" customHeight="1" thickTop="1" thickBot="1" x14ac:dyDescent="0.35">
      <c r="A61" s="393"/>
      <c r="B61" s="391"/>
      <c r="C61" s="391"/>
      <c r="D61" s="391"/>
      <c r="E61" s="392"/>
      <c r="F61" s="391"/>
      <c r="G61" s="391"/>
      <c r="H61" s="391"/>
      <c r="I61" s="391"/>
      <c r="J61" s="393"/>
      <c r="K61" s="393"/>
      <c r="L61" s="394"/>
      <c r="M61" s="388"/>
      <c r="N61" s="189">
        <v>3</v>
      </c>
      <c r="O61" s="193"/>
      <c r="P61" s="191"/>
      <c r="Q61" s="191"/>
      <c r="R61" s="191"/>
      <c r="S61" s="191"/>
      <c r="T61" s="191"/>
      <c r="U61" s="191"/>
      <c r="V61" s="191"/>
      <c r="W61" s="122">
        <f t="shared" si="1"/>
        <v>0</v>
      </c>
      <c r="X61" s="123" t="str">
        <f t="shared" si="0"/>
        <v>DEBIL</v>
      </c>
      <c r="Y61" s="192"/>
      <c r="Z61" s="124" t="str">
        <f t="shared" si="2"/>
        <v/>
      </c>
      <c r="AA61" s="122" t="str">
        <f t="shared" si="3"/>
        <v>SI</v>
      </c>
      <c r="AB61" s="191"/>
      <c r="AC61" s="386"/>
      <c r="AD61" s="386"/>
      <c r="AE61" s="395"/>
      <c r="AF61" s="395"/>
      <c r="AG61" s="381"/>
      <c r="AH61" s="381"/>
      <c r="AI61" s="380"/>
      <c r="AJ61" s="380"/>
      <c r="AK61" s="394"/>
      <c r="AL61" s="388"/>
      <c r="AM61" s="397"/>
      <c r="AN61" s="194"/>
      <c r="AO61" s="189"/>
      <c r="AP61" s="197"/>
      <c r="AQ61" s="119"/>
      <c r="AR61" s="153"/>
      <c r="AS61" s="119"/>
      <c r="AT61" s="153"/>
      <c r="AU61" s="197"/>
      <c r="AV61" s="194"/>
      <c r="AW61" s="119"/>
      <c r="AX61" s="153"/>
      <c r="AY61" s="154"/>
      <c r="AZ61" s="153"/>
      <c r="BA61" s="153"/>
      <c r="BB61" s="154"/>
      <c r="BC61" s="119"/>
      <c r="BD61" s="119"/>
      <c r="BE61" s="153"/>
      <c r="BF61" s="153"/>
      <c r="BG61" s="154"/>
      <c r="BH61" s="119"/>
      <c r="BI61" s="119"/>
      <c r="BJ61" s="194"/>
      <c r="BK61" s="194"/>
      <c r="BL61" s="189"/>
      <c r="BM61" s="197"/>
      <c r="BN61" s="197"/>
      <c r="BO61" s="153"/>
      <c r="BP61" s="153"/>
      <c r="BQ61" s="154"/>
      <c r="BR61" s="119"/>
      <c r="BS61" s="119"/>
      <c r="BT61" s="119"/>
      <c r="BU61" s="153"/>
      <c r="BV61" s="153"/>
      <c r="BW61" s="153"/>
      <c r="BX61" s="119"/>
      <c r="BY61" s="153"/>
      <c r="BZ61" s="153"/>
      <c r="CA61" s="119"/>
      <c r="CB61" s="153"/>
      <c r="CC61" s="154"/>
      <c r="CD61" s="153"/>
    </row>
    <row r="62" spans="1:108" ht="21" customHeight="1" thickTop="1" thickBot="1" x14ac:dyDescent="0.35">
      <c r="A62" s="393"/>
      <c r="B62" s="391"/>
      <c r="C62" s="391"/>
      <c r="D62" s="391"/>
      <c r="E62" s="392"/>
      <c r="F62" s="391"/>
      <c r="G62" s="391"/>
      <c r="H62" s="391"/>
      <c r="I62" s="391"/>
      <c r="J62" s="393"/>
      <c r="K62" s="393"/>
      <c r="L62" s="394"/>
      <c r="M62" s="388"/>
      <c r="N62" s="189">
        <v>4</v>
      </c>
      <c r="O62" s="190"/>
      <c r="P62" s="191"/>
      <c r="Q62" s="191"/>
      <c r="R62" s="191"/>
      <c r="S62" s="191"/>
      <c r="T62" s="191"/>
      <c r="U62" s="191"/>
      <c r="V62" s="191"/>
      <c r="W62" s="122">
        <f t="shared" si="1"/>
        <v>0</v>
      </c>
      <c r="X62" s="123" t="str">
        <f t="shared" si="0"/>
        <v>DEBIL</v>
      </c>
      <c r="Y62" s="192"/>
      <c r="Z62" s="124" t="str">
        <f t="shared" si="2"/>
        <v/>
      </c>
      <c r="AA62" s="122" t="str">
        <f t="shared" si="3"/>
        <v>SI</v>
      </c>
      <c r="AB62" s="191"/>
      <c r="AC62" s="386"/>
      <c r="AD62" s="386"/>
      <c r="AE62" s="395"/>
      <c r="AF62" s="395"/>
      <c r="AG62" s="381"/>
      <c r="AH62" s="381"/>
      <c r="AI62" s="380"/>
      <c r="AJ62" s="380"/>
      <c r="AK62" s="394"/>
      <c r="AL62" s="388"/>
      <c r="AM62" s="397"/>
      <c r="AN62" s="194"/>
      <c r="AO62" s="189"/>
      <c r="AP62" s="197"/>
      <c r="AQ62" s="119"/>
      <c r="AR62" s="153"/>
      <c r="AS62" s="119"/>
      <c r="AT62" s="153"/>
      <c r="AU62" s="197"/>
      <c r="AV62" s="194"/>
      <c r="AW62" s="119"/>
      <c r="AX62" s="153"/>
      <c r="AY62" s="154"/>
      <c r="AZ62" s="153"/>
      <c r="BA62" s="153"/>
      <c r="BB62" s="154"/>
      <c r="BC62" s="119"/>
      <c r="BD62" s="119"/>
      <c r="BE62" s="153"/>
      <c r="BF62" s="153"/>
      <c r="BG62" s="154"/>
      <c r="BH62" s="119"/>
      <c r="BI62" s="119"/>
      <c r="BJ62" s="194"/>
      <c r="BK62" s="194"/>
      <c r="BL62" s="189"/>
      <c r="BM62" s="197"/>
      <c r="BN62" s="197"/>
      <c r="BO62" s="153"/>
      <c r="BP62" s="153"/>
      <c r="BQ62" s="154"/>
      <c r="BR62" s="119"/>
      <c r="BS62" s="119"/>
      <c r="BT62" s="119"/>
      <c r="BU62" s="153"/>
      <c r="BV62" s="153"/>
      <c r="BW62" s="153"/>
      <c r="BX62" s="119"/>
      <c r="BY62" s="153"/>
      <c r="BZ62" s="153"/>
      <c r="CA62" s="119"/>
      <c r="CB62" s="153"/>
      <c r="CC62" s="154"/>
      <c r="CD62" s="153"/>
    </row>
    <row r="63" spans="1:108" ht="21" customHeight="1" thickTop="1" thickBot="1" x14ac:dyDescent="0.35">
      <c r="A63" s="393"/>
      <c r="B63" s="391"/>
      <c r="C63" s="391"/>
      <c r="D63" s="391"/>
      <c r="E63" s="392"/>
      <c r="F63" s="391"/>
      <c r="G63" s="391"/>
      <c r="H63" s="391"/>
      <c r="I63" s="391"/>
      <c r="J63" s="393"/>
      <c r="K63" s="393"/>
      <c r="L63" s="394"/>
      <c r="M63" s="388"/>
      <c r="N63" s="189">
        <v>5</v>
      </c>
      <c r="O63" s="190"/>
      <c r="P63" s="191"/>
      <c r="Q63" s="191"/>
      <c r="R63" s="191"/>
      <c r="S63" s="191"/>
      <c r="T63" s="191"/>
      <c r="U63" s="191"/>
      <c r="V63" s="191"/>
      <c r="W63" s="122">
        <f t="shared" si="1"/>
        <v>0</v>
      </c>
      <c r="X63" s="123" t="str">
        <f t="shared" si="0"/>
        <v>DEBIL</v>
      </c>
      <c r="Y63" s="192"/>
      <c r="Z63" s="124" t="str">
        <f t="shared" si="2"/>
        <v/>
      </c>
      <c r="AA63" s="122" t="str">
        <f t="shared" si="3"/>
        <v>SI</v>
      </c>
      <c r="AB63" s="191"/>
      <c r="AC63" s="386"/>
      <c r="AD63" s="386"/>
      <c r="AE63" s="395"/>
      <c r="AF63" s="395"/>
      <c r="AG63" s="381"/>
      <c r="AH63" s="381"/>
      <c r="AI63" s="380"/>
      <c r="AJ63" s="380"/>
      <c r="AK63" s="394"/>
      <c r="AL63" s="388"/>
      <c r="AM63" s="397"/>
      <c r="AN63" s="194"/>
      <c r="AO63" s="189"/>
      <c r="AP63" s="197"/>
      <c r="AQ63" s="119"/>
      <c r="AR63" s="153"/>
      <c r="AS63" s="119"/>
      <c r="AT63" s="153"/>
      <c r="AU63" s="197"/>
      <c r="AV63" s="194"/>
      <c r="AW63" s="119"/>
      <c r="AX63" s="153"/>
      <c r="AY63" s="154"/>
      <c r="AZ63" s="153"/>
      <c r="BA63" s="153"/>
      <c r="BB63" s="154"/>
      <c r="BC63" s="119"/>
      <c r="BD63" s="119"/>
      <c r="BE63" s="153"/>
      <c r="BF63" s="153"/>
      <c r="BG63" s="154"/>
      <c r="BH63" s="119"/>
      <c r="BI63" s="119"/>
      <c r="BJ63" s="194"/>
      <c r="BK63" s="194"/>
      <c r="BL63" s="189"/>
      <c r="BM63" s="197"/>
      <c r="BN63" s="197"/>
      <c r="BO63" s="153"/>
      <c r="BP63" s="153"/>
      <c r="BQ63" s="154"/>
      <c r="BR63" s="119"/>
      <c r="BS63" s="119"/>
      <c r="BT63" s="119"/>
      <c r="BU63" s="153"/>
      <c r="BV63" s="153"/>
      <c r="BW63" s="153"/>
      <c r="BX63" s="119"/>
      <c r="BY63" s="153"/>
      <c r="BZ63" s="153"/>
      <c r="CA63" s="119"/>
      <c r="CB63" s="153"/>
      <c r="CC63" s="154"/>
      <c r="CD63" s="153"/>
    </row>
    <row r="64" spans="1:108" ht="21" customHeight="1" thickTop="1" thickBot="1" x14ac:dyDescent="0.35">
      <c r="A64" s="393"/>
      <c r="B64" s="391"/>
      <c r="C64" s="391"/>
      <c r="D64" s="391"/>
      <c r="E64" s="392"/>
      <c r="F64" s="391"/>
      <c r="G64" s="391"/>
      <c r="H64" s="391"/>
      <c r="I64" s="391"/>
      <c r="J64" s="393"/>
      <c r="K64" s="393"/>
      <c r="L64" s="394"/>
      <c r="M64" s="389"/>
      <c r="N64" s="189">
        <v>6</v>
      </c>
      <c r="O64" s="190"/>
      <c r="P64" s="191"/>
      <c r="Q64" s="191"/>
      <c r="R64" s="191"/>
      <c r="S64" s="191"/>
      <c r="T64" s="191"/>
      <c r="U64" s="191"/>
      <c r="V64" s="191"/>
      <c r="W64" s="122">
        <f t="shared" si="1"/>
        <v>0</v>
      </c>
      <c r="X64" s="123" t="str">
        <f t="shared" si="0"/>
        <v>DEBIL</v>
      </c>
      <c r="Y64" s="192"/>
      <c r="Z64" s="124" t="str">
        <f t="shared" si="2"/>
        <v/>
      </c>
      <c r="AA64" s="122" t="str">
        <f t="shared" si="3"/>
        <v>SI</v>
      </c>
      <c r="AB64" s="191"/>
      <c r="AC64" s="386"/>
      <c r="AD64" s="386"/>
      <c r="AE64" s="395"/>
      <c r="AF64" s="395"/>
      <c r="AG64" s="381"/>
      <c r="AH64" s="381"/>
      <c r="AI64" s="380"/>
      <c r="AJ64" s="380"/>
      <c r="AK64" s="394"/>
      <c r="AL64" s="389"/>
      <c r="AM64" s="398"/>
      <c r="AN64" s="194"/>
      <c r="AO64" s="189"/>
      <c r="AP64" s="197"/>
      <c r="AQ64" s="119"/>
      <c r="AR64" s="153"/>
      <c r="AS64" s="119"/>
      <c r="AT64" s="153"/>
      <c r="AU64" s="119"/>
      <c r="AV64" s="153"/>
      <c r="AW64" s="119"/>
      <c r="AX64" s="153"/>
      <c r="AY64" s="154"/>
      <c r="AZ64" s="153"/>
      <c r="BA64" s="153"/>
      <c r="BB64" s="154"/>
      <c r="BC64" s="119"/>
      <c r="BD64" s="119"/>
      <c r="BE64" s="153"/>
      <c r="BF64" s="153"/>
      <c r="BG64" s="154"/>
      <c r="BH64" s="119"/>
      <c r="BI64" s="119"/>
      <c r="BJ64" s="194"/>
      <c r="BK64" s="194"/>
      <c r="BL64" s="189"/>
      <c r="BM64" s="197"/>
      <c r="BN64" s="197"/>
      <c r="BO64" s="153"/>
      <c r="BP64" s="153"/>
      <c r="BQ64" s="154"/>
      <c r="BR64" s="119"/>
      <c r="BS64" s="119"/>
      <c r="BT64" s="119"/>
      <c r="BU64" s="153"/>
      <c r="BV64" s="153"/>
      <c r="BW64" s="153"/>
      <c r="BX64" s="119"/>
      <c r="BY64" s="153"/>
      <c r="BZ64" s="153"/>
      <c r="CA64" s="119"/>
      <c r="CB64" s="153"/>
      <c r="CC64" s="154"/>
      <c r="CD64" s="153"/>
    </row>
    <row r="65" ht="21" customHeight="1" thickTop="1" x14ac:dyDescent="0.3"/>
  </sheetData>
  <sheetProtection algorithmName="SHA-512" hashValue="4Y+9lRTfPxcpjJVlDNijOYPMgDxXjv0IYGwZmwJlNcRrRa7zoiL/jf1XwT8I5n9WHS2BCpkSpZ43EVUgABl5ew==" saltValue="5a4qO+21E+YCJjfE8leKyw==" spinCount="100000" sheet="1" objects="1" scenarios="1" formatCells="0" formatColumns="0" formatRows="0"/>
  <mergeCells count="333">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K53:AK58"/>
    <mergeCell ref="AL53:AL58"/>
    <mergeCell ref="AL3:AL4"/>
    <mergeCell ref="AK5:AK10"/>
    <mergeCell ref="AL5:AL10"/>
    <mergeCell ref="AK11:AK16"/>
    <mergeCell ref="AL11:AL16"/>
    <mergeCell ref="AK17:AK22"/>
    <mergeCell ref="AL17:AL22"/>
    <mergeCell ref="AK23:AK28"/>
    <mergeCell ref="AL23:AL28"/>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J17:J22"/>
    <mergeCell ref="K17:K22"/>
    <mergeCell ref="A17:A22"/>
    <mergeCell ref="B17:B22"/>
    <mergeCell ref="C17:C22"/>
    <mergeCell ref="D17:D22"/>
    <mergeCell ref="F17:F22"/>
    <mergeCell ref="G17:G22"/>
    <mergeCell ref="L17:L22"/>
    <mergeCell ref="H17:H22"/>
    <mergeCell ref="E17:E22"/>
    <mergeCell ref="I17:I22"/>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s>
  <conditionalFormatting sqref="M5 M11 M17 M23 M29 M35 M41 M47 M53 M59">
    <cfRule type="cellIs" dxfId="131" priority="32" stopIfTrue="1" operator="equal">
      <formula>"Muy Alta"</formula>
    </cfRule>
    <cfRule type="containsText" dxfId="130" priority="33" operator="containsText" text="ZONA RIESGO ALTA">
      <formula>NOT(ISERROR(SEARCH("ZONA RIESGO ALTA",M5)))</formula>
    </cfRule>
    <cfRule type="containsText" dxfId="129" priority="34" operator="containsText" text="ZONA RIESGO MODERADA">
      <formula>NOT(ISERROR(SEARCH("ZONA RIESGO MODERADA",M5)))</formula>
    </cfRule>
    <cfRule type="containsText" dxfId="128" priority="35" operator="containsText" text="ZONA RIESGO BAJA">
      <formula>NOT(ISERROR(SEARCH("ZONA RIESGO BAJA",M5)))</formula>
    </cfRule>
    <cfRule type="cellIs" dxfId="127" priority="36" operator="equal">
      <formula>"Muy Baja"</formula>
    </cfRule>
  </conditionalFormatting>
  <conditionalFormatting sqref="M5:M64">
    <cfRule type="containsText" dxfId="126" priority="31" operator="containsText" text="ZONA RIESGO EXTREMA">
      <formula>NOT(ISERROR(SEARCH("ZONA RIESGO EXTREMA",M5)))</formula>
    </cfRule>
  </conditionalFormatting>
  <conditionalFormatting sqref="X5:X64">
    <cfRule type="containsText" dxfId="125" priority="28" operator="containsText" text="DEBIL">
      <formula>NOT(ISERROR(SEARCH("DEBIL",X5)))</formula>
    </cfRule>
    <cfRule type="containsText" dxfId="124" priority="29" operator="containsText" text="MODERADO">
      <formula>NOT(ISERROR(SEARCH("MODERADO",X5)))</formula>
    </cfRule>
    <cfRule type="containsText" dxfId="123" priority="30" operator="containsText" text="FUERTE">
      <formula>NOT(ISERROR(SEARCH("FUERTE",X5)))</formula>
    </cfRule>
  </conditionalFormatting>
  <conditionalFormatting sqref="AC5:AD5 AC11:AD11 AC17:AD17 AC23:AD23 AC29:AD29 AC35:AD35 AC41:AD41 AC47:AD47 AC53:AD53 AC59:AD59">
    <cfRule type="containsText" dxfId="122" priority="17" operator="containsText" text="DEBIL">
      <formula>NOT(ISERROR(SEARCH("DEBIL",AC5)))</formula>
    </cfRule>
    <cfRule type="containsText" dxfId="121" priority="18" operator="containsText" text="MODERADO">
      <formula>NOT(ISERROR(SEARCH("MODERADO",AC5)))</formula>
    </cfRule>
    <cfRule type="containsText" dxfId="120" priority="19" operator="containsText" text="FUERTE">
      <formula>NOT(ISERROR(SEARCH("FUERTE",AC5)))</formula>
    </cfRule>
  </conditionalFormatting>
  <conditionalFormatting sqref="AI5:AJ5 AI11:AJ11 AI17:AJ17 AI23:AJ23 AI29:AJ29 AI35:AJ35 AI41:AJ41 AI47:AJ47 AI53:AJ53 AI59:AJ59">
    <cfRule type="containsText" dxfId="119" priority="1" operator="containsText" text="casi seguro">
      <formula>NOT(ISERROR(SEARCH("casi seguro",AI5)))</formula>
    </cfRule>
    <cfRule type="containsText" dxfId="118" priority="2" operator="containsText" text="PROBABLE">
      <formula>NOT(ISERROR(SEARCH("PROBABLE",AI5)))</formula>
    </cfRule>
    <cfRule type="containsText" dxfId="117" priority="3" operator="containsText" text="posible">
      <formula>NOT(ISERROR(SEARCH("posible",AI5)))</formula>
    </cfRule>
    <cfRule type="containsText" dxfId="116" priority="4" operator="containsText" text="Improbable">
      <formula>NOT(ISERROR(SEARCH("Improbable",AI5)))</formula>
    </cfRule>
    <cfRule type="containsText" dxfId="115" priority="5" operator="containsText" text="Rara vez">
      <formula>NOT(ISERROR(SEARCH("Rara vez",AI5)))</formula>
    </cfRule>
  </conditionalFormatting>
  <conditionalFormatting sqref="AL5 AL11 AL17 AL23 AL29 AL35 AL41 AL47 AL53 AL59">
    <cfRule type="cellIs" dxfId="110" priority="12" stopIfTrue="1" operator="equal">
      <formula>"Muy Alta"</formula>
    </cfRule>
    <cfRule type="containsText" dxfId="109" priority="13" operator="containsText" text="ZONA RIESGO ALTA">
      <formula>NOT(ISERROR(SEARCH("ZONA RIESGO ALTA",AL5)))</formula>
    </cfRule>
    <cfRule type="containsText" dxfId="108" priority="14" operator="containsText" text="ZONA RIESGO MODERADA">
      <formula>NOT(ISERROR(SEARCH("ZONA RIESGO MODERADA",AL5)))</formula>
    </cfRule>
    <cfRule type="containsText" dxfId="107" priority="15" operator="containsText" text="ZONA RIESGO BAJA">
      <formula>NOT(ISERROR(SEARCH("ZONA RIESGO BAJA",AL5)))</formula>
    </cfRule>
    <cfRule type="cellIs" dxfId="106" priority="16" operator="equal">
      <formula>"Muy Baja"</formula>
    </cfRule>
  </conditionalFormatting>
  <conditionalFormatting sqref="AL5:AL64">
    <cfRule type="containsText" dxfId="105" priority="11"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customProperties>
    <customPr name="EpmWorksheetKeyString_GUID" r:id="rId2"/>
  </customProperties>
  <legacyDrawing r:id="rId3"/>
  <legacyDrawingHF r:id="rId4"/>
  <extLst>
    <ext xmlns:x14="http://schemas.microsoft.com/office/spreadsheetml/2009/9/main" uri="{78C0D931-6437-407d-A8EE-F0AAD7539E65}">
      <x14:conditionalFormattings>
        <x14:conditionalFormatting xmlns:xm="http://schemas.microsoft.com/office/excel/2006/main">
          <x14:cfRule type="containsText" priority="6" operator="containsText" id="{AD203612-25EC-4686-BFE9-6479FC2C2B07}">
            <xm:f>NOT(ISERROR(SEARCH(#REF!,AI5)))</xm:f>
            <xm:f>#REF!</xm:f>
            <x14:dxf>
              <fill>
                <gradientFill degree="180">
                  <stop position="0">
                    <color rgb="FF008744"/>
                  </stop>
                  <stop position="1">
                    <color theme="0"/>
                  </stop>
                </gradientFill>
              </fill>
            </x14:dxf>
          </x14:cfRule>
          <x14:cfRule type="containsText" priority="8" operator="containsText" id="{DA000740-0671-441C-928E-6090D22BF798}">
            <xm:f>NOT(ISERROR(SEARCH(#REF!,AI5)))</xm:f>
            <xm:f>#REF!</xm:f>
            <x14:dxf>
              <fill>
                <gradientFill degree="180">
                  <stop position="0">
                    <color rgb="FF008744"/>
                  </stop>
                  <stop position="1">
                    <color rgb="FFFFFFFF"/>
                  </stop>
                </gradientFill>
              </fill>
            </x14:dxf>
          </x14:cfRule>
          <x14:cfRule type="containsText" priority="9" operator="containsText" id="{4967739F-55D5-41FA-8786-9A66FF772A44}">
            <xm:f>NOT(ISERROR(SEARCH(#REF!,AI5)))</xm:f>
            <xm:f>#REF!</xm:f>
            <x14:dxf>
              <fill>
                <gradientFill>
                  <stop position="0">
                    <color theme="0"/>
                  </stop>
                  <stop position="1">
                    <color rgb="FFFFFF00"/>
                  </stop>
                </gradientFill>
              </fill>
            </x14:dxf>
          </x14:cfRule>
          <x14:cfRule type="containsText" priority="10" operator="containsText" id="{415CE5F9-37B2-4B45-A599-4D477427DE99}">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zoomScale="70" zoomScaleNormal="70" zoomScaleSheetLayoutView="10" zoomScalePageLayoutView="55" workbookViewId="0">
      <selection activeCell="B1" sqref="B1"/>
    </sheetView>
  </sheetViews>
  <sheetFormatPr baseColWidth="10" defaultColWidth="11.42578125" defaultRowHeight="33" customHeight="1" x14ac:dyDescent="0.3"/>
  <cols>
    <col min="1" max="1" width="4" style="167" bestFit="1" customWidth="1"/>
    <col min="2" max="4" width="18.7109375" style="168" customWidth="1"/>
    <col min="5" max="5" width="32.42578125" style="161" customWidth="1"/>
    <col min="6" max="7" width="18.7109375" style="168" customWidth="1"/>
    <col min="8" max="9" width="14.140625" style="167" customWidth="1"/>
    <col min="10" max="10" width="18.85546875" style="167" customWidth="1"/>
    <col min="11" max="11" width="19" style="169" customWidth="1"/>
    <col min="12" max="12" width="32.42578125" style="161" customWidth="1"/>
    <col min="13" max="13" width="17.85546875" style="161" customWidth="1"/>
    <col min="14" max="14" width="18.85546875" style="161" customWidth="1"/>
    <col min="15" max="15" width="6.28515625" style="161" bestFit="1" customWidth="1"/>
    <col min="16" max="16" width="27" style="161" customWidth="1"/>
    <col min="17" max="17" width="16.140625" style="161" customWidth="1"/>
    <col min="18" max="18" width="17.5703125" style="161" customWidth="1"/>
    <col min="19" max="19" width="6.28515625" style="161" bestFit="1" customWidth="1"/>
    <col min="20" max="20" width="16" style="161" customWidth="1"/>
    <col min="21" max="21" width="5.85546875" style="161" customWidth="1"/>
    <col min="22" max="22" width="31" style="161" customWidth="1"/>
    <col min="23" max="23" width="15.140625" style="161" bestFit="1" customWidth="1"/>
    <col min="24" max="24" width="15.140625" style="161" customWidth="1"/>
    <col min="25" max="25" width="21" style="161" customWidth="1"/>
    <col min="26" max="26" width="19.28515625" style="161" customWidth="1"/>
    <col min="27" max="27" width="28.42578125" style="161" customWidth="1"/>
    <col min="28" max="28" width="6.85546875" style="161" customWidth="1"/>
    <col min="29" max="29" width="5" style="161" customWidth="1"/>
    <col min="30" max="30" width="5.5703125" style="161" customWidth="1"/>
    <col min="31" max="31" width="7.140625" style="161" customWidth="1"/>
    <col min="32" max="32" width="6.7109375" style="161" customWidth="1"/>
    <col min="33" max="33" width="7.5703125" style="161" customWidth="1"/>
    <col min="34" max="34" width="8.140625" style="161" customWidth="1"/>
    <col min="35" max="35" width="8.7109375" style="161" customWidth="1"/>
    <col min="36" max="36" width="10.42578125" style="161" customWidth="1"/>
    <col min="37" max="37" width="9.28515625" style="161" customWidth="1"/>
    <col min="38" max="38" width="9.140625" style="161" customWidth="1"/>
    <col min="39" max="39" width="8.42578125" style="161" customWidth="1"/>
    <col min="40" max="40" width="7.28515625" style="161" customWidth="1"/>
    <col min="41" max="41" width="23" style="161" customWidth="1"/>
    <col min="42" max="42" width="18.85546875" style="161" customWidth="1"/>
    <col min="43" max="43" width="22.140625" style="161" customWidth="1"/>
    <col min="44" max="44" width="20.5703125" style="161" customWidth="1"/>
    <col min="45" max="45" width="18.5703125" style="161" customWidth="1"/>
    <col min="46" max="46" width="20.5703125" style="161" customWidth="1"/>
    <col min="47" max="47" width="18.5703125" style="161" customWidth="1"/>
    <col min="48" max="48" width="20.5703125" style="161" customWidth="1"/>
    <col min="49" max="49" width="18.5703125" style="161" customWidth="1"/>
    <col min="50" max="50" width="20.5703125" style="161" customWidth="1"/>
    <col min="51" max="51" width="18.5703125" style="161" customWidth="1"/>
    <col min="52" max="52" width="21" style="161" customWidth="1"/>
    <col min="53" max="54" width="23" style="161" customWidth="1"/>
    <col min="55" max="55" width="18.85546875" style="161" customWidth="1"/>
    <col min="56" max="56" width="16.85546875" style="161" customWidth="1"/>
    <col min="57" max="57" width="19.5703125" style="161" customWidth="1"/>
    <col min="58" max="59" width="23" style="161" customWidth="1"/>
    <col min="60" max="60" width="18.85546875" style="161" customWidth="1"/>
    <col min="61" max="61" width="16.85546875" style="161" customWidth="1"/>
    <col min="62" max="62" width="19.5703125" style="161" customWidth="1"/>
    <col min="63" max="64" width="23" style="161" customWidth="1"/>
    <col min="65" max="65" width="18.85546875" style="161" customWidth="1"/>
    <col min="66" max="66" width="16.85546875" style="161" customWidth="1"/>
    <col min="67" max="67" width="19.5703125" style="161" customWidth="1"/>
    <col min="68" max="69" width="23" style="161" customWidth="1"/>
    <col min="70" max="70" width="18.85546875" style="161" customWidth="1"/>
    <col min="71" max="71" width="16.85546875" style="161" customWidth="1"/>
    <col min="72" max="72" width="19.5703125" style="161" customWidth="1"/>
    <col min="73" max="73" width="20.5703125" style="161" customWidth="1"/>
    <col min="74" max="75" width="23" style="161" customWidth="1"/>
    <col min="76" max="76" width="18.5703125" style="161" customWidth="1"/>
    <col min="77" max="77" width="20.5703125" style="161" customWidth="1"/>
    <col min="78" max="78" width="23" style="161" customWidth="1"/>
    <col min="79" max="79" width="18.5703125" style="161" customWidth="1"/>
    <col min="80" max="80" width="20.5703125" style="161" customWidth="1"/>
    <col min="81" max="81" width="23" style="161" customWidth="1"/>
    <col min="82" max="82" width="18.85546875" style="161" customWidth="1"/>
    <col min="83" max="83" width="23.5703125" style="161" customWidth="1"/>
    <col min="84" max="16384" width="11.42578125" style="161"/>
  </cols>
  <sheetData>
    <row r="1" spans="1:109" ht="33" customHeight="1" x14ac:dyDescent="0.3">
      <c r="A1" s="156"/>
      <c r="B1" s="157"/>
      <c r="C1" s="157"/>
      <c r="D1" s="157"/>
      <c r="E1" s="158"/>
      <c r="F1" s="157"/>
      <c r="G1" s="157"/>
      <c r="H1" s="159"/>
      <c r="I1" s="159"/>
      <c r="J1" s="159"/>
      <c r="K1" s="160"/>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row>
    <row r="2" spans="1:109" ht="33" customHeight="1" x14ac:dyDescent="0.3">
      <c r="A2" s="365" t="s">
        <v>114</v>
      </c>
      <c r="B2" s="366"/>
      <c r="C2" s="366"/>
      <c r="D2" s="366"/>
      <c r="E2" s="366"/>
      <c r="F2" s="366"/>
      <c r="G2" s="366"/>
      <c r="H2" s="366"/>
      <c r="I2" s="366"/>
      <c r="J2" s="366"/>
      <c r="K2" s="366"/>
      <c r="L2" s="367"/>
      <c r="M2" s="365" t="s">
        <v>115</v>
      </c>
      <c r="N2" s="366"/>
      <c r="O2" s="366"/>
      <c r="P2" s="366"/>
      <c r="Q2" s="366"/>
      <c r="R2" s="366"/>
      <c r="S2" s="366"/>
      <c r="T2" s="367"/>
      <c r="U2" s="335" t="s">
        <v>116</v>
      </c>
      <c r="V2" s="335"/>
      <c r="W2" s="335"/>
      <c r="X2" s="335"/>
      <c r="Y2" s="335"/>
      <c r="Z2" s="335"/>
      <c r="AA2" s="335"/>
      <c r="AB2" s="335"/>
      <c r="AC2" s="335"/>
      <c r="AD2" s="335"/>
      <c r="AE2" s="335"/>
      <c r="AF2" s="335"/>
      <c r="AG2" s="335"/>
      <c r="AH2" s="335" t="s">
        <v>117</v>
      </c>
      <c r="AI2" s="335"/>
      <c r="AJ2" s="335"/>
      <c r="AK2" s="335"/>
      <c r="AL2" s="335"/>
      <c r="AM2" s="335"/>
      <c r="AN2" s="335"/>
      <c r="AO2" s="336" t="s">
        <v>118</v>
      </c>
      <c r="AP2" s="336"/>
      <c r="AQ2" s="336"/>
      <c r="AR2" s="336"/>
      <c r="AS2" s="336"/>
      <c r="AT2" s="336"/>
      <c r="AU2" s="336"/>
      <c r="AV2" s="336"/>
      <c r="AW2" s="336"/>
      <c r="AX2" s="336"/>
      <c r="AY2" s="336"/>
      <c r="AZ2" s="336"/>
      <c r="BA2" s="341" t="s">
        <v>119</v>
      </c>
      <c r="BB2" s="341"/>
      <c r="BC2" s="341"/>
      <c r="BD2" s="341"/>
      <c r="BE2" s="341"/>
      <c r="BF2" s="341" t="s">
        <v>120</v>
      </c>
      <c r="BG2" s="341"/>
      <c r="BH2" s="341"/>
      <c r="BI2" s="341"/>
      <c r="BJ2" s="341"/>
      <c r="BK2" s="341" t="s">
        <v>121</v>
      </c>
      <c r="BL2" s="341"/>
      <c r="BM2" s="341"/>
      <c r="BN2" s="341"/>
      <c r="BO2" s="341"/>
      <c r="BP2" s="341" t="s">
        <v>122</v>
      </c>
      <c r="BQ2" s="341"/>
      <c r="BR2" s="341"/>
      <c r="BS2" s="341"/>
      <c r="BT2" s="341"/>
      <c r="BU2" s="333" t="s">
        <v>123</v>
      </c>
      <c r="BV2" s="333"/>
      <c r="BW2" s="333"/>
      <c r="BX2" s="333"/>
      <c r="BY2" s="368" t="s">
        <v>124</v>
      </c>
      <c r="BZ2" s="368"/>
      <c r="CA2" s="368"/>
      <c r="CB2" s="362" t="s">
        <v>125</v>
      </c>
      <c r="CC2" s="363"/>
      <c r="CD2" s="363"/>
      <c r="CE2" s="364"/>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row>
    <row r="3" spans="1:109" ht="33" customHeight="1" x14ac:dyDescent="0.3">
      <c r="A3" s="342" t="s">
        <v>126</v>
      </c>
      <c r="B3" s="330" t="s">
        <v>7</v>
      </c>
      <c r="C3" s="330" t="s">
        <v>9</v>
      </c>
      <c r="D3" s="330" t="s">
        <v>11</v>
      </c>
      <c r="E3" s="335" t="s">
        <v>21</v>
      </c>
      <c r="F3" s="330" t="s">
        <v>355</v>
      </c>
      <c r="G3" s="330" t="s">
        <v>356</v>
      </c>
      <c r="H3" s="335" t="s">
        <v>15</v>
      </c>
      <c r="I3" s="335" t="s">
        <v>357</v>
      </c>
      <c r="J3" s="335" t="s">
        <v>358</v>
      </c>
      <c r="K3" s="330" t="s">
        <v>23</v>
      </c>
      <c r="L3" s="335" t="s">
        <v>359</v>
      </c>
      <c r="M3" s="330" t="s">
        <v>129</v>
      </c>
      <c r="N3" s="330" t="s">
        <v>130</v>
      </c>
      <c r="O3" s="335" t="s">
        <v>131</v>
      </c>
      <c r="P3" s="330" t="s">
        <v>132</v>
      </c>
      <c r="Q3" s="330" t="s">
        <v>133</v>
      </c>
      <c r="R3" s="330" t="s">
        <v>134</v>
      </c>
      <c r="S3" s="335" t="s">
        <v>131</v>
      </c>
      <c r="T3" s="330" t="s">
        <v>29</v>
      </c>
      <c r="U3" s="329" t="s">
        <v>135</v>
      </c>
      <c r="V3" s="330" t="s">
        <v>31</v>
      </c>
      <c r="W3" s="330" t="s">
        <v>33</v>
      </c>
      <c r="X3" s="343" t="s">
        <v>136</v>
      </c>
      <c r="Y3" s="344"/>
      <c r="Z3" s="344"/>
      <c r="AA3" s="345"/>
      <c r="AB3" s="330" t="s">
        <v>137</v>
      </c>
      <c r="AC3" s="330"/>
      <c r="AD3" s="330"/>
      <c r="AE3" s="330"/>
      <c r="AF3" s="330"/>
      <c r="AG3" s="330"/>
      <c r="AH3" s="329" t="s">
        <v>138</v>
      </c>
      <c r="AI3" s="329" t="s">
        <v>139</v>
      </c>
      <c r="AJ3" s="329" t="s">
        <v>131</v>
      </c>
      <c r="AK3" s="329" t="s">
        <v>140</v>
      </c>
      <c r="AL3" s="329" t="s">
        <v>131</v>
      </c>
      <c r="AM3" s="329" t="s">
        <v>141</v>
      </c>
      <c r="AN3" s="329" t="s">
        <v>49</v>
      </c>
      <c r="AO3" s="331" t="s">
        <v>142</v>
      </c>
      <c r="AP3" s="331" t="s">
        <v>143</v>
      </c>
      <c r="AQ3" s="331" t="s">
        <v>144</v>
      </c>
      <c r="AR3" s="331" t="s">
        <v>145</v>
      </c>
      <c r="AS3" s="331" t="s">
        <v>146</v>
      </c>
      <c r="AT3" s="331" t="s">
        <v>145</v>
      </c>
      <c r="AU3" s="339" t="s">
        <v>147</v>
      </c>
      <c r="AV3" s="331" t="s">
        <v>145</v>
      </c>
      <c r="AW3" s="331" t="s">
        <v>148</v>
      </c>
      <c r="AX3" s="331" t="s">
        <v>145</v>
      </c>
      <c r="AY3" s="339" t="s">
        <v>149</v>
      </c>
      <c r="AZ3" s="331" t="s">
        <v>53</v>
      </c>
      <c r="BA3" s="332" t="s">
        <v>150</v>
      </c>
      <c r="BB3" s="332" t="s">
        <v>151</v>
      </c>
      <c r="BC3" s="332" t="s">
        <v>143</v>
      </c>
      <c r="BD3" s="332" t="s">
        <v>152</v>
      </c>
      <c r="BE3" s="332" t="s">
        <v>153</v>
      </c>
      <c r="BF3" s="332" t="s">
        <v>150</v>
      </c>
      <c r="BG3" s="332" t="s">
        <v>151</v>
      </c>
      <c r="BH3" s="332" t="s">
        <v>143</v>
      </c>
      <c r="BI3" s="332" t="s">
        <v>152</v>
      </c>
      <c r="BJ3" s="332" t="s">
        <v>153</v>
      </c>
      <c r="BK3" s="332" t="s">
        <v>150</v>
      </c>
      <c r="BL3" s="332" t="s">
        <v>151</v>
      </c>
      <c r="BM3" s="332" t="s">
        <v>143</v>
      </c>
      <c r="BN3" s="332" t="s">
        <v>152</v>
      </c>
      <c r="BO3" s="332" t="s">
        <v>153</v>
      </c>
      <c r="BP3" s="332" t="s">
        <v>150</v>
      </c>
      <c r="BQ3" s="332" t="s">
        <v>151</v>
      </c>
      <c r="BR3" s="332" t="s">
        <v>143</v>
      </c>
      <c r="BS3" s="332" t="s">
        <v>152</v>
      </c>
      <c r="BT3" s="332" t="s">
        <v>153</v>
      </c>
      <c r="BU3" s="328" t="s">
        <v>155</v>
      </c>
      <c r="BV3" s="328" t="s">
        <v>324</v>
      </c>
      <c r="BW3" s="328" t="s">
        <v>156</v>
      </c>
      <c r="BX3" s="328" t="s">
        <v>151</v>
      </c>
      <c r="BY3" s="369" t="s">
        <v>145</v>
      </c>
      <c r="BZ3" s="369" t="s">
        <v>157</v>
      </c>
      <c r="CA3" s="369" t="s">
        <v>158</v>
      </c>
      <c r="CB3" s="327" t="s">
        <v>159</v>
      </c>
      <c r="CC3" s="327" t="s">
        <v>160</v>
      </c>
      <c r="CD3" s="327" t="s">
        <v>161</v>
      </c>
      <c r="CE3" s="327" t="s">
        <v>162</v>
      </c>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row>
    <row r="4" spans="1:109" s="163" customFormat="1" ht="99.75" customHeight="1" x14ac:dyDescent="0.25">
      <c r="A4" s="342"/>
      <c r="B4" s="330"/>
      <c r="C4" s="330"/>
      <c r="D4" s="330"/>
      <c r="E4" s="335"/>
      <c r="F4" s="330"/>
      <c r="G4" s="330"/>
      <c r="H4" s="335"/>
      <c r="I4" s="335"/>
      <c r="J4" s="335"/>
      <c r="K4" s="330"/>
      <c r="L4" s="335"/>
      <c r="M4" s="330"/>
      <c r="N4" s="330"/>
      <c r="O4" s="335"/>
      <c r="P4" s="330"/>
      <c r="Q4" s="330"/>
      <c r="R4" s="335"/>
      <c r="S4" s="335"/>
      <c r="T4" s="330"/>
      <c r="U4" s="329"/>
      <c r="V4" s="330"/>
      <c r="W4" s="330"/>
      <c r="X4" s="170" t="s">
        <v>360</v>
      </c>
      <c r="Y4" s="170" t="s">
        <v>164</v>
      </c>
      <c r="Z4" s="170" t="s">
        <v>165</v>
      </c>
      <c r="AA4" s="170" t="s">
        <v>166</v>
      </c>
      <c r="AB4" s="171" t="s">
        <v>70</v>
      </c>
      <c r="AC4" s="171" t="s">
        <v>167</v>
      </c>
      <c r="AD4" s="171" t="s">
        <v>168</v>
      </c>
      <c r="AE4" s="171" t="s">
        <v>169</v>
      </c>
      <c r="AF4" s="171" t="s">
        <v>170</v>
      </c>
      <c r="AG4" s="171" t="s">
        <v>152</v>
      </c>
      <c r="AH4" s="329"/>
      <c r="AI4" s="329"/>
      <c r="AJ4" s="329"/>
      <c r="AK4" s="329"/>
      <c r="AL4" s="329"/>
      <c r="AM4" s="329"/>
      <c r="AN4" s="329"/>
      <c r="AO4" s="331"/>
      <c r="AP4" s="331"/>
      <c r="AQ4" s="331"/>
      <c r="AR4" s="331"/>
      <c r="AS4" s="331"/>
      <c r="AT4" s="331"/>
      <c r="AU4" s="340"/>
      <c r="AV4" s="331"/>
      <c r="AW4" s="331"/>
      <c r="AX4" s="331"/>
      <c r="AY4" s="340"/>
      <c r="AZ4" s="331"/>
      <c r="BA4" s="332"/>
      <c r="BB4" s="332"/>
      <c r="BC4" s="332"/>
      <c r="BD4" s="332"/>
      <c r="BE4" s="332"/>
      <c r="BF4" s="332"/>
      <c r="BG4" s="332"/>
      <c r="BH4" s="332"/>
      <c r="BI4" s="332"/>
      <c r="BJ4" s="332"/>
      <c r="BK4" s="332"/>
      <c r="BL4" s="332"/>
      <c r="BM4" s="332"/>
      <c r="BN4" s="332"/>
      <c r="BO4" s="332"/>
      <c r="BP4" s="332"/>
      <c r="BQ4" s="332"/>
      <c r="BR4" s="332"/>
      <c r="BS4" s="332"/>
      <c r="BT4" s="332"/>
      <c r="BU4" s="328"/>
      <c r="BV4" s="328"/>
      <c r="BW4" s="328"/>
      <c r="BX4" s="328"/>
      <c r="BY4" s="369"/>
      <c r="BZ4" s="369"/>
      <c r="CA4" s="369"/>
      <c r="CB4" s="327"/>
      <c r="CC4" s="327"/>
      <c r="CD4" s="327"/>
      <c r="CE4" s="327"/>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row>
    <row r="5" spans="1:109" s="166" customFormat="1" ht="110.25" customHeight="1" x14ac:dyDescent="0.25">
      <c r="A5" s="393">
        <v>1</v>
      </c>
      <c r="B5" s="391"/>
      <c r="C5" s="391"/>
      <c r="D5" s="391"/>
      <c r="E5" s="392"/>
      <c r="F5" s="391"/>
      <c r="G5" s="391"/>
      <c r="H5" s="391"/>
      <c r="I5" s="153"/>
      <c r="J5" s="153"/>
      <c r="K5" s="391"/>
      <c r="L5" s="392"/>
      <c r="M5" s="393"/>
      <c r="N5" s="349" t="str">
        <f>IF(M5&lt;=0,"",IF(M5&lt;=2,"Muy Baja",IF(M5&lt;=24,"Baja",IF(M5&lt;=500,"Media",IF(M5&lt;=5000,"Alta","Muy Alta")))))</f>
        <v/>
      </c>
      <c r="O5" s="350" t="str">
        <f>IF(N5="","",IF(N5="Muy Baja",0.2,IF(N5="Baja",0.4,IF(N5="Media",0.6,IF(N5="Alta",0.8,IF(N5="Muy Alta",1,))))))</f>
        <v/>
      </c>
      <c r="P5" s="399"/>
      <c r="Q5" s="350">
        <f>IF(NOT(ISERROR(MATCH(P5,'Tabla Impacto'!$B$221:$B$223,0))),'Tabla Impacto'!$F$223&amp;"Por favor no seleccionar los criterios de impacto(Afectación Económica o presupuestal y Pérdida Reputacional)",P5)</f>
        <v>0</v>
      </c>
      <c r="R5" s="349" t="str">
        <f>IF(OR(Q5='Tabla Impacto'!$C$11,Q5='Tabla Impacto'!$D$11),"Leve",IF(OR(Q5='Tabla Impacto'!$C$12,Q5='Tabla Impacto'!$D$12),"Menor",IF(OR(Q5='Tabla Impacto'!$C$13,Q5='Tabla Impacto'!$D$13),"Moderado",IF(OR(Q5='Tabla Impacto'!$C$14,Q5='Tabla Impacto'!$D$14),"Mayor",IF(OR(Q5='Tabla Impacto'!$C$15,Q5='Tabla Impacto'!$D$15),"Catastrófico","")))))</f>
        <v/>
      </c>
      <c r="S5" s="350" t="str">
        <f>IF(R5="","",IF(R5="Leve",0.2,IF(R5="Menor",0.4,IF(R5="Moderado",0.6,IF(R5="Mayor",0.8,IF(R5="Catastrófico",1,))))))</f>
        <v/>
      </c>
      <c r="T5" s="351"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154">
        <v>1</v>
      </c>
      <c r="V5" s="116"/>
      <c r="W5" s="184" t="str">
        <f t="shared" ref="W5:W36" si="0">IF(OR(AB5="Preventivo",AB5="Detectivo"),"Probabilidad",IF(AB5="Correctivo","Impacto",""))</f>
        <v/>
      </c>
      <c r="X5" s="164"/>
      <c r="Y5" s="164"/>
      <c r="Z5" s="164"/>
      <c r="AA5" s="164"/>
      <c r="AB5" s="152"/>
      <c r="AC5" s="152"/>
      <c r="AD5" s="117" t="str">
        <f t="shared" ref="AD5" si="1">IF(AND(AB5="Preventivo",AC5="Automático"),"50%",IF(AND(AB5="Preventivo",AC5="Manual"),"40%",IF(AND(AB5="Detectivo",AC5="Automático"),"40%",IF(AND(AB5="Detectivo",AC5="Manual"),"30%",IF(AND(AB5="Correctivo",AC5="Automático"),"35%",IF(AND(AB5="Correctivo",AC5="Manual"),"25%",""))))))</f>
        <v/>
      </c>
      <c r="AE5" s="152"/>
      <c r="AF5" s="152"/>
      <c r="AG5" s="152"/>
      <c r="AH5" s="177" t="str">
        <f>IFERROR(IF(W5="Probabilidad",(O5-(+O5*AD5)),IF(W5="Impacto",O5,"")),"")</f>
        <v/>
      </c>
      <c r="AI5" s="151" t="str">
        <f>IFERROR(IF(AH5="","",IF(AH5&lt;=0.2,"Muy Baja",IF(AH5&lt;=0.4,"Baja",IF(AH5&lt;=0.6,"Media",IF(AH5&lt;=0.8,"Alta","Muy Alta"))))),"")</f>
        <v/>
      </c>
      <c r="AJ5" s="117" t="str">
        <f t="shared" ref="AJ5" si="2">+AH5</f>
        <v/>
      </c>
      <c r="AK5" s="151" t="str">
        <f>IFERROR(IF(AL5="","",IF(AL5&lt;=0.2,"Leve",IF(AL5&lt;=0.4,"Menor",IF(AL5&lt;=0.6,"Moderado",IF(AL5&lt;=0.8,"Mayor","Catastrófico"))))),"")</f>
        <v/>
      </c>
      <c r="AL5" s="117" t="str">
        <f>IFERROR(IF(W5="Impacto",(S5-(+S5*AD5)),IF(W5="Probabilidad",S5,"")),"")</f>
        <v/>
      </c>
      <c r="AM5" s="118"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
      </c>
      <c r="AN5" s="400"/>
      <c r="AO5" s="153"/>
      <c r="AP5" s="154"/>
      <c r="AQ5" s="119"/>
      <c r="AR5" s="119"/>
      <c r="AS5" s="153"/>
      <c r="AT5" s="119"/>
      <c r="AU5" s="153"/>
      <c r="AV5" s="119"/>
      <c r="AW5" s="153"/>
      <c r="AX5" s="119"/>
      <c r="AY5" s="153"/>
      <c r="AZ5" s="154"/>
      <c r="BA5" s="153"/>
      <c r="BB5" s="153"/>
      <c r="BC5" s="154"/>
      <c r="BD5" s="119"/>
      <c r="BE5" s="119"/>
      <c r="BF5" s="153"/>
      <c r="BG5" s="153"/>
      <c r="BH5" s="154"/>
      <c r="BI5" s="119"/>
      <c r="BJ5" s="119"/>
      <c r="BK5" s="153"/>
      <c r="BL5" s="153"/>
      <c r="BM5" s="154"/>
      <c r="BN5" s="119"/>
      <c r="BO5" s="119"/>
      <c r="BP5" s="153"/>
      <c r="BQ5" s="153"/>
      <c r="BR5" s="154"/>
      <c r="BS5" s="119"/>
      <c r="BT5" s="119"/>
      <c r="BU5" s="119"/>
      <c r="BV5" s="153"/>
      <c r="BW5" s="153"/>
      <c r="BX5" s="153"/>
      <c r="BY5" s="119"/>
      <c r="BZ5" s="153"/>
      <c r="CA5" s="153"/>
      <c r="CB5" s="262" t="s">
        <v>239</v>
      </c>
      <c r="CC5" s="263" t="s">
        <v>361</v>
      </c>
      <c r="CD5" s="263" t="s">
        <v>289</v>
      </c>
      <c r="CE5" s="263" t="s">
        <v>289</v>
      </c>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row>
    <row r="6" spans="1:109" ht="15.75" customHeight="1" x14ac:dyDescent="0.3">
      <c r="A6" s="393"/>
      <c r="B6" s="391"/>
      <c r="C6" s="391"/>
      <c r="D6" s="391"/>
      <c r="E6" s="392"/>
      <c r="F6" s="391"/>
      <c r="G6" s="391"/>
      <c r="H6" s="391"/>
      <c r="I6" s="153"/>
      <c r="J6" s="153"/>
      <c r="K6" s="391"/>
      <c r="L6" s="392"/>
      <c r="M6" s="393"/>
      <c r="N6" s="349"/>
      <c r="O6" s="350"/>
      <c r="P6" s="399"/>
      <c r="Q6" s="350">
        <f>IF(NOT(ISERROR(MATCH(P6,_xlfn.ANCHORARRAY(E17),0))),O19&amp;"Por favor no seleccionar los criterios de impacto",P6)</f>
        <v>0</v>
      </c>
      <c r="R6" s="349"/>
      <c r="S6" s="350"/>
      <c r="T6" s="351"/>
      <c r="U6" s="154">
        <v>2</v>
      </c>
      <c r="V6" s="116"/>
      <c r="W6" s="184" t="str">
        <f t="shared" si="0"/>
        <v/>
      </c>
      <c r="X6" s="164"/>
      <c r="Y6" s="164"/>
      <c r="Z6" s="164"/>
      <c r="AA6" s="164"/>
      <c r="AB6" s="152"/>
      <c r="AC6" s="152"/>
      <c r="AD6" s="117" t="str">
        <f t="shared" ref="AD6:AD64" si="4">IF(AND(AB6="Preventivo",AC6="Automático"),"50%",IF(AND(AB6="Preventivo",AC6="Manual"),"40%",IF(AND(AB6="Detectivo",AC6="Automático"),"40%",IF(AND(AB6="Detectivo",AC6="Manual"),"30%",IF(AND(AB6="Correctivo",AC6="Automático"),"35%",IF(AND(AB6="Correctivo",AC6="Manual"),"25%",""))))))</f>
        <v/>
      </c>
      <c r="AE6" s="152"/>
      <c r="AF6" s="152"/>
      <c r="AG6" s="152"/>
      <c r="AH6" s="177" t="str">
        <f>IFERROR(IF(AND(W5="Probabilidad",W6="Probabilidad"),(AJ5-(+AJ5*AD6)),IF(W6="Probabilidad",(O5-(+O5*AD6)),IF(W6="Impacto",AJ5,""))),"")</f>
        <v/>
      </c>
      <c r="AI6" s="151" t="str">
        <f t="shared" ref="AI6:AI64" si="5">IFERROR(IF(AH6="","",IF(AH6&lt;=0.2,"Muy Baja",IF(AH6&lt;=0.4,"Baja",IF(AH6&lt;=0.6,"Media",IF(AH6&lt;=0.8,"Alta","Muy Alta"))))),"")</f>
        <v/>
      </c>
      <c r="AJ6" s="117" t="str">
        <f t="shared" ref="AJ6:AJ36" si="6">+AH6</f>
        <v/>
      </c>
      <c r="AK6" s="151" t="str">
        <f t="shared" ref="AK6:AK64" si="7">IFERROR(IF(AL6="","",IF(AL6&lt;=0.2,"Leve",IF(AL6&lt;=0.4,"Menor",IF(AL6&lt;=0.6,"Moderado",IF(AL6&lt;=0.8,"Mayor","Catastrófico"))))),"")</f>
        <v/>
      </c>
      <c r="AL6" s="117" t="str">
        <f>IFERROR(IF(AND(W5="Impacto",W6="Impacto"),(AL5-(+AL5*AD6)),IF(W6="Impacto",($S$5-(+$S$5*AD6)),IF(W6="Probabilidad",AL5,""))),"")</f>
        <v/>
      </c>
      <c r="AM6" s="118"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401"/>
      <c r="AO6" s="153"/>
      <c r="AP6" s="154"/>
      <c r="AQ6" s="119"/>
      <c r="AR6" s="119"/>
      <c r="AS6" s="153"/>
      <c r="AT6" s="119"/>
      <c r="AU6" s="153"/>
      <c r="AV6" s="119"/>
      <c r="AW6" s="153"/>
      <c r="AX6" s="119"/>
      <c r="AY6" s="153"/>
      <c r="AZ6" s="154"/>
      <c r="BA6" s="153"/>
      <c r="BB6" s="153"/>
      <c r="BC6" s="154"/>
      <c r="BD6" s="119"/>
      <c r="BE6" s="119"/>
      <c r="BF6" s="153"/>
      <c r="BG6" s="153"/>
      <c r="BH6" s="154"/>
      <c r="BI6" s="119"/>
      <c r="BJ6" s="119"/>
      <c r="BK6" s="153"/>
      <c r="BL6" s="153"/>
      <c r="BM6" s="154"/>
      <c r="BN6" s="119"/>
      <c r="BO6" s="119"/>
      <c r="BP6" s="153"/>
      <c r="BQ6" s="153"/>
      <c r="BR6" s="154"/>
      <c r="BS6" s="119"/>
      <c r="BT6" s="119"/>
      <c r="BU6" s="119"/>
      <c r="BV6" s="153"/>
      <c r="BW6" s="153"/>
      <c r="BX6" s="153"/>
      <c r="BY6" s="119"/>
      <c r="BZ6" s="153"/>
      <c r="CA6" s="153"/>
      <c r="CB6" s="119"/>
      <c r="CC6" s="153"/>
      <c r="CD6" s="154"/>
      <c r="CE6" s="153"/>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row>
    <row r="7" spans="1:109" ht="15.75" customHeight="1" x14ac:dyDescent="0.3">
      <c r="A7" s="393"/>
      <c r="B7" s="391"/>
      <c r="C7" s="391"/>
      <c r="D7" s="391"/>
      <c r="E7" s="392"/>
      <c r="F7" s="391"/>
      <c r="G7" s="391"/>
      <c r="H7" s="391"/>
      <c r="I7" s="153"/>
      <c r="J7" s="153"/>
      <c r="K7" s="391"/>
      <c r="L7" s="392"/>
      <c r="M7" s="393"/>
      <c r="N7" s="349"/>
      <c r="O7" s="350"/>
      <c r="P7" s="399"/>
      <c r="Q7" s="350">
        <f>IF(NOT(ISERROR(MATCH(P7,_xlfn.ANCHORARRAY(E18),0))),O20&amp;"Por favor no seleccionar los criterios de impacto",P7)</f>
        <v>0</v>
      </c>
      <c r="R7" s="349"/>
      <c r="S7" s="350"/>
      <c r="T7" s="351"/>
      <c r="U7" s="154">
        <v>3</v>
      </c>
      <c r="V7" s="120"/>
      <c r="W7" s="184" t="str">
        <f t="shared" si="0"/>
        <v/>
      </c>
      <c r="X7" s="164"/>
      <c r="Y7" s="164"/>
      <c r="Z7" s="164"/>
      <c r="AA7" s="164"/>
      <c r="AB7" s="152"/>
      <c r="AC7" s="152"/>
      <c r="AD7" s="117" t="str">
        <f t="shared" si="4"/>
        <v/>
      </c>
      <c r="AE7" s="152"/>
      <c r="AF7" s="152"/>
      <c r="AG7" s="152"/>
      <c r="AH7" s="177" t="str">
        <f>IFERROR(IF(AND(W6="Probabilidad",W7="Probabilidad"),(AJ6-(+AJ6*AD7)),IF(AND(W6="Impacto",W7="Probabilidad"),(AJ5-(+AJ5*AD7)),IF(W7="Impacto",AJ6,""))),"")</f>
        <v/>
      </c>
      <c r="AI7" s="151" t="str">
        <f t="shared" si="5"/>
        <v/>
      </c>
      <c r="AJ7" s="117" t="str">
        <f t="shared" si="6"/>
        <v/>
      </c>
      <c r="AK7" s="151" t="str">
        <f t="shared" si="7"/>
        <v/>
      </c>
      <c r="AL7" s="117" t="str">
        <f>IFERROR(IF(AND(W6="Impacto",W7="Impacto"),(AL6-(+AL6*AD7)),IF(AND(W6="Probabilidad",W7="Impacto"),(AL5-(+AL5*AD7)),IF(W7="Probabilidad",AL6,""))),"")</f>
        <v/>
      </c>
      <c r="AM7" s="118" t="str">
        <f t="shared" si="8"/>
        <v/>
      </c>
      <c r="AN7" s="401"/>
      <c r="AO7" s="153"/>
      <c r="AP7" s="154"/>
      <c r="AQ7" s="119"/>
      <c r="AR7" s="119"/>
      <c r="AS7" s="153"/>
      <c r="AT7" s="119"/>
      <c r="AU7" s="153"/>
      <c r="AV7" s="119"/>
      <c r="AW7" s="153"/>
      <c r="AX7" s="119"/>
      <c r="AY7" s="153"/>
      <c r="AZ7" s="154"/>
      <c r="BA7" s="153"/>
      <c r="BB7" s="153"/>
      <c r="BC7" s="154"/>
      <c r="BD7" s="119"/>
      <c r="BE7" s="119"/>
      <c r="BF7" s="153"/>
      <c r="BG7" s="153"/>
      <c r="BH7" s="154"/>
      <c r="BI7" s="119"/>
      <c r="BJ7" s="119"/>
      <c r="BK7" s="153"/>
      <c r="BL7" s="153"/>
      <c r="BM7" s="154"/>
      <c r="BN7" s="119"/>
      <c r="BO7" s="119"/>
      <c r="BP7" s="153"/>
      <c r="BQ7" s="153"/>
      <c r="BR7" s="154"/>
      <c r="BS7" s="119"/>
      <c r="BT7" s="119"/>
      <c r="BU7" s="119"/>
      <c r="BV7" s="153"/>
      <c r="BW7" s="153"/>
      <c r="BX7" s="153"/>
      <c r="BY7" s="119"/>
      <c r="BZ7" s="153"/>
      <c r="CA7" s="153"/>
      <c r="CB7" s="119"/>
      <c r="CC7" s="153"/>
      <c r="CD7" s="154"/>
      <c r="CE7" s="153"/>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row>
    <row r="8" spans="1:109" ht="15.75" customHeight="1" x14ac:dyDescent="0.3">
      <c r="A8" s="393"/>
      <c r="B8" s="391"/>
      <c r="C8" s="391"/>
      <c r="D8" s="391"/>
      <c r="E8" s="392"/>
      <c r="F8" s="391"/>
      <c r="G8" s="391"/>
      <c r="H8" s="391"/>
      <c r="I8" s="153"/>
      <c r="J8" s="153"/>
      <c r="K8" s="391"/>
      <c r="L8" s="392"/>
      <c r="M8" s="393"/>
      <c r="N8" s="349"/>
      <c r="O8" s="350"/>
      <c r="P8" s="399"/>
      <c r="Q8" s="350">
        <f>IF(NOT(ISERROR(MATCH(P8,_xlfn.ANCHORARRAY(E19),0))),O21&amp;"Por favor no seleccionar los criterios de impacto",P8)</f>
        <v>0</v>
      </c>
      <c r="R8" s="349"/>
      <c r="S8" s="350"/>
      <c r="T8" s="351"/>
      <c r="U8" s="154">
        <v>4</v>
      </c>
      <c r="V8" s="116"/>
      <c r="W8" s="184" t="str">
        <f t="shared" si="0"/>
        <v/>
      </c>
      <c r="X8" s="164"/>
      <c r="Y8" s="164"/>
      <c r="Z8" s="164"/>
      <c r="AA8" s="164"/>
      <c r="AB8" s="152"/>
      <c r="AC8" s="152"/>
      <c r="AD8" s="117" t="str">
        <f t="shared" si="4"/>
        <v/>
      </c>
      <c r="AE8" s="152"/>
      <c r="AF8" s="152"/>
      <c r="AG8" s="152"/>
      <c r="AH8" s="177" t="str">
        <f>IFERROR(IF(AND(W7="Probabilidad",W8="Probabilidad"),(AJ7-(+AJ7*AD8)),IF(AND(W7="Impacto",W8="Probabilidad"),(AJ6-(+AJ6*AD8)),IF(W8="Impacto",AJ7,""))),"")</f>
        <v/>
      </c>
      <c r="AI8" s="151" t="str">
        <f t="shared" si="5"/>
        <v/>
      </c>
      <c r="AJ8" s="117" t="str">
        <f t="shared" si="6"/>
        <v/>
      </c>
      <c r="AK8" s="151" t="str">
        <f t="shared" si="7"/>
        <v/>
      </c>
      <c r="AL8" s="117" t="str">
        <f>IFERROR(IF(AND(W7="Impacto",W8="Impacto"),(AL7-(+AL7*AD8)),IF(AND(W7="Probabilidad",W8="Impacto"),(AL6-(+AL6*AD8)),IF(W8="Probabilidad",AL7,""))),"")</f>
        <v/>
      </c>
      <c r="AM8" s="118" t="str">
        <f t="shared" si="8"/>
        <v/>
      </c>
      <c r="AN8" s="401"/>
      <c r="AO8" s="153"/>
      <c r="AP8" s="154"/>
      <c r="AQ8" s="119"/>
      <c r="AR8" s="119"/>
      <c r="AS8" s="153"/>
      <c r="AT8" s="119"/>
      <c r="AU8" s="153"/>
      <c r="AV8" s="119"/>
      <c r="AW8" s="153"/>
      <c r="AX8" s="119"/>
      <c r="AY8" s="153"/>
      <c r="AZ8" s="154"/>
      <c r="BA8" s="153"/>
      <c r="BB8" s="153"/>
      <c r="BC8" s="154"/>
      <c r="BD8" s="119"/>
      <c r="BE8" s="119"/>
      <c r="BF8" s="153"/>
      <c r="BG8" s="153"/>
      <c r="BH8" s="154"/>
      <c r="BI8" s="119"/>
      <c r="BJ8" s="119"/>
      <c r="BK8" s="153"/>
      <c r="BL8" s="153"/>
      <c r="BM8" s="154"/>
      <c r="BN8" s="119"/>
      <c r="BO8" s="119"/>
      <c r="BP8" s="153"/>
      <c r="BQ8" s="153"/>
      <c r="BR8" s="154"/>
      <c r="BS8" s="119"/>
      <c r="BT8" s="119"/>
      <c r="BU8" s="119"/>
      <c r="BV8" s="153"/>
      <c r="BW8" s="153"/>
      <c r="BX8" s="153"/>
      <c r="BY8" s="119"/>
      <c r="BZ8" s="153"/>
      <c r="CA8" s="153"/>
      <c r="CB8" s="119"/>
      <c r="CC8" s="153"/>
      <c r="CD8" s="154"/>
      <c r="CE8" s="153"/>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row>
    <row r="9" spans="1:109" ht="15.75" customHeight="1" x14ac:dyDescent="0.3">
      <c r="A9" s="393"/>
      <c r="B9" s="391"/>
      <c r="C9" s="391"/>
      <c r="D9" s="391"/>
      <c r="E9" s="392"/>
      <c r="F9" s="391"/>
      <c r="G9" s="391"/>
      <c r="H9" s="391"/>
      <c r="I9" s="153"/>
      <c r="J9" s="153"/>
      <c r="K9" s="391"/>
      <c r="L9" s="392"/>
      <c r="M9" s="393"/>
      <c r="N9" s="349"/>
      <c r="O9" s="350"/>
      <c r="P9" s="399"/>
      <c r="Q9" s="350">
        <f>IF(NOT(ISERROR(MATCH(P9,_xlfn.ANCHORARRAY(E20),0))),O22&amp;"Por favor no seleccionar los criterios de impacto",P9)</f>
        <v>0</v>
      </c>
      <c r="R9" s="349"/>
      <c r="S9" s="350"/>
      <c r="T9" s="351"/>
      <c r="U9" s="154">
        <v>5</v>
      </c>
      <c r="V9" s="116"/>
      <c r="W9" s="184" t="str">
        <f t="shared" si="0"/>
        <v/>
      </c>
      <c r="X9" s="164"/>
      <c r="Y9" s="164"/>
      <c r="Z9" s="164"/>
      <c r="AA9" s="164"/>
      <c r="AB9" s="152"/>
      <c r="AC9" s="152"/>
      <c r="AD9" s="117" t="str">
        <f t="shared" si="4"/>
        <v/>
      </c>
      <c r="AE9" s="152"/>
      <c r="AF9" s="152"/>
      <c r="AG9" s="152"/>
      <c r="AH9" s="177" t="str">
        <f>IFERROR(IF(AND(W8="Probabilidad",W9="Probabilidad"),(AJ8-(+AJ8*AD9)),IF(AND(W8="Impacto",W9="Probabilidad"),(AJ7-(+AJ7*AD9)),IF(W9="Impacto",AJ8,""))),"")</f>
        <v/>
      </c>
      <c r="AI9" s="151" t="str">
        <f t="shared" si="5"/>
        <v/>
      </c>
      <c r="AJ9" s="117" t="str">
        <f t="shared" si="6"/>
        <v/>
      </c>
      <c r="AK9" s="151" t="str">
        <f t="shared" si="7"/>
        <v/>
      </c>
      <c r="AL9" s="117" t="str">
        <f>IFERROR(IF(AND(W8="Impacto",W9="Impacto"),(AL8-(+AL8*AD9)),IF(AND(W8="Probabilidad",W9="Impacto"),(AL7-(+AL7*AD9)),IF(W9="Probabilidad",AL8,""))),"")</f>
        <v/>
      </c>
      <c r="AM9" s="118" t="str">
        <f t="shared" si="8"/>
        <v/>
      </c>
      <c r="AN9" s="401"/>
      <c r="AO9" s="153"/>
      <c r="AP9" s="154"/>
      <c r="AQ9" s="119"/>
      <c r="AR9" s="119"/>
      <c r="AS9" s="153"/>
      <c r="AT9" s="119"/>
      <c r="AU9" s="153"/>
      <c r="AV9" s="119"/>
      <c r="AW9" s="153"/>
      <c r="AX9" s="119"/>
      <c r="AY9" s="153"/>
      <c r="AZ9" s="154"/>
      <c r="BA9" s="153"/>
      <c r="BB9" s="153"/>
      <c r="BC9" s="154"/>
      <c r="BD9" s="119"/>
      <c r="BE9" s="119"/>
      <c r="BF9" s="153"/>
      <c r="BG9" s="153"/>
      <c r="BH9" s="154"/>
      <c r="BI9" s="119"/>
      <c r="BJ9" s="119"/>
      <c r="BK9" s="153"/>
      <c r="BL9" s="153"/>
      <c r="BM9" s="154"/>
      <c r="BN9" s="119"/>
      <c r="BO9" s="119"/>
      <c r="BP9" s="153"/>
      <c r="BQ9" s="153"/>
      <c r="BR9" s="154"/>
      <c r="BS9" s="119"/>
      <c r="BT9" s="119"/>
      <c r="BU9" s="119"/>
      <c r="BV9" s="153"/>
      <c r="BW9" s="153"/>
      <c r="BX9" s="153"/>
      <c r="BY9" s="119"/>
      <c r="BZ9" s="153"/>
      <c r="CA9" s="153"/>
      <c r="CB9" s="119"/>
      <c r="CC9" s="153"/>
      <c r="CD9" s="154"/>
      <c r="CE9" s="153"/>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row>
    <row r="10" spans="1:109" ht="15.75" customHeight="1" x14ac:dyDescent="0.3">
      <c r="A10" s="393"/>
      <c r="B10" s="391"/>
      <c r="C10" s="391"/>
      <c r="D10" s="391"/>
      <c r="E10" s="392"/>
      <c r="F10" s="391"/>
      <c r="G10" s="391"/>
      <c r="H10" s="391"/>
      <c r="I10" s="153"/>
      <c r="J10" s="153"/>
      <c r="K10" s="391"/>
      <c r="L10" s="392"/>
      <c r="M10" s="393"/>
      <c r="N10" s="349"/>
      <c r="O10" s="350"/>
      <c r="P10" s="399"/>
      <c r="Q10" s="350">
        <f>IF(NOT(ISERROR(MATCH(P10,_xlfn.ANCHORARRAY(E21),0))),O23&amp;"Por favor no seleccionar los criterios de impacto",P10)</f>
        <v>0</v>
      </c>
      <c r="R10" s="349"/>
      <c r="S10" s="350"/>
      <c r="T10" s="351"/>
      <c r="U10" s="154">
        <v>6</v>
      </c>
      <c r="V10" s="116"/>
      <c r="W10" s="184" t="str">
        <f t="shared" si="0"/>
        <v/>
      </c>
      <c r="X10" s="164"/>
      <c r="Y10" s="164"/>
      <c r="Z10" s="164"/>
      <c r="AA10" s="164"/>
      <c r="AB10" s="152"/>
      <c r="AC10" s="152"/>
      <c r="AD10" s="117" t="str">
        <f t="shared" si="4"/>
        <v/>
      </c>
      <c r="AE10" s="152"/>
      <c r="AF10" s="152"/>
      <c r="AG10" s="152"/>
      <c r="AH10" s="177" t="str">
        <f>IFERROR(IF(AND(W9="Probabilidad",W10="Probabilidad"),(AJ9-(+AJ9*AD10)),IF(AND(W9="Impacto",W10="Probabilidad"),(AJ8-(+AJ8*AD10)),IF(W10="Impacto",AJ9,""))),"")</f>
        <v/>
      </c>
      <c r="AI10" s="151" t="str">
        <f t="shared" si="5"/>
        <v/>
      </c>
      <c r="AJ10" s="117" t="str">
        <f t="shared" si="6"/>
        <v/>
      </c>
      <c r="AK10" s="151" t="str">
        <f t="shared" si="7"/>
        <v/>
      </c>
      <c r="AL10" s="117" t="str">
        <f>IFERROR(IF(AND(W9="Impacto",W10="Impacto"),(AL9-(+AL9*AD10)),IF(AND(W9="Probabilidad",W10="Impacto"),(AL8-(+AL8*AD10)),IF(W10="Probabilidad",AL9,""))),"")</f>
        <v/>
      </c>
      <c r="AM10" s="118" t="str">
        <f t="shared" si="8"/>
        <v/>
      </c>
      <c r="AN10" s="402"/>
      <c r="AO10" s="153"/>
      <c r="AP10" s="154"/>
      <c r="AQ10" s="119"/>
      <c r="AR10" s="119"/>
      <c r="AS10" s="153"/>
      <c r="AT10" s="119"/>
      <c r="AU10" s="153"/>
      <c r="AV10" s="119"/>
      <c r="AW10" s="153"/>
      <c r="AX10" s="119"/>
      <c r="AY10" s="153"/>
      <c r="AZ10" s="154"/>
      <c r="BA10" s="153"/>
      <c r="BB10" s="153"/>
      <c r="BC10" s="154"/>
      <c r="BD10" s="119"/>
      <c r="BE10" s="119"/>
      <c r="BF10" s="153"/>
      <c r="BG10" s="153"/>
      <c r="BH10" s="154"/>
      <c r="BI10" s="119"/>
      <c r="BJ10" s="119"/>
      <c r="BK10" s="153"/>
      <c r="BL10" s="153"/>
      <c r="BM10" s="154"/>
      <c r="BN10" s="119"/>
      <c r="BO10" s="119"/>
      <c r="BP10" s="153"/>
      <c r="BQ10" s="153"/>
      <c r="BR10" s="154"/>
      <c r="BS10" s="119"/>
      <c r="BT10" s="119"/>
      <c r="BU10" s="119"/>
      <c r="BV10" s="153"/>
      <c r="BW10" s="153"/>
      <c r="BX10" s="153"/>
      <c r="BY10" s="119"/>
      <c r="BZ10" s="153"/>
      <c r="CA10" s="153"/>
      <c r="CB10" s="119"/>
      <c r="CC10" s="153"/>
      <c r="CD10" s="154"/>
      <c r="CE10" s="153"/>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row>
    <row r="11" spans="1:109" ht="15.75" customHeight="1" x14ac:dyDescent="0.3">
      <c r="A11" s="393">
        <v>2</v>
      </c>
      <c r="B11" s="391"/>
      <c r="C11" s="391"/>
      <c r="D11" s="391"/>
      <c r="E11" s="392"/>
      <c r="F11" s="391"/>
      <c r="G11" s="391"/>
      <c r="H11" s="391"/>
      <c r="I11" s="153"/>
      <c r="J11" s="153"/>
      <c r="K11" s="391"/>
      <c r="L11" s="392"/>
      <c r="M11" s="393"/>
      <c r="N11" s="349" t="str">
        <f>IF(M11&lt;=0,"",IF(M11&lt;=2,"Muy Baja",IF(M11&lt;=24,"Baja",IF(M11&lt;=500,"Media",IF(M11&lt;=5000,"Alta","Muy Alta")))))</f>
        <v/>
      </c>
      <c r="O11" s="350" t="str">
        <f>IF(N11="","",IF(N11="Muy Baja",0.2,IF(N11="Baja",0.4,IF(N11="Media",0.6,IF(N11="Alta",0.8,IF(N11="Muy Alta",1,))))))</f>
        <v/>
      </c>
      <c r="P11" s="399"/>
      <c r="Q11" s="350">
        <f>IF(NOT(ISERROR(MATCH(P11,'Tabla Impacto'!$B$221:$B$223,0))),'Tabla Impacto'!$F$223&amp;"Por favor no seleccionar los criterios de impacto(Afectación Económica o presupuestal y Pérdida Reputacional)",P11)</f>
        <v>0</v>
      </c>
      <c r="R11" s="349" t="str">
        <f>IF(OR(Q11='Tabla Impacto'!$C$11,Q11='Tabla Impacto'!$D$11),"Leve",IF(OR(Q11='Tabla Impacto'!$C$12,Q11='Tabla Impacto'!$D$12),"Menor",IF(OR(Q11='Tabla Impacto'!$C$13,Q11='Tabla Impacto'!$D$13),"Moderado",IF(OR(Q11='Tabla Impacto'!$C$14,Q11='Tabla Impacto'!$D$14),"Mayor",IF(OR(Q11='Tabla Impacto'!$C$15,Q11='Tabla Impacto'!$D$15),"Catastrófico","")))))</f>
        <v/>
      </c>
      <c r="S11" s="350" t="str">
        <f>IF(R11="","",IF(R11="Leve",0.2,IF(R11="Menor",0.4,IF(R11="Moderado",0.6,IF(R11="Mayor",0.8,IF(R11="Catastrófico",1,))))))</f>
        <v/>
      </c>
      <c r="T11" s="351"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54">
        <v>1</v>
      </c>
      <c r="V11" s="116"/>
      <c r="W11" s="184" t="str">
        <f t="shared" si="0"/>
        <v/>
      </c>
      <c r="X11" s="164"/>
      <c r="Y11" s="164"/>
      <c r="Z11" s="164"/>
      <c r="AA11" s="164"/>
      <c r="AB11" s="152"/>
      <c r="AC11" s="152"/>
      <c r="AD11" s="117" t="str">
        <f t="shared" si="4"/>
        <v/>
      </c>
      <c r="AE11" s="152"/>
      <c r="AF11" s="152"/>
      <c r="AG11" s="152"/>
      <c r="AH11" s="178" t="str">
        <f>IFERROR(IF(W11="Probabilidad",(O11-(+O11*AD11)),IF(W11="Impacto",O11,"")),"")</f>
        <v/>
      </c>
      <c r="AI11" s="151" t="str">
        <f>IFERROR(IF(AH11="","",IF(AH11&lt;=0.2,"Muy Baja",IF(AH11&lt;=0.4,"Baja",IF(AH11&lt;=0.6,"Media",IF(AH11&lt;=0.8,"Alta","Muy Alta"))))),"")</f>
        <v/>
      </c>
      <c r="AJ11" s="117" t="str">
        <f t="shared" si="6"/>
        <v/>
      </c>
      <c r="AK11" s="151" t="str">
        <f>IFERROR(IF(AL11="","",IF(AL11&lt;=0.2,"Leve",IF(AL11&lt;=0.4,"Menor",IF(AL11&lt;=0.6,"Moderado",IF(AL11&lt;=0.8,"Mayor","Catastrófico"))))),"")</f>
        <v/>
      </c>
      <c r="AL11" s="117" t="str">
        <f>IFERROR(IF(W11="Impacto",(S11-(+S11*AD11)),IF(W11="Probabilidad",S11,"")),"")</f>
        <v/>
      </c>
      <c r="AM11" s="118" t="str">
        <f t="shared" si="8"/>
        <v/>
      </c>
      <c r="AN11" s="400"/>
      <c r="AO11" s="153"/>
      <c r="AP11" s="154"/>
      <c r="AQ11" s="119"/>
      <c r="AR11" s="119"/>
      <c r="AS11" s="153"/>
      <c r="AT11" s="119"/>
      <c r="AU11" s="153"/>
      <c r="AV11" s="119"/>
      <c r="AW11" s="153"/>
      <c r="AX11" s="119"/>
      <c r="AY11" s="153"/>
      <c r="AZ11" s="154"/>
      <c r="BA11" s="153"/>
      <c r="BB11" s="153"/>
      <c r="BC11" s="154"/>
      <c r="BD11" s="119"/>
      <c r="BE11" s="119"/>
      <c r="BF11" s="153"/>
      <c r="BG11" s="153"/>
      <c r="BH11" s="154"/>
      <c r="BI11" s="119"/>
      <c r="BJ11" s="119"/>
      <c r="BK11" s="153"/>
      <c r="BL11" s="153"/>
      <c r="BM11" s="154"/>
      <c r="BN11" s="119"/>
      <c r="BO11" s="119"/>
      <c r="BP11" s="153"/>
      <c r="BQ11" s="153"/>
      <c r="BR11" s="154"/>
      <c r="BS11" s="119"/>
      <c r="BT11" s="119"/>
      <c r="BU11" s="119"/>
      <c r="BV11" s="153"/>
      <c r="BW11" s="153"/>
      <c r="BX11" s="153"/>
      <c r="BY11" s="119"/>
      <c r="BZ11" s="153"/>
      <c r="CA11" s="153"/>
      <c r="CB11" s="119"/>
      <c r="CC11" s="153"/>
      <c r="CD11" s="154"/>
      <c r="CE11" s="153"/>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row>
    <row r="12" spans="1:109" ht="15.75" customHeight="1" x14ac:dyDescent="0.3">
      <c r="A12" s="393"/>
      <c r="B12" s="391"/>
      <c r="C12" s="391"/>
      <c r="D12" s="391"/>
      <c r="E12" s="392"/>
      <c r="F12" s="391"/>
      <c r="G12" s="391"/>
      <c r="H12" s="391"/>
      <c r="I12" s="153"/>
      <c r="J12" s="153"/>
      <c r="K12" s="391"/>
      <c r="L12" s="392"/>
      <c r="M12" s="393"/>
      <c r="N12" s="349"/>
      <c r="O12" s="350"/>
      <c r="P12" s="399"/>
      <c r="Q12" s="350">
        <f t="shared" ref="Q12:Q16" si="9">IF(NOT(ISERROR(MATCH(P12,_xlfn.ANCHORARRAY(E23),0))),O25&amp;"Por favor no seleccionar los criterios de impacto",P12)</f>
        <v>0</v>
      </c>
      <c r="R12" s="349"/>
      <c r="S12" s="350"/>
      <c r="T12" s="351"/>
      <c r="U12" s="154">
        <v>2</v>
      </c>
      <c r="V12" s="116"/>
      <c r="W12" s="184" t="str">
        <f t="shared" si="0"/>
        <v/>
      </c>
      <c r="X12" s="164"/>
      <c r="Y12" s="164"/>
      <c r="Z12" s="164"/>
      <c r="AA12" s="164"/>
      <c r="AB12" s="152"/>
      <c r="AC12" s="152"/>
      <c r="AD12" s="117" t="str">
        <f t="shared" si="4"/>
        <v/>
      </c>
      <c r="AE12" s="152"/>
      <c r="AF12" s="152"/>
      <c r="AG12" s="152"/>
      <c r="AH12" s="178" t="str">
        <f>IFERROR(IF(AND(W11="Probabilidad",W12="Probabilidad"),(AJ11-(+AJ11*AD12)),IF(W12="Probabilidad",(O11-(+O11*AD12)),IF(W12="Impacto",AJ11,""))),"")</f>
        <v/>
      </c>
      <c r="AI12" s="151" t="str">
        <f t="shared" si="5"/>
        <v/>
      </c>
      <c r="AJ12" s="117" t="str">
        <f t="shared" si="6"/>
        <v/>
      </c>
      <c r="AK12" s="151" t="str">
        <f t="shared" si="7"/>
        <v/>
      </c>
      <c r="AL12" s="117" t="str">
        <f>IFERROR(IF(AND(W11="Impacto",W12="Impacto"),(AL5-(+AL5*AD12)),IF(W12="Impacto",($S$11-(+$S$11*AD12)),IF(W12="Probabilidad",AL5,""))),"")</f>
        <v/>
      </c>
      <c r="AM12" s="118" t="str">
        <f t="shared" si="8"/>
        <v/>
      </c>
      <c r="AN12" s="401"/>
      <c r="AO12" s="153"/>
      <c r="AP12" s="154"/>
      <c r="AQ12" s="119"/>
      <c r="AR12" s="119"/>
      <c r="AS12" s="153"/>
      <c r="AT12" s="119"/>
      <c r="AU12" s="153"/>
      <c r="AV12" s="119"/>
      <c r="AW12" s="153"/>
      <c r="AX12" s="119"/>
      <c r="AY12" s="153"/>
      <c r="AZ12" s="154"/>
      <c r="BA12" s="153"/>
      <c r="BB12" s="153"/>
      <c r="BC12" s="154"/>
      <c r="BD12" s="119"/>
      <c r="BE12" s="119"/>
      <c r="BF12" s="153"/>
      <c r="BG12" s="153"/>
      <c r="BH12" s="154"/>
      <c r="BI12" s="119"/>
      <c r="BJ12" s="119"/>
      <c r="BK12" s="153"/>
      <c r="BL12" s="153"/>
      <c r="BM12" s="154"/>
      <c r="BN12" s="119"/>
      <c r="BO12" s="119"/>
      <c r="BP12" s="153"/>
      <c r="BQ12" s="153"/>
      <c r="BR12" s="154"/>
      <c r="BS12" s="119"/>
      <c r="BT12" s="119"/>
      <c r="BU12" s="119"/>
      <c r="BV12" s="153"/>
      <c r="BW12" s="153"/>
      <c r="BX12" s="153"/>
      <c r="BY12" s="119"/>
      <c r="BZ12" s="153"/>
      <c r="CA12" s="153"/>
      <c r="CB12" s="119"/>
      <c r="CC12" s="153"/>
      <c r="CD12" s="154"/>
      <c r="CE12" s="153"/>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row>
    <row r="13" spans="1:109" ht="15.75" customHeight="1" x14ac:dyDescent="0.3">
      <c r="A13" s="393"/>
      <c r="B13" s="391"/>
      <c r="C13" s="391"/>
      <c r="D13" s="391"/>
      <c r="E13" s="392"/>
      <c r="F13" s="391"/>
      <c r="G13" s="391"/>
      <c r="H13" s="391"/>
      <c r="I13" s="153"/>
      <c r="J13" s="153"/>
      <c r="K13" s="391"/>
      <c r="L13" s="392"/>
      <c r="M13" s="393"/>
      <c r="N13" s="349"/>
      <c r="O13" s="350"/>
      <c r="P13" s="399"/>
      <c r="Q13" s="350">
        <f t="shared" si="9"/>
        <v>0</v>
      </c>
      <c r="R13" s="349"/>
      <c r="S13" s="350"/>
      <c r="T13" s="351"/>
      <c r="U13" s="154">
        <v>3</v>
      </c>
      <c r="V13" s="120"/>
      <c r="W13" s="184" t="str">
        <f t="shared" si="0"/>
        <v/>
      </c>
      <c r="X13" s="164"/>
      <c r="Y13" s="164"/>
      <c r="Z13" s="164"/>
      <c r="AA13" s="164"/>
      <c r="AB13" s="152"/>
      <c r="AC13" s="152"/>
      <c r="AD13" s="117" t="str">
        <f t="shared" si="4"/>
        <v/>
      </c>
      <c r="AE13" s="152"/>
      <c r="AF13" s="152"/>
      <c r="AG13" s="152"/>
      <c r="AH13" s="178" t="str">
        <f>IFERROR(IF(AND(W12="Probabilidad",W13="Probabilidad"),(AJ12-(+AJ12*AD13)),IF(AND(W12="Impacto",W13="Probabilidad"),(AJ11-(+AJ11*AD13)),IF(W13="Impacto",AJ12,""))),"")</f>
        <v/>
      </c>
      <c r="AI13" s="151" t="str">
        <f t="shared" si="5"/>
        <v/>
      </c>
      <c r="AJ13" s="117" t="str">
        <f t="shared" si="6"/>
        <v/>
      </c>
      <c r="AK13" s="151" t="str">
        <f t="shared" si="7"/>
        <v/>
      </c>
      <c r="AL13" s="117" t="str">
        <f>IFERROR(IF(AND(W12="Impacto",W13="Impacto"),(AL12-(+AL12*AD13)),IF(AND(W12="Probabilidad",W13="Impacto"),(AL11-(+AL11*AD13)),IF(W13="Probabilidad",AL12,""))),"")</f>
        <v/>
      </c>
      <c r="AM13" s="118" t="str">
        <f t="shared" si="8"/>
        <v/>
      </c>
      <c r="AN13" s="401"/>
      <c r="AO13" s="153"/>
      <c r="AP13" s="154"/>
      <c r="AQ13" s="119"/>
      <c r="AR13" s="119"/>
      <c r="AS13" s="153"/>
      <c r="AT13" s="119"/>
      <c r="AU13" s="153"/>
      <c r="AV13" s="119"/>
      <c r="AW13" s="153"/>
      <c r="AX13" s="119"/>
      <c r="AY13" s="153"/>
      <c r="AZ13" s="154"/>
      <c r="BA13" s="153"/>
      <c r="BB13" s="153"/>
      <c r="BC13" s="154"/>
      <c r="BD13" s="119"/>
      <c r="BE13" s="119"/>
      <c r="BF13" s="153"/>
      <c r="BG13" s="153"/>
      <c r="BH13" s="154"/>
      <c r="BI13" s="119"/>
      <c r="BJ13" s="119"/>
      <c r="BK13" s="153"/>
      <c r="BL13" s="153"/>
      <c r="BM13" s="154"/>
      <c r="BN13" s="119"/>
      <c r="BO13" s="119"/>
      <c r="BP13" s="153"/>
      <c r="BQ13" s="153"/>
      <c r="BR13" s="154"/>
      <c r="BS13" s="119"/>
      <c r="BT13" s="119"/>
      <c r="BU13" s="119"/>
      <c r="BV13" s="153"/>
      <c r="BW13" s="153"/>
      <c r="BX13" s="153"/>
      <c r="BY13" s="119"/>
      <c r="BZ13" s="153"/>
      <c r="CA13" s="153"/>
      <c r="CB13" s="119"/>
      <c r="CC13" s="153"/>
      <c r="CD13" s="154"/>
      <c r="CE13" s="153"/>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row>
    <row r="14" spans="1:109" ht="15.75" customHeight="1" x14ac:dyDescent="0.3">
      <c r="A14" s="393"/>
      <c r="B14" s="391"/>
      <c r="C14" s="391"/>
      <c r="D14" s="391"/>
      <c r="E14" s="392"/>
      <c r="F14" s="391"/>
      <c r="G14" s="391"/>
      <c r="H14" s="391"/>
      <c r="I14" s="153"/>
      <c r="J14" s="153"/>
      <c r="K14" s="391"/>
      <c r="L14" s="392"/>
      <c r="M14" s="393"/>
      <c r="N14" s="349"/>
      <c r="O14" s="350"/>
      <c r="P14" s="399"/>
      <c r="Q14" s="350">
        <f t="shared" si="9"/>
        <v>0</v>
      </c>
      <c r="R14" s="349"/>
      <c r="S14" s="350"/>
      <c r="T14" s="351"/>
      <c r="U14" s="154">
        <v>4</v>
      </c>
      <c r="V14" s="116"/>
      <c r="W14" s="184" t="str">
        <f t="shared" si="0"/>
        <v/>
      </c>
      <c r="X14" s="164"/>
      <c r="Y14" s="164"/>
      <c r="Z14" s="164"/>
      <c r="AA14" s="164"/>
      <c r="AB14" s="152"/>
      <c r="AC14" s="152"/>
      <c r="AD14" s="117" t="str">
        <f t="shared" si="4"/>
        <v/>
      </c>
      <c r="AE14" s="152"/>
      <c r="AF14" s="152"/>
      <c r="AG14" s="152"/>
      <c r="AH14" s="178" t="str">
        <f>IFERROR(IF(AND(W13="Probabilidad",W14="Probabilidad"),(AJ13-(+AJ13*AD14)),IF(AND(W13="Impacto",W14="Probabilidad"),(AJ12-(+AJ12*AD14)),IF(W14="Impacto",AJ13,""))),"")</f>
        <v/>
      </c>
      <c r="AI14" s="151" t="str">
        <f t="shared" si="5"/>
        <v/>
      </c>
      <c r="AJ14" s="117" t="str">
        <f t="shared" si="6"/>
        <v/>
      </c>
      <c r="AK14" s="151" t="str">
        <f t="shared" si="7"/>
        <v/>
      </c>
      <c r="AL14" s="117" t="str">
        <f>IFERROR(IF(AND(W13="Impacto",W14="Impacto"),(AL13-(+AL13*AD14)),IF(AND(W13="Probabilidad",W14="Impacto"),(AL12-(+AL12*AD14)),IF(W14="Probabilidad",AL13,""))),"")</f>
        <v/>
      </c>
      <c r="AM14" s="118" t="str">
        <f t="shared" si="8"/>
        <v/>
      </c>
      <c r="AN14" s="401"/>
      <c r="AO14" s="153"/>
      <c r="AP14" s="154"/>
      <c r="AQ14" s="119"/>
      <c r="AR14" s="119"/>
      <c r="AS14" s="153"/>
      <c r="AT14" s="119"/>
      <c r="AU14" s="153"/>
      <c r="AV14" s="119"/>
      <c r="AW14" s="153"/>
      <c r="AX14" s="119"/>
      <c r="AY14" s="153"/>
      <c r="AZ14" s="154"/>
      <c r="BA14" s="153"/>
      <c r="BB14" s="153"/>
      <c r="BC14" s="154"/>
      <c r="BD14" s="119"/>
      <c r="BE14" s="119"/>
      <c r="BF14" s="153"/>
      <c r="BG14" s="153"/>
      <c r="BH14" s="154"/>
      <c r="BI14" s="119"/>
      <c r="BJ14" s="119"/>
      <c r="BK14" s="153"/>
      <c r="BL14" s="153"/>
      <c r="BM14" s="154"/>
      <c r="BN14" s="119"/>
      <c r="BO14" s="119"/>
      <c r="BP14" s="153"/>
      <c r="BQ14" s="153"/>
      <c r="BR14" s="154"/>
      <c r="BS14" s="119"/>
      <c r="BT14" s="119"/>
      <c r="BU14" s="119"/>
      <c r="BV14" s="153"/>
      <c r="BW14" s="153"/>
      <c r="BX14" s="153"/>
      <c r="BY14" s="119"/>
      <c r="BZ14" s="153"/>
      <c r="CA14" s="153"/>
      <c r="CB14" s="119"/>
      <c r="CC14" s="153"/>
      <c r="CD14" s="154"/>
      <c r="CE14" s="153"/>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row>
    <row r="15" spans="1:109" ht="15.75" customHeight="1" x14ac:dyDescent="0.3">
      <c r="A15" s="393"/>
      <c r="B15" s="391"/>
      <c r="C15" s="391"/>
      <c r="D15" s="391"/>
      <c r="E15" s="392"/>
      <c r="F15" s="391"/>
      <c r="G15" s="391"/>
      <c r="H15" s="391"/>
      <c r="I15" s="153"/>
      <c r="J15" s="153"/>
      <c r="K15" s="391"/>
      <c r="L15" s="392"/>
      <c r="M15" s="393"/>
      <c r="N15" s="349"/>
      <c r="O15" s="350"/>
      <c r="P15" s="399"/>
      <c r="Q15" s="350">
        <f t="shared" si="9"/>
        <v>0</v>
      </c>
      <c r="R15" s="349"/>
      <c r="S15" s="350"/>
      <c r="T15" s="351"/>
      <c r="U15" s="154">
        <v>5</v>
      </c>
      <c r="V15" s="116"/>
      <c r="W15" s="184" t="str">
        <f t="shared" si="0"/>
        <v/>
      </c>
      <c r="X15" s="164"/>
      <c r="Y15" s="164"/>
      <c r="Z15" s="164"/>
      <c r="AA15" s="164"/>
      <c r="AB15" s="152"/>
      <c r="AC15" s="152"/>
      <c r="AD15" s="117" t="str">
        <f t="shared" si="4"/>
        <v/>
      </c>
      <c r="AE15" s="152"/>
      <c r="AF15" s="152"/>
      <c r="AG15" s="152"/>
      <c r="AH15" s="178" t="str">
        <f>IFERROR(IF(AND(W14="Probabilidad",W15="Probabilidad"),(AJ14-(+AJ14*AD15)),IF(AND(W14="Impacto",W15="Probabilidad"),(AJ13-(+AJ13*AD15)),IF(W15="Impacto",AJ14,""))),"")</f>
        <v/>
      </c>
      <c r="AI15" s="151" t="str">
        <f t="shared" si="5"/>
        <v/>
      </c>
      <c r="AJ15" s="117" t="str">
        <f t="shared" si="6"/>
        <v/>
      </c>
      <c r="AK15" s="151" t="str">
        <f t="shared" si="7"/>
        <v/>
      </c>
      <c r="AL15" s="117" t="str">
        <f>IFERROR(IF(AND(W14="Impacto",W15="Impacto"),(AL14-(+AL14*AD15)),IF(AND(W14="Probabilidad",W15="Impacto"),(AL13-(+AL13*AD15)),IF(W15="Probabilidad",AL14,""))),"")</f>
        <v/>
      </c>
      <c r="AM15" s="118" t="str">
        <f t="shared" si="8"/>
        <v/>
      </c>
      <c r="AN15" s="401"/>
      <c r="AO15" s="153"/>
      <c r="AP15" s="154"/>
      <c r="AQ15" s="119"/>
      <c r="AR15" s="119"/>
      <c r="AS15" s="153"/>
      <c r="AT15" s="119"/>
      <c r="AU15" s="153"/>
      <c r="AV15" s="119"/>
      <c r="AW15" s="153"/>
      <c r="AX15" s="119"/>
      <c r="AY15" s="153"/>
      <c r="AZ15" s="154"/>
      <c r="BA15" s="153"/>
      <c r="BB15" s="153"/>
      <c r="BC15" s="154"/>
      <c r="BD15" s="119"/>
      <c r="BE15" s="119"/>
      <c r="BF15" s="153"/>
      <c r="BG15" s="153"/>
      <c r="BH15" s="154"/>
      <c r="BI15" s="119"/>
      <c r="BJ15" s="119"/>
      <c r="BK15" s="153"/>
      <c r="BL15" s="153"/>
      <c r="BM15" s="154"/>
      <c r="BN15" s="119"/>
      <c r="BO15" s="119"/>
      <c r="BP15" s="153"/>
      <c r="BQ15" s="153"/>
      <c r="BR15" s="154"/>
      <c r="BS15" s="119"/>
      <c r="BT15" s="119"/>
      <c r="BU15" s="119"/>
      <c r="BV15" s="153"/>
      <c r="BW15" s="153"/>
      <c r="BX15" s="153"/>
      <c r="BY15" s="119"/>
      <c r="BZ15" s="153"/>
      <c r="CA15" s="153"/>
      <c r="CB15" s="119"/>
      <c r="CC15" s="153"/>
      <c r="CD15" s="154"/>
      <c r="CE15" s="153"/>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row>
    <row r="16" spans="1:109" ht="15.75" customHeight="1" x14ac:dyDescent="0.3">
      <c r="A16" s="393"/>
      <c r="B16" s="391"/>
      <c r="C16" s="391"/>
      <c r="D16" s="391"/>
      <c r="E16" s="392"/>
      <c r="F16" s="391"/>
      <c r="G16" s="391"/>
      <c r="H16" s="391"/>
      <c r="I16" s="153"/>
      <c r="J16" s="153"/>
      <c r="K16" s="391"/>
      <c r="L16" s="392"/>
      <c r="M16" s="393"/>
      <c r="N16" s="349"/>
      <c r="O16" s="350"/>
      <c r="P16" s="399"/>
      <c r="Q16" s="350">
        <f t="shared" si="9"/>
        <v>0</v>
      </c>
      <c r="R16" s="349"/>
      <c r="S16" s="350"/>
      <c r="T16" s="351"/>
      <c r="U16" s="154">
        <v>6</v>
      </c>
      <c r="V16" s="116"/>
      <c r="W16" s="184" t="str">
        <f t="shared" si="0"/>
        <v/>
      </c>
      <c r="X16" s="164"/>
      <c r="Y16" s="164"/>
      <c r="Z16" s="164"/>
      <c r="AA16" s="164"/>
      <c r="AB16" s="152"/>
      <c r="AC16" s="152"/>
      <c r="AD16" s="117" t="str">
        <f t="shared" si="4"/>
        <v/>
      </c>
      <c r="AE16" s="152"/>
      <c r="AF16" s="152"/>
      <c r="AG16" s="152"/>
      <c r="AH16" s="178" t="str">
        <f>IFERROR(IF(AND(W15="Probabilidad",W16="Probabilidad"),(AJ15-(+AJ15*AD16)),IF(AND(W15="Impacto",W16="Probabilidad"),(AJ14-(+AJ14*AD16)),IF(W16="Impacto",AJ15,""))),"")</f>
        <v/>
      </c>
      <c r="AI16" s="151" t="str">
        <f t="shared" si="5"/>
        <v/>
      </c>
      <c r="AJ16" s="117" t="str">
        <f t="shared" si="6"/>
        <v/>
      </c>
      <c r="AK16" s="151" t="str">
        <f t="shared" si="7"/>
        <v/>
      </c>
      <c r="AL16" s="117" t="str">
        <f>IFERROR(IF(AND(W15="Impacto",W16="Impacto"),(AL15-(+AL15*AD16)),IF(AND(W15="Probabilidad",W16="Impacto"),(AL14-(+AL14*AD16)),IF(W16="Probabilidad",AL15,""))),"")</f>
        <v/>
      </c>
      <c r="AM16" s="118" t="str">
        <f t="shared" si="8"/>
        <v/>
      </c>
      <c r="AN16" s="402"/>
      <c r="AO16" s="153"/>
      <c r="AP16" s="154"/>
      <c r="AQ16" s="119"/>
      <c r="AR16" s="119"/>
      <c r="AS16" s="153"/>
      <c r="AT16" s="119"/>
      <c r="AU16" s="153"/>
      <c r="AV16" s="119"/>
      <c r="AW16" s="153"/>
      <c r="AX16" s="119"/>
      <c r="AY16" s="153"/>
      <c r="AZ16" s="154"/>
      <c r="BA16" s="153"/>
      <c r="BB16" s="153"/>
      <c r="BC16" s="154"/>
      <c r="BD16" s="119"/>
      <c r="BE16" s="119"/>
      <c r="BF16" s="153"/>
      <c r="BG16" s="153"/>
      <c r="BH16" s="154"/>
      <c r="BI16" s="119"/>
      <c r="BJ16" s="119"/>
      <c r="BK16" s="153"/>
      <c r="BL16" s="153"/>
      <c r="BM16" s="154"/>
      <c r="BN16" s="119"/>
      <c r="BO16" s="119"/>
      <c r="BP16" s="153"/>
      <c r="BQ16" s="153"/>
      <c r="BR16" s="154"/>
      <c r="BS16" s="119"/>
      <c r="BT16" s="119"/>
      <c r="BU16" s="119"/>
      <c r="BV16" s="153"/>
      <c r="BW16" s="153"/>
      <c r="BX16" s="153"/>
      <c r="BY16" s="119"/>
      <c r="BZ16" s="153"/>
      <c r="CA16" s="153"/>
      <c r="CB16" s="119"/>
      <c r="CC16" s="153"/>
      <c r="CD16" s="154"/>
      <c r="CE16" s="153"/>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row>
    <row r="17" spans="1:109" ht="15.75" customHeight="1" x14ac:dyDescent="0.3">
      <c r="A17" s="393">
        <v>3</v>
      </c>
      <c r="B17" s="391"/>
      <c r="C17" s="391"/>
      <c r="D17" s="391"/>
      <c r="E17" s="392"/>
      <c r="F17" s="391"/>
      <c r="G17" s="391"/>
      <c r="H17" s="391"/>
      <c r="I17" s="153"/>
      <c r="J17" s="153"/>
      <c r="K17" s="391"/>
      <c r="L17" s="392"/>
      <c r="M17" s="393"/>
      <c r="N17" s="349" t="str">
        <f>IF(M17&lt;=0,"",IF(M17&lt;=2,"Muy Baja",IF(M17&lt;=24,"Baja",IF(M17&lt;=500,"Media",IF(M17&lt;=5000,"Alta","Muy Alta")))))</f>
        <v/>
      </c>
      <c r="O17" s="350" t="str">
        <f>IF(N17="","",IF(N17="Muy Baja",0.2,IF(N17="Baja",0.4,IF(N17="Media",0.6,IF(N17="Alta",0.8,IF(N17="Muy Alta",1,))))))</f>
        <v/>
      </c>
      <c r="P17" s="399"/>
      <c r="Q17" s="350">
        <f>IF(NOT(ISERROR(MATCH(P17,'Tabla Impacto'!$B$221:$B$223,0))),'Tabla Impacto'!$F$223&amp;"Por favor no seleccionar los criterios de impacto(Afectación Económica o presupuestal y Pérdida Reputacional)",P17)</f>
        <v>0</v>
      </c>
      <c r="R17" s="349" t="str">
        <f>IF(OR(Q17='Tabla Impacto'!$C$11,Q17='Tabla Impacto'!$D$11),"Leve",IF(OR(Q17='Tabla Impacto'!$C$12,Q17='Tabla Impacto'!$D$12),"Menor",IF(OR(Q17='Tabla Impacto'!$C$13,Q17='Tabla Impacto'!$D$13),"Moderado",IF(OR(Q17='Tabla Impacto'!$C$14,Q17='Tabla Impacto'!$D$14),"Mayor",IF(OR(Q17='Tabla Impacto'!$C$15,Q17='Tabla Impacto'!$D$15),"Catastrófico","")))))</f>
        <v/>
      </c>
      <c r="S17" s="350" t="str">
        <f>IF(R17="","",IF(R17="Leve",0.2,IF(R17="Menor",0.4,IF(R17="Moderado",0.6,IF(R17="Mayor",0.8,IF(R17="Catastrófico",1,))))))</f>
        <v/>
      </c>
      <c r="T17" s="351"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54">
        <v>1</v>
      </c>
      <c r="V17" s="116"/>
      <c r="W17" s="184" t="str">
        <f t="shared" si="0"/>
        <v/>
      </c>
      <c r="X17" s="164"/>
      <c r="Y17" s="164"/>
      <c r="Z17" s="164"/>
      <c r="AA17" s="164"/>
      <c r="AB17" s="152"/>
      <c r="AC17" s="152"/>
      <c r="AD17" s="117" t="str">
        <f t="shared" si="4"/>
        <v/>
      </c>
      <c r="AE17" s="152"/>
      <c r="AF17" s="152"/>
      <c r="AG17" s="152"/>
      <c r="AH17" s="178" t="str">
        <f>IFERROR(IF(W17="Probabilidad",(O17-(+O17*AD17)),IF(W17="Impacto",O17,"")),"")</f>
        <v/>
      </c>
      <c r="AI17" s="151" t="str">
        <f>IFERROR(IF(AH17="","",IF(AH17&lt;=0.2,"Muy Baja",IF(AH17&lt;=0.4,"Baja",IF(AH17&lt;=0.6,"Media",IF(AH17&lt;=0.8,"Alta","Muy Alta"))))),"")</f>
        <v/>
      </c>
      <c r="AJ17" s="117" t="str">
        <f t="shared" si="6"/>
        <v/>
      </c>
      <c r="AK17" s="151" t="str">
        <f>IFERROR(IF(AL17="","",IF(AL17&lt;=0.2,"Leve",IF(AL17&lt;=0.4,"Menor",IF(AL17&lt;=0.6,"Moderado",IF(AL17&lt;=0.8,"Mayor","Catastrófico"))))),"")</f>
        <v/>
      </c>
      <c r="AL17" s="117" t="str">
        <f>IFERROR(IF(W17="Impacto",(S17-(+S17*AD17)),IF(W17="Probabilidad",S17,"")),"")</f>
        <v/>
      </c>
      <c r="AM17" s="118" t="str">
        <f t="shared" si="8"/>
        <v/>
      </c>
      <c r="AN17" s="400"/>
      <c r="AO17" s="153"/>
      <c r="AP17" s="154"/>
      <c r="AQ17" s="119"/>
      <c r="AR17" s="119"/>
      <c r="AS17" s="153"/>
      <c r="AT17" s="119"/>
      <c r="AU17" s="153"/>
      <c r="AV17" s="119"/>
      <c r="AW17" s="153"/>
      <c r="AX17" s="119"/>
      <c r="AY17" s="153"/>
      <c r="AZ17" s="154"/>
      <c r="BA17" s="153"/>
      <c r="BB17" s="153"/>
      <c r="BC17" s="154"/>
      <c r="BD17" s="119"/>
      <c r="BE17" s="119"/>
      <c r="BF17" s="153"/>
      <c r="BG17" s="153"/>
      <c r="BH17" s="154"/>
      <c r="BI17" s="119"/>
      <c r="BJ17" s="119"/>
      <c r="BK17" s="153"/>
      <c r="BL17" s="153"/>
      <c r="BM17" s="154"/>
      <c r="BN17" s="119"/>
      <c r="BO17" s="119"/>
      <c r="BP17" s="153"/>
      <c r="BQ17" s="153"/>
      <c r="BR17" s="154"/>
      <c r="BS17" s="119"/>
      <c r="BT17" s="119"/>
      <c r="BU17" s="119"/>
      <c r="BV17" s="153"/>
      <c r="BW17" s="153"/>
      <c r="BX17" s="153"/>
      <c r="BY17" s="119"/>
      <c r="BZ17" s="153"/>
      <c r="CA17" s="153"/>
      <c r="CB17" s="119"/>
      <c r="CC17" s="153"/>
      <c r="CD17" s="154"/>
      <c r="CE17" s="153"/>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row>
    <row r="18" spans="1:109" ht="15.75" customHeight="1" x14ac:dyDescent="0.3">
      <c r="A18" s="393"/>
      <c r="B18" s="391"/>
      <c r="C18" s="391"/>
      <c r="D18" s="391"/>
      <c r="E18" s="392"/>
      <c r="F18" s="391"/>
      <c r="G18" s="391"/>
      <c r="H18" s="391"/>
      <c r="I18" s="153"/>
      <c r="J18" s="153"/>
      <c r="K18" s="391"/>
      <c r="L18" s="392"/>
      <c r="M18" s="393"/>
      <c r="N18" s="349"/>
      <c r="O18" s="350"/>
      <c r="P18" s="399"/>
      <c r="Q18" s="350">
        <f t="shared" ref="Q18:Q22" si="10">IF(NOT(ISERROR(MATCH(P18,_xlfn.ANCHORARRAY(E29),0))),O31&amp;"Por favor no seleccionar los criterios de impacto",P18)</f>
        <v>0</v>
      </c>
      <c r="R18" s="349"/>
      <c r="S18" s="350"/>
      <c r="T18" s="351"/>
      <c r="U18" s="154">
        <v>2</v>
      </c>
      <c r="V18" s="116"/>
      <c r="W18" s="184" t="str">
        <f t="shared" si="0"/>
        <v/>
      </c>
      <c r="X18" s="164"/>
      <c r="Y18" s="164"/>
      <c r="Z18" s="164"/>
      <c r="AA18" s="164"/>
      <c r="AB18" s="152"/>
      <c r="AC18" s="152"/>
      <c r="AD18" s="117" t="str">
        <f t="shared" si="4"/>
        <v/>
      </c>
      <c r="AE18" s="152"/>
      <c r="AF18" s="152"/>
      <c r="AG18" s="152"/>
      <c r="AH18" s="178" t="str">
        <f>IFERROR(IF(AND(W17="Probabilidad",W18="Probabilidad"),(AJ17-(+AJ17*AD18)),IF(W18="Probabilidad",(O17-(+O17*AD18)),IF(W18="Impacto",AJ17,""))),"")</f>
        <v/>
      </c>
      <c r="AI18" s="151" t="str">
        <f t="shared" si="5"/>
        <v/>
      </c>
      <c r="AJ18" s="117" t="str">
        <f t="shared" si="6"/>
        <v/>
      </c>
      <c r="AK18" s="151" t="str">
        <f t="shared" si="7"/>
        <v/>
      </c>
      <c r="AL18" s="117" t="str">
        <f>IFERROR(IF(AND(W17="Impacto",W18="Impacto"),(AL11-(+AL11*AD18)),IF(W18="Impacto",($S$17-(+$S$17*AD18)),IF(W18="Probabilidad",AL11,""))),"")</f>
        <v/>
      </c>
      <c r="AM18" s="118" t="str">
        <f t="shared" si="8"/>
        <v/>
      </c>
      <c r="AN18" s="401"/>
      <c r="AO18" s="153"/>
      <c r="AP18" s="154"/>
      <c r="AQ18" s="119"/>
      <c r="AR18" s="119"/>
      <c r="AS18" s="153"/>
      <c r="AT18" s="119"/>
      <c r="AU18" s="153"/>
      <c r="AV18" s="119"/>
      <c r="AW18" s="153"/>
      <c r="AX18" s="119"/>
      <c r="AY18" s="153"/>
      <c r="AZ18" s="154"/>
      <c r="BA18" s="153"/>
      <c r="BB18" s="153"/>
      <c r="BC18" s="154"/>
      <c r="BD18" s="119"/>
      <c r="BE18" s="119"/>
      <c r="BF18" s="153"/>
      <c r="BG18" s="153"/>
      <c r="BH18" s="154"/>
      <c r="BI18" s="119"/>
      <c r="BJ18" s="119"/>
      <c r="BK18" s="153"/>
      <c r="BL18" s="153"/>
      <c r="BM18" s="154"/>
      <c r="BN18" s="119"/>
      <c r="BO18" s="119"/>
      <c r="BP18" s="153"/>
      <c r="BQ18" s="153"/>
      <c r="BR18" s="154"/>
      <c r="BS18" s="119"/>
      <c r="BT18" s="119"/>
      <c r="BU18" s="119"/>
      <c r="BV18" s="153"/>
      <c r="BW18" s="153"/>
      <c r="BX18" s="153"/>
      <c r="BY18" s="119"/>
      <c r="BZ18" s="153"/>
      <c r="CA18" s="153"/>
      <c r="CB18" s="119"/>
      <c r="CC18" s="153"/>
      <c r="CD18" s="154"/>
      <c r="CE18" s="153"/>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row>
    <row r="19" spans="1:109" ht="15.75" customHeight="1" x14ac:dyDescent="0.3">
      <c r="A19" s="393"/>
      <c r="B19" s="391"/>
      <c r="C19" s="391"/>
      <c r="D19" s="391"/>
      <c r="E19" s="392"/>
      <c r="F19" s="391"/>
      <c r="G19" s="391"/>
      <c r="H19" s="391"/>
      <c r="I19" s="153"/>
      <c r="J19" s="153"/>
      <c r="K19" s="391"/>
      <c r="L19" s="392"/>
      <c r="M19" s="393"/>
      <c r="N19" s="349"/>
      <c r="O19" s="350"/>
      <c r="P19" s="399"/>
      <c r="Q19" s="350">
        <f t="shared" si="10"/>
        <v>0</v>
      </c>
      <c r="R19" s="349"/>
      <c r="S19" s="350"/>
      <c r="T19" s="351"/>
      <c r="U19" s="154">
        <v>3</v>
      </c>
      <c r="V19" s="120"/>
      <c r="W19" s="184" t="str">
        <f t="shared" si="0"/>
        <v/>
      </c>
      <c r="X19" s="164"/>
      <c r="Y19" s="164"/>
      <c r="Z19" s="164"/>
      <c r="AA19" s="164"/>
      <c r="AB19" s="152"/>
      <c r="AC19" s="152"/>
      <c r="AD19" s="117" t="str">
        <f t="shared" si="4"/>
        <v/>
      </c>
      <c r="AE19" s="152"/>
      <c r="AF19" s="152"/>
      <c r="AG19" s="152"/>
      <c r="AH19" s="178" t="str">
        <f>IFERROR(IF(AND(W18="Probabilidad",W19="Probabilidad"),(AJ18-(+AJ18*AD19)),IF(AND(W18="Impacto",W19="Probabilidad"),(AJ17-(+AJ17*AD19)),IF(W19="Impacto",AJ18,""))),"")</f>
        <v/>
      </c>
      <c r="AI19" s="151" t="str">
        <f t="shared" si="5"/>
        <v/>
      </c>
      <c r="AJ19" s="117" t="str">
        <f t="shared" si="6"/>
        <v/>
      </c>
      <c r="AK19" s="151" t="str">
        <f t="shared" si="7"/>
        <v/>
      </c>
      <c r="AL19" s="117" t="str">
        <f>IFERROR(IF(AND(W18="Impacto",W19="Impacto"),(AL18-(+AL18*AD19)),IF(AND(W18="Probabilidad",W19="Impacto"),(AL17-(+AL17*AD19)),IF(W19="Probabilidad",AL18,""))),"")</f>
        <v/>
      </c>
      <c r="AM19" s="118" t="str">
        <f t="shared" si="8"/>
        <v/>
      </c>
      <c r="AN19" s="401"/>
      <c r="AO19" s="153"/>
      <c r="AP19" s="154"/>
      <c r="AQ19" s="119"/>
      <c r="AR19" s="119"/>
      <c r="AS19" s="153"/>
      <c r="AT19" s="119"/>
      <c r="AU19" s="153"/>
      <c r="AV19" s="119"/>
      <c r="AW19" s="153"/>
      <c r="AX19" s="119"/>
      <c r="AY19" s="153"/>
      <c r="AZ19" s="154"/>
      <c r="BA19" s="153"/>
      <c r="BB19" s="153"/>
      <c r="BC19" s="154"/>
      <c r="BD19" s="119"/>
      <c r="BE19" s="119"/>
      <c r="BF19" s="153"/>
      <c r="BG19" s="153"/>
      <c r="BH19" s="154"/>
      <c r="BI19" s="119"/>
      <c r="BJ19" s="119"/>
      <c r="BK19" s="153"/>
      <c r="BL19" s="153"/>
      <c r="BM19" s="154"/>
      <c r="BN19" s="119"/>
      <c r="BO19" s="119"/>
      <c r="BP19" s="153"/>
      <c r="BQ19" s="153"/>
      <c r="BR19" s="154"/>
      <c r="BS19" s="119"/>
      <c r="BT19" s="119"/>
      <c r="BU19" s="119"/>
      <c r="BV19" s="153"/>
      <c r="BW19" s="153"/>
      <c r="BX19" s="153"/>
      <c r="BY19" s="119"/>
      <c r="BZ19" s="153"/>
      <c r="CA19" s="153"/>
      <c r="CB19" s="119"/>
      <c r="CC19" s="153"/>
      <c r="CD19" s="154"/>
      <c r="CE19" s="153"/>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row>
    <row r="20" spans="1:109" ht="15.75" customHeight="1" x14ac:dyDescent="0.3">
      <c r="A20" s="393"/>
      <c r="B20" s="391"/>
      <c r="C20" s="391"/>
      <c r="D20" s="391"/>
      <c r="E20" s="392"/>
      <c r="F20" s="391"/>
      <c r="G20" s="391"/>
      <c r="H20" s="391"/>
      <c r="I20" s="153"/>
      <c r="J20" s="153"/>
      <c r="K20" s="391"/>
      <c r="L20" s="392"/>
      <c r="M20" s="393"/>
      <c r="N20" s="349"/>
      <c r="O20" s="350"/>
      <c r="P20" s="399"/>
      <c r="Q20" s="350">
        <f t="shared" si="10"/>
        <v>0</v>
      </c>
      <c r="R20" s="349"/>
      <c r="S20" s="350"/>
      <c r="T20" s="351"/>
      <c r="U20" s="154">
        <v>4</v>
      </c>
      <c r="V20" s="116"/>
      <c r="W20" s="184" t="str">
        <f t="shared" si="0"/>
        <v/>
      </c>
      <c r="X20" s="164"/>
      <c r="Y20" s="164"/>
      <c r="Z20" s="164"/>
      <c r="AA20" s="164"/>
      <c r="AB20" s="152"/>
      <c r="AC20" s="152"/>
      <c r="AD20" s="117" t="str">
        <f t="shared" si="4"/>
        <v/>
      </c>
      <c r="AE20" s="152"/>
      <c r="AF20" s="152"/>
      <c r="AG20" s="152"/>
      <c r="AH20" s="178" t="str">
        <f>IFERROR(IF(AND(W19="Probabilidad",W20="Probabilidad"),(AJ19-(+AJ19*AD20)),IF(AND(W19="Impacto",W20="Probabilidad"),(AJ18-(+AJ18*AD20)),IF(W20="Impacto",AJ19,""))),"")</f>
        <v/>
      </c>
      <c r="AI20" s="151" t="str">
        <f t="shared" si="5"/>
        <v/>
      </c>
      <c r="AJ20" s="117" t="str">
        <f t="shared" si="6"/>
        <v/>
      </c>
      <c r="AK20" s="151" t="str">
        <f t="shared" si="7"/>
        <v/>
      </c>
      <c r="AL20" s="117" t="str">
        <f>IFERROR(IF(AND(W19="Impacto",W20="Impacto"),(AL19-(+AL19*AD20)),IF(AND(W19="Probabilidad",W20="Impacto"),(AL18-(+AL18*AD20)),IF(W20="Probabilidad",AL19,""))),"")</f>
        <v/>
      </c>
      <c r="AM20" s="118" t="str">
        <f t="shared" si="8"/>
        <v/>
      </c>
      <c r="AN20" s="401"/>
      <c r="AO20" s="153"/>
      <c r="AP20" s="154"/>
      <c r="AQ20" s="119"/>
      <c r="AR20" s="119"/>
      <c r="AS20" s="153"/>
      <c r="AT20" s="119"/>
      <c r="AU20" s="153"/>
      <c r="AV20" s="119"/>
      <c r="AW20" s="153"/>
      <c r="AX20" s="119"/>
      <c r="AY20" s="153"/>
      <c r="AZ20" s="154"/>
      <c r="BA20" s="153"/>
      <c r="BB20" s="153"/>
      <c r="BC20" s="154"/>
      <c r="BD20" s="119"/>
      <c r="BE20" s="119"/>
      <c r="BF20" s="153"/>
      <c r="BG20" s="153"/>
      <c r="BH20" s="154"/>
      <c r="BI20" s="119"/>
      <c r="BJ20" s="119"/>
      <c r="BK20" s="153"/>
      <c r="BL20" s="153"/>
      <c r="BM20" s="154"/>
      <c r="BN20" s="119"/>
      <c r="BO20" s="119"/>
      <c r="BP20" s="153"/>
      <c r="BQ20" s="153"/>
      <c r="BR20" s="154"/>
      <c r="BS20" s="119"/>
      <c r="BT20" s="119"/>
      <c r="BU20" s="119"/>
      <c r="BV20" s="153"/>
      <c r="BW20" s="153"/>
      <c r="BX20" s="153"/>
      <c r="BY20" s="119"/>
      <c r="BZ20" s="153"/>
      <c r="CA20" s="153"/>
      <c r="CB20" s="119"/>
      <c r="CC20" s="153"/>
      <c r="CD20" s="154"/>
      <c r="CE20" s="153"/>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row>
    <row r="21" spans="1:109" ht="15.75" customHeight="1" x14ac:dyDescent="0.3">
      <c r="A21" s="393"/>
      <c r="B21" s="391"/>
      <c r="C21" s="391"/>
      <c r="D21" s="391"/>
      <c r="E21" s="392"/>
      <c r="F21" s="391"/>
      <c r="G21" s="391"/>
      <c r="H21" s="391"/>
      <c r="I21" s="153"/>
      <c r="J21" s="153"/>
      <c r="K21" s="391"/>
      <c r="L21" s="392"/>
      <c r="M21" s="393"/>
      <c r="N21" s="349"/>
      <c r="O21" s="350"/>
      <c r="P21" s="399"/>
      <c r="Q21" s="350">
        <f t="shared" si="10"/>
        <v>0</v>
      </c>
      <c r="R21" s="349"/>
      <c r="S21" s="350"/>
      <c r="T21" s="351"/>
      <c r="U21" s="154">
        <v>5</v>
      </c>
      <c r="V21" s="116"/>
      <c r="W21" s="184" t="str">
        <f t="shared" si="0"/>
        <v/>
      </c>
      <c r="X21" s="164"/>
      <c r="Y21" s="164"/>
      <c r="Z21" s="164"/>
      <c r="AA21" s="164"/>
      <c r="AB21" s="152"/>
      <c r="AC21" s="152"/>
      <c r="AD21" s="117" t="str">
        <f t="shared" si="4"/>
        <v/>
      </c>
      <c r="AE21" s="152"/>
      <c r="AF21" s="152"/>
      <c r="AG21" s="152"/>
      <c r="AH21" s="178" t="str">
        <f>IFERROR(IF(AND(W20="Probabilidad",W21="Probabilidad"),(AJ20-(+AJ20*AD21)),IF(AND(W20="Impacto",W21="Probabilidad"),(AJ19-(+AJ19*AD21)),IF(W21="Impacto",AJ20,""))),"")</f>
        <v/>
      </c>
      <c r="AI21" s="151" t="str">
        <f t="shared" si="5"/>
        <v/>
      </c>
      <c r="AJ21" s="117" t="str">
        <f t="shared" si="6"/>
        <v/>
      </c>
      <c r="AK21" s="151" t="str">
        <f t="shared" si="7"/>
        <v/>
      </c>
      <c r="AL21" s="117" t="str">
        <f>IFERROR(IF(AND(W20="Impacto",W21="Impacto"),(AL20-(+AL20*AD21)),IF(AND(W20="Probabilidad",W21="Impacto"),(AL19-(+AL19*AD21)),IF(W21="Probabilidad",AL20,""))),"")</f>
        <v/>
      </c>
      <c r="AM21" s="118" t="str">
        <f t="shared" si="8"/>
        <v/>
      </c>
      <c r="AN21" s="401"/>
      <c r="AO21" s="153"/>
      <c r="AP21" s="154"/>
      <c r="AQ21" s="119"/>
      <c r="AR21" s="119"/>
      <c r="AS21" s="153"/>
      <c r="AT21" s="119"/>
      <c r="AU21" s="153"/>
      <c r="AV21" s="119"/>
      <c r="AW21" s="153"/>
      <c r="AX21" s="119"/>
      <c r="AY21" s="153"/>
      <c r="AZ21" s="154"/>
      <c r="BA21" s="153"/>
      <c r="BB21" s="153"/>
      <c r="BC21" s="154"/>
      <c r="BD21" s="119"/>
      <c r="BE21" s="119"/>
      <c r="BF21" s="153"/>
      <c r="BG21" s="153"/>
      <c r="BH21" s="154"/>
      <c r="BI21" s="119"/>
      <c r="BJ21" s="119"/>
      <c r="BK21" s="153"/>
      <c r="BL21" s="153"/>
      <c r="BM21" s="154"/>
      <c r="BN21" s="119"/>
      <c r="BO21" s="119"/>
      <c r="BP21" s="153"/>
      <c r="BQ21" s="153"/>
      <c r="BR21" s="154"/>
      <c r="BS21" s="119"/>
      <c r="BT21" s="119"/>
      <c r="BU21" s="119"/>
      <c r="BV21" s="153"/>
      <c r="BW21" s="153"/>
      <c r="BX21" s="153"/>
      <c r="BY21" s="119"/>
      <c r="BZ21" s="153"/>
      <c r="CA21" s="153"/>
      <c r="CB21" s="119"/>
      <c r="CC21" s="153"/>
      <c r="CD21" s="154"/>
      <c r="CE21" s="153"/>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row>
    <row r="22" spans="1:109" ht="15.75" customHeight="1" x14ac:dyDescent="0.3">
      <c r="A22" s="393"/>
      <c r="B22" s="391"/>
      <c r="C22" s="391"/>
      <c r="D22" s="391"/>
      <c r="E22" s="392"/>
      <c r="F22" s="391"/>
      <c r="G22" s="391"/>
      <c r="H22" s="391"/>
      <c r="I22" s="153"/>
      <c r="J22" s="153"/>
      <c r="K22" s="391"/>
      <c r="L22" s="392"/>
      <c r="M22" s="393"/>
      <c r="N22" s="349"/>
      <c r="O22" s="350"/>
      <c r="P22" s="399"/>
      <c r="Q22" s="350">
        <f t="shared" si="10"/>
        <v>0</v>
      </c>
      <c r="R22" s="349"/>
      <c r="S22" s="350"/>
      <c r="T22" s="351"/>
      <c r="U22" s="154">
        <v>6</v>
      </c>
      <c r="V22" s="116"/>
      <c r="W22" s="184" t="str">
        <f t="shared" si="0"/>
        <v/>
      </c>
      <c r="X22" s="164"/>
      <c r="Y22" s="164"/>
      <c r="Z22" s="164"/>
      <c r="AA22" s="164"/>
      <c r="AB22" s="152"/>
      <c r="AC22" s="152"/>
      <c r="AD22" s="117" t="str">
        <f t="shared" si="4"/>
        <v/>
      </c>
      <c r="AE22" s="152"/>
      <c r="AF22" s="152"/>
      <c r="AG22" s="152"/>
      <c r="AH22" s="178" t="str">
        <f>IFERROR(IF(AND(W21="Probabilidad",W22="Probabilidad"),(AJ21-(+AJ21*AD22)),IF(AND(W21="Impacto",W22="Probabilidad"),(AJ20-(+AJ20*AD22)),IF(W22="Impacto",AJ21,""))),"")</f>
        <v/>
      </c>
      <c r="AI22" s="151" t="str">
        <f t="shared" si="5"/>
        <v/>
      </c>
      <c r="AJ22" s="117" t="str">
        <f t="shared" si="6"/>
        <v/>
      </c>
      <c r="AK22" s="151" t="str">
        <f t="shared" si="7"/>
        <v/>
      </c>
      <c r="AL22" s="117" t="str">
        <f>IFERROR(IF(AND(W21="Impacto",W22="Impacto"),(AL21-(+AL21*AD22)),IF(AND(W21="Probabilidad",W22="Impacto"),(AL20-(+AL20*AD22)),IF(W22="Probabilidad",AL21,""))),"")</f>
        <v/>
      </c>
      <c r="AM22" s="118" t="str">
        <f t="shared" si="8"/>
        <v/>
      </c>
      <c r="AN22" s="402"/>
      <c r="AO22" s="153"/>
      <c r="AP22" s="154"/>
      <c r="AQ22" s="119"/>
      <c r="AR22" s="119"/>
      <c r="AS22" s="153"/>
      <c r="AT22" s="119"/>
      <c r="AU22" s="153"/>
      <c r="AV22" s="119"/>
      <c r="AW22" s="153"/>
      <c r="AX22" s="119"/>
      <c r="AY22" s="153"/>
      <c r="AZ22" s="154"/>
      <c r="BA22" s="153"/>
      <c r="BB22" s="153"/>
      <c r="BC22" s="154"/>
      <c r="BD22" s="119"/>
      <c r="BE22" s="119"/>
      <c r="BF22" s="153"/>
      <c r="BG22" s="153"/>
      <c r="BH22" s="154"/>
      <c r="BI22" s="119"/>
      <c r="BJ22" s="119"/>
      <c r="BK22" s="153"/>
      <c r="BL22" s="153"/>
      <c r="BM22" s="154"/>
      <c r="BN22" s="119"/>
      <c r="BO22" s="119"/>
      <c r="BP22" s="153"/>
      <c r="BQ22" s="153"/>
      <c r="BR22" s="154"/>
      <c r="BS22" s="119"/>
      <c r="BT22" s="119"/>
      <c r="BU22" s="119"/>
      <c r="BV22" s="153"/>
      <c r="BW22" s="153"/>
      <c r="BX22" s="153"/>
      <c r="BY22" s="119"/>
      <c r="BZ22" s="153"/>
      <c r="CA22" s="153"/>
      <c r="CB22" s="119"/>
      <c r="CC22" s="153"/>
      <c r="CD22" s="154"/>
      <c r="CE22" s="153"/>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row>
    <row r="23" spans="1:109" ht="15.75" customHeight="1" x14ac:dyDescent="0.3">
      <c r="A23" s="393">
        <v>4</v>
      </c>
      <c r="B23" s="391"/>
      <c r="C23" s="391"/>
      <c r="D23" s="391"/>
      <c r="E23" s="392"/>
      <c r="F23" s="391"/>
      <c r="G23" s="391"/>
      <c r="H23" s="391"/>
      <c r="I23" s="153"/>
      <c r="J23" s="153"/>
      <c r="K23" s="391"/>
      <c r="L23" s="392"/>
      <c r="M23" s="393"/>
      <c r="N23" s="349" t="str">
        <f>IF(M23&lt;=0,"",IF(M23&lt;=2,"Muy Baja",IF(M23&lt;=24,"Baja",IF(M23&lt;=500,"Media",IF(M23&lt;=5000,"Alta","Muy Alta")))))</f>
        <v/>
      </c>
      <c r="O23" s="350" t="str">
        <f>IF(N23="","",IF(N23="Muy Baja",0.2,IF(N23="Baja",0.4,IF(N23="Media",0.6,IF(N23="Alta",0.8,IF(N23="Muy Alta",1,))))))</f>
        <v/>
      </c>
      <c r="P23" s="399"/>
      <c r="Q23" s="350">
        <f>IF(NOT(ISERROR(MATCH(P23,'Tabla Impacto'!$B$221:$B$223,0))),'Tabla Impacto'!$F$223&amp;"Por favor no seleccionar los criterios de impacto(Afectación Económica o presupuestal y Pérdida Reputacional)",P23)</f>
        <v>0</v>
      </c>
      <c r="R23" s="349" t="str">
        <f>IF(OR(Q23='Tabla Impacto'!$C$11,Q23='Tabla Impacto'!$D$11),"Leve",IF(OR(Q23='Tabla Impacto'!$C$12,Q23='Tabla Impacto'!$D$12),"Menor",IF(OR(Q23='Tabla Impacto'!$C$13,Q23='Tabla Impacto'!$D$13),"Moderado",IF(OR(Q23='Tabla Impacto'!$C$14,Q23='Tabla Impacto'!$D$14),"Mayor",IF(OR(Q23='Tabla Impacto'!$C$15,Q23='Tabla Impacto'!$D$15),"Catastrófico","")))))</f>
        <v/>
      </c>
      <c r="S23" s="350" t="str">
        <f>IF(R23="","",IF(R23="Leve",0.2,IF(R23="Menor",0.4,IF(R23="Moderado",0.6,IF(R23="Mayor",0.8,IF(R23="Catastrófico",1,))))))</f>
        <v/>
      </c>
      <c r="T23" s="351"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54">
        <v>1</v>
      </c>
      <c r="V23" s="116"/>
      <c r="W23" s="184" t="str">
        <f t="shared" si="0"/>
        <v/>
      </c>
      <c r="X23" s="164"/>
      <c r="Y23" s="164"/>
      <c r="Z23" s="164"/>
      <c r="AA23" s="164"/>
      <c r="AB23" s="152"/>
      <c r="AC23" s="152"/>
      <c r="AD23" s="117" t="str">
        <f t="shared" si="4"/>
        <v/>
      </c>
      <c r="AE23" s="152"/>
      <c r="AF23" s="152"/>
      <c r="AG23" s="152"/>
      <c r="AH23" s="178" t="str">
        <f>IFERROR(IF(W23="Probabilidad",(O23-(+O23*AD23)),IF(W23="Impacto",O23,"")),"")</f>
        <v/>
      </c>
      <c r="AI23" s="151" t="str">
        <f>IFERROR(IF(AH23="","",IF(AH23&lt;=0.2,"Muy Baja",IF(AH23&lt;=0.4,"Baja",IF(AH23&lt;=0.6,"Media",IF(AH23&lt;=0.8,"Alta","Muy Alta"))))),"")</f>
        <v/>
      </c>
      <c r="AJ23" s="117" t="str">
        <f t="shared" si="6"/>
        <v/>
      </c>
      <c r="AK23" s="151" t="str">
        <f>IFERROR(IF(AL23="","",IF(AL23&lt;=0.2,"Leve",IF(AL23&lt;=0.4,"Menor",IF(AL23&lt;=0.6,"Moderado",IF(AL23&lt;=0.8,"Mayor","Catastrófico"))))),"")</f>
        <v/>
      </c>
      <c r="AL23" s="117" t="str">
        <f>IFERROR(IF(W23="Impacto",(S23-(+S23*AD23)),IF(W23="Probabilidad",S23,"")),"")</f>
        <v/>
      </c>
      <c r="AM23" s="118" t="str">
        <f t="shared" si="8"/>
        <v/>
      </c>
      <c r="AN23" s="400"/>
      <c r="AO23" s="153"/>
      <c r="AP23" s="154"/>
      <c r="AQ23" s="119"/>
      <c r="AR23" s="119"/>
      <c r="AS23" s="153"/>
      <c r="AT23" s="119"/>
      <c r="AU23" s="153"/>
      <c r="AV23" s="119"/>
      <c r="AW23" s="153"/>
      <c r="AX23" s="119"/>
      <c r="AY23" s="153"/>
      <c r="AZ23" s="154"/>
      <c r="BA23" s="153"/>
      <c r="BB23" s="153"/>
      <c r="BC23" s="154"/>
      <c r="BD23" s="119"/>
      <c r="BE23" s="119"/>
      <c r="BF23" s="153"/>
      <c r="BG23" s="153"/>
      <c r="BH23" s="154"/>
      <c r="BI23" s="119"/>
      <c r="BJ23" s="119"/>
      <c r="BK23" s="153"/>
      <c r="BL23" s="153"/>
      <c r="BM23" s="154"/>
      <c r="BN23" s="119"/>
      <c r="BO23" s="119"/>
      <c r="BP23" s="153"/>
      <c r="BQ23" s="153"/>
      <c r="BR23" s="154"/>
      <c r="BS23" s="119"/>
      <c r="BT23" s="119"/>
      <c r="BU23" s="119"/>
      <c r="BV23" s="153"/>
      <c r="BW23" s="153"/>
      <c r="BX23" s="153"/>
      <c r="BY23" s="119"/>
      <c r="BZ23" s="153"/>
      <c r="CA23" s="153"/>
      <c r="CB23" s="119"/>
      <c r="CC23" s="153"/>
      <c r="CD23" s="154"/>
      <c r="CE23" s="153"/>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row>
    <row r="24" spans="1:109" ht="15.75" customHeight="1" x14ac:dyDescent="0.3">
      <c r="A24" s="393"/>
      <c r="B24" s="391"/>
      <c r="C24" s="391"/>
      <c r="D24" s="391"/>
      <c r="E24" s="392"/>
      <c r="F24" s="391"/>
      <c r="G24" s="391"/>
      <c r="H24" s="391"/>
      <c r="I24" s="153"/>
      <c r="J24" s="153"/>
      <c r="K24" s="391"/>
      <c r="L24" s="392"/>
      <c r="M24" s="393"/>
      <c r="N24" s="349"/>
      <c r="O24" s="350"/>
      <c r="P24" s="399"/>
      <c r="Q24" s="350">
        <f t="shared" ref="Q24:Q28" si="11">IF(NOT(ISERROR(MATCH(P24,_xlfn.ANCHORARRAY(E35),0))),O37&amp;"Por favor no seleccionar los criterios de impacto",P24)</f>
        <v>0</v>
      </c>
      <c r="R24" s="349"/>
      <c r="S24" s="350"/>
      <c r="T24" s="351"/>
      <c r="U24" s="154">
        <v>2</v>
      </c>
      <c r="V24" s="116"/>
      <c r="W24" s="184" t="str">
        <f t="shared" si="0"/>
        <v/>
      </c>
      <c r="X24" s="164"/>
      <c r="Y24" s="164"/>
      <c r="Z24" s="164"/>
      <c r="AA24" s="164"/>
      <c r="AB24" s="152"/>
      <c r="AC24" s="152"/>
      <c r="AD24" s="117" t="str">
        <f t="shared" si="4"/>
        <v/>
      </c>
      <c r="AE24" s="152"/>
      <c r="AF24" s="152"/>
      <c r="AG24" s="152"/>
      <c r="AH24" s="178" t="str">
        <f>IFERROR(IF(AND(W23="Probabilidad",W24="Probabilidad"),(AJ23-(+AJ23*AD24)),IF(W24="Probabilidad",(O23-(+O23*AD24)),IF(W24="Impacto",AJ23,""))),"")</f>
        <v/>
      </c>
      <c r="AI24" s="151" t="str">
        <f t="shared" si="5"/>
        <v/>
      </c>
      <c r="AJ24" s="117" t="str">
        <f t="shared" si="6"/>
        <v/>
      </c>
      <c r="AK24" s="151" t="str">
        <f t="shared" si="7"/>
        <v/>
      </c>
      <c r="AL24" s="117" t="str">
        <f>IFERROR(IF(AND(W23="Impacto",W24="Impacto"),(AL17-(+AL17*AD24)),IF(W24="Impacto",($S$23-(+$S$23*AD24)),IF(W24="Probabilidad",AL17,""))),"")</f>
        <v/>
      </c>
      <c r="AM24" s="118" t="str">
        <f t="shared" si="8"/>
        <v/>
      </c>
      <c r="AN24" s="401"/>
      <c r="AO24" s="153"/>
      <c r="AP24" s="154"/>
      <c r="AQ24" s="119"/>
      <c r="AR24" s="119"/>
      <c r="AS24" s="153"/>
      <c r="AT24" s="119"/>
      <c r="AU24" s="153"/>
      <c r="AV24" s="119"/>
      <c r="AW24" s="153"/>
      <c r="AX24" s="119"/>
      <c r="AY24" s="153"/>
      <c r="AZ24" s="154"/>
      <c r="BA24" s="153"/>
      <c r="BB24" s="153"/>
      <c r="BC24" s="154"/>
      <c r="BD24" s="119"/>
      <c r="BE24" s="119"/>
      <c r="BF24" s="153"/>
      <c r="BG24" s="153"/>
      <c r="BH24" s="154"/>
      <c r="BI24" s="119"/>
      <c r="BJ24" s="119"/>
      <c r="BK24" s="153"/>
      <c r="BL24" s="153"/>
      <c r="BM24" s="154"/>
      <c r="BN24" s="119"/>
      <c r="BO24" s="119"/>
      <c r="BP24" s="153"/>
      <c r="BQ24" s="153"/>
      <c r="BR24" s="154"/>
      <c r="BS24" s="119"/>
      <c r="BT24" s="119"/>
      <c r="BU24" s="119"/>
      <c r="BV24" s="153"/>
      <c r="BW24" s="153"/>
      <c r="BX24" s="153"/>
      <c r="BY24" s="119"/>
      <c r="BZ24" s="153"/>
      <c r="CA24" s="153"/>
      <c r="CB24" s="119"/>
      <c r="CC24" s="153"/>
      <c r="CD24" s="154"/>
      <c r="CE24" s="153"/>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row>
    <row r="25" spans="1:109" ht="15.75" customHeight="1" x14ac:dyDescent="0.3">
      <c r="A25" s="393"/>
      <c r="B25" s="391"/>
      <c r="C25" s="391"/>
      <c r="D25" s="391"/>
      <c r="E25" s="392"/>
      <c r="F25" s="391"/>
      <c r="G25" s="391"/>
      <c r="H25" s="391"/>
      <c r="I25" s="153"/>
      <c r="J25" s="153"/>
      <c r="K25" s="391"/>
      <c r="L25" s="392"/>
      <c r="M25" s="393"/>
      <c r="N25" s="349"/>
      <c r="O25" s="350"/>
      <c r="P25" s="399"/>
      <c r="Q25" s="350">
        <f t="shared" si="11"/>
        <v>0</v>
      </c>
      <c r="R25" s="349"/>
      <c r="S25" s="350"/>
      <c r="T25" s="351"/>
      <c r="U25" s="154">
        <v>3</v>
      </c>
      <c r="V25" s="120"/>
      <c r="W25" s="184" t="str">
        <f t="shared" si="0"/>
        <v/>
      </c>
      <c r="X25" s="164"/>
      <c r="Y25" s="164"/>
      <c r="Z25" s="164"/>
      <c r="AA25" s="164"/>
      <c r="AB25" s="152"/>
      <c r="AC25" s="152"/>
      <c r="AD25" s="117" t="str">
        <f t="shared" si="4"/>
        <v/>
      </c>
      <c r="AE25" s="152"/>
      <c r="AF25" s="152"/>
      <c r="AG25" s="152"/>
      <c r="AH25" s="178" t="str">
        <f>IFERROR(IF(AND(W24="Probabilidad",W25="Probabilidad"),(AJ24-(+AJ24*AD25)),IF(AND(W24="Impacto",W25="Probabilidad"),(AJ23-(+AJ23*AD25)),IF(W25="Impacto",AJ24,""))),"")</f>
        <v/>
      </c>
      <c r="AI25" s="151" t="str">
        <f t="shared" si="5"/>
        <v/>
      </c>
      <c r="AJ25" s="117" t="str">
        <f t="shared" si="6"/>
        <v/>
      </c>
      <c r="AK25" s="151" t="str">
        <f t="shared" si="7"/>
        <v/>
      </c>
      <c r="AL25" s="117" t="str">
        <f>IFERROR(IF(AND(W24="Impacto",W25="Impacto"),(AL24-(+AL24*AD25)),IF(AND(W24="Probabilidad",W25="Impacto"),(AL23-(+AL23*AD25)),IF(W25="Probabilidad",AL24,""))),"")</f>
        <v/>
      </c>
      <c r="AM25" s="118" t="str">
        <f t="shared" si="8"/>
        <v/>
      </c>
      <c r="AN25" s="401"/>
      <c r="AO25" s="153"/>
      <c r="AP25" s="154"/>
      <c r="AQ25" s="119"/>
      <c r="AR25" s="119"/>
      <c r="AS25" s="153"/>
      <c r="AT25" s="119"/>
      <c r="AU25" s="153"/>
      <c r="AV25" s="119"/>
      <c r="AW25" s="153"/>
      <c r="AX25" s="119"/>
      <c r="AY25" s="153"/>
      <c r="AZ25" s="154"/>
      <c r="BA25" s="153"/>
      <c r="BB25" s="153"/>
      <c r="BC25" s="154"/>
      <c r="BD25" s="119"/>
      <c r="BE25" s="119"/>
      <c r="BF25" s="153"/>
      <c r="BG25" s="153"/>
      <c r="BH25" s="154"/>
      <c r="BI25" s="119"/>
      <c r="BJ25" s="119"/>
      <c r="BK25" s="153"/>
      <c r="BL25" s="153"/>
      <c r="BM25" s="154"/>
      <c r="BN25" s="119"/>
      <c r="BO25" s="119"/>
      <c r="BP25" s="153"/>
      <c r="BQ25" s="153"/>
      <c r="BR25" s="154"/>
      <c r="BS25" s="119"/>
      <c r="BT25" s="119"/>
      <c r="BU25" s="119"/>
      <c r="BV25" s="153"/>
      <c r="BW25" s="153"/>
      <c r="BX25" s="153"/>
      <c r="BY25" s="119"/>
      <c r="BZ25" s="153"/>
      <c r="CA25" s="153"/>
      <c r="CB25" s="119"/>
      <c r="CC25" s="153"/>
      <c r="CD25" s="154"/>
      <c r="CE25" s="153"/>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row>
    <row r="26" spans="1:109" ht="15.75" customHeight="1" x14ac:dyDescent="0.3">
      <c r="A26" s="393"/>
      <c r="B26" s="391"/>
      <c r="C26" s="391"/>
      <c r="D26" s="391"/>
      <c r="E26" s="392"/>
      <c r="F26" s="391"/>
      <c r="G26" s="391"/>
      <c r="H26" s="391"/>
      <c r="I26" s="153"/>
      <c r="J26" s="153"/>
      <c r="K26" s="391"/>
      <c r="L26" s="392"/>
      <c r="M26" s="393"/>
      <c r="N26" s="349"/>
      <c r="O26" s="350"/>
      <c r="P26" s="399"/>
      <c r="Q26" s="350">
        <f t="shared" si="11"/>
        <v>0</v>
      </c>
      <c r="R26" s="349"/>
      <c r="S26" s="350"/>
      <c r="T26" s="351"/>
      <c r="U26" s="154">
        <v>4</v>
      </c>
      <c r="V26" s="116"/>
      <c r="W26" s="184" t="str">
        <f t="shared" si="0"/>
        <v/>
      </c>
      <c r="X26" s="164"/>
      <c r="Y26" s="164"/>
      <c r="Z26" s="164"/>
      <c r="AA26" s="164"/>
      <c r="AB26" s="152"/>
      <c r="AC26" s="152"/>
      <c r="AD26" s="117" t="str">
        <f t="shared" si="4"/>
        <v/>
      </c>
      <c r="AE26" s="152"/>
      <c r="AF26" s="152"/>
      <c r="AG26" s="152"/>
      <c r="AH26" s="178" t="str">
        <f>IFERROR(IF(AND(W25="Probabilidad",W26="Probabilidad"),(AJ25-(+AJ25*AD26)),IF(AND(W25="Impacto",W26="Probabilidad"),(AJ24-(+AJ24*AD26)),IF(W26="Impacto",AJ25,""))),"")</f>
        <v/>
      </c>
      <c r="AI26" s="151" t="str">
        <f t="shared" si="5"/>
        <v/>
      </c>
      <c r="AJ26" s="117" t="str">
        <f t="shared" si="6"/>
        <v/>
      </c>
      <c r="AK26" s="151" t="str">
        <f t="shared" si="7"/>
        <v/>
      </c>
      <c r="AL26" s="117" t="str">
        <f>IFERROR(IF(AND(W25="Impacto",W26="Impacto"),(AL25-(+AL25*AD26)),IF(AND(W25="Probabilidad",W26="Impacto"),(AL24-(+AL24*AD26)),IF(W26="Probabilidad",AL25,""))),"")</f>
        <v/>
      </c>
      <c r="AM26" s="118" t="str">
        <f t="shared" si="8"/>
        <v/>
      </c>
      <c r="AN26" s="401"/>
      <c r="AO26" s="153"/>
      <c r="AP26" s="154"/>
      <c r="AQ26" s="119"/>
      <c r="AR26" s="119"/>
      <c r="AS26" s="153"/>
      <c r="AT26" s="119"/>
      <c r="AU26" s="153"/>
      <c r="AV26" s="119"/>
      <c r="AW26" s="153"/>
      <c r="AX26" s="119"/>
      <c r="AY26" s="153"/>
      <c r="AZ26" s="154"/>
      <c r="BA26" s="153"/>
      <c r="BB26" s="153"/>
      <c r="BC26" s="154"/>
      <c r="BD26" s="119"/>
      <c r="BE26" s="119"/>
      <c r="BF26" s="153"/>
      <c r="BG26" s="153"/>
      <c r="BH26" s="154"/>
      <c r="BI26" s="119"/>
      <c r="BJ26" s="119"/>
      <c r="BK26" s="153"/>
      <c r="BL26" s="153"/>
      <c r="BM26" s="154"/>
      <c r="BN26" s="119"/>
      <c r="BO26" s="119"/>
      <c r="BP26" s="153"/>
      <c r="BQ26" s="153"/>
      <c r="BR26" s="154"/>
      <c r="BS26" s="119"/>
      <c r="BT26" s="119"/>
      <c r="BU26" s="119"/>
      <c r="BV26" s="153"/>
      <c r="BW26" s="153"/>
      <c r="BX26" s="153"/>
      <c r="BY26" s="119"/>
      <c r="BZ26" s="153"/>
      <c r="CA26" s="153"/>
      <c r="CB26" s="119"/>
      <c r="CC26" s="153"/>
      <c r="CD26" s="154"/>
      <c r="CE26" s="153"/>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row>
    <row r="27" spans="1:109" ht="15.75" customHeight="1" x14ac:dyDescent="0.3">
      <c r="A27" s="393"/>
      <c r="B27" s="391"/>
      <c r="C27" s="391"/>
      <c r="D27" s="391"/>
      <c r="E27" s="392"/>
      <c r="F27" s="391"/>
      <c r="G27" s="391"/>
      <c r="H27" s="391"/>
      <c r="I27" s="153"/>
      <c r="J27" s="153"/>
      <c r="K27" s="391"/>
      <c r="L27" s="392"/>
      <c r="M27" s="393"/>
      <c r="N27" s="349"/>
      <c r="O27" s="350"/>
      <c r="P27" s="399"/>
      <c r="Q27" s="350">
        <f t="shared" si="11"/>
        <v>0</v>
      </c>
      <c r="R27" s="349"/>
      <c r="S27" s="350"/>
      <c r="T27" s="351"/>
      <c r="U27" s="154">
        <v>5</v>
      </c>
      <c r="V27" s="116"/>
      <c r="W27" s="184" t="str">
        <f t="shared" si="0"/>
        <v/>
      </c>
      <c r="X27" s="164"/>
      <c r="Y27" s="164"/>
      <c r="Z27" s="164"/>
      <c r="AA27" s="164"/>
      <c r="AB27" s="152"/>
      <c r="AC27" s="152"/>
      <c r="AD27" s="117" t="str">
        <f t="shared" si="4"/>
        <v/>
      </c>
      <c r="AE27" s="152"/>
      <c r="AF27" s="152"/>
      <c r="AG27" s="152"/>
      <c r="AH27" s="177" t="str">
        <f>IFERROR(IF(AND(W26="Probabilidad",W27="Probabilidad"),(AJ26-(+AJ26*AD27)),IF(AND(W26="Impacto",W27="Probabilidad"),(AJ25-(+AJ25*AD27)),IF(W27="Impacto",AJ26,""))),"")</f>
        <v/>
      </c>
      <c r="AI27" s="151" t="str">
        <f>IFERROR(IF(AH27="","",IF(AH27&lt;=0.2,"Muy Baja",IF(AH27&lt;=0.4,"Baja",IF(AH27&lt;=0.6,"Media",IF(AH27&lt;=0.8,"Alta","Muy Alta"))))),"")</f>
        <v/>
      </c>
      <c r="AJ27" s="117" t="str">
        <f t="shared" si="6"/>
        <v/>
      </c>
      <c r="AK27" s="151" t="str">
        <f t="shared" si="7"/>
        <v/>
      </c>
      <c r="AL27" s="117" t="str">
        <f>IFERROR(IF(AND(W26="Impacto",W27="Impacto"),(AL26-(+AL26*AD27)),IF(AND(W26="Probabilidad",W27="Impacto"),(AL25-(+AL25*AD27)),IF(W27="Probabilidad",AL26,""))),"")</f>
        <v/>
      </c>
      <c r="AM27" s="118" t="str">
        <f t="shared" si="8"/>
        <v/>
      </c>
      <c r="AN27" s="401"/>
      <c r="AO27" s="153"/>
      <c r="AP27" s="154"/>
      <c r="AQ27" s="119"/>
      <c r="AR27" s="119"/>
      <c r="AS27" s="153"/>
      <c r="AT27" s="119"/>
      <c r="AU27" s="153"/>
      <c r="AV27" s="119"/>
      <c r="AW27" s="153"/>
      <c r="AX27" s="119"/>
      <c r="AY27" s="153"/>
      <c r="AZ27" s="154"/>
      <c r="BA27" s="153"/>
      <c r="BB27" s="153"/>
      <c r="BC27" s="154"/>
      <c r="BD27" s="119"/>
      <c r="BE27" s="119"/>
      <c r="BF27" s="153"/>
      <c r="BG27" s="153"/>
      <c r="BH27" s="154"/>
      <c r="BI27" s="119"/>
      <c r="BJ27" s="119"/>
      <c r="BK27" s="153"/>
      <c r="BL27" s="153"/>
      <c r="BM27" s="154"/>
      <c r="BN27" s="119"/>
      <c r="BO27" s="119"/>
      <c r="BP27" s="153"/>
      <c r="BQ27" s="153"/>
      <c r="BR27" s="154"/>
      <c r="BS27" s="119"/>
      <c r="BT27" s="119"/>
      <c r="BU27" s="119"/>
      <c r="BV27" s="153"/>
      <c r="BW27" s="153"/>
      <c r="BX27" s="153"/>
      <c r="BY27" s="119"/>
      <c r="BZ27" s="153"/>
      <c r="CA27" s="153"/>
      <c r="CB27" s="119"/>
      <c r="CC27" s="153"/>
      <c r="CD27" s="154"/>
      <c r="CE27" s="153"/>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row>
    <row r="28" spans="1:109" ht="15.75" customHeight="1" x14ac:dyDescent="0.3">
      <c r="A28" s="393"/>
      <c r="B28" s="391"/>
      <c r="C28" s="391"/>
      <c r="D28" s="391"/>
      <c r="E28" s="392"/>
      <c r="F28" s="391"/>
      <c r="G28" s="391"/>
      <c r="H28" s="391"/>
      <c r="I28" s="153"/>
      <c r="J28" s="153"/>
      <c r="K28" s="391"/>
      <c r="L28" s="392"/>
      <c r="M28" s="393"/>
      <c r="N28" s="349"/>
      <c r="O28" s="350"/>
      <c r="P28" s="399"/>
      <c r="Q28" s="350">
        <f t="shared" si="11"/>
        <v>0</v>
      </c>
      <c r="R28" s="349"/>
      <c r="S28" s="350"/>
      <c r="T28" s="351"/>
      <c r="U28" s="154">
        <v>6</v>
      </c>
      <c r="V28" s="116"/>
      <c r="W28" s="184" t="str">
        <f t="shared" si="0"/>
        <v/>
      </c>
      <c r="X28" s="164"/>
      <c r="Y28" s="164"/>
      <c r="Z28" s="164"/>
      <c r="AA28" s="164"/>
      <c r="AB28" s="152"/>
      <c r="AC28" s="152"/>
      <c r="AD28" s="117" t="str">
        <f t="shared" si="4"/>
        <v/>
      </c>
      <c r="AE28" s="152"/>
      <c r="AF28" s="152"/>
      <c r="AG28" s="152"/>
      <c r="AH28" s="178" t="str">
        <f>IFERROR(IF(AND(W27="Probabilidad",W28="Probabilidad"),(AJ27-(+AJ27*AD28)),IF(AND(W27="Impacto",W28="Probabilidad"),(AJ26-(+AJ26*AD28)),IF(W28="Impacto",AJ27,""))),"")</f>
        <v/>
      </c>
      <c r="AI28" s="151" t="str">
        <f t="shared" si="5"/>
        <v/>
      </c>
      <c r="AJ28" s="117" t="str">
        <f t="shared" si="6"/>
        <v/>
      </c>
      <c r="AK28" s="151" t="str">
        <f t="shared" si="7"/>
        <v/>
      </c>
      <c r="AL28" s="117" t="str">
        <f>IFERROR(IF(AND(W27="Impacto",W28="Impacto"),(AL27-(+AL27*AD28)),IF(AND(W27="Probabilidad",W28="Impacto"),(AL26-(+AL26*AD28)),IF(W28="Probabilidad",AL27,""))),"")</f>
        <v/>
      </c>
      <c r="AM28" s="118" t="str">
        <f t="shared" si="8"/>
        <v/>
      </c>
      <c r="AN28" s="402"/>
      <c r="AO28" s="153"/>
      <c r="AP28" s="154"/>
      <c r="AQ28" s="119"/>
      <c r="AR28" s="119"/>
      <c r="AS28" s="153"/>
      <c r="AT28" s="119"/>
      <c r="AU28" s="153"/>
      <c r="AV28" s="119"/>
      <c r="AW28" s="153"/>
      <c r="AX28" s="119"/>
      <c r="AY28" s="153"/>
      <c r="AZ28" s="154"/>
      <c r="BA28" s="153"/>
      <c r="BB28" s="153"/>
      <c r="BC28" s="154"/>
      <c r="BD28" s="119"/>
      <c r="BE28" s="119"/>
      <c r="BF28" s="153"/>
      <c r="BG28" s="153"/>
      <c r="BH28" s="154"/>
      <c r="BI28" s="119"/>
      <c r="BJ28" s="119"/>
      <c r="BK28" s="153"/>
      <c r="BL28" s="153"/>
      <c r="BM28" s="154"/>
      <c r="BN28" s="119"/>
      <c r="BO28" s="119"/>
      <c r="BP28" s="153"/>
      <c r="BQ28" s="153"/>
      <c r="BR28" s="154"/>
      <c r="BS28" s="119"/>
      <c r="BT28" s="119"/>
      <c r="BU28" s="119"/>
      <c r="BV28" s="153"/>
      <c r="BW28" s="153"/>
      <c r="BX28" s="153"/>
      <c r="BY28" s="119"/>
      <c r="BZ28" s="153"/>
      <c r="CA28" s="153"/>
      <c r="CB28" s="119"/>
      <c r="CC28" s="153"/>
      <c r="CD28" s="154"/>
      <c r="CE28" s="153"/>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row>
    <row r="29" spans="1:109" ht="15.75" customHeight="1" x14ac:dyDescent="0.3">
      <c r="A29" s="393">
        <v>5</v>
      </c>
      <c r="B29" s="391"/>
      <c r="C29" s="391"/>
      <c r="D29" s="391"/>
      <c r="E29" s="392"/>
      <c r="F29" s="391"/>
      <c r="G29" s="391"/>
      <c r="H29" s="391"/>
      <c r="I29" s="153"/>
      <c r="J29" s="153"/>
      <c r="K29" s="391"/>
      <c r="L29" s="392"/>
      <c r="M29" s="393"/>
      <c r="N29" s="349" t="str">
        <f>IF(M29&lt;=0,"",IF(M29&lt;=2,"Muy Baja",IF(M29&lt;=24,"Baja",IF(M29&lt;=500,"Media",IF(M29&lt;=5000,"Alta","Muy Alta")))))</f>
        <v/>
      </c>
      <c r="O29" s="350" t="str">
        <f>IF(N29="","",IF(N29="Muy Baja",0.2,IF(N29="Baja",0.4,IF(N29="Media",0.6,IF(N29="Alta",0.8,IF(N29="Muy Alta",1,))))))</f>
        <v/>
      </c>
      <c r="P29" s="399"/>
      <c r="Q29" s="350">
        <f>IF(NOT(ISERROR(MATCH(P29,'Tabla Impacto'!$B$221:$B$223,0))),'Tabla Impacto'!$F$223&amp;"Por favor no seleccionar los criterios de impacto(Afectación Económica o presupuestal y Pérdida Reputacional)",P29)</f>
        <v>0</v>
      </c>
      <c r="R29" s="349" t="str">
        <f>IF(OR(Q29='Tabla Impacto'!$C$11,Q29='Tabla Impacto'!$D$11),"Leve",IF(OR(Q29='Tabla Impacto'!$C$12,Q29='Tabla Impacto'!$D$12),"Menor",IF(OR(Q29='Tabla Impacto'!$C$13,Q29='Tabla Impacto'!$D$13),"Moderado",IF(OR(Q29='Tabla Impacto'!$C$14,Q29='Tabla Impacto'!$D$14),"Mayor",IF(OR(Q29='Tabla Impacto'!$C$15,Q29='Tabla Impacto'!$D$15),"Catastrófico","")))))</f>
        <v/>
      </c>
      <c r="S29" s="350" t="str">
        <f>IF(R29="","",IF(R29="Leve",0.2,IF(R29="Menor",0.4,IF(R29="Moderado",0.6,IF(R29="Mayor",0.8,IF(R29="Catastrófico",1,))))))</f>
        <v/>
      </c>
      <c r="T29" s="351"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54">
        <v>1</v>
      </c>
      <c r="V29" s="116"/>
      <c r="W29" s="184" t="str">
        <f t="shared" si="0"/>
        <v/>
      </c>
      <c r="X29" s="164"/>
      <c r="Y29" s="164"/>
      <c r="Z29" s="164"/>
      <c r="AA29" s="164"/>
      <c r="AB29" s="152"/>
      <c r="AC29" s="152"/>
      <c r="AD29" s="117" t="str">
        <f t="shared" si="4"/>
        <v/>
      </c>
      <c r="AE29" s="152"/>
      <c r="AF29" s="152"/>
      <c r="AG29" s="152"/>
      <c r="AH29" s="178" t="str">
        <f>IFERROR(IF(W29="Probabilidad",(O29-(+O29*AD29)),IF(W29="Impacto",O29,"")),"")</f>
        <v/>
      </c>
      <c r="AI29" s="151" t="str">
        <f>IFERROR(IF(AH29="","",IF(AH29&lt;=0.2,"Muy Baja",IF(AH29&lt;=0.4,"Baja",IF(AH29&lt;=0.6,"Media",IF(AH29&lt;=0.8,"Alta","Muy Alta"))))),"")</f>
        <v/>
      </c>
      <c r="AJ29" s="117" t="str">
        <f t="shared" si="6"/>
        <v/>
      </c>
      <c r="AK29" s="151" t="str">
        <f>IFERROR(IF(AL29="","",IF(AL29&lt;=0.2,"Leve",IF(AL29&lt;=0.4,"Menor",IF(AL29&lt;=0.6,"Moderado",IF(AL29&lt;=0.8,"Mayor","Catastrófico"))))),"")</f>
        <v/>
      </c>
      <c r="AL29" s="117" t="str">
        <f>IFERROR(IF(W29="Impacto",(S29-(+S29*AD29)),IF(W29="Probabilidad",S29,"")),"")</f>
        <v/>
      </c>
      <c r="AM29" s="118" t="str">
        <f t="shared" si="8"/>
        <v/>
      </c>
      <c r="AN29" s="400"/>
      <c r="AO29" s="153"/>
      <c r="AP29" s="154"/>
      <c r="AQ29" s="119"/>
      <c r="AR29" s="119"/>
      <c r="AS29" s="153"/>
      <c r="AT29" s="119"/>
      <c r="AU29" s="153"/>
      <c r="AV29" s="119"/>
      <c r="AW29" s="153"/>
      <c r="AX29" s="119"/>
      <c r="AY29" s="153"/>
      <c r="AZ29" s="154"/>
      <c r="BA29" s="153"/>
      <c r="BB29" s="153"/>
      <c r="BC29" s="154"/>
      <c r="BD29" s="119"/>
      <c r="BE29" s="119"/>
      <c r="BF29" s="153"/>
      <c r="BG29" s="153"/>
      <c r="BH29" s="154"/>
      <c r="BI29" s="119"/>
      <c r="BJ29" s="119"/>
      <c r="BK29" s="153"/>
      <c r="BL29" s="153"/>
      <c r="BM29" s="154"/>
      <c r="BN29" s="119"/>
      <c r="BO29" s="119"/>
      <c r="BP29" s="153"/>
      <c r="BQ29" s="153"/>
      <c r="BR29" s="154"/>
      <c r="BS29" s="119"/>
      <c r="BT29" s="119"/>
      <c r="BU29" s="119"/>
      <c r="BV29" s="153"/>
      <c r="BW29" s="153"/>
      <c r="BX29" s="153"/>
      <c r="BY29" s="119"/>
      <c r="BZ29" s="153"/>
      <c r="CA29" s="153"/>
      <c r="CB29" s="119"/>
      <c r="CC29" s="153"/>
      <c r="CD29" s="154"/>
      <c r="CE29" s="153"/>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row>
    <row r="30" spans="1:109" ht="15.75" customHeight="1" x14ac:dyDescent="0.3">
      <c r="A30" s="393"/>
      <c r="B30" s="391"/>
      <c r="C30" s="391"/>
      <c r="D30" s="391"/>
      <c r="E30" s="392"/>
      <c r="F30" s="391"/>
      <c r="G30" s="391"/>
      <c r="H30" s="391"/>
      <c r="I30" s="153"/>
      <c r="J30" s="153"/>
      <c r="K30" s="391"/>
      <c r="L30" s="392"/>
      <c r="M30" s="393"/>
      <c r="N30" s="349"/>
      <c r="O30" s="350"/>
      <c r="P30" s="399"/>
      <c r="Q30" s="350">
        <f t="shared" ref="Q30:Q34" si="12">IF(NOT(ISERROR(MATCH(P30,_xlfn.ANCHORARRAY(E41),0))),O43&amp;"Por favor no seleccionar los criterios de impacto",P30)</f>
        <v>0</v>
      </c>
      <c r="R30" s="349"/>
      <c r="S30" s="350"/>
      <c r="T30" s="351"/>
      <c r="U30" s="154">
        <v>2</v>
      </c>
      <c r="V30" s="116"/>
      <c r="W30" s="184" t="str">
        <f t="shared" si="0"/>
        <v/>
      </c>
      <c r="X30" s="164"/>
      <c r="Y30" s="164"/>
      <c r="Z30" s="164"/>
      <c r="AA30" s="164"/>
      <c r="AB30" s="152"/>
      <c r="AC30" s="152"/>
      <c r="AD30" s="117" t="str">
        <f t="shared" si="4"/>
        <v/>
      </c>
      <c r="AE30" s="152"/>
      <c r="AF30" s="152"/>
      <c r="AG30" s="152"/>
      <c r="AH30" s="178" t="str">
        <f>IFERROR(IF(AND(W29="Probabilidad",W30="Probabilidad"),(AJ29-(+AJ29*AD30)),IF(W30="Probabilidad",(O29-(+O29*AD30)),IF(W30="Impacto",AJ29,""))),"")</f>
        <v/>
      </c>
      <c r="AI30" s="151" t="str">
        <f t="shared" si="5"/>
        <v/>
      </c>
      <c r="AJ30" s="117" t="str">
        <f t="shared" si="6"/>
        <v/>
      </c>
      <c r="AK30" s="151" t="str">
        <f t="shared" si="7"/>
        <v/>
      </c>
      <c r="AL30" s="117" t="str">
        <f>IFERROR(IF(AND(W29="Impacto",W30="Impacto"),(AL23-(+AL23*AD30)),IF(W30="Impacto",($S$29-(+$S$29*AD30)),IF(W30="Probabilidad",AL23,""))),"")</f>
        <v/>
      </c>
      <c r="AM30" s="118" t="str">
        <f t="shared" si="8"/>
        <v/>
      </c>
      <c r="AN30" s="401"/>
      <c r="AO30" s="153"/>
      <c r="AP30" s="154"/>
      <c r="AQ30" s="119"/>
      <c r="AR30" s="119"/>
      <c r="AS30" s="153"/>
      <c r="AT30" s="119"/>
      <c r="AU30" s="153"/>
      <c r="AV30" s="119"/>
      <c r="AW30" s="153"/>
      <c r="AX30" s="119"/>
      <c r="AY30" s="153"/>
      <c r="AZ30" s="154"/>
      <c r="BA30" s="153"/>
      <c r="BB30" s="153"/>
      <c r="BC30" s="154"/>
      <c r="BD30" s="119"/>
      <c r="BE30" s="119"/>
      <c r="BF30" s="153"/>
      <c r="BG30" s="153"/>
      <c r="BH30" s="154"/>
      <c r="BI30" s="119"/>
      <c r="BJ30" s="119"/>
      <c r="BK30" s="153"/>
      <c r="BL30" s="153"/>
      <c r="BM30" s="154"/>
      <c r="BN30" s="119"/>
      <c r="BO30" s="119"/>
      <c r="BP30" s="153"/>
      <c r="BQ30" s="153"/>
      <c r="BR30" s="154"/>
      <c r="BS30" s="119"/>
      <c r="BT30" s="119"/>
      <c r="BU30" s="119"/>
      <c r="BV30" s="153"/>
      <c r="BW30" s="153"/>
      <c r="BX30" s="153"/>
      <c r="BY30" s="119"/>
      <c r="BZ30" s="153"/>
      <c r="CA30" s="153"/>
      <c r="CB30" s="119"/>
      <c r="CC30" s="153"/>
      <c r="CD30" s="154"/>
      <c r="CE30" s="153"/>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row>
    <row r="31" spans="1:109" ht="15.75" customHeight="1" x14ac:dyDescent="0.3">
      <c r="A31" s="393"/>
      <c r="B31" s="391"/>
      <c r="C31" s="391"/>
      <c r="D31" s="391"/>
      <c r="E31" s="392"/>
      <c r="F31" s="391"/>
      <c r="G31" s="391"/>
      <c r="H31" s="391"/>
      <c r="I31" s="153"/>
      <c r="J31" s="153"/>
      <c r="K31" s="391"/>
      <c r="L31" s="392"/>
      <c r="M31" s="393"/>
      <c r="N31" s="349"/>
      <c r="O31" s="350"/>
      <c r="P31" s="399"/>
      <c r="Q31" s="350">
        <f t="shared" si="12"/>
        <v>0</v>
      </c>
      <c r="R31" s="349"/>
      <c r="S31" s="350"/>
      <c r="T31" s="351"/>
      <c r="U31" s="154">
        <v>3</v>
      </c>
      <c r="V31" s="120"/>
      <c r="W31" s="184" t="str">
        <f t="shared" si="0"/>
        <v/>
      </c>
      <c r="X31" s="164"/>
      <c r="Y31" s="164"/>
      <c r="Z31" s="164"/>
      <c r="AA31" s="164"/>
      <c r="AB31" s="152"/>
      <c r="AC31" s="152"/>
      <c r="AD31" s="117" t="str">
        <f t="shared" si="4"/>
        <v/>
      </c>
      <c r="AE31" s="152"/>
      <c r="AF31" s="152"/>
      <c r="AG31" s="152"/>
      <c r="AH31" s="178" t="str">
        <f>IFERROR(IF(AND(W30="Probabilidad",W31="Probabilidad"),(AJ30-(+AJ30*AD31)),IF(AND(W30="Impacto",W31="Probabilidad"),(AJ29-(+AJ29*AD31)),IF(W31="Impacto",AJ30,""))),"")</f>
        <v/>
      </c>
      <c r="AI31" s="151" t="str">
        <f t="shared" si="5"/>
        <v/>
      </c>
      <c r="AJ31" s="117" t="str">
        <f t="shared" si="6"/>
        <v/>
      </c>
      <c r="AK31" s="151" t="str">
        <f t="shared" si="7"/>
        <v/>
      </c>
      <c r="AL31" s="117" t="str">
        <f>IFERROR(IF(AND(W30="Impacto",W31="Impacto"),(AL30-(+AL30*AD31)),IF(AND(W30="Probabilidad",W31="Impacto"),(AL29-(+AL29*AD31)),IF(W31="Probabilidad",AL30,""))),"")</f>
        <v/>
      </c>
      <c r="AM31" s="118" t="str">
        <f t="shared" si="8"/>
        <v/>
      </c>
      <c r="AN31" s="401"/>
      <c r="AO31" s="153"/>
      <c r="AP31" s="154"/>
      <c r="AQ31" s="119"/>
      <c r="AR31" s="119"/>
      <c r="AS31" s="153"/>
      <c r="AT31" s="119"/>
      <c r="AU31" s="153"/>
      <c r="AV31" s="119"/>
      <c r="AW31" s="153"/>
      <c r="AX31" s="119"/>
      <c r="AY31" s="153"/>
      <c r="AZ31" s="154"/>
      <c r="BA31" s="153"/>
      <c r="BB31" s="153"/>
      <c r="BC31" s="154"/>
      <c r="BD31" s="119"/>
      <c r="BE31" s="119"/>
      <c r="BF31" s="153"/>
      <c r="BG31" s="153"/>
      <c r="BH31" s="154"/>
      <c r="BI31" s="119"/>
      <c r="BJ31" s="119"/>
      <c r="BK31" s="153"/>
      <c r="BL31" s="153"/>
      <c r="BM31" s="154"/>
      <c r="BN31" s="119"/>
      <c r="BO31" s="119"/>
      <c r="BP31" s="153"/>
      <c r="BQ31" s="153"/>
      <c r="BR31" s="154"/>
      <c r="BS31" s="119"/>
      <c r="BT31" s="119"/>
      <c r="BU31" s="119"/>
      <c r="BV31" s="153"/>
      <c r="BW31" s="153"/>
      <c r="BX31" s="153"/>
      <c r="BY31" s="119"/>
      <c r="BZ31" s="153"/>
      <c r="CA31" s="153"/>
      <c r="CB31" s="119"/>
      <c r="CC31" s="153"/>
      <c r="CD31" s="154"/>
      <c r="CE31" s="153"/>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row>
    <row r="32" spans="1:109" ht="15.75" customHeight="1" x14ac:dyDescent="0.3">
      <c r="A32" s="393"/>
      <c r="B32" s="391"/>
      <c r="C32" s="391"/>
      <c r="D32" s="391"/>
      <c r="E32" s="392"/>
      <c r="F32" s="391"/>
      <c r="G32" s="391"/>
      <c r="H32" s="391"/>
      <c r="I32" s="153"/>
      <c r="J32" s="153"/>
      <c r="K32" s="391"/>
      <c r="L32" s="392"/>
      <c r="M32" s="393"/>
      <c r="N32" s="349"/>
      <c r="O32" s="350"/>
      <c r="P32" s="399"/>
      <c r="Q32" s="350">
        <f t="shared" si="12"/>
        <v>0</v>
      </c>
      <c r="R32" s="349"/>
      <c r="S32" s="350"/>
      <c r="T32" s="351"/>
      <c r="U32" s="154">
        <v>4</v>
      </c>
      <c r="V32" s="116"/>
      <c r="W32" s="184" t="str">
        <f t="shared" si="0"/>
        <v/>
      </c>
      <c r="X32" s="164"/>
      <c r="Y32" s="164"/>
      <c r="Z32" s="164"/>
      <c r="AA32" s="164"/>
      <c r="AB32" s="152"/>
      <c r="AC32" s="152"/>
      <c r="AD32" s="117" t="str">
        <f t="shared" si="4"/>
        <v/>
      </c>
      <c r="AE32" s="152"/>
      <c r="AF32" s="152"/>
      <c r="AG32" s="152"/>
      <c r="AH32" s="178" t="str">
        <f>IFERROR(IF(AND(W31="Probabilidad",W32="Probabilidad"),(AJ31-(+AJ31*AD32)),IF(AND(W31="Impacto",W32="Probabilidad"),(AJ30-(+AJ30*AD32)),IF(W32="Impacto",AJ31,""))),"")</f>
        <v/>
      </c>
      <c r="AI32" s="151" t="str">
        <f t="shared" si="5"/>
        <v/>
      </c>
      <c r="AJ32" s="117" t="str">
        <f t="shared" si="6"/>
        <v/>
      </c>
      <c r="AK32" s="151" t="str">
        <f t="shared" si="7"/>
        <v/>
      </c>
      <c r="AL32" s="117" t="str">
        <f>IFERROR(IF(AND(W31="Impacto",W32="Impacto"),(AL31-(+AL31*AD32)),IF(AND(W31="Probabilidad",W32="Impacto"),(AL30-(+AL30*AD32)),IF(W32="Probabilidad",AL31,""))),"")</f>
        <v/>
      </c>
      <c r="AM32" s="118" t="str">
        <f t="shared" si="8"/>
        <v/>
      </c>
      <c r="AN32" s="401"/>
      <c r="AO32" s="153"/>
      <c r="AP32" s="154"/>
      <c r="AQ32" s="119"/>
      <c r="AR32" s="119"/>
      <c r="AS32" s="153"/>
      <c r="AT32" s="119"/>
      <c r="AU32" s="153"/>
      <c r="AV32" s="119"/>
      <c r="AW32" s="153"/>
      <c r="AX32" s="119"/>
      <c r="AY32" s="153"/>
      <c r="AZ32" s="154"/>
      <c r="BA32" s="153"/>
      <c r="BB32" s="153"/>
      <c r="BC32" s="154"/>
      <c r="BD32" s="119"/>
      <c r="BE32" s="119"/>
      <c r="BF32" s="153"/>
      <c r="BG32" s="153"/>
      <c r="BH32" s="154"/>
      <c r="BI32" s="119"/>
      <c r="BJ32" s="119"/>
      <c r="BK32" s="153"/>
      <c r="BL32" s="153"/>
      <c r="BM32" s="154"/>
      <c r="BN32" s="119"/>
      <c r="BO32" s="119"/>
      <c r="BP32" s="153"/>
      <c r="BQ32" s="153"/>
      <c r="BR32" s="154"/>
      <c r="BS32" s="119"/>
      <c r="BT32" s="119"/>
      <c r="BU32" s="119"/>
      <c r="BV32" s="153"/>
      <c r="BW32" s="153"/>
      <c r="BX32" s="153"/>
      <c r="BY32" s="119"/>
      <c r="BZ32" s="153"/>
      <c r="CA32" s="153"/>
      <c r="CB32" s="119"/>
      <c r="CC32" s="153"/>
      <c r="CD32" s="154"/>
      <c r="CE32" s="153"/>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c r="DE32" s="158"/>
    </row>
    <row r="33" spans="1:109" ht="15.75" customHeight="1" x14ac:dyDescent="0.3">
      <c r="A33" s="393"/>
      <c r="B33" s="391"/>
      <c r="C33" s="391"/>
      <c r="D33" s="391"/>
      <c r="E33" s="392"/>
      <c r="F33" s="391"/>
      <c r="G33" s="391"/>
      <c r="H33" s="391"/>
      <c r="I33" s="153"/>
      <c r="J33" s="153"/>
      <c r="K33" s="391"/>
      <c r="L33" s="392"/>
      <c r="M33" s="393"/>
      <c r="N33" s="349"/>
      <c r="O33" s="350"/>
      <c r="P33" s="399"/>
      <c r="Q33" s="350">
        <f t="shared" si="12"/>
        <v>0</v>
      </c>
      <c r="R33" s="349"/>
      <c r="S33" s="350"/>
      <c r="T33" s="351"/>
      <c r="U33" s="154">
        <v>5</v>
      </c>
      <c r="V33" s="116"/>
      <c r="W33" s="184" t="str">
        <f t="shared" si="0"/>
        <v/>
      </c>
      <c r="X33" s="164"/>
      <c r="Y33" s="164"/>
      <c r="Z33" s="164"/>
      <c r="AA33" s="164"/>
      <c r="AB33" s="152"/>
      <c r="AC33" s="152"/>
      <c r="AD33" s="117" t="str">
        <f t="shared" si="4"/>
        <v/>
      </c>
      <c r="AE33" s="152"/>
      <c r="AF33" s="152"/>
      <c r="AG33" s="152"/>
      <c r="AH33" s="178" t="str">
        <f>IFERROR(IF(AND(W32="Probabilidad",W33="Probabilidad"),(AJ32-(+AJ32*AD33)),IF(AND(W32="Impacto",W33="Probabilidad"),(AJ31-(+AJ31*AD33)),IF(W33="Impacto",AJ32,""))),"")</f>
        <v/>
      </c>
      <c r="AI33" s="151" t="str">
        <f t="shared" si="5"/>
        <v/>
      </c>
      <c r="AJ33" s="117" t="str">
        <f t="shared" si="6"/>
        <v/>
      </c>
      <c r="AK33" s="151" t="str">
        <f t="shared" si="7"/>
        <v/>
      </c>
      <c r="AL33" s="117" t="str">
        <f>IFERROR(IF(AND(W32="Impacto",W33="Impacto"),(AL32-(+AL32*AD33)),IF(AND(W32="Probabilidad",W33="Impacto"),(AL31-(+AL31*AD33)),IF(W33="Probabilidad",AL32,""))),"")</f>
        <v/>
      </c>
      <c r="AM33" s="118" t="str">
        <f t="shared" si="8"/>
        <v/>
      </c>
      <c r="AN33" s="401"/>
      <c r="AO33" s="153"/>
      <c r="AP33" s="154"/>
      <c r="AQ33" s="119"/>
      <c r="AR33" s="119"/>
      <c r="AS33" s="153"/>
      <c r="AT33" s="119"/>
      <c r="AU33" s="153"/>
      <c r="AV33" s="119"/>
      <c r="AW33" s="153"/>
      <c r="AX33" s="119"/>
      <c r="AY33" s="153"/>
      <c r="AZ33" s="154"/>
      <c r="BA33" s="153"/>
      <c r="BB33" s="153"/>
      <c r="BC33" s="154"/>
      <c r="BD33" s="119"/>
      <c r="BE33" s="119"/>
      <c r="BF33" s="153"/>
      <c r="BG33" s="153"/>
      <c r="BH33" s="154"/>
      <c r="BI33" s="119"/>
      <c r="BJ33" s="119"/>
      <c r="BK33" s="153"/>
      <c r="BL33" s="153"/>
      <c r="BM33" s="154"/>
      <c r="BN33" s="119"/>
      <c r="BO33" s="119"/>
      <c r="BP33" s="153"/>
      <c r="BQ33" s="153"/>
      <c r="BR33" s="154"/>
      <c r="BS33" s="119"/>
      <c r="BT33" s="119"/>
      <c r="BU33" s="119"/>
      <c r="BV33" s="153"/>
      <c r="BW33" s="153"/>
      <c r="BX33" s="153"/>
      <c r="BY33" s="119"/>
      <c r="BZ33" s="153"/>
      <c r="CA33" s="153"/>
      <c r="CB33" s="119"/>
      <c r="CC33" s="153"/>
      <c r="CD33" s="154"/>
      <c r="CE33" s="153"/>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row>
    <row r="34" spans="1:109" ht="15.75" customHeight="1" x14ac:dyDescent="0.3">
      <c r="A34" s="393"/>
      <c r="B34" s="391"/>
      <c r="C34" s="391"/>
      <c r="D34" s="391"/>
      <c r="E34" s="392"/>
      <c r="F34" s="391"/>
      <c r="G34" s="391"/>
      <c r="H34" s="391"/>
      <c r="I34" s="153"/>
      <c r="J34" s="153"/>
      <c r="K34" s="391"/>
      <c r="L34" s="392"/>
      <c r="M34" s="393"/>
      <c r="N34" s="349"/>
      <c r="O34" s="350"/>
      <c r="P34" s="399"/>
      <c r="Q34" s="350">
        <f t="shared" si="12"/>
        <v>0</v>
      </c>
      <c r="R34" s="349"/>
      <c r="S34" s="350"/>
      <c r="T34" s="351"/>
      <c r="U34" s="154">
        <v>6</v>
      </c>
      <c r="V34" s="116"/>
      <c r="W34" s="184" t="str">
        <f t="shared" si="0"/>
        <v/>
      </c>
      <c r="X34" s="164"/>
      <c r="Y34" s="164"/>
      <c r="Z34" s="164"/>
      <c r="AA34" s="164"/>
      <c r="AB34" s="152"/>
      <c r="AC34" s="152"/>
      <c r="AD34" s="117" t="str">
        <f t="shared" si="4"/>
        <v/>
      </c>
      <c r="AE34" s="152"/>
      <c r="AF34" s="152"/>
      <c r="AG34" s="152"/>
      <c r="AH34" s="178" t="str">
        <f>IFERROR(IF(AND(W33="Probabilidad",W34="Probabilidad"),(AJ33-(+AJ33*AD34)),IF(AND(W33="Impacto",W34="Probabilidad"),(AJ32-(+AJ32*AD34)),IF(W34="Impacto",AJ33,""))),"")</f>
        <v/>
      </c>
      <c r="AI34" s="151" t="str">
        <f t="shared" si="5"/>
        <v/>
      </c>
      <c r="AJ34" s="117" t="str">
        <f t="shared" si="6"/>
        <v/>
      </c>
      <c r="AK34" s="151" t="str">
        <f t="shared" si="7"/>
        <v/>
      </c>
      <c r="AL34" s="117" t="str">
        <f>IFERROR(IF(AND(W33="Impacto",W34="Impacto"),(AL33-(+AL33*AD34)),IF(AND(W33="Probabilidad",W34="Impacto"),(AL32-(+AL32*AD34)),IF(W34="Probabilidad",AL33,""))),"")</f>
        <v/>
      </c>
      <c r="AM34" s="118" t="str">
        <f t="shared" si="8"/>
        <v/>
      </c>
      <c r="AN34" s="402"/>
      <c r="AO34" s="153"/>
      <c r="AP34" s="154"/>
      <c r="AQ34" s="119"/>
      <c r="AR34" s="119"/>
      <c r="AS34" s="153"/>
      <c r="AT34" s="119"/>
      <c r="AU34" s="153"/>
      <c r="AV34" s="119"/>
      <c r="AW34" s="153"/>
      <c r="AX34" s="119"/>
      <c r="AY34" s="153"/>
      <c r="AZ34" s="154"/>
      <c r="BA34" s="153"/>
      <c r="BB34" s="153"/>
      <c r="BC34" s="154"/>
      <c r="BD34" s="119"/>
      <c r="BE34" s="119"/>
      <c r="BF34" s="153"/>
      <c r="BG34" s="153"/>
      <c r="BH34" s="154"/>
      <c r="BI34" s="119"/>
      <c r="BJ34" s="119"/>
      <c r="BK34" s="153"/>
      <c r="BL34" s="153"/>
      <c r="BM34" s="154"/>
      <c r="BN34" s="119"/>
      <c r="BO34" s="119"/>
      <c r="BP34" s="153"/>
      <c r="BQ34" s="153"/>
      <c r="BR34" s="154"/>
      <c r="BS34" s="119"/>
      <c r="BT34" s="119"/>
      <c r="BU34" s="119"/>
      <c r="BV34" s="153"/>
      <c r="BW34" s="153"/>
      <c r="BX34" s="153"/>
      <c r="BY34" s="119"/>
      <c r="BZ34" s="153"/>
      <c r="CA34" s="153"/>
      <c r="CB34" s="119"/>
      <c r="CC34" s="153"/>
      <c r="CD34" s="154"/>
      <c r="CE34" s="153"/>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row>
    <row r="35" spans="1:109" ht="15.75" customHeight="1" x14ac:dyDescent="0.3">
      <c r="A35" s="393">
        <v>6</v>
      </c>
      <c r="B35" s="391"/>
      <c r="C35" s="391"/>
      <c r="D35" s="391"/>
      <c r="E35" s="392"/>
      <c r="F35" s="391"/>
      <c r="G35" s="391"/>
      <c r="H35" s="391"/>
      <c r="I35" s="153"/>
      <c r="J35" s="153"/>
      <c r="K35" s="391"/>
      <c r="L35" s="392"/>
      <c r="M35" s="393"/>
      <c r="N35" s="349" t="str">
        <f>IF(M35&lt;=0,"",IF(M35&lt;=2,"Muy Baja",IF(M35&lt;=24,"Baja",IF(M35&lt;=500,"Media",IF(M35&lt;=5000,"Alta","Muy Alta")))))</f>
        <v/>
      </c>
      <c r="O35" s="350" t="str">
        <f>IF(N35="","",IF(N35="Muy Baja",0.2,IF(N35="Baja",0.4,IF(N35="Media",0.6,IF(N35="Alta",0.8,IF(N35="Muy Alta",1,))))))</f>
        <v/>
      </c>
      <c r="P35" s="399"/>
      <c r="Q35" s="350">
        <f>IF(NOT(ISERROR(MATCH(P35,'Tabla Impacto'!$B$221:$B$223,0))),'Tabla Impacto'!$F$223&amp;"Por favor no seleccionar los criterios de impacto(Afectación Económica o presupuestal y Pérdida Reputacional)",P35)</f>
        <v>0</v>
      </c>
      <c r="R35" s="349" t="str">
        <f>IF(OR(Q35='Tabla Impacto'!$C$11,Q35='Tabla Impacto'!$D$11),"Leve",IF(OR(Q35='Tabla Impacto'!$C$12,Q35='Tabla Impacto'!$D$12),"Menor",IF(OR(Q35='Tabla Impacto'!$C$13,Q35='Tabla Impacto'!$D$13),"Moderado",IF(OR(Q35='Tabla Impacto'!$C$14,Q35='Tabla Impacto'!$D$14),"Mayor",IF(OR(Q35='Tabla Impacto'!$C$15,Q35='Tabla Impacto'!$D$15),"Catastrófico","")))))</f>
        <v/>
      </c>
      <c r="S35" s="350" t="str">
        <f>IF(R35="","",IF(R35="Leve",0.2,IF(R35="Menor",0.4,IF(R35="Moderado",0.6,IF(R35="Mayor",0.8,IF(R35="Catastrófico",1,))))))</f>
        <v/>
      </c>
      <c r="T35" s="351"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54">
        <v>1</v>
      </c>
      <c r="V35" s="116"/>
      <c r="W35" s="184" t="str">
        <f t="shared" si="0"/>
        <v/>
      </c>
      <c r="X35" s="164"/>
      <c r="Y35" s="164"/>
      <c r="Z35" s="164"/>
      <c r="AA35" s="164"/>
      <c r="AB35" s="152"/>
      <c r="AC35" s="152"/>
      <c r="AD35" s="117" t="str">
        <f t="shared" si="4"/>
        <v/>
      </c>
      <c r="AE35" s="152"/>
      <c r="AF35" s="152"/>
      <c r="AG35" s="152"/>
      <c r="AH35" s="178" t="str">
        <f>IFERROR(IF(W35="Probabilidad",(O35-(+O35*AD35)),IF(W35="Impacto",O35,"")),"")</f>
        <v/>
      </c>
      <c r="AI35" s="151" t="str">
        <f>IFERROR(IF(AH35="","",IF(AH35&lt;=0.2,"Muy Baja",IF(AH35&lt;=0.4,"Baja",IF(AH35&lt;=0.6,"Media",IF(AH35&lt;=0.8,"Alta","Muy Alta"))))),"")</f>
        <v/>
      </c>
      <c r="AJ35" s="117" t="str">
        <f t="shared" si="6"/>
        <v/>
      </c>
      <c r="AK35" s="151" t="str">
        <f>IFERROR(IF(AL35="","",IF(AL35&lt;=0.2,"Leve",IF(AL35&lt;=0.4,"Menor",IF(AL35&lt;=0.6,"Moderado",IF(AL35&lt;=0.8,"Mayor","Catastrófico"))))),"")</f>
        <v/>
      </c>
      <c r="AL35" s="117" t="str">
        <f>IFERROR(IF(W35="Impacto",(S35-(+S35*AD35)),IF(W35="Probabilidad",S35,"")),"")</f>
        <v/>
      </c>
      <c r="AM35" s="118" t="str">
        <f t="shared" si="8"/>
        <v/>
      </c>
      <c r="AN35" s="400"/>
      <c r="AO35" s="153"/>
      <c r="AP35" s="154"/>
      <c r="AQ35" s="119"/>
      <c r="AR35" s="119"/>
      <c r="AS35" s="153"/>
      <c r="AT35" s="119"/>
      <c r="AU35" s="153"/>
      <c r="AV35" s="119"/>
      <c r="AW35" s="153"/>
      <c r="AX35" s="119"/>
      <c r="AY35" s="153"/>
      <c r="AZ35" s="154"/>
      <c r="BA35" s="153"/>
      <c r="BB35" s="153"/>
      <c r="BC35" s="154"/>
      <c r="BD35" s="119"/>
      <c r="BE35" s="119"/>
      <c r="BF35" s="153"/>
      <c r="BG35" s="153"/>
      <c r="BH35" s="154"/>
      <c r="BI35" s="119"/>
      <c r="BJ35" s="119"/>
      <c r="BK35" s="153"/>
      <c r="BL35" s="153"/>
      <c r="BM35" s="154"/>
      <c r="BN35" s="119"/>
      <c r="BO35" s="119"/>
      <c r="BP35" s="153"/>
      <c r="BQ35" s="153"/>
      <c r="BR35" s="154"/>
      <c r="BS35" s="119"/>
      <c r="BT35" s="119"/>
      <c r="BU35" s="119"/>
      <c r="BV35" s="153"/>
      <c r="BW35" s="153"/>
      <c r="BX35" s="153"/>
      <c r="BY35" s="119"/>
      <c r="BZ35" s="153"/>
      <c r="CA35" s="153"/>
      <c r="CB35" s="119"/>
      <c r="CC35" s="153"/>
      <c r="CD35" s="154"/>
      <c r="CE35" s="153"/>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row>
    <row r="36" spans="1:109" ht="15.75" customHeight="1" x14ac:dyDescent="0.3">
      <c r="A36" s="393"/>
      <c r="B36" s="391"/>
      <c r="C36" s="391"/>
      <c r="D36" s="391"/>
      <c r="E36" s="392"/>
      <c r="F36" s="391"/>
      <c r="G36" s="391"/>
      <c r="H36" s="391"/>
      <c r="I36" s="153"/>
      <c r="J36" s="153"/>
      <c r="K36" s="391"/>
      <c r="L36" s="392"/>
      <c r="M36" s="393"/>
      <c r="N36" s="349"/>
      <c r="O36" s="350"/>
      <c r="P36" s="399"/>
      <c r="Q36" s="350">
        <f t="shared" ref="Q36:Q40" si="13">IF(NOT(ISERROR(MATCH(P36,_xlfn.ANCHORARRAY(E47),0))),O49&amp;"Por favor no seleccionar los criterios de impacto",P36)</f>
        <v>0</v>
      </c>
      <c r="R36" s="349"/>
      <c r="S36" s="350"/>
      <c r="T36" s="351"/>
      <c r="U36" s="154">
        <v>2</v>
      </c>
      <c r="V36" s="116"/>
      <c r="W36" s="184" t="str">
        <f t="shared" si="0"/>
        <v/>
      </c>
      <c r="X36" s="164"/>
      <c r="Y36" s="164"/>
      <c r="Z36" s="164"/>
      <c r="AA36" s="164"/>
      <c r="AB36" s="152"/>
      <c r="AC36" s="152"/>
      <c r="AD36" s="117" t="str">
        <f t="shared" si="4"/>
        <v/>
      </c>
      <c r="AE36" s="152"/>
      <c r="AF36" s="152"/>
      <c r="AG36" s="152"/>
      <c r="AH36" s="178" t="str">
        <f>IFERROR(IF(AND(W35="Probabilidad",W36="Probabilidad"),(AJ35-(+AJ35*AD36)),IF(W36="Probabilidad",(O35-(+O35*AD36)),IF(W36="Impacto",AJ35,""))),"")</f>
        <v/>
      </c>
      <c r="AI36" s="151" t="str">
        <f t="shared" si="5"/>
        <v/>
      </c>
      <c r="AJ36" s="117" t="str">
        <f t="shared" si="6"/>
        <v/>
      </c>
      <c r="AK36" s="151" t="str">
        <f t="shared" si="7"/>
        <v/>
      </c>
      <c r="AL36" s="117" t="str">
        <f>IFERROR(IF(AND(W35="Impacto",W36="Impacto"),(AL29-(+AL29*AD36)),IF(W36="Impacto",($S$35-(+$S$35*AD36)),IF(W36="Probabilidad",AL29,""))),"")</f>
        <v/>
      </c>
      <c r="AM36" s="118" t="str">
        <f t="shared" si="8"/>
        <v/>
      </c>
      <c r="AN36" s="401"/>
      <c r="AO36" s="153"/>
      <c r="AP36" s="154"/>
      <c r="AQ36" s="119"/>
      <c r="AR36" s="119"/>
      <c r="AS36" s="153"/>
      <c r="AT36" s="119"/>
      <c r="AU36" s="153"/>
      <c r="AV36" s="119"/>
      <c r="AW36" s="153"/>
      <c r="AX36" s="119"/>
      <c r="AY36" s="153"/>
      <c r="AZ36" s="154"/>
      <c r="BA36" s="153"/>
      <c r="BB36" s="153"/>
      <c r="BC36" s="154"/>
      <c r="BD36" s="119"/>
      <c r="BE36" s="119"/>
      <c r="BF36" s="153"/>
      <c r="BG36" s="153"/>
      <c r="BH36" s="154"/>
      <c r="BI36" s="119"/>
      <c r="BJ36" s="119"/>
      <c r="BK36" s="153"/>
      <c r="BL36" s="153"/>
      <c r="BM36" s="154"/>
      <c r="BN36" s="119"/>
      <c r="BO36" s="119"/>
      <c r="BP36" s="153"/>
      <c r="BQ36" s="153"/>
      <c r="BR36" s="154"/>
      <c r="BS36" s="119"/>
      <c r="BT36" s="119"/>
      <c r="BU36" s="119"/>
      <c r="BV36" s="153"/>
      <c r="BW36" s="153"/>
      <c r="BX36" s="153"/>
      <c r="BY36" s="119"/>
      <c r="BZ36" s="153"/>
      <c r="CA36" s="153"/>
      <c r="CB36" s="119"/>
      <c r="CC36" s="153"/>
      <c r="CD36" s="154"/>
      <c r="CE36" s="153"/>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c r="DE36" s="158"/>
    </row>
    <row r="37" spans="1:109" ht="15.75" customHeight="1" x14ac:dyDescent="0.3">
      <c r="A37" s="393"/>
      <c r="B37" s="391"/>
      <c r="C37" s="391"/>
      <c r="D37" s="391"/>
      <c r="E37" s="392"/>
      <c r="F37" s="391"/>
      <c r="G37" s="391"/>
      <c r="H37" s="391"/>
      <c r="I37" s="153"/>
      <c r="J37" s="153"/>
      <c r="K37" s="391"/>
      <c r="L37" s="392"/>
      <c r="M37" s="393"/>
      <c r="N37" s="349"/>
      <c r="O37" s="350"/>
      <c r="P37" s="399"/>
      <c r="Q37" s="350">
        <f t="shared" si="13"/>
        <v>0</v>
      </c>
      <c r="R37" s="349"/>
      <c r="S37" s="350"/>
      <c r="T37" s="351"/>
      <c r="U37" s="154">
        <v>3</v>
      </c>
      <c r="V37" s="120"/>
      <c r="W37" s="184" t="str">
        <f t="shared" ref="W37:W64" si="14">IF(OR(AB37="Preventivo",AB37="Detectivo"),"Probabilidad",IF(AB37="Correctivo","Impacto",""))</f>
        <v/>
      </c>
      <c r="X37" s="164"/>
      <c r="Y37" s="164"/>
      <c r="Z37" s="164"/>
      <c r="AA37" s="164"/>
      <c r="AB37" s="152"/>
      <c r="AC37" s="152"/>
      <c r="AD37" s="117" t="str">
        <f t="shared" si="4"/>
        <v/>
      </c>
      <c r="AE37" s="152"/>
      <c r="AF37" s="152"/>
      <c r="AG37" s="152"/>
      <c r="AH37" s="178" t="str">
        <f>IFERROR(IF(AND(W36="Probabilidad",W37="Probabilidad"),(AJ36-(+AJ36*AD37)),IF(AND(W36="Impacto",W37="Probabilidad"),(AJ35-(+AJ35*AD37)),IF(W37="Impacto",AJ36,""))),"")</f>
        <v/>
      </c>
      <c r="AI37" s="151" t="str">
        <f t="shared" si="5"/>
        <v/>
      </c>
      <c r="AJ37" s="117" t="str">
        <f t="shared" ref="AJ37:AJ64" si="15">+AH37</f>
        <v/>
      </c>
      <c r="AK37" s="151" t="str">
        <f t="shared" si="7"/>
        <v/>
      </c>
      <c r="AL37" s="117" t="str">
        <f>IFERROR(IF(AND(W36="Impacto",W37="Impacto"),(AL36-(+AL36*AD37)),IF(AND(W36="Probabilidad",W37="Impacto"),(AL35-(+AL35*AD37)),IF(W37="Probabilidad",AL36,""))),"")</f>
        <v/>
      </c>
      <c r="AM37" s="118"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401"/>
      <c r="AO37" s="153"/>
      <c r="AP37" s="154"/>
      <c r="AQ37" s="119"/>
      <c r="AR37" s="119"/>
      <c r="AS37" s="153"/>
      <c r="AT37" s="119"/>
      <c r="AU37" s="153"/>
      <c r="AV37" s="119"/>
      <c r="AW37" s="153"/>
      <c r="AX37" s="119"/>
      <c r="AY37" s="153"/>
      <c r="AZ37" s="154"/>
      <c r="BA37" s="153"/>
      <c r="BB37" s="153"/>
      <c r="BC37" s="154"/>
      <c r="BD37" s="119"/>
      <c r="BE37" s="119"/>
      <c r="BF37" s="153"/>
      <c r="BG37" s="153"/>
      <c r="BH37" s="154"/>
      <c r="BI37" s="119"/>
      <c r="BJ37" s="119"/>
      <c r="BK37" s="153"/>
      <c r="BL37" s="153"/>
      <c r="BM37" s="154"/>
      <c r="BN37" s="119"/>
      <c r="BO37" s="119"/>
      <c r="BP37" s="153"/>
      <c r="BQ37" s="153"/>
      <c r="BR37" s="154"/>
      <c r="BS37" s="119"/>
      <c r="BT37" s="119"/>
      <c r="BU37" s="119"/>
      <c r="BV37" s="153"/>
      <c r="BW37" s="153"/>
      <c r="BX37" s="153"/>
      <c r="BY37" s="119"/>
      <c r="BZ37" s="153"/>
      <c r="CA37" s="153"/>
      <c r="CB37" s="119"/>
      <c r="CC37" s="153"/>
      <c r="CD37" s="154"/>
      <c r="CE37" s="153"/>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c r="DE37" s="158"/>
    </row>
    <row r="38" spans="1:109" ht="15.75" customHeight="1" x14ac:dyDescent="0.3">
      <c r="A38" s="393"/>
      <c r="B38" s="391"/>
      <c r="C38" s="391"/>
      <c r="D38" s="391"/>
      <c r="E38" s="392"/>
      <c r="F38" s="391"/>
      <c r="G38" s="391"/>
      <c r="H38" s="391"/>
      <c r="I38" s="153"/>
      <c r="J38" s="153"/>
      <c r="K38" s="391"/>
      <c r="L38" s="392"/>
      <c r="M38" s="393"/>
      <c r="N38" s="349"/>
      <c r="O38" s="350"/>
      <c r="P38" s="399"/>
      <c r="Q38" s="350">
        <f t="shared" si="13"/>
        <v>0</v>
      </c>
      <c r="R38" s="349"/>
      <c r="S38" s="350"/>
      <c r="T38" s="351"/>
      <c r="U38" s="154">
        <v>4</v>
      </c>
      <c r="V38" s="116"/>
      <c r="W38" s="184" t="str">
        <f t="shared" si="14"/>
        <v/>
      </c>
      <c r="X38" s="164"/>
      <c r="Y38" s="164"/>
      <c r="Z38" s="164"/>
      <c r="AA38" s="164"/>
      <c r="AB38" s="152"/>
      <c r="AC38" s="152"/>
      <c r="AD38" s="117" t="str">
        <f t="shared" si="4"/>
        <v/>
      </c>
      <c r="AE38" s="152"/>
      <c r="AF38" s="152"/>
      <c r="AG38" s="152"/>
      <c r="AH38" s="178" t="str">
        <f>IFERROR(IF(AND(W37="Probabilidad",W38="Probabilidad"),(AJ37-(+AJ37*AD38)),IF(AND(W37="Impacto",W38="Probabilidad"),(AJ36-(+AJ36*AD38)),IF(W38="Impacto",AJ37,""))),"")</f>
        <v/>
      </c>
      <c r="AI38" s="151" t="str">
        <f t="shared" si="5"/>
        <v/>
      </c>
      <c r="AJ38" s="117" t="str">
        <f t="shared" si="15"/>
        <v/>
      </c>
      <c r="AK38" s="151" t="str">
        <f t="shared" si="7"/>
        <v/>
      </c>
      <c r="AL38" s="117" t="str">
        <f>IFERROR(IF(AND(W37="Impacto",W38="Impacto"),(AL37-(+AL37*AD38)),IF(AND(W37="Probabilidad",W38="Impacto"),(AL36-(+AL36*AD38)),IF(W38="Probabilidad",AL37,""))),"")</f>
        <v/>
      </c>
      <c r="AM38" s="118" t="str">
        <f t="shared" si="16"/>
        <v/>
      </c>
      <c r="AN38" s="401"/>
      <c r="AO38" s="153"/>
      <c r="AP38" s="154"/>
      <c r="AQ38" s="119"/>
      <c r="AR38" s="119"/>
      <c r="AS38" s="153"/>
      <c r="AT38" s="119"/>
      <c r="AU38" s="153"/>
      <c r="AV38" s="119"/>
      <c r="AW38" s="153"/>
      <c r="AX38" s="119"/>
      <c r="AY38" s="153"/>
      <c r="AZ38" s="154"/>
      <c r="BA38" s="153"/>
      <c r="BB38" s="153"/>
      <c r="BC38" s="154"/>
      <c r="BD38" s="119"/>
      <c r="BE38" s="119"/>
      <c r="BF38" s="153"/>
      <c r="BG38" s="153"/>
      <c r="BH38" s="154"/>
      <c r="BI38" s="119"/>
      <c r="BJ38" s="119"/>
      <c r="BK38" s="153"/>
      <c r="BL38" s="153"/>
      <c r="BM38" s="154"/>
      <c r="BN38" s="119"/>
      <c r="BO38" s="119"/>
      <c r="BP38" s="153"/>
      <c r="BQ38" s="153"/>
      <c r="BR38" s="154"/>
      <c r="BS38" s="119"/>
      <c r="BT38" s="119"/>
      <c r="BU38" s="119"/>
      <c r="BV38" s="153"/>
      <c r="BW38" s="153"/>
      <c r="BX38" s="153"/>
      <c r="BY38" s="119"/>
      <c r="BZ38" s="153"/>
      <c r="CA38" s="153"/>
      <c r="CB38" s="119"/>
      <c r="CC38" s="153"/>
      <c r="CD38" s="154"/>
      <c r="CE38" s="153"/>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c r="DE38" s="158"/>
    </row>
    <row r="39" spans="1:109" ht="15.75" customHeight="1" x14ac:dyDescent="0.3">
      <c r="A39" s="393"/>
      <c r="B39" s="391"/>
      <c r="C39" s="391"/>
      <c r="D39" s="391"/>
      <c r="E39" s="392"/>
      <c r="F39" s="391"/>
      <c r="G39" s="391"/>
      <c r="H39" s="391"/>
      <c r="I39" s="153"/>
      <c r="J39" s="153"/>
      <c r="K39" s="391"/>
      <c r="L39" s="392"/>
      <c r="M39" s="393"/>
      <c r="N39" s="349"/>
      <c r="O39" s="350"/>
      <c r="P39" s="399"/>
      <c r="Q39" s="350">
        <f t="shared" si="13"/>
        <v>0</v>
      </c>
      <c r="R39" s="349"/>
      <c r="S39" s="350"/>
      <c r="T39" s="351"/>
      <c r="U39" s="154">
        <v>5</v>
      </c>
      <c r="V39" s="116"/>
      <c r="W39" s="184" t="str">
        <f t="shared" si="14"/>
        <v/>
      </c>
      <c r="X39" s="164"/>
      <c r="Y39" s="164"/>
      <c r="Z39" s="164"/>
      <c r="AA39" s="164"/>
      <c r="AB39" s="152"/>
      <c r="AC39" s="152"/>
      <c r="AD39" s="117" t="str">
        <f t="shared" si="4"/>
        <v/>
      </c>
      <c r="AE39" s="152"/>
      <c r="AF39" s="152"/>
      <c r="AG39" s="152"/>
      <c r="AH39" s="178" t="str">
        <f>IFERROR(IF(AND(W38="Probabilidad",W39="Probabilidad"),(AJ38-(+AJ38*AD39)),IF(AND(W38="Impacto",W39="Probabilidad"),(AJ37-(+AJ37*AD39)),IF(W39="Impacto",AJ38,""))),"")</f>
        <v/>
      </c>
      <c r="AI39" s="151" t="str">
        <f t="shared" si="5"/>
        <v/>
      </c>
      <c r="AJ39" s="117" t="str">
        <f t="shared" si="15"/>
        <v/>
      </c>
      <c r="AK39" s="151" t="str">
        <f t="shared" si="7"/>
        <v/>
      </c>
      <c r="AL39" s="117" t="str">
        <f>IFERROR(IF(AND(W38="Impacto",W39="Impacto"),(AL38-(+AL38*AD39)),IF(AND(W38="Probabilidad",W39="Impacto"),(AL37-(+AL37*AD39)),IF(W39="Probabilidad",AL38,""))),"")</f>
        <v/>
      </c>
      <c r="AM39" s="118" t="str">
        <f t="shared" si="16"/>
        <v/>
      </c>
      <c r="AN39" s="401"/>
      <c r="AO39" s="153"/>
      <c r="AP39" s="154"/>
      <c r="AQ39" s="119"/>
      <c r="AR39" s="119"/>
      <c r="AS39" s="153"/>
      <c r="AT39" s="119"/>
      <c r="AU39" s="153"/>
      <c r="AV39" s="119"/>
      <c r="AW39" s="153"/>
      <c r="AX39" s="119"/>
      <c r="AY39" s="153"/>
      <c r="AZ39" s="154"/>
      <c r="BA39" s="153"/>
      <c r="BB39" s="153"/>
      <c r="BC39" s="154"/>
      <c r="BD39" s="119"/>
      <c r="BE39" s="119"/>
      <c r="BF39" s="153"/>
      <c r="BG39" s="153"/>
      <c r="BH39" s="154"/>
      <c r="BI39" s="119"/>
      <c r="BJ39" s="119"/>
      <c r="BK39" s="153"/>
      <c r="BL39" s="153"/>
      <c r="BM39" s="154"/>
      <c r="BN39" s="119"/>
      <c r="BO39" s="119"/>
      <c r="BP39" s="153"/>
      <c r="BQ39" s="153"/>
      <c r="BR39" s="154"/>
      <c r="BS39" s="119"/>
      <c r="BT39" s="119"/>
      <c r="BU39" s="119"/>
      <c r="BV39" s="153"/>
      <c r="BW39" s="153"/>
      <c r="BX39" s="153"/>
      <c r="BY39" s="119"/>
      <c r="BZ39" s="153"/>
      <c r="CA39" s="153"/>
      <c r="CB39" s="119"/>
      <c r="CC39" s="153"/>
      <c r="CD39" s="154"/>
      <c r="CE39" s="153"/>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c r="DE39" s="158"/>
    </row>
    <row r="40" spans="1:109" ht="15.75" customHeight="1" x14ac:dyDescent="0.3">
      <c r="A40" s="393"/>
      <c r="B40" s="391"/>
      <c r="C40" s="391"/>
      <c r="D40" s="391"/>
      <c r="E40" s="392"/>
      <c r="F40" s="391"/>
      <c r="G40" s="391"/>
      <c r="H40" s="391"/>
      <c r="I40" s="153"/>
      <c r="J40" s="153"/>
      <c r="K40" s="391"/>
      <c r="L40" s="392"/>
      <c r="M40" s="393"/>
      <c r="N40" s="349"/>
      <c r="O40" s="350"/>
      <c r="P40" s="399"/>
      <c r="Q40" s="350">
        <f t="shared" si="13"/>
        <v>0</v>
      </c>
      <c r="R40" s="349"/>
      <c r="S40" s="350"/>
      <c r="T40" s="351"/>
      <c r="U40" s="154">
        <v>6</v>
      </c>
      <c r="V40" s="116"/>
      <c r="W40" s="184" t="str">
        <f t="shared" si="14"/>
        <v/>
      </c>
      <c r="X40" s="164"/>
      <c r="Y40" s="164"/>
      <c r="Z40" s="164"/>
      <c r="AA40" s="164"/>
      <c r="AB40" s="152"/>
      <c r="AC40" s="152"/>
      <c r="AD40" s="117" t="str">
        <f t="shared" si="4"/>
        <v/>
      </c>
      <c r="AE40" s="152"/>
      <c r="AF40" s="152"/>
      <c r="AG40" s="152"/>
      <c r="AH40" s="178" t="str">
        <f>IFERROR(IF(AND(W39="Probabilidad",W40="Probabilidad"),(AJ39-(+AJ39*AD40)),IF(AND(W39="Impacto",W40="Probabilidad"),(AJ38-(+AJ38*AD40)),IF(W40="Impacto",AJ39,""))),"")</f>
        <v/>
      </c>
      <c r="AI40" s="151" t="str">
        <f t="shared" si="5"/>
        <v/>
      </c>
      <c r="AJ40" s="117" t="str">
        <f t="shared" si="15"/>
        <v/>
      </c>
      <c r="AK40" s="151" t="str">
        <f>IFERROR(IF(AL40="","",IF(AL40&lt;=0.2,"Leve",IF(AL40&lt;=0.4,"Menor",IF(AL40&lt;=0.6,"Moderado",IF(AL40&lt;=0.8,"Mayor","Catastrófico"))))),"")</f>
        <v/>
      </c>
      <c r="AL40" s="117" t="str">
        <f>IFERROR(IF(AND(W39="Impacto",W40="Impacto"),(AL39-(+AL39*AD40)),IF(AND(W39="Probabilidad",W40="Impacto"),(AL38-(+AL38*AD40)),IF(W40="Probabilidad",AL39,""))),"")</f>
        <v/>
      </c>
      <c r="AM40" s="118" t="str">
        <f t="shared" si="16"/>
        <v/>
      </c>
      <c r="AN40" s="402"/>
      <c r="AO40" s="153"/>
      <c r="AP40" s="154"/>
      <c r="AQ40" s="119"/>
      <c r="AR40" s="119"/>
      <c r="AS40" s="153"/>
      <c r="AT40" s="119"/>
      <c r="AU40" s="153"/>
      <c r="AV40" s="119"/>
      <c r="AW40" s="153"/>
      <c r="AX40" s="119"/>
      <c r="AY40" s="153"/>
      <c r="AZ40" s="154"/>
      <c r="BA40" s="153"/>
      <c r="BB40" s="153"/>
      <c r="BC40" s="154"/>
      <c r="BD40" s="119"/>
      <c r="BE40" s="119"/>
      <c r="BF40" s="153"/>
      <c r="BG40" s="153"/>
      <c r="BH40" s="154"/>
      <c r="BI40" s="119"/>
      <c r="BJ40" s="119"/>
      <c r="BK40" s="153"/>
      <c r="BL40" s="153"/>
      <c r="BM40" s="154"/>
      <c r="BN40" s="119"/>
      <c r="BO40" s="119"/>
      <c r="BP40" s="153"/>
      <c r="BQ40" s="153"/>
      <c r="BR40" s="154"/>
      <c r="BS40" s="119"/>
      <c r="BT40" s="119"/>
      <c r="BU40" s="119"/>
      <c r="BV40" s="153"/>
      <c r="BW40" s="153"/>
      <c r="BX40" s="153"/>
      <c r="BY40" s="119"/>
      <c r="BZ40" s="153"/>
      <c r="CA40" s="153"/>
      <c r="CB40" s="119"/>
      <c r="CC40" s="153"/>
      <c r="CD40" s="154"/>
      <c r="CE40" s="153"/>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c r="DE40" s="158"/>
    </row>
    <row r="41" spans="1:109" ht="15.75" customHeight="1" x14ac:dyDescent="0.3">
      <c r="A41" s="393">
        <v>7</v>
      </c>
      <c r="B41" s="391"/>
      <c r="C41" s="391"/>
      <c r="D41" s="391"/>
      <c r="E41" s="392"/>
      <c r="F41" s="391"/>
      <c r="G41" s="391"/>
      <c r="H41" s="391"/>
      <c r="I41" s="153"/>
      <c r="J41" s="153"/>
      <c r="K41" s="391"/>
      <c r="L41" s="392"/>
      <c r="M41" s="393"/>
      <c r="N41" s="349" t="str">
        <f>IF(M41&lt;=0,"",IF(M41&lt;=2,"Muy Baja",IF(M41&lt;=24,"Baja",IF(M41&lt;=500,"Media",IF(M41&lt;=5000,"Alta","Muy Alta")))))</f>
        <v/>
      </c>
      <c r="O41" s="350" t="str">
        <f>IF(N41="","",IF(N41="Muy Baja",0.2,IF(N41="Baja",0.4,IF(N41="Media",0.6,IF(N41="Alta",0.8,IF(N41="Muy Alta",1,))))))</f>
        <v/>
      </c>
      <c r="P41" s="399"/>
      <c r="Q41" s="350">
        <f>IF(NOT(ISERROR(MATCH(P41,'Tabla Impacto'!$B$221:$B$223,0))),'Tabla Impacto'!$F$223&amp;"Por favor no seleccionar los criterios de impacto(Afectación Económica o presupuestal y Pérdida Reputacional)",P41)</f>
        <v>0</v>
      </c>
      <c r="R41" s="349" t="str">
        <f>IF(OR(Q41='Tabla Impacto'!$C$11,Q41='Tabla Impacto'!$D$11),"Leve",IF(OR(Q41='Tabla Impacto'!$C$12,Q41='Tabla Impacto'!$D$12),"Menor",IF(OR(Q41='Tabla Impacto'!$C$13,Q41='Tabla Impacto'!$D$13),"Moderado",IF(OR(Q41='Tabla Impacto'!$C$14,Q41='Tabla Impacto'!$D$14),"Mayor",IF(OR(Q41='Tabla Impacto'!$C$15,Q41='Tabla Impacto'!$D$15),"Catastrófico","")))))</f>
        <v/>
      </c>
      <c r="S41" s="350" t="str">
        <f>IF(R41="","",IF(R41="Leve",0.2,IF(R41="Menor",0.4,IF(R41="Moderado",0.6,IF(R41="Mayor",0.8,IF(R41="Catastrófico",1,))))))</f>
        <v/>
      </c>
      <c r="T41" s="351"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54">
        <v>1</v>
      </c>
      <c r="V41" s="116"/>
      <c r="W41" s="184" t="str">
        <f t="shared" si="14"/>
        <v/>
      </c>
      <c r="X41" s="164"/>
      <c r="Y41" s="164"/>
      <c r="Z41" s="164"/>
      <c r="AA41" s="164"/>
      <c r="AB41" s="152"/>
      <c r="AC41" s="152"/>
      <c r="AD41" s="117" t="str">
        <f t="shared" si="4"/>
        <v/>
      </c>
      <c r="AE41" s="152"/>
      <c r="AF41" s="152"/>
      <c r="AG41" s="152"/>
      <c r="AH41" s="178" t="str">
        <f>IFERROR(IF(W41="Probabilidad",(O41-(+O41*AD41)),IF(W41="Impacto",O41,"")),"")</f>
        <v/>
      </c>
      <c r="AI41" s="151" t="str">
        <f>IFERROR(IF(AH41="","",IF(AH41&lt;=0.2,"Muy Baja",IF(AH41&lt;=0.4,"Baja",IF(AH41&lt;=0.6,"Media",IF(AH41&lt;=0.8,"Alta","Muy Alta"))))),"")</f>
        <v/>
      </c>
      <c r="AJ41" s="117" t="str">
        <f t="shared" si="15"/>
        <v/>
      </c>
      <c r="AK41" s="151" t="str">
        <f>IFERROR(IF(AL41="","",IF(AL41&lt;=0.2,"Leve",IF(AL41&lt;=0.4,"Menor",IF(AL41&lt;=0.6,"Moderado",IF(AL41&lt;=0.8,"Mayor","Catastrófico"))))),"")</f>
        <v/>
      </c>
      <c r="AL41" s="117" t="str">
        <f>IFERROR(IF(W41="Impacto",(S41-(+S41*AD41)),IF(W41="Probabilidad",S41,"")),"")</f>
        <v/>
      </c>
      <c r="AM41" s="118" t="str">
        <f t="shared" si="16"/>
        <v/>
      </c>
      <c r="AN41" s="400"/>
      <c r="AO41" s="153"/>
      <c r="AP41" s="154"/>
      <c r="AQ41" s="119"/>
      <c r="AR41" s="119"/>
      <c r="AS41" s="153"/>
      <c r="AT41" s="119"/>
      <c r="AU41" s="153"/>
      <c r="AV41" s="119"/>
      <c r="AW41" s="153"/>
      <c r="AX41" s="119"/>
      <c r="AY41" s="153"/>
      <c r="AZ41" s="154"/>
      <c r="BA41" s="153"/>
      <c r="BB41" s="153"/>
      <c r="BC41" s="154"/>
      <c r="BD41" s="119"/>
      <c r="BE41" s="119"/>
      <c r="BF41" s="153"/>
      <c r="BG41" s="153"/>
      <c r="BH41" s="154"/>
      <c r="BI41" s="119"/>
      <c r="BJ41" s="119"/>
      <c r="BK41" s="153"/>
      <c r="BL41" s="153"/>
      <c r="BM41" s="154"/>
      <c r="BN41" s="119"/>
      <c r="BO41" s="119"/>
      <c r="BP41" s="153"/>
      <c r="BQ41" s="153"/>
      <c r="BR41" s="154"/>
      <c r="BS41" s="119"/>
      <c r="BT41" s="119"/>
      <c r="BU41" s="119"/>
      <c r="BV41" s="153"/>
      <c r="BW41" s="153"/>
      <c r="BX41" s="153"/>
      <c r="BY41" s="119"/>
      <c r="BZ41" s="153"/>
      <c r="CA41" s="153"/>
      <c r="CB41" s="119"/>
      <c r="CC41" s="153"/>
      <c r="CD41" s="154"/>
      <c r="CE41" s="153"/>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row>
    <row r="42" spans="1:109" ht="15.75" customHeight="1" x14ac:dyDescent="0.3">
      <c r="A42" s="393"/>
      <c r="B42" s="391"/>
      <c r="C42" s="391"/>
      <c r="D42" s="391"/>
      <c r="E42" s="392"/>
      <c r="F42" s="391"/>
      <c r="G42" s="391"/>
      <c r="H42" s="391"/>
      <c r="I42" s="153"/>
      <c r="J42" s="153"/>
      <c r="K42" s="391"/>
      <c r="L42" s="392"/>
      <c r="M42" s="393"/>
      <c r="N42" s="349"/>
      <c r="O42" s="350"/>
      <c r="P42" s="399"/>
      <c r="Q42" s="350">
        <f t="shared" ref="Q42:Q46" si="17">IF(NOT(ISERROR(MATCH(P42,_xlfn.ANCHORARRAY(E53),0))),O55&amp;"Por favor no seleccionar los criterios de impacto",P42)</f>
        <v>0</v>
      </c>
      <c r="R42" s="349"/>
      <c r="S42" s="350"/>
      <c r="T42" s="351"/>
      <c r="U42" s="154">
        <v>2</v>
      </c>
      <c r="V42" s="116"/>
      <c r="W42" s="184" t="str">
        <f t="shared" si="14"/>
        <v/>
      </c>
      <c r="X42" s="164"/>
      <c r="Y42" s="164"/>
      <c r="Z42" s="164"/>
      <c r="AA42" s="164"/>
      <c r="AB42" s="152"/>
      <c r="AC42" s="152"/>
      <c r="AD42" s="117" t="str">
        <f t="shared" si="4"/>
        <v/>
      </c>
      <c r="AE42" s="152"/>
      <c r="AF42" s="152"/>
      <c r="AG42" s="152"/>
      <c r="AH42" s="178" t="str">
        <f>IFERROR(IF(AND(W41="Probabilidad",W42="Probabilidad"),(AJ41-(+AJ41*AD42)),IF(W42="Probabilidad",(O41-(+O41*AD42)),IF(W42="Impacto",AJ41,""))),"")</f>
        <v/>
      </c>
      <c r="AI42" s="151" t="str">
        <f t="shared" si="5"/>
        <v/>
      </c>
      <c r="AJ42" s="117" t="str">
        <f t="shared" si="15"/>
        <v/>
      </c>
      <c r="AK42" s="151" t="str">
        <f t="shared" si="7"/>
        <v/>
      </c>
      <c r="AL42" s="117" t="str">
        <f>IFERROR(IF(AND(W41="Impacto",W42="Impacto"),(AL35-(+AL35*AD42)),IF(W42="Impacto",($S$41-(+$S$41*AD42)),IF(W42="Probabilidad",AL35,""))),"")</f>
        <v/>
      </c>
      <c r="AM42" s="118" t="str">
        <f t="shared" si="16"/>
        <v/>
      </c>
      <c r="AN42" s="401"/>
      <c r="AO42" s="153"/>
      <c r="AP42" s="154"/>
      <c r="AQ42" s="119"/>
      <c r="AR42" s="119"/>
      <c r="AS42" s="153"/>
      <c r="AT42" s="119"/>
      <c r="AU42" s="153"/>
      <c r="AV42" s="119"/>
      <c r="AW42" s="153"/>
      <c r="AX42" s="119"/>
      <c r="AY42" s="153"/>
      <c r="AZ42" s="154"/>
      <c r="BA42" s="153"/>
      <c r="BB42" s="153"/>
      <c r="BC42" s="154"/>
      <c r="BD42" s="119"/>
      <c r="BE42" s="119"/>
      <c r="BF42" s="153"/>
      <c r="BG42" s="153"/>
      <c r="BH42" s="154"/>
      <c r="BI42" s="119"/>
      <c r="BJ42" s="119"/>
      <c r="BK42" s="153"/>
      <c r="BL42" s="153"/>
      <c r="BM42" s="154"/>
      <c r="BN42" s="119"/>
      <c r="BO42" s="119"/>
      <c r="BP42" s="153"/>
      <c r="BQ42" s="153"/>
      <c r="BR42" s="154"/>
      <c r="BS42" s="119"/>
      <c r="BT42" s="119"/>
      <c r="BU42" s="119"/>
      <c r="BV42" s="153"/>
      <c r="BW42" s="153"/>
      <c r="BX42" s="153"/>
      <c r="BY42" s="119"/>
      <c r="BZ42" s="153"/>
      <c r="CA42" s="153"/>
      <c r="CB42" s="119"/>
      <c r="CC42" s="153"/>
      <c r="CD42" s="154"/>
      <c r="CE42" s="153"/>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row>
    <row r="43" spans="1:109" ht="15.75" customHeight="1" x14ac:dyDescent="0.3">
      <c r="A43" s="393"/>
      <c r="B43" s="391"/>
      <c r="C43" s="391"/>
      <c r="D43" s="391"/>
      <c r="E43" s="392"/>
      <c r="F43" s="391"/>
      <c r="G43" s="391"/>
      <c r="H43" s="391"/>
      <c r="I43" s="153"/>
      <c r="J43" s="153"/>
      <c r="K43" s="391"/>
      <c r="L43" s="392"/>
      <c r="M43" s="393"/>
      <c r="N43" s="349"/>
      <c r="O43" s="350"/>
      <c r="P43" s="399"/>
      <c r="Q43" s="350">
        <f t="shared" si="17"/>
        <v>0</v>
      </c>
      <c r="R43" s="349"/>
      <c r="S43" s="350"/>
      <c r="T43" s="351"/>
      <c r="U43" s="154">
        <v>3</v>
      </c>
      <c r="V43" s="120"/>
      <c r="W43" s="184" t="str">
        <f t="shared" si="14"/>
        <v/>
      </c>
      <c r="X43" s="164"/>
      <c r="Y43" s="164"/>
      <c r="Z43" s="164"/>
      <c r="AA43" s="164"/>
      <c r="AB43" s="152"/>
      <c r="AC43" s="152"/>
      <c r="AD43" s="117" t="str">
        <f t="shared" si="4"/>
        <v/>
      </c>
      <c r="AE43" s="152"/>
      <c r="AF43" s="152"/>
      <c r="AG43" s="152"/>
      <c r="AH43" s="178" t="str">
        <f>IFERROR(IF(AND(W42="Probabilidad",W43="Probabilidad"),(AJ42-(+AJ42*AD43)),IF(AND(W42="Impacto",W43="Probabilidad"),(AJ41-(+AJ41*AD43)),IF(W43="Impacto",AJ42,""))),"")</f>
        <v/>
      </c>
      <c r="AI43" s="151" t="str">
        <f t="shared" si="5"/>
        <v/>
      </c>
      <c r="AJ43" s="117" t="str">
        <f t="shared" si="15"/>
        <v/>
      </c>
      <c r="AK43" s="151" t="str">
        <f t="shared" si="7"/>
        <v/>
      </c>
      <c r="AL43" s="117" t="str">
        <f>IFERROR(IF(AND(W42="Impacto",W43="Impacto"),(AL42-(+AL42*AD43)),IF(AND(W42="Probabilidad",W43="Impacto"),(AL41-(+AL41*AD43)),IF(W43="Probabilidad",AL42,""))),"")</f>
        <v/>
      </c>
      <c r="AM43" s="118" t="str">
        <f t="shared" si="16"/>
        <v/>
      </c>
      <c r="AN43" s="401"/>
      <c r="AO43" s="153"/>
      <c r="AP43" s="154"/>
      <c r="AQ43" s="119"/>
      <c r="AR43" s="119"/>
      <c r="AS43" s="153"/>
      <c r="AT43" s="119"/>
      <c r="AU43" s="153"/>
      <c r="AV43" s="119"/>
      <c r="AW43" s="153"/>
      <c r="AX43" s="119"/>
      <c r="AY43" s="153"/>
      <c r="AZ43" s="154"/>
      <c r="BA43" s="153"/>
      <c r="BB43" s="153"/>
      <c r="BC43" s="154"/>
      <c r="BD43" s="119"/>
      <c r="BE43" s="119"/>
      <c r="BF43" s="153"/>
      <c r="BG43" s="153"/>
      <c r="BH43" s="154"/>
      <c r="BI43" s="119"/>
      <c r="BJ43" s="119"/>
      <c r="BK43" s="153"/>
      <c r="BL43" s="153"/>
      <c r="BM43" s="154"/>
      <c r="BN43" s="119"/>
      <c r="BO43" s="119"/>
      <c r="BP43" s="153"/>
      <c r="BQ43" s="153"/>
      <c r="BR43" s="154"/>
      <c r="BS43" s="119"/>
      <c r="BT43" s="119"/>
      <c r="BU43" s="119"/>
      <c r="BV43" s="153"/>
      <c r="BW43" s="153"/>
      <c r="BX43" s="153"/>
      <c r="BY43" s="119"/>
      <c r="BZ43" s="153"/>
      <c r="CA43" s="153"/>
      <c r="CB43" s="119"/>
      <c r="CC43" s="153"/>
      <c r="CD43" s="154"/>
      <c r="CE43" s="153"/>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row>
    <row r="44" spans="1:109" ht="15.75" customHeight="1" x14ac:dyDescent="0.3">
      <c r="A44" s="393"/>
      <c r="B44" s="391"/>
      <c r="C44" s="391"/>
      <c r="D44" s="391"/>
      <c r="E44" s="392"/>
      <c r="F44" s="391"/>
      <c r="G44" s="391"/>
      <c r="H44" s="391"/>
      <c r="I44" s="153"/>
      <c r="J44" s="153"/>
      <c r="K44" s="391"/>
      <c r="L44" s="392"/>
      <c r="M44" s="393"/>
      <c r="N44" s="349"/>
      <c r="O44" s="350"/>
      <c r="P44" s="399"/>
      <c r="Q44" s="350">
        <f t="shared" si="17"/>
        <v>0</v>
      </c>
      <c r="R44" s="349"/>
      <c r="S44" s="350"/>
      <c r="T44" s="351"/>
      <c r="U44" s="154">
        <v>4</v>
      </c>
      <c r="V44" s="116"/>
      <c r="W44" s="184" t="str">
        <f t="shared" si="14"/>
        <v/>
      </c>
      <c r="X44" s="164"/>
      <c r="Y44" s="164"/>
      <c r="Z44" s="164"/>
      <c r="AA44" s="164"/>
      <c r="AB44" s="152"/>
      <c r="AC44" s="152"/>
      <c r="AD44" s="117" t="str">
        <f t="shared" si="4"/>
        <v/>
      </c>
      <c r="AE44" s="152"/>
      <c r="AF44" s="152"/>
      <c r="AG44" s="152"/>
      <c r="AH44" s="178" t="str">
        <f>IFERROR(IF(AND(W43="Probabilidad",W44="Probabilidad"),(AJ43-(+AJ43*AD44)),IF(AND(W43="Impacto",W44="Probabilidad"),(AJ42-(+AJ42*AD44)),IF(W44="Impacto",AJ43,""))),"")</f>
        <v/>
      </c>
      <c r="AI44" s="151" t="str">
        <f t="shared" si="5"/>
        <v/>
      </c>
      <c r="AJ44" s="117" t="str">
        <f t="shared" si="15"/>
        <v/>
      </c>
      <c r="AK44" s="151" t="str">
        <f t="shared" si="7"/>
        <v/>
      </c>
      <c r="AL44" s="117" t="str">
        <f>IFERROR(IF(AND(W43="Impacto",W44="Impacto"),(AL43-(+AL43*AD44)),IF(AND(W43="Probabilidad",W44="Impacto"),(AL42-(+AL42*AD44)),IF(W44="Probabilidad",AL43,""))),"")</f>
        <v/>
      </c>
      <c r="AM44" s="118" t="str">
        <f t="shared" si="16"/>
        <v/>
      </c>
      <c r="AN44" s="401"/>
      <c r="AO44" s="153"/>
      <c r="AP44" s="154"/>
      <c r="AQ44" s="119"/>
      <c r="AR44" s="119"/>
      <c r="AS44" s="153"/>
      <c r="AT44" s="119"/>
      <c r="AU44" s="153"/>
      <c r="AV44" s="119"/>
      <c r="AW44" s="153"/>
      <c r="AX44" s="119"/>
      <c r="AY44" s="153"/>
      <c r="AZ44" s="154"/>
      <c r="BA44" s="153"/>
      <c r="BB44" s="153"/>
      <c r="BC44" s="154"/>
      <c r="BD44" s="119"/>
      <c r="BE44" s="119"/>
      <c r="BF44" s="153"/>
      <c r="BG44" s="153"/>
      <c r="BH44" s="154"/>
      <c r="BI44" s="119"/>
      <c r="BJ44" s="119"/>
      <c r="BK44" s="153"/>
      <c r="BL44" s="153"/>
      <c r="BM44" s="154"/>
      <c r="BN44" s="119"/>
      <c r="BO44" s="119"/>
      <c r="BP44" s="153"/>
      <c r="BQ44" s="153"/>
      <c r="BR44" s="154"/>
      <c r="BS44" s="119"/>
      <c r="BT44" s="119"/>
      <c r="BU44" s="119"/>
      <c r="BV44" s="153"/>
      <c r="BW44" s="153"/>
      <c r="BX44" s="153"/>
      <c r="BY44" s="119"/>
      <c r="BZ44" s="153"/>
      <c r="CA44" s="153"/>
      <c r="CB44" s="119"/>
      <c r="CC44" s="153"/>
      <c r="CD44" s="154"/>
      <c r="CE44" s="153"/>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row>
    <row r="45" spans="1:109" ht="15.75" customHeight="1" x14ac:dyDescent="0.3">
      <c r="A45" s="393"/>
      <c r="B45" s="391"/>
      <c r="C45" s="391"/>
      <c r="D45" s="391"/>
      <c r="E45" s="392"/>
      <c r="F45" s="391"/>
      <c r="G45" s="391"/>
      <c r="H45" s="391"/>
      <c r="I45" s="153"/>
      <c r="J45" s="153"/>
      <c r="K45" s="391"/>
      <c r="L45" s="392"/>
      <c r="M45" s="393"/>
      <c r="N45" s="349"/>
      <c r="O45" s="350"/>
      <c r="P45" s="399"/>
      <c r="Q45" s="350">
        <f t="shared" si="17"/>
        <v>0</v>
      </c>
      <c r="R45" s="349"/>
      <c r="S45" s="350"/>
      <c r="T45" s="351"/>
      <c r="U45" s="154">
        <v>5</v>
      </c>
      <c r="V45" s="116"/>
      <c r="W45" s="184" t="str">
        <f t="shared" si="14"/>
        <v/>
      </c>
      <c r="X45" s="164"/>
      <c r="Y45" s="164"/>
      <c r="Z45" s="164"/>
      <c r="AA45" s="164"/>
      <c r="AB45" s="152"/>
      <c r="AC45" s="152"/>
      <c r="AD45" s="117" t="str">
        <f t="shared" si="4"/>
        <v/>
      </c>
      <c r="AE45" s="152"/>
      <c r="AF45" s="152"/>
      <c r="AG45" s="152"/>
      <c r="AH45" s="178" t="str">
        <f>IFERROR(IF(AND(W44="Probabilidad",W45="Probabilidad"),(AJ44-(+AJ44*AD45)),IF(AND(W44="Impacto",W45="Probabilidad"),(AJ43-(+AJ43*AD45)),IF(W45="Impacto",AJ44,""))),"")</f>
        <v/>
      </c>
      <c r="AI45" s="151" t="str">
        <f t="shared" si="5"/>
        <v/>
      </c>
      <c r="AJ45" s="117" t="str">
        <f t="shared" si="15"/>
        <v/>
      </c>
      <c r="AK45" s="151" t="str">
        <f t="shared" si="7"/>
        <v/>
      </c>
      <c r="AL45" s="117" t="str">
        <f>IFERROR(IF(AND(W44="Impacto",W45="Impacto"),(AL44-(+AL44*AD45)),IF(AND(W44="Probabilidad",W45="Impacto"),(AL43-(+AL43*AD45)),IF(W45="Probabilidad",AL44,""))),"")</f>
        <v/>
      </c>
      <c r="AM45" s="118" t="str">
        <f t="shared" si="16"/>
        <v/>
      </c>
      <c r="AN45" s="401"/>
      <c r="AO45" s="153"/>
      <c r="AP45" s="154"/>
      <c r="AQ45" s="119"/>
      <c r="AR45" s="119"/>
      <c r="AS45" s="153"/>
      <c r="AT45" s="119"/>
      <c r="AU45" s="153"/>
      <c r="AV45" s="119"/>
      <c r="AW45" s="153"/>
      <c r="AX45" s="119"/>
      <c r="AY45" s="153"/>
      <c r="AZ45" s="154"/>
      <c r="BA45" s="153"/>
      <c r="BB45" s="153"/>
      <c r="BC45" s="154"/>
      <c r="BD45" s="119"/>
      <c r="BE45" s="119"/>
      <c r="BF45" s="153"/>
      <c r="BG45" s="153"/>
      <c r="BH45" s="154"/>
      <c r="BI45" s="119"/>
      <c r="BJ45" s="119"/>
      <c r="BK45" s="153"/>
      <c r="BL45" s="153"/>
      <c r="BM45" s="154"/>
      <c r="BN45" s="119"/>
      <c r="BO45" s="119"/>
      <c r="BP45" s="153"/>
      <c r="BQ45" s="153"/>
      <c r="BR45" s="154"/>
      <c r="BS45" s="119"/>
      <c r="BT45" s="119"/>
      <c r="BU45" s="119"/>
      <c r="BV45" s="153"/>
      <c r="BW45" s="153"/>
      <c r="BX45" s="153"/>
      <c r="BY45" s="119"/>
      <c r="BZ45" s="153"/>
      <c r="CA45" s="153"/>
      <c r="CB45" s="119"/>
      <c r="CC45" s="153"/>
      <c r="CD45" s="154"/>
      <c r="CE45" s="153"/>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row>
    <row r="46" spans="1:109" ht="15.75" customHeight="1" x14ac:dyDescent="0.3">
      <c r="A46" s="393"/>
      <c r="B46" s="391"/>
      <c r="C46" s="391"/>
      <c r="D46" s="391"/>
      <c r="E46" s="392"/>
      <c r="F46" s="391"/>
      <c r="G46" s="391"/>
      <c r="H46" s="391"/>
      <c r="I46" s="153"/>
      <c r="J46" s="153"/>
      <c r="K46" s="391"/>
      <c r="L46" s="392"/>
      <c r="M46" s="393"/>
      <c r="N46" s="349"/>
      <c r="O46" s="350"/>
      <c r="P46" s="399"/>
      <c r="Q46" s="350">
        <f t="shared" si="17"/>
        <v>0</v>
      </c>
      <c r="R46" s="349"/>
      <c r="S46" s="350"/>
      <c r="T46" s="351"/>
      <c r="U46" s="154">
        <v>6</v>
      </c>
      <c r="V46" s="116"/>
      <c r="W46" s="184" t="str">
        <f t="shared" si="14"/>
        <v/>
      </c>
      <c r="X46" s="164"/>
      <c r="Y46" s="164"/>
      <c r="Z46" s="164"/>
      <c r="AA46" s="164"/>
      <c r="AB46" s="152"/>
      <c r="AC46" s="152"/>
      <c r="AD46" s="117" t="str">
        <f t="shared" si="4"/>
        <v/>
      </c>
      <c r="AE46" s="152"/>
      <c r="AF46" s="152"/>
      <c r="AG46" s="152"/>
      <c r="AH46" s="178" t="str">
        <f>IFERROR(IF(AND(W45="Probabilidad",W46="Probabilidad"),(AJ45-(+AJ45*AD46)),IF(AND(W45="Impacto",W46="Probabilidad"),(AJ44-(+AJ44*AD46)),IF(W46="Impacto",AJ45,""))),"")</f>
        <v/>
      </c>
      <c r="AI46" s="151" t="str">
        <f t="shared" si="5"/>
        <v/>
      </c>
      <c r="AJ46" s="117" t="str">
        <f t="shared" si="15"/>
        <v/>
      </c>
      <c r="AK46" s="151" t="str">
        <f t="shared" si="7"/>
        <v/>
      </c>
      <c r="AL46" s="117" t="str">
        <f>IFERROR(IF(AND(W45="Impacto",W46="Impacto"),(AL45-(+AL45*AD46)),IF(AND(W45="Probabilidad",W46="Impacto"),(AL44-(+AL44*AD46)),IF(W46="Probabilidad",AL45,""))),"")</f>
        <v/>
      </c>
      <c r="AM46" s="118" t="str">
        <f t="shared" si="16"/>
        <v/>
      </c>
      <c r="AN46" s="402"/>
      <c r="AO46" s="153"/>
      <c r="AP46" s="154"/>
      <c r="AQ46" s="119"/>
      <c r="AR46" s="119"/>
      <c r="AS46" s="153"/>
      <c r="AT46" s="119"/>
      <c r="AU46" s="153"/>
      <c r="AV46" s="119"/>
      <c r="AW46" s="153"/>
      <c r="AX46" s="119"/>
      <c r="AY46" s="153"/>
      <c r="AZ46" s="154"/>
      <c r="BA46" s="153"/>
      <c r="BB46" s="153"/>
      <c r="BC46" s="154"/>
      <c r="BD46" s="119"/>
      <c r="BE46" s="119"/>
      <c r="BF46" s="153"/>
      <c r="BG46" s="153"/>
      <c r="BH46" s="154"/>
      <c r="BI46" s="119"/>
      <c r="BJ46" s="119"/>
      <c r="BK46" s="153"/>
      <c r="BL46" s="153"/>
      <c r="BM46" s="154"/>
      <c r="BN46" s="119"/>
      <c r="BO46" s="119"/>
      <c r="BP46" s="153"/>
      <c r="BQ46" s="153"/>
      <c r="BR46" s="154"/>
      <c r="BS46" s="119"/>
      <c r="BT46" s="119"/>
      <c r="BU46" s="119"/>
      <c r="BV46" s="153"/>
      <c r="BW46" s="153"/>
      <c r="BX46" s="153"/>
      <c r="BY46" s="119"/>
      <c r="BZ46" s="153"/>
      <c r="CA46" s="153"/>
      <c r="CB46" s="119"/>
      <c r="CC46" s="153"/>
      <c r="CD46" s="154"/>
      <c r="CE46" s="153"/>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row>
    <row r="47" spans="1:109" ht="15.75" customHeight="1" x14ac:dyDescent="0.3">
      <c r="A47" s="393">
        <v>8</v>
      </c>
      <c r="B47" s="391"/>
      <c r="C47" s="391"/>
      <c r="D47" s="391"/>
      <c r="E47" s="392"/>
      <c r="F47" s="391"/>
      <c r="G47" s="391"/>
      <c r="H47" s="391"/>
      <c r="I47" s="153"/>
      <c r="J47" s="153"/>
      <c r="K47" s="391"/>
      <c r="L47" s="392"/>
      <c r="M47" s="393"/>
      <c r="N47" s="349" t="str">
        <f>IF(M47&lt;=0,"",IF(M47&lt;=2,"Muy Baja",IF(M47&lt;=24,"Baja",IF(M47&lt;=500,"Media",IF(M47&lt;=5000,"Alta","Muy Alta")))))</f>
        <v/>
      </c>
      <c r="O47" s="350" t="str">
        <f>IF(N47="","",IF(N47="Muy Baja",0.2,IF(N47="Baja",0.4,IF(N47="Media",0.6,IF(N47="Alta",0.8,IF(N47="Muy Alta",1,))))))</f>
        <v/>
      </c>
      <c r="P47" s="399"/>
      <c r="Q47" s="350">
        <f>IF(NOT(ISERROR(MATCH(P47,'Tabla Impacto'!$B$221:$B$223,0))),'Tabla Impacto'!$F$223&amp;"Por favor no seleccionar los criterios de impacto(Afectación Económica o presupuestal y Pérdida Reputacional)",P47)</f>
        <v>0</v>
      </c>
      <c r="R47" s="349" t="str">
        <f>IF(OR(Q47='Tabla Impacto'!$C$11,Q47='Tabla Impacto'!$D$11),"Leve",IF(OR(Q47='Tabla Impacto'!$C$12,Q47='Tabla Impacto'!$D$12),"Menor",IF(OR(Q47='Tabla Impacto'!$C$13,Q47='Tabla Impacto'!$D$13),"Moderado",IF(OR(Q47='Tabla Impacto'!$C$14,Q47='Tabla Impacto'!$D$14),"Mayor",IF(OR(Q47='Tabla Impacto'!$C$15,Q47='Tabla Impacto'!$D$15),"Catastrófico","")))))</f>
        <v/>
      </c>
      <c r="S47" s="350" t="str">
        <f>IF(R47="","",IF(R47="Leve",0.2,IF(R47="Menor",0.4,IF(R47="Moderado",0.6,IF(R47="Mayor",0.8,IF(R47="Catastrófico",1,))))))</f>
        <v/>
      </c>
      <c r="T47" s="351"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54">
        <v>1</v>
      </c>
      <c r="V47" s="116"/>
      <c r="W47" s="184" t="str">
        <f t="shared" si="14"/>
        <v/>
      </c>
      <c r="X47" s="164"/>
      <c r="Y47" s="164"/>
      <c r="Z47" s="164"/>
      <c r="AA47" s="164"/>
      <c r="AB47" s="152"/>
      <c r="AC47" s="152"/>
      <c r="AD47" s="117" t="str">
        <f t="shared" si="4"/>
        <v/>
      </c>
      <c r="AE47" s="152"/>
      <c r="AF47" s="152"/>
      <c r="AG47" s="152"/>
      <c r="AH47" s="178" t="str">
        <f>IFERROR(IF(W47="Probabilidad",(O47-(+O47*AD47)),IF(W47="Impacto",O47,"")),"")</f>
        <v/>
      </c>
      <c r="AI47" s="151" t="str">
        <f>IFERROR(IF(AH47="","",IF(AH47&lt;=0.2,"Muy Baja",IF(AH47&lt;=0.4,"Baja",IF(AH47&lt;=0.6,"Media",IF(AH47&lt;=0.8,"Alta","Muy Alta"))))),"")</f>
        <v/>
      </c>
      <c r="AJ47" s="117" t="str">
        <f t="shared" si="15"/>
        <v/>
      </c>
      <c r="AK47" s="151" t="str">
        <f>IFERROR(IF(AL47="","",IF(AL47&lt;=0.2,"Leve",IF(AL47&lt;=0.4,"Menor",IF(AL47&lt;=0.6,"Moderado",IF(AL47&lt;=0.8,"Mayor","Catastrófico"))))),"")</f>
        <v/>
      </c>
      <c r="AL47" s="117" t="str">
        <f>IFERROR(IF(W47="Impacto",(S47-(+S47*AD47)),IF(W47="Probabilidad",S47,"")),"")</f>
        <v/>
      </c>
      <c r="AM47" s="118" t="str">
        <f t="shared" si="16"/>
        <v/>
      </c>
      <c r="AN47" s="400"/>
      <c r="AO47" s="153"/>
      <c r="AP47" s="154"/>
      <c r="AQ47" s="119"/>
      <c r="AR47" s="119"/>
      <c r="AS47" s="153"/>
      <c r="AT47" s="119"/>
      <c r="AU47" s="153"/>
      <c r="AV47" s="119"/>
      <c r="AW47" s="153"/>
      <c r="AX47" s="119"/>
      <c r="AY47" s="153"/>
      <c r="AZ47" s="154"/>
      <c r="BA47" s="153"/>
      <c r="BB47" s="153"/>
      <c r="BC47" s="154"/>
      <c r="BD47" s="119"/>
      <c r="BE47" s="119"/>
      <c r="BF47" s="153"/>
      <c r="BG47" s="153"/>
      <c r="BH47" s="154"/>
      <c r="BI47" s="119"/>
      <c r="BJ47" s="119"/>
      <c r="BK47" s="153"/>
      <c r="BL47" s="153"/>
      <c r="BM47" s="154"/>
      <c r="BN47" s="119"/>
      <c r="BO47" s="119"/>
      <c r="BP47" s="153"/>
      <c r="BQ47" s="153"/>
      <c r="BR47" s="154"/>
      <c r="BS47" s="119"/>
      <c r="BT47" s="119"/>
      <c r="BU47" s="119"/>
      <c r="BV47" s="153"/>
      <c r="BW47" s="153"/>
      <c r="BX47" s="153"/>
      <c r="BY47" s="119"/>
      <c r="BZ47" s="153"/>
      <c r="CA47" s="153"/>
      <c r="CB47" s="119"/>
      <c r="CC47" s="153"/>
      <c r="CD47" s="154"/>
      <c r="CE47" s="153"/>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row>
    <row r="48" spans="1:109" ht="15.75" customHeight="1" x14ac:dyDescent="0.3">
      <c r="A48" s="393"/>
      <c r="B48" s="391"/>
      <c r="C48" s="391"/>
      <c r="D48" s="391"/>
      <c r="E48" s="392"/>
      <c r="F48" s="391"/>
      <c r="G48" s="391"/>
      <c r="H48" s="391"/>
      <c r="I48" s="153"/>
      <c r="J48" s="153"/>
      <c r="K48" s="391"/>
      <c r="L48" s="392"/>
      <c r="M48" s="393"/>
      <c r="N48" s="349"/>
      <c r="O48" s="350"/>
      <c r="P48" s="399"/>
      <c r="Q48" s="350">
        <f t="shared" ref="Q48:Q52" si="18">IF(NOT(ISERROR(MATCH(P48,_xlfn.ANCHORARRAY(E59),0))),O61&amp;"Por favor no seleccionar los criterios de impacto",P48)</f>
        <v>0</v>
      </c>
      <c r="R48" s="349"/>
      <c r="S48" s="350"/>
      <c r="T48" s="351"/>
      <c r="U48" s="154">
        <v>2</v>
      </c>
      <c r="V48" s="116"/>
      <c r="W48" s="184" t="str">
        <f t="shared" si="14"/>
        <v/>
      </c>
      <c r="X48" s="164"/>
      <c r="Y48" s="164"/>
      <c r="Z48" s="164"/>
      <c r="AA48" s="164"/>
      <c r="AB48" s="152"/>
      <c r="AC48" s="152"/>
      <c r="AD48" s="117" t="str">
        <f t="shared" si="4"/>
        <v/>
      </c>
      <c r="AE48" s="152"/>
      <c r="AF48" s="152"/>
      <c r="AG48" s="152"/>
      <c r="AH48" s="178" t="str">
        <f>IFERROR(IF(AND(W47="Probabilidad",W48="Probabilidad"),(AJ47-(+AJ47*AD48)),IF(W48="Probabilidad",(O47-(+O47*AD48)),IF(W48="Impacto",AJ47,""))),"")</f>
        <v/>
      </c>
      <c r="AI48" s="151" t="str">
        <f t="shared" si="5"/>
        <v/>
      </c>
      <c r="AJ48" s="117" t="str">
        <f t="shared" si="15"/>
        <v/>
      </c>
      <c r="AK48" s="151" t="str">
        <f t="shared" si="7"/>
        <v/>
      </c>
      <c r="AL48" s="117" t="str">
        <f>IFERROR(IF(AND(W47="Impacto",W48="Impacto"),(AL41-(+AL41*AD48)),IF(W48="Impacto",($S$47-(+$S$47*AD48)),IF(W48="Probabilidad",AL41,""))),"")</f>
        <v/>
      </c>
      <c r="AM48" s="118" t="str">
        <f t="shared" si="16"/>
        <v/>
      </c>
      <c r="AN48" s="401"/>
      <c r="AO48" s="153"/>
      <c r="AP48" s="154"/>
      <c r="AQ48" s="119"/>
      <c r="AR48" s="119"/>
      <c r="AS48" s="153"/>
      <c r="AT48" s="119"/>
      <c r="AU48" s="153"/>
      <c r="AV48" s="119"/>
      <c r="AW48" s="153"/>
      <c r="AX48" s="119"/>
      <c r="AY48" s="153"/>
      <c r="AZ48" s="154"/>
      <c r="BA48" s="153"/>
      <c r="BB48" s="153"/>
      <c r="BC48" s="154"/>
      <c r="BD48" s="119"/>
      <c r="BE48" s="119"/>
      <c r="BF48" s="153"/>
      <c r="BG48" s="153"/>
      <c r="BH48" s="154"/>
      <c r="BI48" s="119"/>
      <c r="BJ48" s="119"/>
      <c r="BK48" s="153"/>
      <c r="BL48" s="153"/>
      <c r="BM48" s="154"/>
      <c r="BN48" s="119"/>
      <c r="BO48" s="119"/>
      <c r="BP48" s="153"/>
      <c r="BQ48" s="153"/>
      <c r="BR48" s="154"/>
      <c r="BS48" s="119"/>
      <c r="BT48" s="119"/>
      <c r="BU48" s="119"/>
      <c r="BV48" s="153"/>
      <c r="BW48" s="153"/>
      <c r="BX48" s="153"/>
      <c r="BY48" s="119"/>
      <c r="BZ48" s="153"/>
      <c r="CA48" s="153"/>
      <c r="CB48" s="119"/>
      <c r="CC48" s="153"/>
      <c r="CD48" s="154"/>
      <c r="CE48" s="153"/>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row>
    <row r="49" spans="1:109" ht="15.75" customHeight="1" x14ac:dyDescent="0.3">
      <c r="A49" s="393"/>
      <c r="B49" s="391"/>
      <c r="C49" s="391"/>
      <c r="D49" s="391"/>
      <c r="E49" s="392"/>
      <c r="F49" s="391"/>
      <c r="G49" s="391"/>
      <c r="H49" s="391"/>
      <c r="I49" s="153"/>
      <c r="J49" s="153"/>
      <c r="K49" s="391"/>
      <c r="L49" s="392"/>
      <c r="M49" s="393"/>
      <c r="N49" s="349"/>
      <c r="O49" s="350"/>
      <c r="P49" s="399"/>
      <c r="Q49" s="350">
        <f t="shared" si="18"/>
        <v>0</v>
      </c>
      <c r="R49" s="349"/>
      <c r="S49" s="350"/>
      <c r="T49" s="351"/>
      <c r="U49" s="154">
        <v>3</v>
      </c>
      <c r="V49" s="120"/>
      <c r="W49" s="184" t="str">
        <f t="shared" si="14"/>
        <v/>
      </c>
      <c r="X49" s="164"/>
      <c r="Y49" s="164"/>
      <c r="Z49" s="164"/>
      <c r="AA49" s="164"/>
      <c r="AB49" s="152"/>
      <c r="AC49" s="152"/>
      <c r="AD49" s="117" t="str">
        <f t="shared" si="4"/>
        <v/>
      </c>
      <c r="AE49" s="152"/>
      <c r="AF49" s="152"/>
      <c r="AG49" s="152"/>
      <c r="AH49" s="178" t="str">
        <f>IFERROR(IF(AND(W48="Probabilidad",W49="Probabilidad"),(AJ48-(+AJ48*AD49)),IF(AND(W48="Impacto",W49="Probabilidad"),(AJ47-(+AJ47*AD49)),IF(W49="Impacto",AJ48,""))),"")</f>
        <v/>
      </c>
      <c r="AI49" s="151" t="str">
        <f t="shared" si="5"/>
        <v/>
      </c>
      <c r="AJ49" s="117" t="str">
        <f t="shared" si="15"/>
        <v/>
      </c>
      <c r="AK49" s="151" t="str">
        <f t="shared" si="7"/>
        <v/>
      </c>
      <c r="AL49" s="117" t="str">
        <f>IFERROR(IF(AND(W48="Impacto",W49="Impacto"),(AL48-(+AL48*AD49)),IF(AND(W48="Probabilidad",W49="Impacto"),(AL47-(+AL47*AD49)),IF(W49="Probabilidad",AL48,""))),"")</f>
        <v/>
      </c>
      <c r="AM49" s="118" t="str">
        <f t="shared" si="16"/>
        <v/>
      </c>
      <c r="AN49" s="401"/>
      <c r="AO49" s="153"/>
      <c r="AP49" s="154"/>
      <c r="AQ49" s="119"/>
      <c r="AR49" s="119"/>
      <c r="AS49" s="153"/>
      <c r="AT49" s="119"/>
      <c r="AU49" s="153"/>
      <c r="AV49" s="119"/>
      <c r="AW49" s="153"/>
      <c r="AX49" s="119"/>
      <c r="AY49" s="153"/>
      <c r="AZ49" s="154"/>
      <c r="BA49" s="153"/>
      <c r="BB49" s="153"/>
      <c r="BC49" s="154"/>
      <c r="BD49" s="119"/>
      <c r="BE49" s="119"/>
      <c r="BF49" s="153"/>
      <c r="BG49" s="153"/>
      <c r="BH49" s="154"/>
      <c r="BI49" s="119"/>
      <c r="BJ49" s="119"/>
      <c r="BK49" s="153"/>
      <c r="BL49" s="153"/>
      <c r="BM49" s="154"/>
      <c r="BN49" s="119"/>
      <c r="BO49" s="119"/>
      <c r="BP49" s="153"/>
      <c r="BQ49" s="153"/>
      <c r="BR49" s="154"/>
      <c r="BS49" s="119"/>
      <c r="BT49" s="119"/>
      <c r="BU49" s="119"/>
      <c r="BV49" s="153"/>
      <c r="BW49" s="153"/>
      <c r="BX49" s="153"/>
      <c r="BY49" s="119"/>
      <c r="BZ49" s="153"/>
      <c r="CA49" s="153"/>
      <c r="CB49" s="119"/>
      <c r="CC49" s="153"/>
      <c r="CD49" s="154"/>
      <c r="CE49" s="153"/>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c r="DE49" s="158"/>
    </row>
    <row r="50" spans="1:109" ht="15.75" customHeight="1" x14ac:dyDescent="0.3">
      <c r="A50" s="393"/>
      <c r="B50" s="391"/>
      <c r="C50" s="391"/>
      <c r="D50" s="391"/>
      <c r="E50" s="392"/>
      <c r="F50" s="391"/>
      <c r="G50" s="391"/>
      <c r="H50" s="391"/>
      <c r="I50" s="153"/>
      <c r="J50" s="153"/>
      <c r="K50" s="391"/>
      <c r="L50" s="392"/>
      <c r="M50" s="393"/>
      <c r="N50" s="349"/>
      <c r="O50" s="350"/>
      <c r="P50" s="399"/>
      <c r="Q50" s="350">
        <f t="shared" si="18"/>
        <v>0</v>
      </c>
      <c r="R50" s="349"/>
      <c r="S50" s="350"/>
      <c r="T50" s="351"/>
      <c r="U50" s="154">
        <v>4</v>
      </c>
      <c r="V50" s="116"/>
      <c r="W50" s="184" t="str">
        <f t="shared" si="14"/>
        <v/>
      </c>
      <c r="X50" s="164"/>
      <c r="Y50" s="164"/>
      <c r="Z50" s="164"/>
      <c r="AA50" s="164"/>
      <c r="AB50" s="152"/>
      <c r="AC50" s="152"/>
      <c r="AD50" s="117" t="str">
        <f t="shared" si="4"/>
        <v/>
      </c>
      <c r="AE50" s="152"/>
      <c r="AF50" s="152"/>
      <c r="AG50" s="152"/>
      <c r="AH50" s="178" t="str">
        <f>IFERROR(IF(AND(W49="Probabilidad",W50="Probabilidad"),(AJ49-(+AJ49*AD50)),IF(AND(W49="Impacto",W50="Probabilidad"),(AJ48-(+AJ48*AD50)),IF(W50="Impacto",AJ49,""))),"")</f>
        <v/>
      </c>
      <c r="AI50" s="151" t="str">
        <f t="shared" si="5"/>
        <v/>
      </c>
      <c r="AJ50" s="117" t="str">
        <f t="shared" si="15"/>
        <v/>
      </c>
      <c r="AK50" s="151" t="str">
        <f t="shared" si="7"/>
        <v/>
      </c>
      <c r="AL50" s="117" t="str">
        <f>IFERROR(IF(AND(W49="Impacto",W50="Impacto"),(AL49-(+AL49*AD50)),IF(AND(W49="Probabilidad",W50="Impacto"),(AL48-(+AL48*AD50)),IF(W50="Probabilidad",AL49,""))),"")</f>
        <v/>
      </c>
      <c r="AM50" s="118" t="str">
        <f t="shared" si="16"/>
        <v/>
      </c>
      <c r="AN50" s="401"/>
      <c r="AO50" s="153"/>
      <c r="AP50" s="154"/>
      <c r="AQ50" s="119"/>
      <c r="AR50" s="119"/>
      <c r="AS50" s="153"/>
      <c r="AT50" s="119"/>
      <c r="AU50" s="153"/>
      <c r="AV50" s="119"/>
      <c r="AW50" s="153"/>
      <c r="AX50" s="119"/>
      <c r="AY50" s="153"/>
      <c r="AZ50" s="154"/>
      <c r="BA50" s="153"/>
      <c r="BB50" s="153"/>
      <c r="BC50" s="154"/>
      <c r="BD50" s="119"/>
      <c r="BE50" s="119"/>
      <c r="BF50" s="153"/>
      <c r="BG50" s="153"/>
      <c r="BH50" s="154"/>
      <c r="BI50" s="119"/>
      <c r="BJ50" s="119"/>
      <c r="BK50" s="153"/>
      <c r="BL50" s="153"/>
      <c r="BM50" s="154"/>
      <c r="BN50" s="119"/>
      <c r="BO50" s="119"/>
      <c r="BP50" s="153"/>
      <c r="BQ50" s="153"/>
      <c r="BR50" s="154"/>
      <c r="BS50" s="119"/>
      <c r="BT50" s="119"/>
      <c r="BU50" s="119"/>
      <c r="BV50" s="153"/>
      <c r="BW50" s="153"/>
      <c r="BX50" s="153"/>
      <c r="BY50" s="119"/>
      <c r="BZ50" s="153"/>
      <c r="CA50" s="153"/>
      <c r="CB50" s="119"/>
      <c r="CC50" s="153"/>
      <c r="CD50" s="154"/>
      <c r="CE50" s="153"/>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c r="DC50" s="158"/>
      <c r="DD50" s="158"/>
      <c r="DE50" s="158"/>
    </row>
    <row r="51" spans="1:109" ht="15.75" customHeight="1" x14ac:dyDescent="0.3">
      <c r="A51" s="393"/>
      <c r="B51" s="391"/>
      <c r="C51" s="391"/>
      <c r="D51" s="391"/>
      <c r="E51" s="392"/>
      <c r="F51" s="391"/>
      <c r="G51" s="391"/>
      <c r="H51" s="391"/>
      <c r="I51" s="153"/>
      <c r="J51" s="153"/>
      <c r="K51" s="391"/>
      <c r="L51" s="392"/>
      <c r="M51" s="393"/>
      <c r="N51" s="349"/>
      <c r="O51" s="350"/>
      <c r="P51" s="399"/>
      <c r="Q51" s="350">
        <f t="shared" si="18"/>
        <v>0</v>
      </c>
      <c r="R51" s="349"/>
      <c r="S51" s="350"/>
      <c r="T51" s="351"/>
      <c r="U51" s="154">
        <v>5</v>
      </c>
      <c r="V51" s="116"/>
      <c r="W51" s="184" t="str">
        <f t="shared" si="14"/>
        <v/>
      </c>
      <c r="X51" s="164"/>
      <c r="Y51" s="164"/>
      <c r="Z51" s="164"/>
      <c r="AA51" s="164"/>
      <c r="AB51" s="152"/>
      <c r="AC51" s="152"/>
      <c r="AD51" s="117" t="str">
        <f t="shared" si="4"/>
        <v/>
      </c>
      <c r="AE51" s="152"/>
      <c r="AF51" s="152"/>
      <c r="AG51" s="152"/>
      <c r="AH51" s="178" t="str">
        <f>IFERROR(IF(AND(W50="Probabilidad",W51="Probabilidad"),(AJ50-(+AJ50*AD51)),IF(AND(W50="Impacto",W51="Probabilidad"),(AJ49-(+AJ49*AD51)),IF(W51="Impacto",AJ50,""))),"")</f>
        <v/>
      </c>
      <c r="AI51" s="151" t="str">
        <f t="shared" si="5"/>
        <v/>
      </c>
      <c r="AJ51" s="117" t="str">
        <f t="shared" si="15"/>
        <v/>
      </c>
      <c r="AK51" s="151" t="str">
        <f t="shared" si="7"/>
        <v/>
      </c>
      <c r="AL51" s="117" t="str">
        <f>IFERROR(IF(AND(W50="Impacto",W51="Impacto"),(AL50-(+AL50*AD51)),IF(AND(W50="Probabilidad",W51="Impacto"),(AL49-(+AL49*AD51)),IF(W51="Probabilidad",AL50,""))),"")</f>
        <v/>
      </c>
      <c r="AM51" s="118" t="str">
        <f t="shared" si="16"/>
        <v/>
      </c>
      <c r="AN51" s="401"/>
      <c r="AO51" s="153"/>
      <c r="AP51" s="154"/>
      <c r="AQ51" s="119"/>
      <c r="AR51" s="119"/>
      <c r="AS51" s="153"/>
      <c r="AT51" s="119"/>
      <c r="AU51" s="153"/>
      <c r="AV51" s="119"/>
      <c r="AW51" s="153"/>
      <c r="AX51" s="119"/>
      <c r="AY51" s="153"/>
      <c r="AZ51" s="154"/>
      <c r="BA51" s="153"/>
      <c r="BB51" s="153"/>
      <c r="BC51" s="154"/>
      <c r="BD51" s="119"/>
      <c r="BE51" s="119"/>
      <c r="BF51" s="153"/>
      <c r="BG51" s="153"/>
      <c r="BH51" s="154"/>
      <c r="BI51" s="119"/>
      <c r="BJ51" s="119"/>
      <c r="BK51" s="153"/>
      <c r="BL51" s="153"/>
      <c r="BM51" s="154"/>
      <c r="BN51" s="119"/>
      <c r="BO51" s="119"/>
      <c r="BP51" s="153"/>
      <c r="BQ51" s="153"/>
      <c r="BR51" s="154"/>
      <c r="BS51" s="119"/>
      <c r="BT51" s="119"/>
      <c r="BU51" s="119"/>
      <c r="BV51" s="153"/>
      <c r="BW51" s="153"/>
      <c r="BX51" s="153"/>
      <c r="BY51" s="119"/>
      <c r="BZ51" s="153"/>
      <c r="CA51" s="153"/>
      <c r="CB51" s="119"/>
      <c r="CC51" s="153"/>
      <c r="CD51" s="154"/>
      <c r="CE51" s="153"/>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row>
    <row r="52" spans="1:109" ht="15.75" customHeight="1" x14ac:dyDescent="0.3">
      <c r="A52" s="393"/>
      <c r="B52" s="391"/>
      <c r="C52" s="391"/>
      <c r="D52" s="391"/>
      <c r="E52" s="392"/>
      <c r="F52" s="391"/>
      <c r="G52" s="391"/>
      <c r="H52" s="391"/>
      <c r="I52" s="153"/>
      <c r="J52" s="153"/>
      <c r="K52" s="391"/>
      <c r="L52" s="392"/>
      <c r="M52" s="393"/>
      <c r="N52" s="349"/>
      <c r="O52" s="350"/>
      <c r="P52" s="399"/>
      <c r="Q52" s="350">
        <f t="shared" si="18"/>
        <v>0</v>
      </c>
      <c r="R52" s="349"/>
      <c r="S52" s="350"/>
      <c r="T52" s="351"/>
      <c r="U52" s="154">
        <v>6</v>
      </c>
      <c r="V52" s="116"/>
      <c r="W52" s="184" t="str">
        <f t="shared" si="14"/>
        <v/>
      </c>
      <c r="X52" s="164"/>
      <c r="Y52" s="164"/>
      <c r="Z52" s="164"/>
      <c r="AA52" s="164"/>
      <c r="AB52" s="152"/>
      <c r="AC52" s="152"/>
      <c r="AD52" s="117" t="str">
        <f t="shared" si="4"/>
        <v/>
      </c>
      <c r="AE52" s="152"/>
      <c r="AF52" s="152"/>
      <c r="AG52" s="152"/>
      <c r="AH52" s="178" t="str">
        <f>IFERROR(IF(AND(W51="Probabilidad",W52="Probabilidad"),(AJ51-(+AJ51*AD52)),IF(AND(W51="Impacto",W52="Probabilidad"),(AJ50-(+AJ50*AD52)),IF(W52="Impacto",AJ51,""))),"")</f>
        <v/>
      </c>
      <c r="AI52" s="151" t="str">
        <f t="shared" si="5"/>
        <v/>
      </c>
      <c r="AJ52" s="117" t="str">
        <f t="shared" si="15"/>
        <v/>
      </c>
      <c r="AK52" s="151" t="str">
        <f t="shared" si="7"/>
        <v/>
      </c>
      <c r="AL52" s="117" t="str">
        <f>IFERROR(IF(AND(W51="Impacto",W52="Impacto"),(AL51-(+AL51*AD52)),IF(AND(W51="Probabilidad",W52="Impacto"),(AL50-(+AL50*AD52)),IF(W52="Probabilidad",AL51,""))),"")</f>
        <v/>
      </c>
      <c r="AM52" s="118" t="str">
        <f t="shared" si="16"/>
        <v/>
      </c>
      <c r="AN52" s="402"/>
      <c r="AO52" s="153"/>
      <c r="AP52" s="154"/>
      <c r="AQ52" s="119"/>
      <c r="AR52" s="119"/>
      <c r="AS52" s="153"/>
      <c r="AT52" s="119"/>
      <c r="AU52" s="153"/>
      <c r="AV52" s="119"/>
      <c r="AW52" s="153"/>
      <c r="AX52" s="119"/>
      <c r="AY52" s="153"/>
      <c r="AZ52" s="154"/>
      <c r="BA52" s="153"/>
      <c r="BB52" s="153"/>
      <c r="BC52" s="154"/>
      <c r="BD52" s="119"/>
      <c r="BE52" s="119"/>
      <c r="BF52" s="153"/>
      <c r="BG52" s="153"/>
      <c r="BH52" s="154"/>
      <c r="BI52" s="119"/>
      <c r="BJ52" s="119"/>
      <c r="BK52" s="153"/>
      <c r="BL52" s="153"/>
      <c r="BM52" s="154"/>
      <c r="BN52" s="119"/>
      <c r="BO52" s="119"/>
      <c r="BP52" s="153"/>
      <c r="BQ52" s="153"/>
      <c r="BR52" s="154"/>
      <c r="BS52" s="119"/>
      <c r="BT52" s="119"/>
      <c r="BU52" s="119"/>
      <c r="BV52" s="153"/>
      <c r="BW52" s="153"/>
      <c r="BX52" s="153"/>
      <c r="BY52" s="119"/>
      <c r="BZ52" s="153"/>
      <c r="CA52" s="153"/>
      <c r="CB52" s="119"/>
      <c r="CC52" s="153"/>
      <c r="CD52" s="154"/>
      <c r="CE52" s="153"/>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8"/>
    </row>
    <row r="53" spans="1:109" ht="15.75" customHeight="1" x14ac:dyDescent="0.3">
      <c r="A53" s="393">
        <v>9</v>
      </c>
      <c r="B53" s="391"/>
      <c r="C53" s="391"/>
      <c r="D53" s="391"/>
      <c r="E53" s="392"/>
      <c r="F53" s="391"/>
      <c r="G53" s="391"/>
      <c r="H53" s="391"/>
      <c r="I53" s="153"/>
      <c r="J53" s="153"/>
      <c r="K53" s="391"/>
      <c r="L53" s="392"/>
      <c r="M53" s="393"/>
      <c r="N53" s="349" t="str">
        <f>IF(M53&lt;=0,"",IF(M53&lt;=2,"Muy Baja",IF(M53&lt;=24,"Baja",IF(M53&lt;=500,"Media",IF(M53&lt;=5000,"Alta","Muy Alta")))))</f>
        <v/>
      </c>
      <c r="O53" s="350" t="str">
        <f>IF(N53="","",IF(N53="Muy Baja",0.2,IF(N53="Baja",0.4,IF(N53="Media",0.6,IF(N53="Alta",0.8,IF(N53="Muy Alta",1,))))))</f>
        <v/>
      </c>
      <c r="P53" s="399"/>
      <c r="Q53" s="350">
        <f>IF(NOT(ISERROR(MATCH(P53,'Tabla Impacto'!$B$221:$B$223,0))),'Tabla Impacto'!$F$223&amp;"Por favor no seleccionar los criterios de impacto(Afectación Económica o presupuestal y Pérdida Reputacional)",P53)</f>
        <v>0</v>
      </c>
      <c r="R53" s="349" t="str">
        <f>IF(OR(Q53='Tabla Impacto'!$C$11,Q53='Tabla Impacto'!$D$11),"Leve",IF(OR(Q53='Tabla Impacto'!$C$12,Q53='Tabla Impacto'!$D$12),"Menor",IF(OR(Q53='Tabla Impacto'!$C$13,Q53='Tabla Impacto'!$D$13),"Moderado",IF(OR(Q53='Tabla Impacto'!$C$14,Q53='Tabla Impacto'!$D$14),"Mayor",IF(OR(Q53='Tabla Impacto'!$C$15,Q53='Tabla Impacto'!$D$15),"Catastrófico","")))))</f>
        <v/>
      </c>
      <c r="S53" s="350" t="str">
        <f>IF(R53="","",IF(R53="Leve",0.2,IF(R53="Menor",0.4,IF(R53="Moderado",0.6,IF(R53="Mayor",0.8,IF(R53="Catastrófico",1,))))))</f>
        <v/>
      </c>
      <c r="T53" s="351"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54">
        <v>1</v>
      </c>
      <c r="V53" s="116"/>
      <c r="W53" s="184" t="str">
        <f t="shared" si="14"/>
        <v/>
      </c>
      <c r="X53" s="164"/>
      <c r="Y53" s="164"/>
      <c r="Z53" s="164"/>
      <c r="AA53" s="164"/>
      <c r="AB53" s="152"/>
      <c r="AC53" s="152"/>
      <c r="AD53" s="117" t="str">
        <f t="shared" si="4"/>
        <v/>
      </c>
      <c r="AE53" s="152"/>
      <c r="AF53" s="152"/>
      <c r="AG53" s="152"/>
      <c r="AH53" s="178" t="str">
        <f>IFERROR(IF(W53="Probabilidad",(O53-(+O53*AD53)),IF(W53="Impacto",O53,"")),"")</f>
        <v/>
      </c>
      <c r="AI53" s="151" t="str">
        <f>IFERROR(IF(AH53="","",IF(AH53&lt;=0.2,"Muy Baja",IF(AH53&lt;=0.4,"Baja",IF(AH53&lt;=0.6,"Media",IF(AH53&lt;=0.8,"Alta","Muy Alta"))))),"")</f>
        <v/>
      </c>
      <c r="AJ53" s="117" t="str">
        <f t="shared" si="15"/>
        <v/>
      </c>
      <c r="AK53" s="151" t="str">
        <f>IFERROR(IF(AL53="","",IF(AL53&lt;=0.2,"Leve",IF(AL53&lt;=0.4,"Menor",IF(AL53&lt;=0.6,"Moderado",IF(AL53&lt;=0.8,"Mayor","Catastrófico"))))),"")</f>
        <v/>
      </c>
      <c r="AL53" s="117" t="str">
        <f>IFERROR(IF(W53="Impacto",(S53-(+S53*AD53)),IF(W53="Probabilidad",S53,"")),"")</f>
        <v/>
      </c>
      <c r="AM53" s="118" t="str">
        <f t="shared" si="16"/>
        <v/>
      </c>
      <c r="AN53" s="400"/>
      <c r="AO53" s="153"/>
      <c r="AP53" s="154"/>
      <c r="AQ53" s="119"/>
      <c r="AR53" s="119"/>
      <c r="AS53" s="153"/>
      <c r="AT53" s="119"/>
      <c r="AU53" s="153"/>
      <c r="AV53" s="119"/>
      <c r="AW53" s="153"/>
      <c r="AX53" s="119"/>
      <c r="AY53" s="153"/>
      <c r="AZ53" s="154"/>
      <c r="BA53" s="153"/>
      <c r="BB53" s="153"/>
      <c r="BC53" s="154"/>
      <c r="BD53" s="119"/>
      <c r="BE53" s="119"/>
      <c r="BF53" s="153"/>
      <c r="BG53" s="153"/>
      <c r="BH53" s="154"/>
      <c r="BI53" s="119"/>
      <c r="BJ53" s="119"/>
      <c r="BK53" s="153"/>
      <c r="BL53" s="153"/>
      <c r="BM53" s="154"/>
      <c r="BN53" s="119"/>
      <c r="BO53" s="119"/>
      <c r="BP53" s="153"/>
      <c r="BQ53" s="153"/>
      <c r="BR53" s="154"/>
      <c r="BS53" s="119"/>
      <c r="BT53" s="119"/>
      <c r="BU53" s="119"/>
      <c r="BV53" s="153"/>
      <c r="BW53" s="153"/>
      <c r="BX53" s="153"/>
      <c r="BY53" s="119"/>
      <c r="BZ53" s="153"/>
      <c r="CA53" s="153"/>
      <c r="CB53" s="119"/>
      <c r="CC53" s="153"/>
      <c r="CD53" s="154"/>
      <c r="CE53" s="153"/>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8"/>
    </row>
    <row r="54" spans="1:109" ht="15.75" customHeight="1" x14ac:dyDescent="0.3">
      <c r="A54" s="393"/>
      <c r="B54" s="391"/>
      <c r="C54" s="391"/>
      <c r="D54" s="391"/>
      <c r="E54" s="392"/>
      <c r="F54" s="391"/>
      <c r="G54" s="391"/>
      <c r="H54" s="391"/>
      <c r="I54" s="153"/>
      <c r="J54" s="153"/>
      <c r="K54" s="391"/>
      <c r="L54" s="392"/>
      <c r="M54" s="393"/>
      <c r="N54" s="349"/>
      <c r="O54" s="350"/>
      <c r="P54" s="399"/>
      <c r="Q54" s="350">
        <f t="shared" ref="Q54:Q58" si="19">IF(NOT(ISERROR(MATCH(P54,_xlfn.ANCHORARRAY(E65),0))),O67&amp;"Por favor no seleccionar los criterios de impacto",P54)</f>
        <v>0</v>
      </c>
      <c r="R54" s="349"/>
      <c r="S54" s="350"/>
      <c r="T54" s="351"/>
      <c r="U54" s="154">
        <v>2</v>
      </c>
      <c r="V54" s="116"/>
      <c r="W54" s="184" t="str">
        <f t="shared" si="14"/>
        <v/>
      </c>
      <c r="X54" s="164"/>
      <c r="Y54" s="164"/>
      <c r="Z54" s="164"/>
      <c r="AA54" s="164"/>
      <c r="AB54" s="152"/>
      <c r="AC54" s="152"/>
      <c r="AD54" s="117" t="str">
        <f t="shared" si="4"/>
        <v/>
      </c>
      <c r="AE54" s="152"/>
      <c r="AF54" s="152"/>
      <c r="AG54" s="152"/>
      <c r="AH54" s="178" t="str">
        <f>IFERROR(IF(AND(W53="Probabilidad",W54="Probabilidad"),(AJ53-(+AJ53*AD54)),IF(W54="Probabilidad",(O53-(+O53*AD54)),IF(W54="Impacto",AJ53,""))),"")</f>
        <v/>
      </c>
      <c r="AI54" s="151" t="str">
        <f t="shared" si="5"/>
        <v/>
      </c>
      <c r="AJ54" s="117" t="str">
        <f t="shared" si="15"/>
        <v/>
      </c>
      <c r="AK54" s="151" t="str">
        <f t="shared" si="7"/>
        <v/>
      </c>
      <c r="AL54" s="117" t="str">
        <f>IFERROR(IF(AND(W53="Impacto",W54="Impacto"),(AL47-(+AL47*AD54)),IF(W54="Impacto",($S$53-(+$S$53*AD54)),IF(W54="Probabilidad",AL47,""))),"")</f>
        <v/>
      </c>
      <c r="AM54" s="118" t="str">
        <f t="shared" si="16"/>
        <v/>
      </c>
      <c r="AN54" s="401"/>
      <c r="AO54" s="153"/>
      <c r="AP54" s="154"/>
      <c r="AQ54" s="119"/>
      <c r="AR54" s="119"/>
      <c r="AS54" s="153"/>
      <c r="AT54" s="119"/>
      <c r="AU54" s="153"/>
      <c r="AV54" s="119"/>
      <c r="AW54" s="153"/>
      <c r="AX54" s="119"/>
      <c r="AY54" s="153"/>
      <c r="AZ54" s="154"/>
      <c r="BA54" s="153"/>
      <c r="BB54" s="153"/>
      <c r="BC54" s="154"/>
      <c r="BD54" s="119"/>
      <c r="BE54" s="119"/>
      <c r="BF54" s="153"/>
      <c r="BG54" s="153"/>
      <c r="BH54" s="154"/>
      <c r="BI54" s="119"/>
      <c r="BJ54" s="119"/>
      <c r="BK54" s="153"/>
      <c r="BL54" s="153"/>
      <c r="BM54" s="154"/>
      <c r="BN54" s="119"/>
      <c r="BO54" s="119"/>
      <c r="BP54" s="153"/>
      <c r="BQ54" s="153"/>
      <c r="BR54" s="154"/>
      <c r="BS54" s="119"/>
      <c r="BT54" s="119"/>
      <c r="BU54" s="119"/>
      <c r="BV54" s="153"/>
      <c r="BW54" s="153"/>
      <c r="BX54" s="153"/>
      <c r="BY54" s="119"/>
      <c r="BZ54" s="153"/>
      <c r="CA54" s="153"/>
      <c r="CB54" s="119"/>
      <c r="CC54" s="153"/>
      <c r="CD54" s="154"/>
      <c r="CE54" s="153"/>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c r="DE54" s="158"/>
    </row>
    <row r="55" spans="1:109" ht="15.75" customHeight="1" x14ac:dyDescent="0.3">
      <c r="A55" s="393"/>
      <c r="B55" s="391"/>
      <c r="C55" s="391"/>
      <c r="D55" s="391"/>
      <c r="E55" s="392"/>
      <c r="F55" s="391"/>
      <c r="G55" s="391"/>
      <c r="H55" s="391"/>
      <c r="I55" s="153"/>
      <c r="J55" s="153"/>
      <c r="K55" s="391"/>
      <c r="L55" s="392"/>
      <c r="M55" s="393"/>
      <c r="N55" s="349"/>
      <c r="O55" s="350"/>
      <c r="P55" s="399"/>
      <c r="Q55" s="350">
        <f t="shared" si="19"/>
        <v>0</v>
      </c>
      <c r="R55" s="349"/>
      <c r="S55" s="350"/>
      <c r="T55" s="351"/>
      <c r="U55" s="154">
        <v>3</v>
      </c>
      <c r="V55" s="120"/>
      <c r="W55" s="184" t="str">
        <f t="shared" si="14"/>
        <v/>
      </c>
      <c r="X55" s="164"/>
      <c r="Y55" s="164"/>
      <c r="Z55" s="164"/>
      <c r="AA55" s="164"/>
      <c r="AB55" s="152"/>
      <c r="AC55" s="152"/>
      <c r="AD55" s="117" t="str">
        <f t="shared" si="4"/>
        <v/>
      </c>
      <c r="AE55" s="152"/>
      <c r="AF55" s="152"/>
      <c r="AG55" s="152"/>
      <c r="AH55" s="178" t="str">
        <f>IFERROR(IF(AND(W54="Probabilidad",W55="Probabilidad"),(AJ54-(+AJ54*AD55)),IF(AND(W54="Impacto",W55="Probabilidad"),(AJ53-(+AJ53*AD55)),IF(W55="Impacto",AJ54,""))),"")</f>
        <v/>
      </c>
      <c r="AI55" s="151" t="str">
        <f t="shared" si="5"/>
        <v/>
      </c>
      <c r="AJ55" s="117" t="str">
        <f t="shared" si="15"/>
        <v/>
      </c>
      <c r="AK55" s="151" t="str">
        <f t="shared" si="7"/>
        <v/>
      </c>
      <c r="AL55" s="117" t="str">
        <f>IFERROR(IF(AND(W54="Impacto",W55="Impacto"),(AL54-(+AL54*AD55)),IF(AND(W54="Probabilidad",W55="Impacto"),(AL53-(+AL53*AD55)),IF(W55="Probabilidad",AL54,""))),"")</f>
        <v/>
      </c>
      <c r="AM55" s="118" t="str">
        <f t="shared" si="16"/>
        <v/>
      </c>
      <c r="AN55" s="401"/>
      <c r="AO55" s="153"/>
      <c r="AP55" s="154"/>
      <c r="AQ55" s="119"/>
      <c r="AR55" s="119"/>
      <c r="AS55" s="153"/>
      <c r="AT55" s="119"/>
      <c r="AU55" s="153"/>
      <c r="AV55" s="119"/>
      <c r="AW55" s="153"/>
      <c r="AX55" s="119"/>
      <c r="AY55" s="153"/>
      <c r="AZ55" s="154"/>
      <c r="BA55" s="153"/>
      <c r="BB55" s="153"/>
      <c r="BC55" s="154"/>
      <c r="BD55" s="119"/>
      <c r="BE55" s="119"/>
      <c r="BF55" s="153"/>
      <c r="BG55" s="153"/>
      <c r="BH55" s="154"/>
      <c r="BI55" s="119"/>
      <c r="BJ55" s="119"/>
      <c r="BK55" s="153"/>
      <c r="BL55" s="153"/>
      <c r="BM55" s="154"/>
      <c r="BN55" s="119"/>
      <c r="BO55" s="119"/>
      <c r="BP55" s="153"/>
      <c r="BQ55" s="153"/>
      <c r="BR55" s="154"/>
      <c r="BS55" s="119"/>
      <c r="BT55" s="119"/>
      <c r="BU55" s="119"/>
      <c r="BV55" s="153"/>
      <c r="BW55" s="153"/>
      <c r="BX55" s="153"/>
      <c r="BY55" s="119"/>
      <c r="BZ55" s="153"/>
      <c r="CA55" s="153"/>
      <c r="CB55" s="119"/>
      <c r="CC55" s="153"/>
      <c r="CD55" s="154"/>
      <c r="CE55" s="153"/>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row>
    <row r="56" spans="1:109" ht="15.75" customHeight="1" x14ac:dyDescent="0.3">
      <c r="A56" s="393"/>
      <c r="B56" s="391"/>
      <c r="C56" s="391"/>
      <c r="D56" s="391"/>
      <c r="E56" s="392"/>
      <c r="F56" s="391"/>
      <c r="G56" s="391"/>
      <c r="H56" s="391"/>
      <c r="I56" s="153"/>
      <c r="J56" s="153"/>
      <c r="K56" s="391"/>
      <c r="L56" s="392"/>
      <c r="M56" s="393"/>
      <c r="N56" s="349"/>
      <c r="O56" s="350"/>
      <c r="P56" s="399"/>
      <c r="Q56" s="350">
        <f t="shared" si="19"/>
        <v>0</v>
      </c>
      <c r="R56" s="349"/>
      <c r="S56" s="350"/>
      <c r="T56" s="351"/>
      <c r="U56" s="154">
        <v>4</v>
      </c>
      <c r="V56" s="116"/>
      <c r="W56" s="184" t="str">
        <f t="shared" si="14"/>
        <v/>
      </c>
      <c r="X56" s="164"/>
      <c r="Y56" s="164"/>
      <c r="Z56" s="164"/>
      <c r="AA56" s="164"/>
      <c r="AB56" s="152"/>
      <c r="AC56" s="152"/>
      <c r="AD56" s="117" t="str">
        <f t="shared" si="4"/>
        <v/>
      </c>
      <c r="AE56" s="152"/>
      <c r="AF56" s="152"/>
      <c r="AG56" s="152"/>
      <c r="AH56" s="178" t="str">
        <f>IFERROR(IF(AND(W55="Probabilidad",W56="Probabilidad"),(AJ55-(+AJ55*AD56)),IF(AND(W55="Impacto",W56="Probabilidad"),(AJ54-(+AJ54*AD56)),IF(W56="Impacto",AJ55,""))),"")</f>
        <v/>
      </c>
      <c r="AI56" s="151" t="str">
        <f t="shared" si="5"/>
        <v/>
      </c>
      <c r="AJ56" s="117" t="str">
        <f t="shared" si="15"/>
        <v/>
      </c>
      <c r="AK56" s="151" t="str">
        <f t="shared" si="7"/>
        <v/>
      </c>
      <c r="AL56" s="117" t="str">
        <f>IFERROR(IF(AND(W55="Impacto",W56="Impacto"),(AL55-(+AL55*AD56)),IF(AND(W55="Probabilidad",W56="Impacto"),(AL54-(+AL54*AD56)),IF(W56="Probabilidad",AL55,""))),"")</f>
        <v/>
      </c>
      <c r="AM56" s="118" t="str">
        <f t="shared" si="16"/>
        <v/>
      </c>
      <c r="AN56" s="401"/>
      <c r="AO56" s="153"/>
      <c r="AP56" s="154"/>
      <c r="AQ56" s="119"/>
      <c r="AR56" s="119"/>
      <c r="AS56" s="153"/>
      <c r="AT56" s="119"/>
      <c r="AU56" s="153"/>
      <c r="AV56" s="119"/>
      <c r="AW56" s="153"/>
      <c r="AX56" s="119"/>
      <c r="AY56" s="153"/>
      <c r="AZ56" s="154"/>
      <c r="BA56" s="153"/>
      <c r="BB56" s="153"/>
      <c r="BC56" s="154"/>
      <c r="BD56" s="119"/>
      <c r="BE56" s="119"/>
      <c r="BF56" s="153"/>
      <c r="BG56" s="153"/>
      <c r="BH56" s="154"/>
      <c r="BI56" s="119"/>
      <c r="BJ56" s="119"/>
      <c r="BK56" s="153"/>
      <c r="BL56" s="153"/>
      <c r="BM56" s="154"/>
      <c r="BN56" s="119"/>
      <c r="BO56" s="119"/>
      <c r="BP56" s="153"/>
      <c r="BQ56" s="153"/>
      <c r="BR56" s="154"/>
      <c r="BS56" s="119"/>
      <c r="BT56" s="119"/>
      <c r="BU56" s="119"/>
      <c r="BV56" s="153"/>
      <c r="BW56" s="153"/>
      <c r="BX56" s="153"/>
      <c r="BY56" s="119"/>
      <c r="BZ56" s="153"/>
      <c r="CA56" s="153"/>
      <c r="CB56" s="119"/>
      <c r="CC56" s="153"/>
      <c r="CD56" s="154"/>
      <c r="CE56" s="153"/>
      <c r="CF56" s="158"/>
      <c r="CG56" s="158"/>
      <c r="CH56" s="158"/>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c r="DE56" s="158"/>
    </row>
    <row r="57" spans="1:109" ht="15.75" customHeight="1" x14ac:dyDescent="0.3">
      <c r="A57" s="393"/>
      <c r="B57" s="391"/>
      <c r="C57" s="391"/>
      <c r="D57" s="391"/>
      <c r="E57" s="392"/>
      <c r="F57" s="391"/>
      <c r="G57" s="391"/>
      <c r="H57" s="391"/>
      <c r="I57" s="153"/>
      <c r="J57" s="153"/>
      <c r="K57" s="391"/>
      <c r="L57" s="392"/>
      <c r="M57" s="393"/>
      <c r="N57" s="349"/>
      <c r="O57" s="350"/>
      <c r="P57" s="399"/>
      <c r="Q57" s="350">
        <f t="shared" si="19"/>
        <v>0</v>
      </c>
      <c r="R57" s="349"/>
      <c r="S57" s="350"/>
      <c r="T57" s="351"/>
      <c r="U57" s="154">
        <v>5</v>
      </c>
      <c r="V57" s="116"/>
      <c r="W57" s="184" t="str">
        <f t="shared" si="14"/>
        <v/>
      </c>
      <c r="X57" s="164"/>
      <c r="Y57" s="164"/>
      <c r="Z57" s="164"/>
      <c r="AA57" s="164"/>
      <c r="AB57" s="152"/>
      <c r="AC57" s="152"/>
      <c r="AD57" s="117" t="str">
        <f t="shared" si="4"/>
        <v/>
      </c>
      <c r="AE57" s="152"/>
      <c r="AF57" s="152"/>
      <c r="AG57" s="152"/>
      <c r="AH57" s="178" t="str">
        <f>IFERROR(IF(AND(W56="Probabilidad",W57="Probabilidad"),(AJ56-(+AJ56*AD57)),IF(AND(W56="Impacto",W57="Probabilidad"),(AJ55-(+AJ55*AD57)),IF(W57="Impacto",AJ56,""))),"")</f>
        <v/>
      </c>
      <c r="AI57" s="151" t="str">
        <f t="shared" si="5"/>
        <v/>
      </c>
      <c r="AJ57" s="117" t="str">
        <f t="shared" si="15"/>
        <v/>
      </c>
      <c r="AK57" s="151" t="str">
        <f t="shared" si="7"/>
        <v/>
      </c>
      <c r="AL57" s="117" t="str">
        <f>IFERROR(IF(AND(W56="Impacto",W57="Impacto"),(AL56-(+AL56*AD57)),IF(AND(W56="Probabilidad",W57="Impacto"),(AL55-(+AL55*AD57)),IF(W57="Probabilidad",AL56,""))),"")</f>
        <v/>
      </c>
      <c r="AM57" s="118" t="str">
        <f t="shared" si="16"/>
        <v/>
      </c>
      <c r="AN57" s="401"/>
      <c r="AO57" s="153"/>
      <c r="AP57" s="154"/>
      <c r="AQ57" s="119"/>
      <c r="AR57" s="119"/>
      <c r="AS57" s="153"/>
      <c r="AT57" s="119"/>
      <c r="AU57" s="153"/>
      <c r="AV57" s="119"/>
      <c r="AW57" s="153"/>
      <c r="AX57" s="119"/>
      <c r="AY57" s="153"/>
      <c r="AZ57" s="154"/>
      <c r="BA57" s="153"/>
      <c r="BB57" s="153"/>
      <c r="BC57" s="154"/>
      <c r="BD57" s="119"/>
      <c r="BE57" s="119"/>
      <c r="BF57" s="153"/>
      <c r="BG57" s="153"/>
      <c r="BH57" s="154"/>
      <c r="BI57" s="119"/>
      <c r="BJ57" s="119"/>
      <c r="BK57" s="153"/>
      <c r="BL57" s="153"/>
      <c r="BM57" s="154"/>
      <c r="BN57" s="119"/>
      <c r="BO57" s="119"/>
      <c r="BP57" s="153"/>
      <c r="BQ57" s="153"/>
      <c r="BR57" s="154"/>
      <c r="BS57" s="119"/>
      <c r="BT57" s="119"/>
      <c r="BU57" s="119"/>
      <c r="BV57" s="153"/>
      <c r="BW57" s="153"/>
      <c r="BX57" s="153"/>
      <c r="BY57" s="119"/>
      <c r="BZ57" s="153"/>
      <c r="CA57" s="153"/>
      <c r="CB57" s="119"/>
      <c r="CC57" s="153"/>
      <c r="CD57" s="154"/>
      <c r="CE57" s="153"/>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8"/>
    </row>
    <row r="58" spans="1:109" ht="15.75" customHeight="1" x14ac:dyDescent="0.3">
      <c r="A58" s="393"/>
      <c r="B58" s="391"/>
      <c r="C58" s="391"/>
      <c r="D58" s="391"/>
      <c r="E58" s="392"/>
      <c r="F58" s="391"/>
      <c r="G58" s="391"/>
      <c r="H58" s="391"/>
      <c r="I58" s="153"/>
      <c r="J58" s="153"/>
      <c r="K58" s="391"/>
      <c r="L58" s="392"/>
      <c r="M58" s="393"/>
      <c r="N58" s="349"/>
      <c r="O58" s="350"/>
      <c r="P58" s="399"/>
      <c r="Q58" s="350">
        <f t="shared" si="19"/>
        <v>0</v>
      </c>
      <c r="R58" s="349"/>
      <c r="S58" s="350"/>
      <c r="T58" s="351"/>
      <c r="U58" s="154">
        <v>6</v>
      </c>
      <c r="V58" s="116"/>
      <c r="W58" s="184" t="str">
        <f t="shared" si="14"/>
        <v/>
      </c>
      <c r="X58" s="164"/>
      <c r="Y58" s="164"/>
      <c r="Z58" s="164"/>
      <c r="AA58" s="164"/>
      <c r="AB58" s="152"/>
      <c r="AC58" s="152"/>
      <c r="AD58" s="117" t="str">
        <f t="shared" si="4"/>
        <v/>
      </c>
      <c r="AE58" s="152"/>
      <c r="AF58" s="152"/>
      <c r="AG58" s="152"/>
      <c r="AH58" s="178" t="str">
        <f>IFERROR(IF(AND(W57="Probabilidad",W58="Probabilidad"),(AJ57-(+AJ57*AD58)),IF(AND(W57="Impacto",W58="Probabilidad"),(AJ56-(+AJ56*AD58)),IF(W58="Impacto",AJ57,""))),"")</f>
        <v/>
      </c>
      <c r="AI58" s="151" t="str">
        <f t="shared" si="5"/>
        <v/>
      </c>
      <c r="AJ58" s="117" t="str">
        <f t="shared" si="15"/>
        <v/>
      </c>
      <c r="AK58" s="151" t="str">
        <f t="shared" si="7"/>
        <v/>
      </c>
      <c r="AL58" s="117" t="str">
        <f>IFERROR(IF(AND(W57="Impacto",W58="Impacto"),(AL57-(+AL57*AD58)),IF(AND(W57="Probabilidad",W58="Impacto"),(AL56-(+AL56*AD58)),IF(W58="Probabilidad",AL57,""))),"")</f>
        <v/>
      </c>
      <c r="AM58" s="118" t="str">
        <f t="shared" si="16"/>
        <v/>
      </c>
      <c r="AN58" s="402"/>
      <c r="AO58" s="153"/>
      <c r="AP58" s="154"/>
      <c r="AQ58" s="119"/>
      <c r="AR58" s="119"/>
      <c r="AS58" s="153"/>
      <c r="AT58" s="119"/>
      <c r="AU58" s="153"/>
      <c r="AV58" s="119"/>
      <c r="AW58" s="153"/>
      <c r="AX58" s="119"/>
      <c r="AY58" s="153"/>
      <c r="AZ58" s="154"/>
      <c r="BA58" s="153"/>
      <c r="BB58" s="153"/>
      <c r="BC58" s="154"/>
      <c r="BD58" s="119"/>
      <c r="BE58" s="119"/>
      <c r="BF58" s="153"/>
      <c r="BG58" s="153"/>
      <c r="BH58" s="154"/>
      <c r="BI58" s="119"/>
      <c r="BJ58" s="119"/>
      <c r="BK58" s="153"/>
      <c r="BL58" s="153"/>
      <c r="BM58" s="154"/>
      <c r="BN58" s="119"/>
      <c r="BO58" s="119"/>
      <c r="BP58" s="153"/>
      <c r="BQ58" s="153"/>
      <c r="BR58" s="154"/>
      <c r="BS58" s="119"/>
      <c r="BT58" s="119"/>
      <c r="BU58" s="119"/>
      <c r="BV58" s="153"/>
      <c r="BW58" s="153"/>
      <c r="BX58" s="153"/>
      <c r="BY58" s="119"/>
      <c r="BZ58" s="153"/>
      <c r="CA58" s="153"/>
      <c r="CB58" s="119"/>
      <c r="CC58" s="153"/>
      <c r="CD58" s="154"/>
      <c r="CE58" s="153"/>
      <c r="CF58" s="158"/>
      <c r="CG58" s="158"/>
      <c r="CH58" s="158"/>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c r="DE58" s="158"/>
    </row>
    <row r="59" spans="1:109" ht="15.75" customHeight="1" x14ac:dyDescent="0.3">
      <c r="A59" s="393">
        <v>10</v>
      </c>
      <c r="B59" s="391"/>
      <c r="C59" s="391"/>
      <c r="D59" s="391"/>
      <c r="E59" s="392"/>
      <c r="F59" s="391"/>
      <c r="G59" s="391"/>
      <c r="H59" s="391"/>
      <c r="I59" s="153"/>
      <c r="J59" s="153"/>
      <c r="K59" s="391"/>
      <c r="L59" s="392"/>
      <c r="M59" s="393"/>
      <c r="N59" s="349" t="str">
        <f>IF(M59&lt;=0,"",IF(M59&lt;=2,"Muy Baja",IF(M59&lt;=24,"Baja",IF(M59&lt;=500,"Media",IF(M59&lt;=5000,"Alta","Muy Alta")))))</f>
        <v/>
      </c>
      <c r="O59" s="350" t="str">
        <f>IF(N59="","",IF(N59="Muy Baja",0.2,IF(N59="Baja",0.4,IF(N59="Media",0.6,IF(N59="Alta",0.8,IF(N59="Muy Alta",1,))))))</f>
        <v/>
      </c>
      <c r="P59" s="399"/>
      <c r="Q59" s="350">
        <f>IF(NOT(ISERROR(MATCH(P59,'Tabla Impacto'!$B$221:$B$223,0))),'Tabla Impacto'!$F$223&amp;"Por favor no seleccionar los criterios de impacto(Afectación Económica o presupuestal y Pérdida Reputacional)",P59)</f>
        <v>0</v>
      </c>
      <c r="R59" s="349" t="str">
        <f>IF(OR(Q59='Tabla Impacto'!$C$11,Q59='Tabla Impacto'!$D$11),"Leve",IF(OR(Q59='Tabla Impacto'!$C$12,Q59='Tabla Impacto'!$D$12),"Menor",IF(OR(Q59='Tabla Impacto'!$C$13,Q59='Tabla Impacto'!$D$13),"Moderado",IF(OR(Q59='Tabla Impacto'!$C$14,Q59='Tabla Impacto'!$D$14),"Mayor",IF(OR(Q59='Tabla Impacto'!$C$15,Q59='Tabla Impacto'!$D$15),"Catastrófico","")))))</f>
        <v/>
      </c>
      <c r="S59" s="350" t="str">
        <f>IF(R59="","",IF(R59="Leve",0.2,IF(R59="Menor",0.4,IF(R59="Moderado",0.6,IF(R59="Mayor",0.8,IF(R59="Catastrófico",1,))))))</f>
        <v/>
      </c>
      <c r="T59" s="351"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54">
        <v>1</v>
      </c>
      <c r="V59" s="116"/>
      <c r="W59" s="184" t="str">
        <f t="shared" si="14"/>
        <v/>
      </c>
      <c r="X59" s="164"/>
      <c r="Y59" s="164"/>
      <c r="Z59" s="164"/>
      <c r="AA59" s="164"/>
      <c r="AB59" s="152"/>
      <c r="AC59" s="152"/>
      <c r="AD59" s="117" t="str">
        <f t="shared" si="4"/>
        <v/>
      </c>
      <c r="AE59" s="152"/>
      <c r="AF59" s="152"/>
      <c r="AG59" s="152"/>
      <c r="AH59" s="178" t="str">
        <f>IFERROR(IF(W59="Probabilidad",(O59-(+O59*AD59)),IF(W59="Impacto",O59,"")),"")</f>
        <v/>
      </c>
      <c r="AI59" s="151" t="str">
        <f>IFERROR(IF(AH59="","",IF(AH59&lt;=0.2,"Muy Baja",IF(AH59&lt;=0.4,"Baja",IF(AH59&lt;=0.6,"Media",IF(AH59&lt;=0.8,"Alta","Muy Alta"))))),"")</f>
        <v/>
      </c>
      <c r="AJ59" s="117" t="str">
        <f t="shared" si="15"/>
        <v/>
      </c>
      <c r="AK59" s="151" t="str">
        <f>IFERROR(IF(AL59="","",IF(AL59&lt;=0.2,"Leve",IF(AL59&lt;=0.4,"Menor",IF(AL59&lt;=0.6,"Moderado",IF(AL59&lt;=0.8,"Mayor","Catastrófico"))))),"")</f>
        <v/>
      </c>
      <c r="AL59" s="117" t="str">
        <f>IFERROR(IF(W59="Impacto",(S59-(+S59*AD59)),IF(W59="Probabilidad",S59,"")),"")</f>
        <v/>
      </c>
      <c r="AM59" s="118" t="str">
        <f t="shared" si="16"/>
        <v/>
      </c>
      <c r="AN59" s="400"/>
      <c r="AO59" s="153"/>
      <c r="AP59" s="154"/>
      <c r="AQ59" s="119"/>
      <c r="AR59" s="119"/>
      <c r="AS59" s="153"/>
      <c r="AT59" s="119"/>
      <c r="AU59" s="153"/>
      <c r="AV59" s="119"/>
      <c r="AW59" s="153"/>
      <c r="AX59" s="119"/>
      <c r="AY59" s="153"/>
      <c r="AZ59" s="154"/>
      <c r="BA59" s="153"/>
      <c r="BB59" s="153"/>
      <c r="BC59" s="154"/>
      <c r="BD59" s="119"/>
      <c r="BE59" s="119"/>
      <c r="BF59" s="153"/>
      <c r="BG59" s="153"/>
      <c r="BH59" s="154"/>
      <c r="BI59" s="119"/>
      <c r="BJ59" s="119"/>
      <c r="BK59" s="153"/>
      <c r="BL59" s="153"/>
      <c r="BM59" s="154"/>
      <c r="BN59" s="119"/>
      <c r="BO59" s="119"/>
      <c r="BP59" s="153"/>
      <c r="BQ59" s="153"/>
      <c r="BR59" s="154"/>
      <c r="BS59" s="119"/>
      <c r="BT59" s="119"/>
      <c r="BU59" s="119"/>
      <c r="BV59" s="153"/>
      <c r="BW59" s="153"/>
      <c r="BX59" s="153"/>
      <c r="BY59" s="119"/>
      <c r="BZ59" s="153"/>
      <c r="CA59" s="153"/>
      <c r="CB59" s="119"/>
      <c r="CC59" s="153"/>
      <c r="CD59" s="154"/>
      <c r="CE59" s="153"/>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8"/>
    </row>
    <row r="60" spans="1:109" ht="15.75" customHeight="1" x14ac:dyDescent="0.3">
      <c r="A60" s="393"/>
      <c r="B60" s="391"/>
      <c r="C60" s="391"/>
      <c r="D60" s="391"/>
      <c r="E60" s="392"/>
      <c r="F60" s="391"/>
      <c r="G60" s="391"/>
      <c r="H60" s="391"/>
      <c r="I60" s="153"/>
      <c r="J60" s="153"/>
      <c r="K60" s="391"/>
      <c r="L60" s="392"/>
      <c r="M60" s="393"/>
      <c r="N60" s="349"/>
      <c r="O60" s="350"/>
      <c r="P60" s="399"/>
      <c r="Q60" s="350">
        <f>IF(NOT(ISERROR(MATCH(P60,_xlfn.ANCHORARRAY(E71),0))),O73&amp;"Por favor no seleccionar los criterios de impacto",P60)</f>
        <v>0</v>
      </c>
      <c r="R60" s="349"/>
      <c r="S60" s="350"/>
      <c r="T60" s="351"/>
      <c r="U60" s="154">
        <v>2</v>
      </c>
      <c r="V60" s="116"/>
      <c r="W60" s="184" t="str">
        <f t="shared" si="14"/>
        <v/>
      </c>
      <c r="X60" s="164"/>
      <c r="Y60" s="164"/>
      <c r="Z60" s="164"/>
      <c r="AA60" s="164"/>
      <c r="AB60" s="152"/>
      <c r="AC60" s="152"/>
      <c r="AD60" s="117" t="str">
        <f t="shared" si="4"/>
        <v/>
      </c>
      <c r="AE60" s="152"/>
      <c r="AF60" s="152"/>
      <c r="AG60" s="152"/>
      <c r="AH60" s="178" t="str">
        <f>IFERROR(IF(AND(W59="Probabilidad",W60="Probabilidad"),(AJ59-(+AJ59*AD60)),IF(W60="Probabilidad",(O59-(+O59*AD60)),IF(W60="Impacto",AJ59,""))),"")</f>
        <v/>
      </c>
      <c r="AI60" s="151" t="str">
        <f t="shared" si="5"/>
        <v/>
      </c>
      <c r="AJ60" s="117" t="str">
        <f t="shared" si="15"/>
        <v/>
      </c>
      <c r="AK60" s="151" t="str">
        <f t="shared" si="7"/>
        <v/>
      </c>
      <c r="AL60" s="117" t="str">
        <f>IFERROR(IF(AND(W59="Impacto",W60="Impacto"),(AL53-(+AL53*AD60)),IF(W60="Impacto",($S$59-(+$S$59*AD60)),IF(W60="Probabilidad",AL53,""))),"")</f>
        <v/>
      </c>
      <c r="AM60" s="118" t="str">
        <f t="shared" si="16"/>
        <v/>
      </c>
      <c r="AN60" s="401"/>
      <c r="AO60" s="153"/>
      <c r="AP60" s="154"/>
      <c r="AQ60" s="119"/>
      <c r="AR60" s="119"/>
      <c r="AS60" s="153"/>
      <c r="AT60" s="119"/>
      <c r="AU60" s="153"/>
      <c r="AV60" s="119"/>
      <c r="AW60" s="153"/>
      <c r="AX60" s="119"/>
      <c r="AY60" s="153"/>
      <c r="AZ60" s="154"/>
      <c r="BA60" s="153"/>
      <c r="BB60" s="153"/>
      <c r="BC60" s="154"/>
      <c r="BD60" s="119"/>
      <c r="BE60" s="119"/>
      <c r="BF60" s="153"/>
      <c r="BG60" s="153"/>
      <c r="BH60" s="154"/>
      <c r="BI60" s="119"/>
      <c r="BJ60" s="119"/>
      <c r="BK60" s="153"/>
      <c r="BL60" s="153"/>
      <c r="BM60" s="154"/>
      <c r="BN60" s="119"/>
      <c r="BO60" s="119"/>
      <c r="BP60" s="153"/>
      <c r="BQ60" s="153"/>
      <c r="BR60" s="154"/>
      <c r="BS60" s="119"/>
      <c r="BT60" s="119"/>
      <c r="BU60" s="119"/>
      <c r="BV60" s="153"/>
      <c r="BW60" s="153"/>
      <c r="BX60" s="153"/>
      <c r="BY60" s="119"/>
      <c r="BZ60" s="153"/>
      <c r="CA60" s="153"/>
      <c r="CB60" s="119"/>
      <c r="CC60" s="153"/>
      <c r="CD60" s="154"/>
      <c r="CE60" s="153"/>
    </row>
    <row r="61" spans="1:109" ht="15.75" customHeight="1" x14ac:dyDescent="0.3">
      <c r="A61" s="393"/>
      <c r="B61" s="391"/>
      <c r="C61" s="391"/>
      <c r="D61" s="391"/>
      <c r="E61" s="392"/>
      <c r="F61" s="391"/>
      <c r="G61" s="391"/>
      <c r="H61" s="391"/>
      <c r="I61" s="153"/>
      <c r="J61" s="153"/>
      <c r="K61" s="391"/>
      <c r="L61" s="392"/>
      <c r="M61" s="393"/>
      <c r="N61" s="349"/>
      <c r="O61" s="350"/>
      <c r="P61" s="399"/>
      <c r="Q61" s="350">
        <f>IF(NOT(ISERROR(MATCH(P61,_xlfn.ANCHORARRAY(E72),0))),O74&amp;"Por favor no seleccionar los criterios de impacto",P61)</f>
        <v>0</v>
      </c>
      <c r="R61" s="349"/>
      <c r="S61" s="350"/>
      <c r="T61" s="351"/>
      <c r="U61" s="154">
        <v>3</v>
      </c>
      <c r="V61" s="120"/>
      <c r="W61" s="184" t="str">
        <f t="shared" si="14"/>
        <v/>
      </c>
      <c r="X61" s="164"/>
      <c r="Y61" s="164"/>
      <c r="Z61" s="164"/>
      <c r="AA61" s="164"/>
      <c r="AB61" s="152"/>
      <c r="AC61" s="152"/>
      <c r="AD61" s="117" t="str">
        <f t="shared" si="4"/>
        <v/>
      </c>
      <c r="AE61" s="152"/>
      <c r="AF61" s="152"/>
      <c r="AG61" s="152"/>
      <c r="AH61" s="178" t="str">
        <f>IFERROR(IF(AND(W60="Probabilidad",W61="Probabilidad"),(AJ60-(+AJ60*AD61)),IF(AND(W60="Impacto",W61="Probabilidad"),(AJ59-(+AJ59*AD61)),IF(W61="Impacto",AJ60,""))),"")</f>
        <v/>
      </c>
      <c r="AI61" s="151" t="str">
        <f t="shared" si="5"/>
        <v/>
      </c>
      <c r="AJ61" s="117" t="str">
        <f t="shared" si="15"/>
        <v/>
      </c>
      <c r="AK61" s="151" t="str">
        <f t="shared" si="7"/>
        <v/>
      </c>
      <c r="AL61" s="117" t="str">
        <f>IFERROR(IF(AND(W60="Impacto",W61="Impacto"),(AL60-(+AL60*AD61)),IF(AND(W60="Probabilidad",W61="Impacto"),(AL59-(+AL59*AD61)),IF(W61="Probabilidad",AL60,""))),"")</f>
        <v/>
      </c>
      <c r="AM61" s="118" t="str">
        <f t="shared" si="16"/>
        <v/>
      </c>
      <c r="AN61" s="401"/>
      <c r="AO61" s="153"/>
      <c r="AP61" s="154"/>
      <c r="AQ61" s="119"/>
      <c r="AR61" s="119"/>
      <c r="AS61" s="153"/>
      <c r="AT61" s="119"/>
      <c r="AU61" s="153"/>
      <c r="AV61" s="119"/>
      <c r="AW61" s="153"/>
      <c r="AX61" s="119"/>
      <c r="AY61" s="153"/>
      <c r="AZ61" s="154"/>
      <c r="BA61" s="153"/>
      <c r="BB61" s="153"/>
      <c r="BC61" s="154"/>
      <c r="BD61" s="119"/>
      <c r="BE61" s="119"/>
      <c r="BF61" s="153"/>
      <c r="BG61" s="153"/>
      <c r="BH61" s="154"/>
      <c r="BI61" s="119"/>
      <c r="BJ61" s="119"/>
      <c r="BK61" s="153"/>
      <c r="BL61" s="153"/>
      <c r="BM61" s="154"/>
      <c r="BN61" s="119"/>
      <c r="BO61" s="119"/>
      <c r="BP61" s="153"/>
      <c r="BQ61" s="153"/>
      <c r="BR61" s="154"/>
      <c r="BS61" s="119"/>
      <c r="BT61" s="119"/>
      <c r="BU61" s="119"/>
      <c r="BV61" s="153"/>
      <c r="BW61" s="153"/>
      <c r="BX61" s="153"/>
      <c r="BY61" s="119"/>
      <c r="BZ61" s="153"/>
      <c r="CA61" s="153"/>
      <c r="CB61" s="119"/>
      <c r="CC61" s="153"/>
      <c r="CD61" s="154"/>
      <c r="CE61" s="153"/>
    </row>
    <row r="62" spans="1:109" ht="15.75" customHeight="1" x14ac:dyDescent="0.3">
      <c r="A62" s="393"/>
      <c r="B62" s="391"/>
      <c r="C62" s="391"/>
      <c r="D62" s="391"/>
      <c r="E62" s="392"/>
      <c r="F62" s="391"/>
      <c r="G62" s="391"/>
      <c r="H62" s="391"/>
      <c r="I62" s="153"/>
      <c r="J62" s="153"/>
      <c r="K62" s="391"/>
      <c r="L62" s="392"/>
      <c r="M62" s="393"/>
      <c r="N62" s="349"/>
      <c r="O62" s="350"/>
      <c r="P62" s="399"/>
      <c r="Q62" s="350">
        <f>IF(NOT(ISERROR(MATCH(P62,_xlfn.ANCHORARRAY(E73),0))),O75&amp;"Por favor no seleccionar los criterios de impacto",P62)</f>
        <v>0</v>
      </c>
      <c r="R62" s="349"/>
      <c r="S62" s="350"/>
      <c r="T62" s="351"/>
      <c r="U62" s="154">
        <v>4</v>
      </c>
      <c r="V62" s="116"/>
      <c r="W62" s="184" t="str">
        <f t="shared" si="14"/>
        <v/>
      </c>
      <c r="X62" s="164"/>
      <c r="Y62" s="164"/>
      <c r="Z62" s="164"/>
      <c r="AA62" s="164"/>
      <c r="AB62" s="152"/>
      <c r="AC62" s="152"/>
      <c r="AD62" s="117" t="str">
        <f t="shared" si="4"/>
        <v/>
      </c>
      <c r="AE62" s="152"/>
      <c r="AF62" s="152"/>
      <c r="AG62" s="152"/>
      <c r="AH62" s="178" t="str">
        <f>IFERROR(IF(AND(W61="Probabilidad",W62="Probabilidad"),(AJ61-(+AJ61*AD62)),IF(AND(W61="Impacto",W62="Probabilidad"),(AJ60-(+AJ60*AD62)),IF(W62="Impacto",AJ61,""))),"")</f>
        <v/>
      </c>
      <c r="AI62" s="151" t="str">
        <f t="shared" si="5"/>
        <v/>
      </c>
      <c r="AJ62" s="117" t="str">
        <f t="shared" si="15"/>
        <v/>
      </c>
      <c r="AK62" s="151" t="str">
        <f t="shared" si="7"/>
        <v/>
      </c>
      <c r="AL62" s="117" t="str">
        <f>IFERROR(IF(AND(W61="Impacto",W62="Impacto"),(AL61-(+AL61*AD62)),IF(AND(W61="Probabilidad",W62="Impacto"),(AL60-(+AL60*AD62)),IF(W62="Probabilidad",AL61,""))),"")</f>
        <v/>
      </c>
      <c r="AM62" s="118" t="str">
        <f t="shared" si="16"/>
        <v/>
      </c>
      <c r="AN62" s="401"/>
      <c r="AO62" s="153"/>
      <c r="AP62" s="154"/>
      <c r="AQ62" s="119"/>
      <c r="AR62" s="119"/>
      <c r="AS62" s="153"/>
      <c r="AT62" s="119"/>
      <c r="AU62" s="153"/>
      <c r="AV62" s="119"/>
      <c r="AW62" s="153"/>
      <c r="AX62" s="119"/>
      <c r="AY62" s="153"/>
      <c r="AZ62" s="154"/>
      <c r="BA62" s="153"/>
      <c r="BB62" s="153"/>
      <c r="BC62" s="154"/>
      <c r="BD62" s="119"/>
      <c r="BE62" s="119"/>
      <c r="BF62" s="153"/>
      <c r="BG62" s="153"/>
      <c r="BH62" s="154"/>
      <c r="BI62" s="119"/>
      <c r="BJ62" s="119"/>
      <c r="BK62" s="153"/>
      <c r="BL62" s="153"/>
      <c r="BM62" s="154"/>
      <c r="BN62" s="119"/>
      <c r="BO62" s="119"/>
      <c r="BP62" s="153"/>
      <c r="BQ62" s="153"/>
      <c r="BR62" s="154"/>
      <c r="BS62" s="119"/>
      <c r="BT62" s="119"/>
      <c r="BU62" s="119"/>
      <c r="BV62" s="153"/>
      <c r="BW62" s="153"/>
      <c r="BX62" s="153"/>
      <c r="BY62" s="119"/>
      <c r="BZ62" s="153"/>
      <c r="CA62" s="153"/>
      <c r="CB62" s="119"/>
      <c r="CC62" s="153"/>
      <c r="CD62" s="154"/>
      <c r="CE62" s="153"/>
    </row>
    <row r="63" spans="1:109" ht="15.75" customHeight="1" x14ac:dyDescent="0.3">
      <c r="A63" s="393"/>
      <c r="B63" s="391"/>
      <c r="C63" s="391"/>
      <c r="D63" s="391"/>
      <c r="E63" s="392"/>
      <c r="F63" s="391"/>
      <c r="G63" s="391"/>
      <c r="H63" s="391"/>
      <c r="I63" s="153"/>
      <c r="J63" s="153"/>
      <c r="K63" s="391"/>
      <c r="L63" s="392"/>
      <c r="M63" s="393"/>
      <c r="N63" s="349"/>
      <c r="O63" s="350"/>
      <c r="P63" s="399"/>
      <c r="Q63" s="350">
        <f>IF(NOT(ISERROR(MATCH(P63,_xlfn.ANCHORARRAY(E74),0))),O76&amp;"Por favor no seleccionar los criterios de impacto",P63)</f>
        <v>0</v>
      </c>
      <c r="R63" s="349"/>
      <c r="S63" s="350"/>
      <c r="T63" s="351"/>
      <c r="U63" s="154">
        <v>5</v>
      </c>
      <c r="V63" s="116"/>
      <c r="W63" s="184" t="str">
        <f t="shared" si="14"/>
        <v/>
      </c>
      <c r="X63" s="164"/>
      <c r="Y63" s="164"/>
      <c r="Z63" s="164"/>
      <c r="AA63" s="164"/>
      <c r="AB63" s="152"/>
      <c r="AC63" s="152"/>
      <c r="AD63" s="117" t="str">
        <f t="shared" si="4"/>
        <v/>
      </c>
      <c r="AE63" s="152"/>
      <c r="AF63" s="152"/>
      <c r="AG63" s="152"/>
      <c r="AH63" s="178" t="str">
        <f>IFERROR(IF(AND(W62="Probabilidad",W63="Probabilidad"),(AJ62-(+AJ62*AD63)),IF(AND(W62="Impacto",W63="Probabilidad"),(AJ61-(+AJ61*AD63)),IF(W63="Impacto",AJ62,""))),"")</f>
        <v/>
      </c>
      <c r="AI63" s="151" t="str">
        <f t="shared" si="5"/>
        <v/>
      </c>
      <c r="AJ63" s="117" t="str">
        <f t="shared" si="15"/>
        <v/>
      </c>
      <c r="AK63" s="151" t="str">
        <f t="shared" si="7"/>
        <v/>
      </c>
      <c r="AL63" s="117" t="str">
        <f>IFERROR(IF(AND(W62="Impacto",W63="Impacto"),(AL62-(+AL62*AD63)),IF(AND(W62="Probabilidad",W63="Impacto"),(AL61-(+AL61*AD63)),IF(W63="Probabilidad",AL62,""))),"")</f>
        <v/>
      </c>
      <c r="AM63" s="118" t="str">
        <f t="shared" si="16"/>
        <v/>
      </c>
      <c r="AN63" s="401"/>
      <c r="AO63" s="153"/>
      <c r="AP63" s="154"/>
      <c r="AQ63" s="119"/>
      <c r="AR63" s="119"/>
      <c r="AS63" s="153"/>
      <c r="AT63" s="119"/>
      <c r="AU63" s="153"/>
      <c r="AV63" s="119"/>
      <c r="AW63" s="153"/>
      <c r="AX63" s="119"/>
      <c r="AY63" s="153"/>
      <c r="AZ63" s="154"/>
      <c r="BA63" s="153"/>
      <c r="BB63" s="153"/>
      <c r="BC63" s="154"/>
      <c r="BD63" s="119"/>
      <c r="BE63" s="119"/>
      <c r="BF63" s="153"/>
      <c r="BG63" s="153"/>
      <c r="BH63" s="154"/>
      <c r="BI63" s="119"/>
      <c r="BJ63" s="119"/>
      <c r="BK63" s="153"/>
      <c r="BL63" s="153"/>
      <c r="BM63" s="154"/>
      <c r="BN63" s="119"/>
      <c r="BO63" s="119"/>
      <c r="BP63" s="153"/>
      <c r="BQ63" s="153"/>
      <c r="BR63" s="154"/>
      <c r="BS63" s="119"/>
      <c r="BT63" s="119"/>
      <c r="BU63" s="119"/>
      <c r="BV63" s="153"/>
      <c r="BW63" s="153"/>
      <c r="BX63" s="153"/>
      <c r="BY63" s="119"/>
      <c r="BZ63" s="153"/>
      <c r="CA63" s="153"/>
      <c r="CB63" s="119"/>
      <c r="CC63" s="153"/>
      <c r="CD63" s="154"/>
      <c r="CE63" s="153"/>
    </row>
    <row r="64" spans="1:109" ht="15.75" customHeight="1" x14ac:dyDescent="0.3">
      <c r="A64" s="393"/>
      <c r="B64" s="391"/>
      <c r="C64" s="391"/>
      <c r="D64" s="391"/>
      <c r="E64" s="392"/>
      <c r="F64" s="391"/>
      <c r="G64" s="391"/>
      <c r="H64" s="391"/>
      <c r="I64" s="153"/>
      <c r="J64" s="153"/>
      <c r="K64" s="391"/>
      <c r="L64" s="392"/>
      <c r="M64" s="393"/>
      <c r="N64" s="349"/>
      <c r="O64" s="350"/>
      <c r="P64" s="399"/>
      <c r="Q64" s="350">
        <f>IF(NOT(ISERROR(MATCH(P64,_xlfn.ANCHORARRAY(E75),0))),O77&amp;"Por favor no seleccionar los criterios de impacto",P64)</f>
        <v>0</v>
      </c>
      <c r="R64" s="349"/>
      <c r="S64" s="350"/>
      <c r="T64" s="351"/>
      <c r="U64" s="154">
        <v>6</v>
      </c>
      <c r="V64" s="116"/>
      <c r="W64" s="184" t="str">
        <f t="shared" si="14"/>
        <v/>
      </c>
      <c r="X64" s="164"/>
      <c r="Y64" s="164"/>
      <c r="Z64" s="164"/>
      <c r="AA64" s="164"/>
      <c r="AB64" s="152"/>
      <c r="AC64" s="152"/>
      <c r="AD64" s="117" t="str">
        <f t="shared" si="4"/>
        <v/>
      </c>
      <c r="AE64" s="152"/>
      <c r="AF64" s="152"/>
      <c r="AG64" s="152"/>
      <c r="AH64" s="178" t="str">
        <f>IFERROR(IF(AND(W63="Probabilidad",W64="Probabilidad"),(AJ63-(+AJ63*AD64)),IF(AND(W63="Impacto",W64="Probabilidad"),(AJ62-(+AJ62*AD64)),IF(W64="Impacto",AJ63,""))),"")</f>
        <v/>
      </c>
      <c r="AI64" s="151" t="str">
        <f t="shared" si="5"/>
        <v/>
      </c>
      <c r="AJ64" s="117" t="str">
        <f t="shared" si="15"/>
        <v/>
      </c>
      <c r="AK64" s="151" t="str">
        <f t="shared" si="7"/>
        <v/>
      </c>
      <c r="AL64" s="117" t="str">
        <f>IFERROR(IF(AND(W63="Impacto",W64="Impacto"),(AL63-(+AL63*AD64)),IF(AND(W63="Probabilidad",W64="Impacto"),(AL62-(+AL62*AD64)),IF(W64="Probabilidad",AL63,""))),"")</f>
        <v/>
      </c>
      <c r="AM64" s="118" t="str">
        <f t="shared" si="16"/>
        <v/>
      </c>
      <c r="AN64" s="402"/>
      <c r="AO64" s="153"/>
      <c r="AP64" s="154"/>
      <c r="AQ64" s="119"/>
      <c r="AR64" s="119"/>
      <c r="AS64" s="153"/>
      <c r="AT64" s="119"/>
      <c r="AU64" s="153"/>
      <c r="AV64" s="119"/>
      <c r="AW64" s="153"/>
      <c r="AX64" s="119"/>
      <c r="AY64" s="153"/>
      <c r="AZ64" s="154"/>
      <c r="BA64" s="153"/>
      <c r="BB64" s="153"/>
      <c r="BC64" s="154"/>
      <c r="BD64" s="119"/>
      <c r="BE64" s="119"/>
      <c r="BF64" s="153"/>
      <c r="BG64" s="153"/>
      <c r="BH64" s="154"/>
      <c r="BI64" s="119"/>
      <c r="BJ64" s="119"/>
      <c r="BK64" s="153"/>
      <c r="BL64" s="153"/>
      <c r="BM64" s="154"/>
      <c r="BN64" s="119"/>
      <c r="BO64" s="119"/>
      <c r="BP64" s="153"/>
      <c r="BQ64" s="153"/>
      <c r="BR64" s="154"/>
      <c r="BS64" s="119"/>
      <c r="BT64" s="119"/>
      <c r="BU64" s="119"/>
      <c r="BV64" s="153"/>
      <c r="BW64" s="153"/>
      <c r="BX64" s="153"/>
      <c r="BY64" s="119"/>
      <c r="BZ64" s="153"/>
      <c r="CA64" s="153"/>
      <c r="CB64" s="119"/>
      <c r="CC64" s="153"/>
      <c r="CD64" s="154"/>
      <c r="CE64" s="153"/>
    </row>
  </sheetData>
  <sheetProtection algorithmName="SHA-512" hashValue="nr/bSTEpy+36dYdsQ+Rvl/rDbUIeWULFv9q5C3h/3gknjUo1uoJnI73afZg3vWizOldxaRo5jbUTLxL7HkV98g==" saltValue="uugmFdIEoes3V2HK3e0+gg==" spinCount="100000" sheet="1" objects="1" scenarios="1" formatCells="0" formatColumns="0" formatRows="0"/>
  <dataConsolidate link="1"/>
  <mergeCells count="277">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E3:E4"/>
    <mergeCell ref="K3:K4"/>
    <mergeCell ref="M3:M4"/>
    <mergeCell ref="N3:N4"/>
    <mergeCell ref="O3:O4"/>
    <mergeCell ref="P3:P4"/>
    <mergeCell ref="L3:L4"/>
    <mergeCell ref="AK3:AK4"/>
    <mergeCell ref="AL3:AL4"/>
    <mergeCell ref="I3:I4"/>
    <mergeCell ref="F3:F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11:A16"/>
    <mergeCell ref="B11:B16"/>
    <mergeCell ref="C11:C16"/>
    <mergeCell ref="D11:D16"/>
    <mergeCell ref="H11:H16"/>
    <mergeCell ref="E5:E10"/>
    <mergeCell ref="K5:K10"/>
    <mergeCell ref="M5:M10"/>
    <mergeCell ref="N5:N10"/>
    <mergeCell ref="L5:L10"/>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S47:S52"/>
    <mergeCell ref="T47:T52"/>
    <mergeCell ref="E47:E52"/>
    <mergeCell ref="K47:K52"/>
    <mergeCell ref="M47:M52"/>
    <mergeCell ref="N47:N52"/>
    <mergeCell ref="Q41:Q46"/>
    <mergeCell ref="R41:R46"/>
    <mergeCell ref="S41:S46"/>
    <mergeCell ref="T41:T46"/>
    <mergeCell ref="H41:H46"/>
    <mergeCell ref="L41:L46"/>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s>
  <conditionalFormatting sqref="N5 N11">
    <cfRule type="cellIs" dxfId="104" priority="244" operator="equal">
      <formula>"Baja"</formula>
    </cfRule>
    <cfRule type="cellIs" dxfId="103" priority="243" operator="equal">
      <formula>"Media"</formula>
    </cfRule>
    <cfRule type="cellIs" dxfId="102" priority="242" operator="equal">
      <formula>"Alta"</formula>
    </cfRule>
    <cfRule type="cellIs" dxfId="101" priority="241" operator="equal">
      <formula>"Muy Alta"</formula>
    </cfRule>
    <cfRule type="cellIs" dxfId="100" priority="245" operator="equal">
      <formula>"Muy Baja"</formula>
    </cfRule>
  </conditionalFormatting>
  <conditionalFormatting sqref="N17">
    <cfRule type="cellIs" dxfId="99" priority="197" operator="equal">
      <formula>"Media"</formula>
    </cfRule>
    <cfRule type="cellIs" dxfId="98" priority="199" operator="equal">
      <formula>"Muy Baja"</formula>
    </cfRule>
    <cfRule type="cellIs" dxfId="97" priority="198" operator="equal">
      <formula>"Baja"</formula>
    </cfRule>
    <cfRule type="cellIs" dxfId="96" priority="196" operator="equal">
      <formula>"Alta"</formula>
    </cfRule>
    <cfRule type="cellIs" dxfId="95" priority="195" operator="equal">
      <formula>"Muy Alta"</formula>
    </cfRule>
  </conditionalFormatting>
  <conditionalFormatting sqref="N23">
    <cfRule type="cellIs" dxfId="94" priority="176" operator="equal">
      <formula>"Muy Baja"</formula>
    </cfRule>
    <cfRule type="cellIs" dxfId="93" priority="174" operator="equal">
      <formula>"Media"</formula>
    </cfRule>
    <cfRule type="cellIs" dxfId="92" priority="172" operator="equal">
      <formula>"Muy Alta"</formula>
    </cfRule>
    <cfRule type="cellIs" dxfId="91" priority="173" operator="equal">
      <formula>"Alta"</formula>
    </cfRule>
    <cfRule type="cellIs" dxfId="90" priority="175" operator="equal">
      <formula>"Baja"</formula>
    </cfRule>
  </conditionalFormatting>
  <conditionalFormatting sqref="N29">
    <cfRule type="cellIs" dxfId="89" priority="150" operator="equal">
      <formula>"Alta"</formula>
    </cfRule>
    <cfRule type="cellIs" dxfId="88" priority="149" operator="equal">
      <formula>"Muy Alta"</formula>
    </cfRule>
    <cfRule type="cellIs" dxfId="87" priority="151" operator="equal">
      <formula>"Media"</formula>
    </cfRule>
    <cfRule type="cellIs" dxfId="86" priority="152" operator="equal">
      <formula>"Baja"</formula>
    </cfRule>
    <cfRule type="cellIs" dxfId="85" priority="153" operator="equal">
      <formula>"Muy Baja"</formula>
    </cfRule>
  </conditionalFormatting>
  <conditionalFormatting sqref="N35">
    <cfRule type="cellIs" dxfId="84" priority="127" operator="equal">
      <formula>"Alta"</formula>
    </cfRule>
    <cfRule type="cellIs" dxfId="83" priority="126" operator="equal">
      <formula>"Muy Alta"</formula>
    </cfRule>
    <cfRule type="cellIs" dxfId="82" priority="129" operator="equal">
      <formula>"Baja"</formula>
    </cfRule>
    <cfRule type="cellIs" dxfId="81" priority="130" operator="equal">
      <formula>"Muy Baja"</formula>
    </cfRule>
    <cfRule type="cellIs" dxfId="80" priority="128" operator="equal">
      <formula>"Media"</formula>
    </cfRule>
  </conditionalFormatting>
  <conditionalFormatting sqref="N41">
    <cfRule type="cellIs" dxfId="79" priority="107" operator="equal">
      <formula>"Muy Baja"</formula>
    </cfRule>
    <cfRule type="cellIs" dxfId="78" priority="103" operator="equal">
      <formula>"Muy Alta"</formula>
    </cfRule>
    <cfRule type="cellIs" dxfId="77" priority="104" operator="equal">
      <formula>"Alta"</formula>
    </cfRule>
    <cfRule type="cellIs" dxfId="76" priority="105" operator="equal">
      <formula>"Media"</formula>
    </cfRule>
    <cfRule type="cellIs" dxfId="75" priority="106" operator="equal">
      <formula>"Baja"</formula>
    </cfRule>
  </conditionalFormatting>
  <conditionalFormatting sqref="N47">
    <cfRule type="cellIs" dxfId="74" priority="82" operator="equal">
      <formula>"Media"</formula>
    </cfRule>
    <cfRule type="cellIs" dxfId="73" priority="80" operator="equal">
      <formula>"Muy Alta"</formula>
    </cfRule>
    <cfRule type="cellIs" dxfId="72" priority="83" operator="equal">
      <formula>"Baja"</formula>
    </cfRule>
    <cfRule type="cellIs" dxfId="71" priority="84" operator="equal">
      <formula>"Muy Baja"</formula>
    </cfRule>
    <cfRule type="cellIs" dxfId="70" priority="81" operator="equal">
      <formula>"Alta"</formula>
    </cfRule>
  </conditionalFormatting>
  <conditionalFormatting sqref="N53">
    <cfRule type="cellIs" dxfId="69" priority="59" operator="equal">
      <formula>"Media"</formula>
    </cfRule>
    <cfRule type="cellIs" dxfId="68" priority="61" operator="equal">
      <formula>"Muy Baja"</formula>
    </cfRule>
    <cfRule type="cellIs" dxfId="67" priority="60" operator="equal">
      <formula>"Baja"</formula>
    </cfRule>
    <cfRule type="cellIs" dxfId="66" priority="57" operator="equal">
      <formula>"Muy Alta"</formula>
    </cfRule>
    <cfRule type="cellIs" dxfId="65" priority="58" operator="equal">
      <formula>"Alta"</formula>
    </cfRule>
  </conditionalFormatting>
  <conditionalFormatting sqref="N59">
    <cfRule type="cellIs" dxfId="64" priority="34" operator="equal">
      <formula>"Muy Alta"</formula>
    </cfRule>
    <cfRule type="cellIs" dxfId="63" priority="36" operator="equal">
      <formula>"Media"</formula>
    </cfRule>
    <cfRule type="cellIs" dxfId="62" priority="35" operator="equal">
      <formula>"Alta"</formula>
    </cfRule>
    <cfRule type="cellIs" dxfId="61" priority="38" operator="equal">
      <formula>"Muy Baja"</formula>
    </cfRule>
    <cfRule type="cellIs" dxfId="60" priority="37" operator="equal">
      <formula>"Baja"</formula>
    </cfRule>
  </conditionalFormatting>
  <conditionalFormatting sqref="Q5:Q64">
    <cfRule type="containsText" dxfId="59" priority="15" operator="containsText" text="❌">
      <formula>NOT(ISERROR(SEARCH("❌",Q5)))</formula>
    </cfRule>
  </conditionalFormatting>
  <conditionalFormatting sqref="R5 R11 R17 R23 R29 R35 R41 R47 R53 R59">
    <cfRule type="cellIs" dxfId="58" priority="239" operator="equal">
      <formula>"Menor"</formula>
    </cfRule>
    <cfRule type="cellIs" dxfId="57" priority="236" operator="equal">
      <formula>"Catastrófico"</formula>
    </cfRule>
    <cfRule type="cellIs" dxfId="56" priority="237" operator="equal">
      <formula>"Mayor"</formula>
    </cfRule>
    <cfRule type="cellIs" dxfId="55" priority="238" operator="equal">
      <formula>"Moderado"</formula>
    </cfRule>
    <cfRule type="cellIs" dxfId="54" priority="240" operator="equal">
      <formula>"Leve"</formula>
    </cfRule>
  </conditionalFormatting>
  <conditionalFormatting sqref="T5">
    <cfRule type="cellIs" dxfId="53" priority="235" operator="equal">
      <formula>"Bajo"</formula>
    </cfRule>
    <cfRule type="cellIs" dxfId="52" priority="232" operator="equal">
      <formula>"Extremo"</formula>
    </cfRule>
    <cfRule type="cellIs" dxfId="51" priority="233" operator="equal">
      <formula>"Alto"</formula>
    </cfRule>
    <cfRule type="cellIs" dxfId="50" priority="234" operator="equal">
      <formula>"Moderado"</formula>
    </cfRule>
  </conditionalFormatting>
  <conditionalFormatting sqref="T11">
    <cfRule type="cellIs" dxfId="49" priority="214" operator="equal">
      <formula>"Extremo"</formula>
    </cfRule>
    <cfRule type="cellIs" dxfId="48" priority="217" operator="equal">
      <formula>"Bajo"</formula>
    </cfRule>
    <cfRule type="cellIs" dxfId="47" priority="216" operator="equal">
      <formula>"Moderado"</formula>
    </cfRule>
    <cfRule type="cellIs" dxfId="46" priority="215" operator="equal">
      <formula>"Alto"</formula>
    </cfRule>
  </conditionalFormatting>
  <conditionalFormatting sqref="T17">
    <cfRule type="cellIs" dxfId="45" priority="194" operator="equal">
      <formula>"Bajo"</formula>
    </cfRule>
    <cfRule type="cellIs" dxfId="44" priority="191" operator="equal">
      <formula>"Extremo"</formula>
    </cfRule>
    <cfRule type="cellIs" dxfId="43" priority="192" operator="equal">
      <formula>"Alto"</formula>
    </cfRule>
    <cfRule type="cellIs" dxfId="42" priority="193" operator="equal">
      <formula>"Moderado"</formula>
    </cfRule>
  </conditionalFormatting>
  <conditionalFormatting sqref="T23">
    <cfRule type="cellIs" dxfId="41" priority="168" operator="equal">
      <formula>"Extremo"</formula>
    </cfRule>
    <cfRule type="cellIs" dxfId="40" priority="169" operator="equal">
      <formula>"Alto"</formula>
    </cfRule>
    <cfRule type="cellIs" dxfId="39" priority="170" operator="equal">
      <formula>"Moderado"</formula>
    </cfRule>
    <cfRule type="cellIs" dxfId="38" priority="171" operator="equal">
      <formula>"Bajo"</formula>
    </cfRule>
  </conditionalFormatting>
  <conditionalFormatting sqref="T29">
    <cfRule type="cellIs" dxfId="37" priority="146" operator="equal">
      <formula>"Alto"</formula>
    </cfRule>
    <cfRule type="cellIs" dxfId="36" priority="145" operator="equal">
      <formula>"Extremo"</formula>
    </cfRule>
    <cfRule type="cellIs" dxfId="35" priority="147" operator="equal">
      <formula>"Moderado"</formula>
    </cfRule>
    <cfRule type="cellIs" dxfId="34" priority="148" operator="equal">
      <formula>"Bajo"</formula>
    </cfRule>
  </conditionalFormatting>
  <conditionalFormatting sqref="T35">
    <cfRule type="cellIs" dxfId="33" priority="124" operator="equal">
      <formula>"Moderado"</formula>
    </cfRule>
    <cfRule type="cellIs" dxfId="32" priority="123" operator="equal">
      <formula>"Alto"</formula>
    </cfRule>
    <cfRule type="cellIs" dxfId="31" priority="125" operator="equal">
      <formula>"Bajo"</formula>
    </cfRule>
    <cfRule type="cellIs" dxfId="30" priority="122" operator="equal">
      <formula>"Extremo"</formula>
    </cfRule>
  </conditionalFormatting>
  <conditionalFormatting sqref="T41">
    <cfRule type="cellIs" dxfId="29" priority="102" operator="equal">
      <formula>"Bajo"</formula>
    </cfRule>
    <cfRule type="cellIs" dxfId="28" priority="101" operator="equal">
      <formula>"Moderado"</formula>
    </cfRule>
    <cfRule type="cellIs" dxfId="27" priority="100" operator="equal">
      <formula>"Alto"</formula>
    </cfRule>
    <cfRule type="cellIs" dxfId="26" priority="99" operator="equal">
      <formula>"Extremo"</formula>
    </cfRule>
  </conditionalFormatting>
  <conditionalFormatting sqref="T47">
    <cfRule type="cellIs" dxfId="25" priority="76" operator="equal">
      <formula>"Extremo"</formula>
    </cfRule>
    <cfRule type="cellIs" dxfId="24" priority="77" operator="equal">
      <formula>"Alto"</formula>
    </cfRule>
    <cfRule type="cellIs" dxfId="23" priority="79" operator="equal">
      <formula>"Bajo"</formula>
    </cfRule>
    <cfRule type="cellIs" dxfId="22" priority="78" operator="equal">
      <formula>"Moderado"</formula>
    </cfRule>
  </conditionalFormatting>
  <conditionalFormatting sqref="T53">
    <cfRule type="cellIs" dxfId="21" priority="53" operator="equal">
      <formula>"Extremo"</formula>
    </cfRule>
    <cfRule type="cellIs" dxfId="20" priority="54" operator="equal">
      <formula>"Alto"</formula>
    </cfRule>
    <cfRule type="cellIs" dxfId="19" priority="56" operator="equal">
      <formula>"Bajo"</formula>
    </cfRule>
    <cfRule type="cellIs" dxfId="18" priority="55" operator="equal">
      <formula>"Moderado"</formula>
    </cfRule>
  </conditionalFormatting>
  <conditionalFormatting sqref="T59">
    <cfRule type="cellIs" dxfId="17" priority="30" operator="equal">
      <formula>"Extremo"</formula>
    </cfRule>
    <cfRule type="cellIs" dxfId="16" priority="33" operator="equal">
      <formula>"Bajo"</formula>
    </cfRule>
    <cfRule type="cellIs" dxfId="15" priority="32" operator="equal">
      <formula>"Moderado"</formula>
    </cfRule>
    <cfRule type="cellIs" dxfId="14" priority="31" operator="equal">
      <formula>"Alto"</formula>
    </cfRule>
  </conditionalFormatting>
  <conditionalFormatting sqref="AI5:AI64">
    <cfRule type="cellIs" dxfId="13" priority="13" operator="equal">
      <formula>"Baja"</formula>
    </cfRule>
    <cfRule type="cellIs" dxfId="12" priority="12" operator="equal">
      <formula>"Media"</formula>
    </cfRule>
    <cfRule type="cellIs" dxfId="11" priority="14" operator="equal">
      <formula>"Muy Baja"</formula>
    </cfRule>
    <cfRule type="cellIs" dxfId="10" priority="10" operator="equal">
      <formula>"Muy Alta"</formula>
    </cfRule>
    <cfRule type="cellIs" dxfId="9" priority="11" operator="equal">
      <formula>"Alta"</formula>
    </cfRule>
  </conditionalFormatting>
  <conditionalFormatting sqref="AK5:AK64">
    <cfRule type="cellIs" dxfId="8" priority="9" operator="equal">
      <formula>"Leve"</formula>
    </cfRule>
    <cfRule type="cellIs" dxfId="7" priority="8" operator="equal">
      <formula>"Menor"</formula>
    </cfRule>
    <cfRule type="cellIs" dxfId="6" priority="6" operator="equal">
      <formula>"Mayor"</formula>
    </cfRule>
    <cfRule type="cellIs" dxfId="5" priority="5" operator="equal">
      <formula>"Catastrófico"</formula>
    </cfRule>
    <cfRule type="cellIs" dxfId="4" priority="7" operator="equal">
      <formula>"Moderado"</formula>
    </cfRule>
  </conditionalFormatting>
  <conditionalFormatting sqref="AM5:AM64">
    <cfRule type="cellIs" dxfId="3" priority="1" operator="equal">
      <formula>"Extremo"</formula>
    </cfRule>
    <cfRule type="cellIs" dxfId="2" priority="4" operator="equal">
      <formula>"Bajo"</formula>
    </cfRule>
    <cfRule type="cellIs" dxfId="1" priority="3" operator="equal">
      <formula>"Moderado"</formula>
    </cfRule>
    <cfRule type="cellIs" dxfId="0" priority="2" operator="equal">
      <formula>"Alto"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customProperties>
    <customPr name="EpmWorksheetKeyString_GUID" r:id="rId2"/>
  </customProperties>
  <legacyDrawing r:id="rId3"/>
  <legacyDrawingHF r:id="rId4"/>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workbookViewId="0">
      <selection activeCell="A5" sqref="A5:A10"/>
    </sheetView>
  </sheetViews>
  <sheetFormatPr baseColWidth="10" defaultColWidth="11.42578125" defaultRowHeight="16.5" x14ac:dyDescent="0.3"/>
  <cols>
    <col min="1" max="1" width="4" style="2" bestFit="1" customWidth="1"/>
    <col min="2" max="4" width="18.7109375" style="112" customWidth="1"/>
    <col min="5" max="5" width="14.140625" style="2" customWidth="1"/>
    <col min="6" max="6" width="13.140625" style="2" customWidth="1"/>
    <col min="7" max="7" width="32.42578125" style="1" customWidth="1"/>
    <col min="8" max="8" width="23"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365" t="s">
        <v>362</v>
      </c>
      <c r="B2" s="366"/>
      <c r="C2" s="366"/>
      <c r="D2" s="366"/>
      <c r="E2" s="366"/>
      <c r="F2" s="366"/>
      <c r="G2" s="366"/>
      <c r="H2" s="336" t="s">
        <v>363</v>
      </c>
      <c r="I2" s="336"/>
      <c r="J2" s="336"/>
      <c r="K2" s="336"/>
      <c r="L2" s="336"/>
      <c r="M2" s="336"/>
      <c r="N2" s="336"/>
      <c r="O2" s="336"/>
      <c r="P2" s="336"/>
      <c r="Q2" s="336"/>
      <c r="R2" s="336"/>
      <c r="S2" s="336"/>
      <c r="T2" s="368" t="s">
        <v>124</v>
      </c>
      <c r="U2" s="368"/>
      <c r="V2" s="368"/>
      <c r="W2" s="403" t="s">
        <v>364</v>
      </c>
      <c r="X2" s="403"/>
      <c r="Y2" s="403"/>
    </row>
    <row r="3" spans="1:25" ht="15" customHeight="1" x14ac:dyDescent="0.25">
      <c r="A3" s="375" t="s">
        <v>126</v>
      </c>
      <c r="B3" s="334" t="s">
        <v>7</v>
      </c>
      <c r="C3" s="334" t="s">
        <v>9</v>
      </c>
      <c r="D3" s="334" t="s">
        <v>11</v>
      </c>
      <c r="E3" s="376" t="s">
        <v>15</v>
      </c>
      <c r="F3" s="334" t="s">
        <v>365</v>
      </c>
      <c r="G3" s="376" t="s">
        <v>366</v>
      </c>
      <c r="H3" s="331" t="s">
        <v>142</v>
      </c>
      <c r="I3" s="331" t="s">
        <v>143</v>
      </c>
      <c r="J3" s="331" t="s">
        <v>144</v>
      </c>
      <c r="K3" s="331" t="s">
        <v>145</v>
      </c>
      <c r="L3" s="331" t="s">
        <v>146</v>
      </c>
      <c r="M3" s="331" t="s">
        <v>145</v>
      </c>
      <c r="N3" s="331" t="s">
        <v>147</v>
      </c>
      <c r="O3" s="331" t="s">
        <v>145</v>
      </c>
      <c r="P3" s="331" t="s">
        <v>148</v>
      </c>
      <c r="Q3" s="331" t="s">
        <v>145</v>
      </c>
      <c r="R3" s="331" t="s">
        <v>149</v>
      </c>
      <c r="S3" s="331" t="s">
        <v>53</v>
      </c>
      <c r="T3" s="369" t="s">
        <v>145</v>
      </c>
      <c r="U3" s="369" t="s">
        <v>157</v>
      </c>
      <c r="V3" s="369" t="s">
        <v>367</v>
      </c>
      <c r="W3" s="327" t="s">
        <v>145</v>
      </c>
      <c r="X3" s="327" t="s">
        <v>368</v>
      </c>
      <c r="Y3" s="327" t="s">
        <v>53</v>
      </c>
    </row>
    <row r="4" spans="1:25" ht="15" customHeight="1" x14ac:dyDescent="0.25">
      <c r="A4" s="375"/>
      <c r="B4" s="334"/>
      <c r="C4" s="334"/>
      <c r="D4" s="334"/>
      <c r="E4" s="376"/>
      <c r="F4" s="334"/>
      <c r="G4" s="376"/>
      <c r="H4" s="331"/>
      <c r="I4" s="331"/>
      <c r="J4" s="331"/>
      <c r="K4" s="331"/>
      <c r="L4" s="331"/>
      <c r="M4" s="331"/>
      <c r="N4" s="331"/>
      <c r="O4" s="331"/>
      <c r="P4" s="331"/>
      <c r="Q4" s="331"/>
      <c r="R4" s="331"/>
      <c r="S4" s="331"/>
      <c r="T4" s="369"/>
      <c r="U4" s="369"/>
      <c r="V4" s="369"/>
      <c r="W4" s="327"/>
      <c r="X4" s="327"/>
      <c r="Y4" s="327"/>
    </row>
    <row r="5" spans="1:25" s="176" customFormat="1" ht="157.5" customHeight="1" x14ac:dyDescent="0.25">
      <c r="A5" s="393">
        <v>1</v>
      </c>
      <c r="B5" s="391"/>
      <c r="C5" s="391"/>
      <c r="D5" s="391"/>
      <c r="E5" s="391"/>
      <c r="F5" s="391"/>
      <c r="G5" s="392"/>
      <c r="H5" s="153"/>
      <c r="I5" s="154"/>
      <c r="J5" s="119"/>
      <c r="K5" s="119"/>
      <c r="L5" s="153"/>
      <c r="M5" s="119"/>
      <c r="N5" s="153"/>
      <c r="O5" s="119"/>
      <c r="P5" s="153"/>
      <c r="Q5" s="119"/>
      <c r="R5" s="153"/>
      <c r="S5" s="154"/>
      <c r="T5" s="119"/>
      <c r="U5" s="153"/>
      <c r="V5" s="153"/>
      <c r="W5" s="262" t="s">
        <v>239</v>
      </c>
      <c r="X5" s="263" t="s">
        <v>369</v>
      </c>
      <c r="Y5" s="263" t="s">
        <v>370</v>
      </c>
    </row>
    <row r="6" spans="1:25" s="176" customFormat="1" ht="15" customHeight="1" x14ac:dyDescent="0.25">
      <c r="A6" s="393"/>
      <c r="B6" s="391"/>
      <c r="C6" s="391"/>
      <c r="D6" s="391"/>
      <c r="E6" s="391"/>
      <c r="F6" s="391"/>
      <c r="G6" s="392"/>
      <c r="H6" s="153"/>
      <c r="I6" s="154"/>
      <c r="J6" s="119"/>
      <c r="K6" s="119"/>
      <c r="L6" s="153"/>
      <c r="M6" s="119"/>
      <c r="N6" s="153"/>
      <c r="O6" s="119"/>
      <c r="P6" s="153"/>
      <c r="Q6" s="119"/>
      <c r="R6" s="153"/>
      <c r="S6" s="154"/>
      <c r="T6" s="119"/>
      <c r="U6" s="153"/>
      <c r="V6" s="153"/>
      <c r="W6" s="119"/>
      <c r="X6" s="153"/>
      <c r="Y6" s="154"/>
    </row>
    <row r="7" spans="1:25" s="176" customFormat="1" ht="15" customHeight="1" x14ac:dyDescent="0.25">
      <c r="A7" s="393"/>
      <c r="B7" s="391"/>
      <c r="C7" s="391"/>
      <c r="D7" s="391"/>
      <c r="E7" s="391"/>
      <c r="F7" s="391"/>
      <c r="G7" s="392"/>
      <c r="H7" s="153"/>
      <c r="I7" s="154"/>
      <c r="J7" s="119"/>
      <c r="K7" s="119"/>
      <c r="L7" s="153"/>
      <c r="M7" s="119"/>
      <c r="N7" s="153"/>
      <c r="O7" s="119"/>
      <c r="P7" s="153"/>
      <c r="Q7" s="119"/>
      <c r="R7" s="153"/>
      <c r="S7" s="154"/>
      <c r="T7" s="119"/>
      <c r="U7" s="153"/>
      <c r="V7" s="153"/>
      <c r="W7" s="119"/>
      <c r="X7" s="153"/>
      <c r="Y7" s="154"/>
    </row>
    <row r="8" spans="1:25" s="176" customFormat="1" ht="15" customHeight="1" x14ac:dyDescent="0.25">
      <c r="A8" s="393"/>
      <c r="B8" s="391"/>
      <c r="C8" s="391"/>
      <c r="D8" s="391"/>
      <c r="E8" s="391"/>
      <c r="F8" s="391"/>
      <c r="G8" s="392"/>
      <c r="H8" s="153"/>
      <c r="I8" s="154"/>
      <c r="J8" s="119"/>
      <c r="K8" s="119"/>
      <c r="L8" s="153"/>
      <c r="M8" s="119"/>
      <c r="N8" s="153"/>
      <c r="O8" s="119"/>
      <c r="P8" s="153"/>
      <c r="Q8" s="119"/>
      <c r="R8" s="153"/>
      <c r="S8" s="154"/>
      <c r="T8" s="119"/>
      <c r="U8" s="153"/>
      <c r="V8" s="153"/>
      <c r="W8" s="119"/>
      <c r="X8" s="153"/>
      <c r="Y8" s="154"/>
    </row>
    <row r="9" spans="1:25" s="176" customFormat="1" ht="15" customHeight="1" x14ac:dyDescent="0.25">
      <c r="A9" s="393"/>
      <c r="B9" s="391"/>
      <c r="C9" s="391"/>
      <c r="D9" s="391"/>
      <c r="E9" s="391"/>
      <c r="F9" s="391"/>
      <c r="G9" s="392"/>
      <c r="H9" s="153"/>
      <c r="I9" s="154"/>
      <c r="J9" s="119"/>
      <c r="K9" s="119"/>
      <c r="L9" s="153"/>
      <c r="M9" s="119"/>
      <c r="N9" s="153"/>
      <c r="O9" s="119"/>
      <c r="P9" s="153"/>
      <c r="Q9" s="119"/>
      <c r="R9" s="153"/>
      <c r="S9" s="154"/>
      <c r="T9" s="119"/>
      <c r="U9" s="153"/>
      <c r="V9" s="153"/>
      <c r="W9" s="119"/>
      <c r="X9" s="153"/>
      <c r="Y9" s="154"/>
    </row>
    <row r="10" spans="1:25" s="176" customFormat="1" ht="18" customHeight="1" x14ac:dyDescent="0.25">
      <c r="A10" s="393"/>
      <c r="B10" s="391"/>
      <c r="C10" s="391"/>
      <c r="D10" s="391"/>
      <c r="E10" s="391"/>
      <c r="F10" s="391"/>
      <c r="G10" s="392"/>
      <c r="H10" s="153"/>
      <c r="I10" s="154"/>
      <c r="J10" s="119"/>
      <c r="K10" s="119"/>
      <c r="L10" s="153"/>
      <c r="M10" s="119"/>
      <c r="N10" s="153"/>
      <c r="O10" s="119"/>
      <c r="P10" s="153"/>
      <c r="Q10" s="119"/>
      <c r="R10" s="153"/>
      <c r="S10" s="154"/>
      <c r="T10" s="119"/>
      <c r="U10" s="153"/>
      <c r="V10" s="153"/>
      <c r="W10" s="119"/>
      <c r="X10" s="153"/>
      <c r="Y10" s="154"/>
    </row>
    <row r="11" spans="1:25" s="176" customFormat="1" ht="15" customHeight="1" x14ac:dyDescent="0.25">
      <c r="A11" s="393">
        <v>2</v>
      </c>
      <c r="B11" s="391"/>
      <c r="C11" s="391"/>
      <c r="D11" s="391"/>
      <c r="E11" s="391"/>
      <c r="F11" s="391"/>
      <c r="G11" s="392"/>
      <c r="H11" s="153"/>
      <c r="I11" s="154"/>
      <c r="J11" s="119"/>
      <c r="K11" s="119"/>
      <c r="L11" s="153"/>
      <c r="M11" s="119"/>
      <c r="N11" s="153"/>
      <c r="O11" s="119"/>
      <c r="P11" s="153"/>
      <c r="Q11" s="119"/>
      <c r="R11" s="153"/>
      <c r="S11" s="154"/>
      <c r="T11" s="119"/>
      <c r="U11" s="153"/>
      <c r="V11" s="153"/>
      <c r="W11" s="119"/>
      <c r="X11" s="153"/>
      <c r="Y11" s="154"/>
    </row>
    <row r="12" spans="1:25" s="176" customFormat="1" ht="15" customHeight="1" x14ac:dyDescent="0.25">
      <c r="A12" s="393"/>
      <c r="B12" s="391"/>
      <c r="C12" s="391"/>
      <c r="D12" s="391"/>
      <c r="E12" s="391"/>
      <c r="F12" s="391"/>
      <c r="G12" s="392"/>
      <c r="H12" s="153"/>
      <c r="I12" s="154"/>
      <c r="J12" s="119"/>
      <c r="K12" s="119"/>
      <c r="L12" s="153"/>
      <c r="M12" s="119"/>
      <c r="N12" s="153"/>
      <c r="O12" s="119"/>
      <c r="P12" s="153"/>
      <c r="Q12" s="119"/>
      <c r="R12" s="153"/>
      <c r="S12" s="154"/>
      <c r="T12" s="119"/>
      <c r="U12" s="153"/>
      <c r="V12" s="153"/>
      <c r="W12" s="119"/>
      <c r="X12" s="153"/>
      <c r="Y12" s="154"/>
    </row>
    <row r="13" spans="1:25" s="176" customFormat="1" ht="15" customHeight="1" x14ac:dyDescent="0.25">
      <c r="A13" s="393"/>
      <c r="B13" s="391"/>
      <c r="C13" s="391"/>
      <c r="D13" s="391"/>
      <c r="E13" s="391"/>
      <c r="F13" s="391"/>
      <c r="G13" s="392"/>
      <c r="H13" s="153"/>
      <c r="I13" s="154"/>
      <c r="J13" s="119"/>
      <c r="K13" s="119"/>
      <c r="L13" s="153"/>
      <c r="M13" s="119"/>
      <c r="N13" s="153"/>
      <c r="O13" s="119"/>
      <c r="P13" s="153"/>
      <c r="Q13" s="119"/>
      <c r="R13" s="153"/>
      <c r="S13" s="154"/>
      <c r="T13" s="119"/>
      <c r="U13" s="153"/>
      <c r="V13" s="153"/>
      <c r="W13" s="119"/>
      <c r="X13" s="153"/>
      <c r="Y13" s="154"/>
    </row>
    <row r="14" spans="1:25" s="176" customFormat="1" ht="15" customHeight="1" x14ac:dyDescent="0.25">
      <c r="A14" s="393"/>
      <c r="B14" s="391"/>
      <c r="C14" s="391"/>
      <c r="D14" s="391"/>
      <c r="E14" s="391"/>
      <c r="F14" s="391"/>
      <c r="G14" s="392"/>
      <c r="H14" s="153"/>
      <c r="I14" s="154"/>
      <c r="J14" s="119"/>
      <c r="K14" s="119"/>
      <c r="L14" s="153"/>
      <c r="M14" s="119"/>
      <c r="N14" s="153"/>
      <c r="O14" s="119"/>
      <c r="P14" s="153"/>
      <c r="Q14" s="119"/>
      <c r="R14" s="153"/>
      <c r="S14" s="154"/>
      <c r="T14" s="119"/>
      <c r="U14" s="153"/>
      <c r="V14" s="153"/>
      <c r="W14" s="119"/>
      <c r="X14" s="153"/>
      <c r="Y14" s="154"/>
    </row>
    <row r="15" spans="1:25" s="176" customFormat="1" ht="15" customHeight="1" x14ac:dyDescent="0.25">
      <c r="A15" s="393"/>
      <c r="B15" s="391"/>
      <c r="C15" s="391"/>
      <c r="D15" s="391"/>
      <c r="E15" s="391"/>
      <c r="F15" s="391"/>
      <c r="G15" s="392"/>
      <c r="H15" s="153"/>
      <c r="I15" s="154"/>
      <c r="J15" s="119"/>
      <c r="K15" s="119"/>
      <c r="L15" s="153"/>
      <c r="M15" s="119"/>
      <c r="N15" s="153"/>
      <c r="O15" s="119"/>
      <c r="P15" s="153"/>
      <c r="Q15" s="119"/>
      <c r="R15" s="153"/>
      <c r="S15" s="154"/>
      <c r="T15" s="119"/>
      <c r="U15" s="153"/>
      <c r="V15" s="153"/>
      <c r="W15" s="119"/>
      <c r="X15" s="153"/>
      <c r="Y15" s="154"/>
    </row>
    <row r="16" spans="1:25" s="176" customFormat="1" ht="15" customHeight="1" x14ac:dyDescent="0.25">
      <c r="A16" s="393"/>
      <c r="B16" s="391"/>
      <c r="C16" s="391"/>
      <c r="D16" s="391"/>
      <c r="E16" s="391"/>
      <c r="F16" s="391"/>
      <c r="G16" s="392"/>
      <c r="H16" s="153"/>
      <c r="I16" s="154"/>
      <c r="J16" s="119"/>
      <c r="K16" s="119"/>
      <c r="L16" s="153"/>
      <c r="M16" s="119"/>
      <c r="N16" s="153"/>
      <c r="O16" s="119"/>
      <c r="P16" s="153"/>
      <c r="Q16" s="119"/>
      <c r="R16" s="153"/>
      <c r="S16" s="154"/>
      <c r="T16" s="119"/>
      <c r="U16" s="153"/>
      <c r="V16" s="153"/>
      <c r="W16" s="119"/>
      <c r="X16" s="153"/>
      <c r="Y16" s="154"/>
    </row>
    <row r="17" spans="1:25" s="176" customFormat="1" ht="15" customHeight="1" x14ac:dyDescent="0.25">
      <c r="A17" s="393">
        <v>3</v>
      </c>
      <c r="B17" s="391"/>
      <c r="C17" s="391"/>
      <c r="D17" s="391"/>
      <c r="E17" s="391"/>
      <c r="F17" s="391"/>
      <c r="G17" s="392"/>
      <c r="H17" s="153"/>
      <c r="I17" s="154"/>
      <c r="J17" s="119"/>
      <c r="K17" s="119"/>
      <c r="L17" s="153"/>
      <c r="M17" s="119"/>
      <c r="N17" s="153"/>
      <c r="O17" s="119"/>
      <c r="P17" s="153"/>
      <c r="Q17" s="119"/>
      <c r="R17" s="153"/>
      <c r="S17" s="154"/>
      <c r="T17" s="119"/>
      <c r="U17" s="153"/>
      <c r="V17" s="153"/>
      <c r="W17" s="119"/>
      <c r="X17" s="153"/>
      <c r="Y17" s="154"/>
    </row>
    <row r="18" spans="1:25" s="176" customFormat="1" ht="15" customHeight="1" x14ac:dyDescent="0.25">
      <c r="A18" s="393"/>
      <c r="B18" s="391"/>
      <c r="C18" s="391"/>
      <c r="D18" s="391"/>
      <c r="E18" s="391"/>
      <c r="F18" s="391"/>
      <c r="G18" s="392"/>
      <c r="H18" s="153"/>
      <c r="I18" s="154"/>
      <c r="J18" s="119"/>
      <c r="K18" s="119"/>
      <c r="L18" s="153"/>
      <c r="M18" s="119"/>
      <c r="N18" s="153"/>
      <c r="O18" s="119"/>
      <c r="P18" s="153"/>
      <c r="Q18" s="119"/>
      <c r="R18" s="153"/>
      <c r="S18" s="154"/>
      <c r="T18" s="119"/>
      <c r="U18" s="153"/>
      <c r="V18" s="153"/>
      <c r="W18" s="119"/>
      <c r="X18" s="153"/>
      <c r="Y18" s="154"/>
    </row>
    <row r="19" spans="1:25" s="176" customFormat="1" ht="15" customHeight="1" x14ac:dyDescent="0.25">
      <c r="A19" s="393"/>
      <c r="B19" s="391"/>
      <c r="C19" s="391"/>
      <c r="D19" s="391"/>
      <c r="E19" s="391"/>
      <c r="F19" s="391"/>
      <c r="G19" s="392"/>
      <c r="H19" s="153"/>
      <c r="I19" s="154"/>
      <c r="J19" s="119"/>
      <c r="K19" s="119"/>
      <c r="L19" s="153"/>
      <c r="M19" s="119"/>
      <c r="N19" s="153"/>
      <c r="O19" s="119"/>
      <c r="P19" s="153"/>
      <c r="Q19" s="119"/>
      <c r="R19" s="153"/>
      <c r="S19" s="154"/>
      <c r="T19" s="119"/>
      <c r="U19" s="153"/>
      <c r="V19" s="153"/>
      <c r="W19" s="119"/>
      <c r="X19" s="153"/>
      <c r="Y19" s="154"/>
    </row>
    <row r="20" spans="1:25" s="176" customFormat="1" ht="15" customHeight="1" x14ac:dyDescent="0.25">
      <c r="A20" s="393"/>
      <c r="B20" s="391"/>
      <c r="C20" s="391"/>
      <c r="D20" s="391"/>
      <c r="E20" s="391"/>
      <c r="F20" s="391"/>
      <c r="G20" s="392"/>
      <c r="H20" s="153"/>
      <c r="I20" s="154"/>
      <c r="J20" s="119"/>
      <c r="K20" s="119"/>
      <c r="L20" s="153"/>
      <c r="M20" s="119"/>
      <c r="N20" s="153"/>
      <c r="O20" s="119"/>
      <c r="P20" s="153"/>
      <c r="Q20" s="119"/>
      <c r="R20" s="153"/>
      <c r="S20" s="154"/>
      <c r="T20" s="119"/>
      <c r="U20" s="153"/>
      <c r="V20" s="153"/>
      <c r="W20" s="119"/>
      <c r="X20" s="153"/>
      <c r="Y20" s="154"/>
    </row>
    <row r="21" spans="1:25" s="176" customFormat="1" ht="15" customHeight="1" x14ac:dyDescent="0.25">
      <c r="A21" s="393"/>
      <c r="B21" s="391"/>
      <c r="C21" s="391"/>
      <c r="D21" s="391"/>
      <c r="E21" s="391"/>
      <c r="F21" s="391"/>
      <c r="G21" s="392"/>
      <c r="H21" s="153"/>
      <c r="I21" s="154"/>
      <c r="J21" s="119"/>
      <c r="K21" s="119"/>
      <c r="L21" s="153"/>
      <c r="M21" s="119"/>
      <c r="N21" s="153"/>
      <c r="O21" s="119"/>
      <c r="P21" s="153"/>
      <c r="Q21" s="119"/>
      <c r="R21" s="153"/>
      <c r="S21" s="154"/>
      <c r="T21" s="119"/>
      <c r="U21" s="153"/>
      <c r="V21" s="153"/>
      <c r="W21" s="119"/>
      <c r="X21" s="153"/>
      <c r="Y21" s="154"/>
    </row>
    <row r="22" spans="1:25" s="176" customFormat="1" ht="15" customHeight="1" x14ac:dyDescent="0.25">
      <c r="A22" s="393"/>
      <c r="B22" s="391"/>
      <c r="C22" s="391"/>
      <c r="D22" s="391"/>
      <c r="E22" s="391"/>
      <c r="F22" s="391"/>
      <c r="G22" s="392"/>
      <c r="H22" s="153"/>
      <c r="I22" s="154"/>
      <c r="J22" s="119"/>
      <c r="K22" s="119"/>
      <c r="L22" s="153"/>
      <c r="M22" s="119"/>
      <c r="N22" s="153"/>
      <c r="O22" s="119"/>
      <c r="P22" s="153"/>
      <c r="Q22" s="119"/>
      <c r="R22" s="153"/>
      <c r="S22" s="154"/>
      <c r="T22" s="119"/>
      <c r="U22" s="153"/>
      <c r="V22" s="153"/>
      <c r="W22" s="119"/>
      <c r="X22" s="153"/>
      <c r="Y22" s="154"/>
    </row>
    <row r="23" spans="1:25" s="176" customFormat="1" ht="15" customHeight="1" x14ac:dyDescent="0.25">
      <c r="A23" s="393">
        <v>4</v>
      </c>
      <c r="B23" s="391"/>
      <c r="C23" s="391"/>
      <c r="D23" s="391"/>
      <c r="E23" s="391"/>
      <c r="F23" s="391"/>
      <c r="G23" s="392"/>
      <c r="H23" s="153"/>
      <c r="I23" s="154"/>
      <c r="J23" s="119"/>
      <c r="K23" s="119"/>
      <c r="L23" s="153"/>
      <c r="M23" s="119"/>
      <c r="N23" s="153"/>
      <c r="O23" s="119"/>
      <c r="P23" s="153"/>
      <c r="Q23" s="119"/>
      <c r="R23" s="153"/>
      <c r="S23" s="154"/>
      <c r="T23" s="119"/>
      <c r="U23" s="153"/>
      <c r="V23" s="153"/>
      <c r="W23" s="119"/>
      <c r="X23" s="153"/>
      <c r="Y23" s="154"/>
    </row>
    <row r="24" spans="1:25" s="176" customFormat="1" ht="15" customHeight="1" x14ac:dyDescent="0.25">
      <c r="A24" s="393"/>
      <c r="B24" s="391"/>
      <c r="C24" s="391"/>
      <c r="D24" s="391"/>
      <c r="E24" s="391"/>
      <c r="F24" s="391"/>
      <c r="G24" s="392"/>
      <c r="H24" s="153"/>
      <c r="I24" s="154"/>
      <c r="J24" s="119"/>
      <c r="K24" s="119"/>
      <c r="L24" s="153"/>
      <c r="M24" s="119"/>
      <c r="N24" s="153"/>
      <c r="O24" s="119"/>
      <c r="P24" s="153"/>
      <c r="Q24" s="119"/>
      <c r="R24" s="153"/>
      <c r="S24" s="154"/>
      <c r="T24" s="119"/>
      <c r="U24" s="153"/>
      <c r="V24" s="153"/>
      <c r="W24" s="119"/>
      <c r="X24" s="153"/>
      <c r="Y24" s="154"/>
    </row>
    <row r="25" spans="1:25" s="176" customFormat="1" ht="15" customHeight="1" x14ac:dyDescent="0.25">
      <c r="A25" s="393"/>
      <c r="B25" s="391"/>
      <c r="C25" s="391"/>
      <c r="D25" s="391"/>
      <c r="E25" s="391"/>
      <c r="F25" s="391"/>
      <c r="G25" s="392"/>
      <c r="H25" s="153"/>
      <c r="I25" s="154"/>
      <c r="J25" s="119"/>
      <c r="K25" s="119"/>
      <c r="L25" s="153"/>
      <c r="M25" s="119"/>
      <c r="N25" s="153"/>
      <c r="O25" s="119"/>
      <c r="P25" s="153"/>
      <c r="Q25" s="119"/>
      <c r="R25" s="153"/>
      <c r="S25" s="154"/>
      <c r="T25" s="119"/>
      <c r="U25" s="153"/>
      <c r="V25" s="153"/>
      <c r="W25" s="119"/>
      <c r="X25" s="153"/>
      <c r="Y25" s="154"/>
    </row>
    <row r="26" spans="1:25" s="176" customFormat="1" ht="15" customHeight="1" x14ac:dyDescent="0.25">
      <c r="A26" s="393"/>
      <c r="B26" s="391"/>
      <c r="C26" s="391"/>
      <c r="D26" s="391"/>
      <c r="E26" s="391"/>
      <c r="F26" s="391"/>
      <c r="G26" s="392"/>
      <c r="H26" s="153"/>
      <c r="I26" s="154"/>
      <c r="J26" s="119"/>
      <c r="K26" s="119"/>
      <c r="L26" s="153"/>
      <c r="M26" s="119"/>
      <c r="N26" s="153"/>
      <c r="O26" s="119"/>
      <c r="P26" s="153"/>
      <c r="Q26" s="119"/>
      <c r="R26" s="153"/>
      <c r="S26" s="154"/>
      <c r="T26" s="119"/>
      <c r="U26" s="153"/>
      <c r="V26" s="153"/>
      <c r="W26" s="119"/>
      <c r="X26" s="153"/>
      <c r="Y26" s="154"/>
    </row>
    <row r="27" spans="1:25" s="176" customFormat="1" ht="15" customHeight="1" x14ac:dyDescent="0.25">
      <c r="A27" s="393"/>
      <c r="B27" s="391"/>
      <c r="C27" s="391"/>
      <c r="D27" s="391"/>
      <c r="E27" s="391"/>
      <c r="F27" s="391"/>
      <c r="G27" s="392"/>
      <c r="H27" s="153"/>
      <c r="I27" s="154"/>
      <c r="J27" s="119"/>
      <c r="K27" s="119"/>
      <c r="L27" s="153"/>
      <c r="M27" s="119"/>
      <c r="N27" s="153"/>
      <c r="O27" s="119"/>
      <c r="P27" s="153"/>
      <c r="Q27" s="119"/>
      <c r="R27" s="153"/>
      <c r="S27" s="154"/>
      <c r="T27" s="119"/>
      <c r="U27" s="153"/>
      <c r="V27" s="153"/>
      <c r="W27" s="119"/>
      <c r="X27" s="153"/>
      <c r="Y27" s="154"/>
    </row>
    <row r="28" spans="1:25" s="176" customFormat="1" ht="15" customHeight="1" x14ac:dyDescent="0.25">
      <c r="A28" s="393"/>
      <c r="B28" s="391"/>
      <c r="C28" s="391"/>
      <c r="D28" s="391"/>
      <c r="E28" s="391"/>
      <c r="F28" s="391"/>
      <c r="G28" s="392"/>
      <c r="H28" s="153"/>
      <c r="I28" s="154"/>
      <c r="J28" s="119"/>
      <c r="K28" s="119"/>
      <c r="L28" s="153"/>
      <c r="M28" s="119"/>
      <c r="N28" s="153"/>
      <c r="O28" s="119"/>
      <c r="P28" s="153"/>
      <c r="Q28" s="119"/>
      <c r="R28" s="153"/>
      <c r="S28" s="154"/>
      <c r="T28" s="119"/>
      <c r="U28" s="153"/>
      <c r="V28" s="153"/>
      <c r="W28" s="119"/>
      <c r="X28" s="153"/>
      <c r="Y28" s="154"/>
    </row>
    <row r="29" spans="1:25" s="176" customFormat="1" ht="15" customHeight="1" x14ac:dyDescent="0.25">
      <c r="A29" s="393">
        <v>5</v>
      </c>
      <c r="B29" s="391"/>
      <c r="C29" s="391"/>
      <c r="D29" s="391"/>
      <c r="E29" s="391"/>
      <c r="F29" s="391"/>
      <c r="G29" s="392"/>
      <c r="H29" s="153"/>
      <c r="I29" s="154"/>
      <c r="J29" s="119"/>
      <c r="K29" s="119"/>
      <c r="L29" s="153"/>
      <c r="M29" s="119"/>
      <c r="N29" s="153"/>
      <c r="O29" s="119"/>
      <c r="P29" s="153"/>
      <c r="Q29" s="119"/>
      <c r="R29" s="153"/>
      <c r="S29" s="154"/>
      <c r="T29" s="119"/>
      <c r="U29" s="153"/>
      <c r="V29" s="153"/>
      <c r="W29" s="119"/>
      <c r="X29" s="153"/>
      <c r="Y29" s="154"/>
    </row>
    <row r="30" spans="1:25" s="176" customFormat="1" ht="15" customHeight="1" x14ac:dyDescent="0.25">
      <c r="A30" s="393"/>
      <c r="B30" s="391"/>
      <c r="C30" s="391"/>
      <c r="D30" s="391"/>
      <c r="E30" s="391"/>
      <c r="F30" s="391"/>
      <c r="G30" s="392"/>
      <c r="H30" s="153"/>
      <c r="I30" s="154"/>
      <c r="J30" s="119"/>
      <c r="K30" s="119"/>
      <c r="L30" s="153"/>
      <c r="M30" s="119"/>
      <c r="N30" s="153"/>
      <c r="O30" s="119"/>
      <c r="P30" s="153"/>
      <c r="Q30" s="119"/>
      <c r="R30" s="153"/>
      <c r="S30" s="154"/>
      <c r="T30" s="119"/>
      <c r="U30" s="153"/>
      <c r="V30" s="153"/>
      <c r="W30" s="119"/>
      <c r="X30" s="153"/>
      <c r="Y30" s="154"/>
    </row>
    <row r="31" spans="1:25" s="176" customFormat="1" ht="15" customHeight="1" x14ac:dyDescent="0.25">
      <c r="A31" s="393"/>
      <c r="B31" s="391"/>
      <c r="C31" s="391"/>
      <c r="D31" s="391"/>
      <c r="E31" s="391"/>
      <c r="F31" s="391"/>
      <c r="G31" s="392"/>
      <c r="H31" s="153"/>
      <c r="I31" s="154"/>
      <c r="J31" s="119"/>
      <c r="K31" s="119"/>
      <c r="L31" s="153"/>
      <c r="M31" s="119"/>
      <c r="N31" s="153"/>
      <c r="O31" s="119"/>
      <c r="P31" s="153"/>
      <c r="Q31" s="119"/>
      <c r="R31" s="153"/>
      <c r="S31" s="154"/>
      <c r="T31" s="119"/>
      <c r="U31" s="153"/>
      <c r="V31" s="153"/>
      <c r="W31" s="119"/>
      <c r="X31" s="153"/>
      <c r="Y31" s="154"/>
    </row>
    <row r="32" spans="1:25" s="176" customFormat="1" ht="15" customHeight="1" x14ac:dyDescent="0.25">
      <c r="A32" s="393"/>
      <c r="B32" s="391"/>
      <c r="C32" s="391"/>
      <c r="D32" s="391"/>
      <c r="E32" s="391"/>
      <c r="F32" s="391"/>
      <c r="G32" s="392"/>
      <c r="H32" s="153"/>
      <c r="I32" s="154"/>
      <c r="J32" s="119"/>
      <c r="K32" s="119"/>
      <c r="L32" s="153"/>
      <c r="M32" s="119"/>
      <c r="N32" s="153"/>
      <c r="O32" s="119"/>
      <c r="P32" s="153"/>
      <c r="Q32" s="119"/>
      <c r="R32" s="153"/>
      <c r="S32" s="154"/>
      <c r="T32" s="119"/>
      <c r="U32" s="153"/>
      <c r="V32" s="153"/>
      <c r="W32" s="119"/>
      <c r="X32" s="153"/>
      <c r="Y32" s="154"/>
    </row>
    <row r="33" spans="1:25" s="176" customFormat="1" ht="15" customHeight="1" x14ac:dyDescent="0.25">
      <c r="A33" s="393"/>
      <c r="B33" s="391"/>
      <c r="C33" s="391"/>
      <c r="D33" s="391"/>
      <c r="E33" s="391"/>
      <c r="F33" s="391"/>
      <c r="G33" s="392"/>
      <c r="H33" s="153"/>
      <c r="I33" s="154"/>
      <c r="J33" s="119"/>
      <c r="K33" s="119"/>
      <c r="L33" s="153"/>
      <c r="M33" s="119"/>
      <c r="N33" s="153"/>
      <c r="O33" s="119"/>
      <c r="P33" s="153"/>
      <c r="Q33" s="119"/>
      <c r="R33" s="153"/>
      <c r="S33" s="154"/>
      <c r="T33" s="119"/>
      <c r="U33" s="153"/>
      <c r="V33" s="153"/>
      <c r="W33" s="119"/>
      <c r="X33" s="153"/>
      <c r="Y33" s="154"/>
    </row>
    <row r="34" spans="1:25" s="176" customFormat="1" ht="15" customHeight="1" x14ac:dyDescent="0.25">
      <c r="A34" s="393"/>
      <c r="B34" s="391"/>
      <c r="C34" s="391"/>
      <c r="D34" s="391"/>
      <c r="E34" s="391"/>
      <c r="F34" s="391"/>
      <c r="G34" s="392"/>
      <c r="H34" s="153"/>
      <c r="I34" s="154"/>
      <c r="J34" s="119"/>
      <c r="K34" s="119"/>
      <c r="L34" s="153"/>
      <c r="M34" s="119"/>
      <c r="N34" s="153"/>
      <c r="O34" s="119"/>
      <c r="P34" s="153"/>
      <c r="Q34" s="119"/>
      <c r="R34" s="153"/>
      <c r="S34" s="154"/>
      <c r="T34" s="119"/>
      <c r="U34" s="153"/>
      <c r="V34" s="153"/>
      <c r="W34" s="119"/>
      <c r="X34" s="153"/>
      <c r="Y34" s="154"/>
    </row>
    <row r="35" spans="1:25" s="176" customFormat="1" ht="15" customHeight="1" x14ac:dyDescent="0.25">
      <c r="A35" s="393">
        <v>6</v>
      </c>
      <c r="B35" s="391"/>
      <c r="C35" s="391"/>
      <c r="D35" s="391"/>
      <c r="E35" s="391"/>
      <c r="F35" s="391"/>
      <c r="G35" s="392"/>
      <c r="H35" s="153"/>
      <c r="I35" s="154"/>
      <c r="J35" s="119"/>
      <c r="K35" s="119"/>
      <c r="L35" s="153"/>
      <c r="M35" s="119"/>
      <c r="N35" s="153"/>
      <c r="O35" s="119"/>
      <c r="P35" s="153"/>
      <c r="Q35" s="119"/>
      <c r="R35" s="153"/>
      <c r="S35" s="154"/>
      <c r="T35" s="119"/>
      <c r="U35" s="153"/>
      <c r="V35" s="153"/>
      <c r="W35" s="119"/>
      <c r="X35" s="153"/>
      <c r="Y35" s="154"/>
    </row>
    <row r="36" spans="1:25" s="176" customFormat="1" ht="15" customHeight="1" x14ac:dyDescent="0.25">
      <c r="A36" s="393"/>
      <c r="B36" s="391"/>
      <c r="C36" s="391"/>
      <c r="D36" s="391"/>
      <c r="E36" s="391"/>
      <c r="F36" s="391"/>
      <c r="G36" s="392"/>
      <c r="H36" s="153"/>
      <c r="I36" s="154"/>
      <c r="J36" s="119"/>
      <c r="K36" s="119"/>
      <c r="L36" s="153"/>
      <c r="M36" s="119"/>
      <c r="N36" s="153"/>
      <c r="O36" s="119"/>
      <c r="P36" s="153"/>
      <c r="Q36" s="119"/>
      <c r="R36" s="153"/>
      <c r="S36" s="154"/>
      <c r="T36" s="119"/>
      <c r="U36" s="153"/>
      <c r="V36" s="153"/>
      <c r="W36" s="119"/>
      <c r="X36" s="153"/>
      <c r="Y36" s="154"/>
    </row>
    <row r="37" spans="1:25" s="176" customFormat="1" ht="15" customHeight="1" x14ac:dyDescent="0.25">
      <c r="A37" s="393"/>
      <c r="B37" s="391"/>
      <c r="C37" s="391"/>
      <c r="D37" s="391"/>
      <c r="E37" s="391"/>
      <c r="F37" s="391"/>
      <c r="G37" s="392"/>
      <c r="H37" s="153"/>
      <c r="I37" s="154"/>
      <c r="J37" s="119"/>
      <c r="K37" s="119"/>
      <c r="L37" s="153"/>
      <c r="M37" s="119"/>
      <c r="N37" s="153"/>
      <c r="O37" s="119"/>
      <c r="P37" s="153"/>
      <c r="Q37" s="119"/>
      <c r="R37" s="153"/>
      <c r="S37" s="154"/>
      <c r="T37" s="119"/>
      <c r="U37" s="153"/>
      <c r="V37" s="153"/>
      <c r="W37" s="119"/>
      <c r="X37" s="153"/>
      <c r="Y37" s="154"/>
    </row>
    <row r="38" spans="1:25" s="176" customFormat="1" ht="15" customHeight="1" x14ac:dyDescent="0.25">
      <c r="A38" s="393"/>
      <c r="B38" s="391"/>
      <c r="C38" s="391"/>
      <c r="D38" s="391"/>
      <c r="E38" s="391"/>
      <c r="F38" s="391"/>
      <c r="G38" s="392"/>
      <c r="H38" s="153"/>
      <c r="I38" s="154"/>
      <c r="J38" s="119"/>
      <c r="K38" s="119"/>
      <c r="L38" s="153"/>
      <c r="M38" s="119"/>
      <c r="N38" s="153"/>
      <c r="O38" s="119"/>
      <c r="P38" s="153"/>
      <c r="Q38" s="119"/>
      <c r="R38" s="153"/>
      <c r="S38" s="154"/>
      <c r="T38" s="119"/>
      <c r="U38" s="153"/>
      <c r="V38" s="153"/>
      <c r="W38" s="119"/>
      <c r="X38" s="153"/>
      <c r="Y38" s="154"/>
    </row>
    <row r="39" spans="1:25" s="176" customFormat="1" ht="15" customHeight="1" x14ac:dyDescent="0.25">
      <c r="A39" s="393"/>
      <c r="B39" s="391"/>
      <c r="C39" s="391"/>
      <c r="D39" s="391"/>
      <c r="E39" s="391"/>
      <c r="F39" s="391"/>
      <c r="G39" s="392"/>
      <c r="H39" s="153"/>
      <c r="I39" s="154"/>
      <c r="J39" s="119"/>
      <c r="K39" s="119"/>
      <c r="L39" s="153"/>
      <c r="M39" s="119"/>
      <c r="N39" s="153"/>
      <c r="O39" s="119"/>
      <c r="P39" s="153"/>
      <c r="Q39" s="119"/>
      <c r="R39" s="153"/>
      <c r="S39" s="154"/>
      <c r="T39" s="119"/>
      <c r="U39" s="153"/>
      <c r="V39" s="153"/>
      <c r="W39" s="119"/>
      <c r="X39" s="153"/>
      <c r="Y39" s="154"/>
    </row>
    <row r="40" spans="1:25" s="176" customFormat="1" ht="15" customHeight="1" x14ac:dyDescent="0.25">
      <c r="A40" s="393"/>
      <c r="B40" s="391"/>
      <c r="C40" s="391"/>
      <c r="D40" s="391"/>
      <c r="E40" s="391"/>
      <c r="F40" s="391"/>
      <c r="G40" s="392"/>
      <c r="H40" s="153"/>
      <c r="I40" s="154"/>
      <c r="J40" s="119"/>
      <c r="K40" s="119"/>
      <c r="L40" s="153"/>
      <c r="M40" s="119"/>
      <c r="N40" s="153"/>
      <c r="O40" s="119"/>
      <c r="P40" s="153"/>
      <c r="Q40" s="119"/>
      <c r="R40" s="153"/>
      <c r="S40" s="154"/>
      <c r="T40" s="119"/>
      <c r="U40" s="153"/>
      <c r="V40" s="153"/>
      <c r="W40" s="119"/>
      <c r="X40" s="153"/>
      <c r="Y40" s="154"/>
    </row>
    <row r="41" spans="1:25" s="176" customFormat="1" ht="15" customHeight="1" x14ac:dyDescent="0.25">
      <c r="A41" s="393">
        <v>7</v>
      </c>
      <c r="B41" s="391"/>
      <c r="C41" s="391"/>
      <c r="D41" s="391"/>
      <c r="E41" s="391"/>
      <c r="F41" s="391"/>
      <c r="G41" s="392"/>
      <c r="H41" s="153"/>
      <c r="I41" s="154"/>
      <c r="J41" s="119"/>
      <c r="K41" s="119"/>
      <c r="L41" s="153"/>
      <c r="M41" s="119"/>
      <c r="N41" s="153"/>
      <c r="O41" s="119"/>
      <c r="P41" s="153"/>
      <c r="Q41" s="119"/>
      <c r="R41" s="153"/>
      <c r="S41" s="154"/>
      <c r="T41" s="119"/>
      <c r="U41" s="153"/>
      <c r="V41" s="153"/>
      <c r="W41" s="119"/>
      <c r="X41" s="153"/>
      <c r="Y41" s="154"/>
    </row>
    <row r="42" spans="1:25" s="176" customFormat="1" ht="15" customHeight="1" x14ac:dyDescent="0.25">
      <c r="A42" s="393"/>
      <c r="B42" s="391"/>
      <c r="C42" s="391"/>
      <c r="D42" s="391"/>
      <c r="E42" s="391"/>
      <c r="F42" s="391"/>
      <c r="G42" s="392"/>
      <c r="H42" s="153"/>
      <c r="I42" s="154"/>
      <c r="J42" s="119"/>
      <c r="K42" s="119"/>
      <c r="L42" s="153"/>
      <c r="M42" s="119"/>
      <c r="N42" s="153"/>
      <c r="O42" s="119"/>
      <c r="P42" s="153"/>
      <c r="Q42" s="119"/>
      <c r="R42" s="153"/>
      <c r="S42" s="154"/>
      <c r="T42" s="119"/>
      <c r="U42" s="153"/>
      <c r="V42" s="153"/>
      <c r="W42" s="119"/>
      <c r="X42" s="153"/>
      <c r="Y42" s="154"/>
    </row>
    <row r="43" spans="1:25" s="176" customFormat="1" ht="15" customHeight="1" x14ac:dyDescent="0.25">
      <c r="A43" s="393"/>
      <c r="B43" s="391"/>
      <c r="C43" s="391"/>
      <c r="D43" s="391"/>
      <c r="E43" s="391"/>
      <c r="F43" s="391"/>
      <c r="G43" s="392"/>
      <c r="H43" s="153"/>
      <c r="I43" s="154"/>
      <c r="J43" s="119"/>
      <c r="K43" s="119"/>
      <c r="L43" s="153"/>
      <c r="M43" s="119"/>
      <c r="N43" s="153"/>
      <c r="O43" s="119"/>
      <c r="P43" s="153"/>
      <c r="Q43" s="119"/>
      <c r="R43" s="153"/>
      <c r="S43" s="154"/>
      <c r="T43" s="119"/>
      <c r="U43" s="153"/>
      <c r="V43" s="153"/>
      <c r="W43" s="119"/>
      <c r="X43" s="153"/>
      <c r="Y43" s="154"/>
    </row>
    <row r="44" spans="1:25" s="176" customFormat="1" ht="15" customHeight="1" x14ac:dyDescent="0.25">
      <c r="A44" s="393"/>
      <c r="B44" s="391"/>
      <c r="C44" s="391"/>
      <c r="D44" s="391"/>
      <c r="E44" s="391"/>
      <c r="F44" s="391"/>
      <c r="G44" s="392"/>
      <c r="H44" s="153"/>
      <c r="I44" s="154"/>
      <c r="J44" s="119"/>
      <c r="K44" s="119"/>
      <c r="L44" s="153"/>
      <c r="M44" s="119"/>
      <c r="N44" s="153"/>
      <c r="O44" s="119"/>
      <c r="P44" s="153"/>
      <c r="Q44" s="119"/>
      <c r="R44" s="153"/>
      <c r="S44" s="154"/>
      <c r="T44" s="119"/>
      <c r="U44" s="153"/>
      <c r="V44" s="153"/>
      <c r="W44" s="119"/>
      <c r="X44" s="153"/>
      <c r="Y44" s="154"/>
    </row>
    <row r="45" spans="1:25" s="176" customFormat="1" ht="15" customHeight="1" x14ac:dyDescent="0.25">
      <c r="A45" s="393"/>
      <c r="B45" s="391"/>
      <c r="C45" s="391"/>
      <c r="D45" s="391"/>
      <c r="E45" s="391"/>
      <c r="F45" s="391"/>
      <c r="G45" s="392"/>
      <c r="H45" s="153"/>
      <c r="I45" s="154"/>
      <c r="J45" s="119"/>
      <c r="K45" s="119"/>
      <c r="L45" s="153"/>
      <c r="M45" s="119"/>
      <c r="N45" s="153"/>
      <c r="O45" s="119"/>
      <c r="P45" s="153"/>
      <c r="Q45" s="119"/>
      <c r="R45" s="153"/>
      <c r="S45" s="154"/>
      <c r="T45" s="119"/>
      <c r="U45" s="153"/>
      <c r="V45" s="153"/>
      <c r="W45" s="119"/>
      <c r="X45" s="153"/>
      <c r="Y45" s="154"/>
    </row>
    <row r="46" spans="1:25" s="176" customFormat="1" ht="15" customHeight="1" x14ac:dyDescent="0.25">
      <c r="A46" s="393"/>
      <c r="B46" s="391"/>
      <c r="C46" s="391"/>
      <c r="D46" s="391"/>
      <c r="E46" s="391"/>
      <c r="F46" s="391"/>
      <c r="G46" s="392"/>
      <c r="H46" s="153"/>
      <c r="I46" s="154"/>
      <c r="J46" s="119"/>
      <c r="K46" s="119"/>
      <c r="L46" s="153"/>
      <c r="M46" s="119"/>
      <c r="N46" s="153"/>
      <c r="O46" s="119"/>
      <c r="P46" s="153"/>
      <c r="Q46" s="119"/>
      <c r="R46" s="153"/>
      <c r="S46" s="154"/>
      <c r="T46" s="119"/>
      <c r="U46" s="153"/>
      <c r="V46" s="153"/>
      <c r="W46" s="119"/>
      <c r="X46" s="153"/>
      <c r="Y46" s="154"/>
    </row>
    <row r="47" spans="1:25" s="176" customFormat="1" ht="15" customHeight="1" x14ac:dyDescent="0.25">
      <c r="A47" s="393">
        <v>8</v>
      </c>
      <c r="B47" s="391"/>
      <c r="C47" s="391"/>
      <c r="D47" s="391"/>
      <c r="E47" s="391"/>
      <c r="F47" s="391"/>
      <c r="G47" s="392"/>
      <c r="H47" s="153"/>
      <c r="I47" s="154"/>
      <c r="J47" s="119"/>
      <c r="K47" s="119"/>
      <c r="L47" s="153"/>
      <c r="M47" s="119"/>
      <c r="N47" s="153"/>
      <c r="O47" s="119"/>
      <c r="P47" s="153"/>
      <c r="Q47" s="119"/>
      <c r="R47" s="153"/>
      <c r="S47" s="154"/>
      <c r="T47" s="119"/>
      <c r="U47" s="153"/>
      <c r="V47" s="153"/>
      <c r="W47" s="119"/>
      <c r="X47" s="153"/>
      <c r="Y47" s="154"/>
    </row>
    <row r="48" spans="1:25" s="176" customFormat="1" ht="15" customHeight="1" x14ac:dyDescent="0.25">
      <c r="A48" s="393"/>
      <c r="B48" s="391"/>
      <c r="C48" s="391"/>
      <c r="D48" s="391"/>
      <c r="E48" s="391"/>
      <c r="F48" s="391"/>
      <c r="G48" s="392"/>
      <c r="H48" s="153"/>
      <c r="I48" s="154"/>
      <c r="J48" s="119"/>
      <c r="K48" s="119"/>
      <c r="L48" s="153"/>
      <c r="M48" s="119"/>
      <c r="N48" s="153"/>
      <c r="O48" s="119"/>
      <c r="P48" s="153"/>
      <c r="Q48" s="119"/>
      <c r="R48" s="153"/>
      <c r="S48" s="154"/>
      <c r="T48" s="119"/>
      <c r="U48" s="153"/>
      <c r="V48" s="153"/>
      <c r="W48" s="119"/>
      <c r="X48" s="153"/>
      <c r="Y48" s="154"/>
    </row>
    <row r="49" spans="1:25" s="176" customFormat="1" ht="15" customHeight="1" x14ac:dyDescent="0.25">
      <c r="A49" s="393"/>
      <c r="B49" s="391"/>
      <c r="C49" s="391"/>
      <c r="D49" s="391"/>
      <c r="E49" s="391"/>
      <c r="F49" s="391"/>
      <c r="G49" s="392"/>
      <c r="H49" s="153"/>
      <c r="I49" s="154"/>
      <c r="J49" s="119"/>
      <c r="K49" s="119"/>
      <c r="L49" s="153"/>
      <c r="M49" s="119"/>
      <c r="N49" s="153"/>
      <c r="O49" s="119"/>
      <c r="P49" s="153"/>
      <c r="Q49" s="119"/>
      <c r="R49" s="153"/>
      <c r="S49" s="154"/>
      <c r="T49" s="119"/>
      <c r="U49" s="153"/>
      <c r="V49" s="153"/>
      <c r="W49" s="119"/>
      <c r="X49" s="153"/>
      <c r="Y49" s="154"/>
    </row>
    <row r="50" spans="1:25" s="176" customFormat="1" ht="15" customHeight="1" x14ac:dyDescent="0.25">
      <c r="A50" s="393"/>
      <c r="B50" s="391"/>
      <c r="C50" s="391"/>
      <c r="D50" s="391"/>
      <c r="E50" s="391"/>
      <c r="F50" s="391"/>
      <c r="G50" s="392"/>
      <c r="H50" s="153"/>
      <c r="I50" s="154"/>
      <c r="J50" s="119"/>
      <c r="K50" s="119"/>
      <c r="L50" s="153"/>
      <c r="M50" s="119"/>
      <c r="N50" s="153"/>
      <c r="O50" s="119"/>
      <c r="P50" s="153"/>
      <c r="Q50" s="119"/>
      <c r="R50" s="153"/>
      <c r="S50" s="154"/>
      <c r="T50" s="119"/>
      <c r="U50" s="153"/>
      <c r="V50" s="153"/>
      <c r="W50" s="119"/>
      <c r="X50" s="153"/>
      <c r="Y50" s="154"/>
    </row>
    <row r="51" spans="1:25" s="176" customFormat="1" ht="15" customHeight="1" x14ac:dyDescent="0.25">
      <c r="A51" s="393"/>
      <c r="B51" s="391"/>
      <c r="C51" s="391"/>
      <c r="D51" s="391"/>
      <c r="E51" s="391"/>
      <c r="F51" s="391"/>
      <c r="G51" s="392"/>
      <c r="H51" s="153"/>
      <c r="I51" s="154"/>
      <c r="J51" s="119"/>
      <c r="K51" s="119"/>
      <c r="L51" s="153"/>
      <c r="M51" s="119"/>
      <c r="N51" s="153"/>
      <c r="O51" s="119"/>
      <c r="P51" s="153"/>
      <c r="Q51" s="119"/>
      <c r="R51" s="153"/>
      <c r="S51" s="154"/>
      <c r="T51" s="119"/>
      <c r="U51" s="153"/>
      <c r="V51" s="153"/>
      <c r="W51" s="119"/>
      <c r="X51" s="153"/>
      <c r="Y51" s="154"/>
    </row>
    <row r="52" spans="1:25" s="176" customFormat="1" ht="15" customHeight="1" x14ac:dyDescent="0.25">
      <c r="A52" s="393"/>
      <c r="B52" s="391"/>
      <c r="C52" s="391"/>
      <c r="D52" s="391"/>
      <c r="E52" s="391"/>
      <c r="F52" s="391"/>
      <c r="G52" s="392"/>
      <c r="H52" s="153"/>
      <c r="I52" s="154"/>
      <c r="J52" s="119"/>
      <c r="K52" s="119"/>
      <c r="L52" s="153"/>
      <c r="M52" s="119"/>
      <c r="N52" s="153"/>
      <c r="O52" s="119"/>
      <c r="P52" s="153"/>
      <c r="Q52" s="119"/>
      <c r="R52" s="153"/>
      <c r="S52" s="154"/>
      <c r="T52" s="119"/>
      <c r="U52" s="153"/>
      <c r="V52" s="153"/>
      <c r="W52" s="119"/>
      <c r="X52" s="153"/>
      <c r="Y52" s="154"/>
    </row>
    <row r="53" spans="1:25" s="176" customFormat="1" ht="15" customHeight="1" x14ac:dyDescent="0.25">
      <c r="A53" s="393">
        <v>9</v>
      </c>
      <c r="B53" s="391"/>
      <c r="C53" s="391"/>
      <c r="D53" s="391"/>
      <c r="E53" s="391"/>
      <c r="F53" s="391"/>
      <c r="G53" s="392"/>
      <c r="H53" s="153"/>
      <c r="I53" s="154"/>
      <c r="J53" s="119"/>
      <c r="K53" s="119"/>
      <c r="L53" s="153"/>
      <c r="M53" s="119"/>
      <c r="N53" s="153"/>
      <c r="O53" s="119"/>
      <c r="P53" s="153"/>
      <c r="Q53" s="119"/>
      <c r="R53" s="153"/>
      <c r="S53" s="154"/>
      <c r="T53" s="119"/>
      <c r="U53" s="153"/>
      <c r="V53" s="153"/>
      <c r="W53" s="119"/>
      <c r="X53" s="153"/>
      <c r="Y53" s="154"/>
    </row>
    <row r="54" spans="1:25" s="176" customFormat="1" ht="15" customHeight="1" x14ac:dyDescent="0.25">
      <c r="A54" s="393"/>
      <c r="B54" s="391"/>
      <c r="C54" s="391"/>
      <c r="D54" s="391"/>
      <c r="E54" s="391"/>
      <c r="F54" s="391"/>
      <c r="G54" s="392"/>
      <c r="H54" s="153"/>
      <c r="I54" s="154"/>
      <c r="J54" s="119"/>
      <c r="K54" s="119"/>
      <c r="L54" s="153"/>
      <c r="M54" s="119"/>
      <c r="N54" s="153"/>
      <c r="O54" s="119"/>
      <c r="P54" s="153"/>
      <c r="Q54" s="119"/>
      <c r="R54" s="153"/>
      <c r="S54" s="154"/>
      <c r="T54" s="119"/>
      <c r="U54" s="153"/>
      <c r="V54" s="153"/>
      <c r="W54" s="119"/>
      <c r="X54" s="153"/>
      <c r="Y54" s="154"/>
    </row>
    <row r="55" spans="1:25" s="176" customFormat="1" ht="15" customHeight="1" x14ac:dyDescent="0.25">
      <c r="A55" s="393"/>
      <c r="B55" s="391"/>
      <c r="C55" s="391"/>
      <c r="D55" s="391"/>
      <c r="E55" s="391"/>
      <c r="F55" s="391"/>
      <c r="G55" s="392"/>
      <c r="H55" s="153"/>
      <c r="I55" s="154"/>
      <c r="J55" s="119"/>
      <c r="K55" s="119"/>
      <c r="L55" s="153"/>
      <c r="M55" s="119"/>
      <c r="N55" s="153"/>
      <c r="O55" s="119"/>
      <c r="P55" s="153"/>
      <c r="Q55" s="119"/>
      <c r="R55" s="153"/>
      <c r="S55" s="154"/>
      <c r="T55" s="119"/>
      <c r="U55" s="153"/>
      <c r="V55" s="153"/>
      <c r="W55" s="119"/>
      <c r="X55" s="153"/>
      <c r="Y55" s="154"/>
    </row>
    <row r="56" spans="1:25" s="176" customFormat="1" ht="15" customHeight="1" x14ac:dyDescent="0.25">
      <c r="A56" s="393"/>
      <c r="B56" s="391"/>
      <c r="C56" s="391"/>
      <c r="D56" s="391"/>
      <c r="E56" s="391"/>
      <c r="F56" s="391"/>
      <c r="G56" s="392"/>
      <c r="H56" s="153"/>
      <c r="I56" s="154"/>
      <c r="J56" s="119"/>
      <c r="K56" s="119"/>
      <c r="L56" s="153"/>
      <c r="M56" s="119"/>
      <c r="N56" s="153"/>
      <c r="O56" s="119"/>
      <c r="P56" s="153"/>
      <c r="Q56" s="119"/>
      <c r="R56" s="153"/>
      <c r="S56" s="154"/>
      <c r="T56" s="119"/>
      <c r="U56" s="153"/>
      <c r="V56" s="153"/>
      <c r="W56" s="119"/>
      <c r="X56" s="153"/>
      <c r="Y56" s="154"/>
    </row>
    <row r="57" spans="1:25" s="176" customFormat="1" ht="15" customHeight="1" x14ac:dyDescent="0.25">
      <c r="A57" s="393"/>
      <c r="B57" s="391"/>
      <c r="C57" s="391"/>
      <c r="D57" s="391"/>
      <c r="E57" s="391"/>
      <c r="F57" s="391"/>
      <c r="G57" s="392"/>
      <c r="H57" s="153"/>
      <c r="I57" s="154"/>
      <c r="J57" s="119"/>
      <c r="K57" s="119"/>
      <c r="L57" s="153"/>
      <c r="M57" s="119"/>
      <c r="N57" s="153"/>
      <c r="O57" s="119"/>
      <c r="P57" s="153"/>
      <c r="Q57" s="119"/>
      <c r="R57" s="153"/>
      <c r="S57" s="154"/>
      <c r="T57" s="119"/>
      <c r="U57" s="153"/>
      <c r="V57" s="153"/>
      <c r="W57" s="119"/>
      <c r="X57" s="153"/>
      <c r="Y57" s="154"/>
    </row>
    <row r="58" spans="1:25" s="176" customFormat="1" ht="15" customHeight="1" x14ac:dyDescent="0.25">
      <c r="A58" s="393"/>
      <c r="B58" s="391"/>
      <c r="C58" s="391"/>
      <c r="D58" s="391"/>
      <c r="E58" s="391"/>
      <c r="F58" s="391"/>
      <c r="G58" s="392"/>
      <c r="H58" s="153"/>
      <c r="I58" s="154"/>
      <c r="J58" s="119"/>
      <c r="K58" s="119"/>
      <c r="L58" s="153"/>
      <c r="M58" s="119"/>
      <c r="N58" s="153"/>
      <c r="O58" s="119"/>
      <c r="P58" s="153"/>
      <c r="Q58" s="119"/>
      <c r="R58" s="153"/>
      <c r="S58" s="154"/>
      <c r="T58" s="119"/>
      <c r="U58" s="153"/>
      <c r="V58" s="153"/>
      <c r="W58" s="119"/>
      <c r="X58" s="153"/>
      <c r="Y58" s="154"/>
    </row>
    <row r="59" spans="1:25" s="176" customFormat="1" ht="15" customHeight="1" x14ac:dyDescent="0.25">
      <c r="A59" s="393">
        <v>10</v>
      </c>
      <c r="B59" s="391"/>
      <c r="C59" s="391"/>
      <c r="D59" s="391"/>
      <c r="E59" s="391"/>
      <c r="F59" s="391"/>
      <c r="G59" s="392"/>
      <c r="H59" s="153"/>
      <c r="I59" s="154"/>
      <c r="J59" s="119"/>
      <c r="K59" s="119"/>
      <c r="L59" s="153"/>
      <c r="M59" s="119"/>
      <c r="N59" s="153"/>
      <c r="O59" s="119"/>
      <c r="P59" s="153"/>
      <c r="Q59" s="119"/>
      <c r="R59" s="153"/>
      <c r="S59" s="154"/>
      <c r="T59" s="119"/>
      <c r="U59" s="153"/>
      <c r="V59" s="153"/>
      <c r="W59" s="119"/>
      <c r="X59" s="153"/>
      <c r="Y59" s="154"/>
    </row>
    <row r="60" spans="1:25" s="176" customFormat="1" ht="15" customHeight="1" x14ac:dyDescent="0.25">
      <c r="A60" s="393"/>
      <c r="B60" s="391"/>
      <c r="C60" s="391"/>
      <c r="D60" s="391"/>
      <c r="E60" s="391"/>
      <c r="F60" s="391"/>
      <c r="G60" s="392"/>
      <c r="H60" s="153"/>
      <c r="I60" s="154"/>
      <c r="J60" s="119"/>
      <c r="K60" s="119"/>
      <c r="L60" s="153"/>
      <c r="M60" s="119"/>
      <c r="N60" s="153"/>
      <c r="O60" s="119"/>
      <c r="P60" s="153"/>
      <c r="Q60" s="119"/>
      <c r="R60" s="153"/>
      <c r="S60" s="154"/>
      <c r="T60" s="119"/>
      <c r="U60" s="153"/>
      <c r="V60" s="153"/>
      <c r="W60" s="119"/>
      <c r="X60" s="153"/>
      <c r="Y60" s="154"/>
    </row>
    <row r="61" spans="1:25" s="176" customFormat="1" ht="15" customHeight="1" x14ac:dyDescent="0.25">
      <c r="A61" s="393"/>
      <c r="B61" s="391"/>
      <c r="C61" s="391"/>
      <c r="D61" s="391"/>
      <c r="E61" s="391"/>
      <c r="F61" s="391"/>
      <c r="G61" s="392"/>
      <c r="H61" s="153"/>
      <c r="I61" s="154"/>
      <c r="J61" s="119"/>
      <c r="K61" s="119"/>
      <c r="L61" s="153"/>
      <c r="M61" s="119"/>
      <c r="N61" s="153"/>
      <c r="O61" s="119"/>
      <c r="P61" s="153"/>
      <c r="Q61" s="119"/>
      <c r="R61" s="153"/>
      <c r="S61" s="154"/>
      <c r="T61" s="119"/>
      <c r="U61" s="153"/>
      <c r="V61" s="153"/>
      <c r="W61" s="119"/>
      <c r="X61" s="153"/>
      <c r="Y61" s="154"/>
    </row>
    <row r="62" spans="1:25" s="176" customFormat="1" ht="15" customHeight="1" x14ac:dyDescent="0.25">
      <c r="A62" s="393"/>
      <c r="B62" s="391"/>
      <c r="C62" s="391"/>
      <c r="D62" s="391"/>
      <c r="E62" s="391"/>
      <c r="F62" s="391"/>
      <c r="G62" s="392"/>
      <c r="H62" s="153"/>
      <c r="I62" s="154"/>
      <c r="J62" s="119"/>
      <c r="K62" s="119"/>
      <c r="L62" s="153"/>
      <c r="M62" s="119"/>
      <c r="N62" s="153"/>
      <c r="O62" s="119"/>
      <c r="P62" s="153"/>
      <c r="Q62" s="119"/>
      <c r="R62" s="153"/>
      <c r="S62" s="154"/>
      <c r="T62" s="119"/>
      <c r="U62" s="153"/>
      <c r="V62" s="153"/>
      <c r="W62" s="119"/>
      <c r="X62" s="153"/>
      <c r="Y62" s="154"/>
    </row>
    <row r="63" spans="1:25" s="176" customFormat="1" ht="15" customHeight="1" x14ac:dyDescent="0.25">
      <c r="A63" s="393"/>
      <c r="B63" s="391"/>
      <c r="C63" s="391"/>
      <c r="D63" s="391"/>
      <c r="E63" s="391"/>
      <c r="F63" s="391"/>
      <c r="G63" s="392"/>
      <c r="H63" s="153"/>
      <c r="I63" s="154"/>
      <c r="J63" s="119"/>
      <c r="K63" s="119"/>
      <c r="L63" s="153"/>
      <c r="M63" s="119"/>
      <c r="N63" s="153"/>
      <c r="O63" s="119"/>
      <c r="P63" s="153"/>
      <c r="Q63" s="119"/>
      <c r="R63" s="153"/>
      <c r="S63" s="154"/>
      <c r="T63" s="119"/>
      <c r="U63" s="153"/>
      <c r="V63" s="153"/>
      <c r="W63" s="119"/>
      <c r="X63" s="153"/>
      <c r="Y63" s="154"/>
    </row>
    <row r="64" spans="1:25" s="176" customFormat="1" ht="15" customHeight="1" x14ac:dyDescent="0.25">
      <c r="A64" s="393"/>
      <c r="B64" s="391"/>
      <c r="C64" s="391"/>
      <c r="D64" s="391"/>
      <c r="E64" s="391"/>
      <c r="F64" s="391"/>
      <c r="G64" s="392"/>
      <c r="H64" s="153"/>
      <c r="I64" s="154"/>
      <c r="J64" s="119"/>
      <c r="K64" s="119"/>
      <c r="L64" s="153"/>
      <c r="M64" s="119"/>
      <c r="N64" s="153"/>
      <c r="O64" s="119"/>
      <c r="P64" s="153"/>
      <c r="Q64" s="119"/>
      <c r="R64" s="153"/>
      <c r="S64" s="154"/>
      <c r="T64" s="119"/>
      <c r="U64" s="153"/>
      <c r="V64" s="153"/>
      <c r="W64" s="119"/>
      <c r="X64" s="153"/>
      <c r="Y64" s="154"/>
    </row>
  </sheetData>
  <sheetProtection algorithmName="SHA-512" hashValue="uemf9p1qioyEaQEYCZfIlCBaIK9T0qRUHgSpm8Fn/pzrcb3IY4wRJ7wcUPLNckE3XMoB9RNi1rpxI7yKg3EJOg==" saltValue="6pvBUEbDHU8CdFZ6I+YNRQ==" spinCount="100000" sheet="1" objects="1" scenarios="1" formatCells="0" formatColumns="0" formatRows="0"/>
  <mergeCells count="99">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 ref="A5:A10"/>
    <mergeCell ref="B5:B10"/>
    <mergeCell ref="C5:C10"/>
    <mergeCell ref="D5:D10"/>
    <mergeCell ref="E5:E10"/>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53:F58"/>
    <mergeCell ref="G53:G58"/>
    <mergeCell ref="A47:A52"/>
    <mergeCell ref="B47:B52"/>
    <mergeCell ref="C47:C52"/>
    <mergeCell ref="D47:D52"/>
    <mergeCell ref="E47:E52"/>
    <mergeCell ref="F47:F52"/>
    <mergeCell ref="A53:A58"/>
    <mergeCell ref="B53:B58"/>
    <mergeCell ref="C53:C58"/>
    <mergeCell ref="D53:D58"/>
    <mergeCell ref="E53:E58"/>
    <mergeCell ref="B59:B64"/>
    <mergeCell ref="C59:C64"/>
    <mergeCell ref="D59:D64"/>
    <mergeCell ref="E59:E64"/>
    <mergeCell ref="G59:G64"/>
    <mergeCell ref="F59:F6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customProperties>
    <customPr name="EpmWorksheetKeyString_GUID" r:id="rId2"/>
  </customProperties>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ColWidth="11.42578125" defaultRowHeight="15" x14ac:dyDescent="0.25"/>
  <cols>
    <col min="2" max="39" width="5.7109375" customWidth="1"/>
    <col min="41" max="46" width="5.7109375" customWidth="1"/>
  </cols>
  <sheetData>
    <row r="1" spans="1:99"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row>
    <row r="2" spans="1:99" ht="18" customHeight="1" x14ac:dyDescent="0.25">
      <c r="A2" s="72"/>
      <c r="B2" s="404" t="s">
        <v>371</v>
      </c>
      <c r="C2" s="404"/>
      <c r="D2" s="404"/>
      <c r="E2" s="404"/>
      <c r="F2" s="404"/>
      <c r="G2" s="404"/>
      <c r="H2" s="404"/>
      <c r="I2" s="404"/>
      <c r="J2" s="441" t="s">
        <v>15</v>
      </c>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row>
    <row r="3" spans="1:99" ht="18.75" customHeight="1" x14ac:dyDescent="0.25">
      <c r="A3" s="72"/>
      <c r="B3" s="404"/>
      <c r="C3" s="404"/>
      <c r="D3" s="404"/>
      <c r="E3" s="404"/>
      <c r="F3" s="404"/>
      <c r="G3" s="404"/>
      <c r="H3" s="404"/>
      <c r="I3" s="404"/>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row>
    <row r="4" spans="1:99" ht="15" customHeight="1" x14ac:dyDescent="0.25">
      <c r="A4" s="72"/>
      <c r="B4" s="404"/>
      <c r="C4" s="404"/>
      <c r="D4" s="404"/>
      <c r="E4" s="404"/>
      <c r="F4" s="404"/>
      <c r="G4" s="404"/>
      <c r="H4" s="404"/>
      <c r="I4" s="404"/>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row>
    <row r="5" spans="1:99"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row>
    <row r="6" spans="1:99" ht="15" customHeight="1" x14ac:dyDescent="0.25">
      <c r="A6" s="72"/>
      <c r="B6" s="452" t="s">
        <v>304</v>
      </c>
      <c r="C6" s="452"/>
      <c r="D6" s="453"/>
      <c r="E6" s="442" t="s">
        <v>372</v>
      </c>
      <c r="F6" s="443"/>
      <c r="G6" s="443"/>
      <c r="H6" s="443"/>
      <c r="I6" s="444"/>
      <c r="J6" s="438" t="e">
        <f>IF(AND(' RIESGOS DE GESTION'!#REF!="Muy Alta",' RIESGOS DE GESTION'!#REF!="Leve"),CONCATENATE("R",' RIESGOS DE GESTION'!#REF!),"")</f>
        <v>#REF!</v>
      </c>
      <c r="K6" s="439"/>
      <c r="L6" s="439" t="e">
        <f>IF(AND(' RIESGOS DE GESTION'!#REF!="Muy Alta",' RIESGOS DE GESTION'!#REF!="Leve"),CONCATENATE("R",' RIESGOS DE GESTION'!#REF!),"")</f>
        <v>#REF!</v>
      </c>
      <c r="M6" s="439"/>
      <c r="N6" s="439" t="e">
        <f>IF(AND(' RIESGOS DE GESTION'!#REF!="Muy Alta",' RIESGOS DE GESTION'!#REF!="Leve"),CONCATENATE("R",' RIESGOS DE GESTION'!#REF!),"")</f>
        <v>#REF!</v>
      </c>
      <c r="O6" s="440"/>
      <c r="P6" s="438" t="e">
        <f>IF(AND(' RIESGOS DE GESTION'!#REF!="Muy Alta",' RIESGOS DE GESTION'!#REF!="Menor"),CONCATENATE("R",' RIESGOS DE GESTION'!#REF!),"")</f>
        <v>#REF!</v>
      </c>
      <c r="Q6" s="439"/>
      <c r="R6" s="439" t="e">
        <f>IF(AND(' RIESGOS DE GESTION'!#REF!="Muy Alta",' RIESGOS DE GESTION'!#REF!="Menor"),CONCATENATE("R",' RIESGOS DE GESTION'!#REF!),"")</f>
        <v>#REF!</v>
      </c>
      <c r="S6" s="439"/>
      <c r="T6" s="439" t="e">
        <f>IF(AND(' RIESGOS DE GESTION'!#REF!="Muy Alta",' RIESGOS DE GESTION'!#REF!="Menor"),CONCATENATE("R",' RIESGOS DE GESTION'!#REF!),"")</f>
        <v>#REF!</v>
      </c>
      <c r="U6" s="440"/>
      <c r="V6" s="438" t="e">
        <f>IF(AND(' RIESGOS DE GESTION'!#REF!="Muy Alta",' RIESGOS DE GESTION'!#REF!="Moderado"),CONCATENATE("R",' RIESGOS DE GESTION'!#REF!),"")</f>
        <v>#REF!</v>
      </c>
      <c r="W6" s="439"/>
      <c r="X6" s="439" t="e">
        <f>IF(AND(' RIESGOS DE GESTION'!#REF!="Muy Alta",' RIESGOS DE GESTION'!#REF!="Moderado"),CONCATENATE("R",' RIESGOS DE GESTION'!#REF!),"")</f>
        <v>#REF!</v>
      </c>
      <c r="Y6" s="439"/>
      <c r="Z6" s="439" t="e">
        <f>IF(AND(' RIESGOS DE GESTION'!#REF!="Muy Alta",' RIESGOS DE GESTION'!#REF!="Moderado"),CONCATENATE("R",' RIESGOS DE GESTION'!#REF!),"")</f>
        <v>#REF!</v>
      </c>
      <c r="AA6" s="440"/>
      <c r="AB6" s="438" t="e">
        <f>IF(AND(' RIESGOS DE GESTION'!#REF!="Muy Alta",' RIESGOS DE GESTION'!#REF!="Mayor"),CONCATENATE("R",' RIESGOS DE GESTION'!#REF!),"")</f>
        <v>#REF!</v>
      </c>
      <c r="AC6" s="439"/>
      <c r="AD6" s="439" t="e">
        <f>IF(AND(' RIESGOS DE GESTION'!#REF!="Muy Alta",' RIESGOS DE GESTION'!#REF!="Mayor"),CONCATENATE("R",' RIESGOS DE GESTION'!#REF!),"")</f>
        <v>#REF!</v>
      </c>
      <c r="AE6" s="439"/>
      <c r="AF6" s="439" t="e">
        <f>IF(AND(' RIESGOS DE GESTION'!#REF!="Muy Alta",' RIESGOS DE GESTION'!#REF!="Mayor"),CONCATENATE("R",' RIESGOS DE GESTION'!#REF!),"")</f>
        <v>#REF!</v>
      </c>
      <c r="AG6" s="440"/>
      <c r="AH6" s="429" t="e">
        <f>IF(AND(' RIESGOS DE GESTION'!#REF!="Muy Alta",' RIESGOS DE GESTION'!#REF!="Catastrófico"),CONCATENATE("R",' RIESGOS DE GESTION'!#REF!),"")</f>
        <v>#REF!</v>
      </c>
      <c r="AI6" s="430"/>
      <c r="AJ6" s="430" t="e">
        <f>IF(AND(' RIESGOS DE GESTION'!#REF!="Muy Alta",' RIESGOS DE GESTION'!#REF!="Catastrófico"),CONCATENATE("R",' RIESGOS DE GESTION'!#REF!),"")</f>
        <v>#REF!</v>
      </c>
      <c r="AK6" s="430"/>
      <c r="AL6" s="430" t="e">
        <f>IF(AND(' RIESGOS DE GESTION'!#REF!="Muy Alta",' RIESGOS DE GESTION'!#REF!="Catastrófico"),CONCATENATE("R",' RIESGOS DE GESTION'!#REF!),"")</f>
        <v>#REF!</v>
      </c>
      <c r="AM6" s="431"/>
      <c r="AO6" s="454" t="s">
        <v>373</v>
      </c>
      <c r="AP6" s="455"/>
      <c r="AQ6" s="455"/>
      <c r="AR6" s="455"/>
      <c r="AS6" s="455"/>
      <c r="AT6" s="456"/>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row>
    <row r="7" spans="1:99" ht="15" customHeight="1" x14ac:dyDescent="0.25">
      <c r="A7" s="72"/>
      <c r="B7" s="452"/>
      <c r="C7" s="452"/>
      <c r="D7" s="453"/>
      <c r="E7" s="445"/>
      <c r="F7" s="446"/>
      <c r="G7" s="446"/>
      <c r="H7" s="446"/>
      <c r="I7" s="447"/>
      <c r="J7" s="432"/>
      <c r="K7" s="433"/>
      <c r="L7" s="433"/>
      <c r="M7" s="433"/>
      <c r="N7" s="433"/>
      <c r="O7" s="434"/>
      <c r="P7" s="432"/>
      <c r="Q7" s="433"/>
      <c r="R7" s="433"/>
      <c r="S7" s="433"/>
      <c r="T7" s="433"/>
      <c r="U7" s="434"/>
      <c r="V7" s="432"/>
      <c r="W7" s="433"/>
      <c r="X7" s="433"/>
      <c r="Y7" s="433"/>
      <c r="Z7" s="433"/>
      <c r="AA7" s="434"/>
      <c r="AB7" s="432"/>
      <c r="AC7" s="433"/>
      <c r="AD7" s="433"/>
      <c r="AE7" s="433"/>
      <c r="AF7" s="433"/>
      <c r="AG7" s="434"/>
      <c r="AH7" s="423"/>
      <c r="AI7" s="424"/>
      <c r="AJ7" s="424"/>
      <c r="AK7" s="424"/>
      <c r="AL7" s="424"/>
      <c r="AM7" s="425"/>
      <c r="AN7" s="72"/>
      <c r="AO7" s="457"/>
      <c r="AP7" s="458"/>
      <c r="AQ7" s="458"/>
      <c r="AR7" s="458"/>
      <c r="AS7" s="458"/>
      <c r="AT7" s="459"/>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row>
    <row r="8" spans="1:99" ht="15" customHeight="1" x14ac:dyDescent="0.25">
      <c r="A8" s="72"/>
      <c r="B8" s="452"/>
      <c r="C8" s="452"/>
      <c r="D8" s="453"/>
      <c r="E8" s="445"/>
      <c r="F8" s="446"/>
      <c r="G8" s="446"/>
      <c r="H8" s="446"/>
      <c r="I8" s="447"/>
      <c r="J8" s="432" t="e">
        <f>IF(AND(' RIESGOS DE GESTION'!#REF!="Muy Alta",' RIESGOS DE GESTION'!#REF!="Leve"),CONCATENATE("R",' RIESGOS DE GESTION'!#REF!),"")</f>
        <v>#REF!</v>
      </c>
      <c r="K8" s="433"/>
      <c r="L8" s="433" t="e">
        <f>IF(AND(' RIESGOS DE GESTION'!#REF!="Muy Alta",' RIESGOS DE GESTION'!#REF!="Leve"),CONCATENATE("R",' RIESGOS DE GESTION'!#REF!),"")</f>
        <v>#REF!</v>
      </c>
      <c r="M8" s="433"/>
      <c r="N8" s="433" t="e">
        <f>IF(AND(' RIESGOS DE GESTION'!#REF!="Muy Alta",' RIESGOS DE GESTION'!#REF!="Leve"),CONCATENATE("R",' RIESGOS DE GESTION'!#REF!),"")</f>
        <v>#REF!</v>
      </c>
      <c r="O8" s="434"/>
      <c r="P8" s="432" t="e">
        <f>IF(AND(' RIESGOS DE GESTION'!#REF!="Muy Alta",' RIESGOS DE GESTION'!#REF!="Menor"),CONCATENATE("R",' RIESGOS DE GESTION'!#REF!),"")</f>
        <v>#REF!</v>
      </c>
      <c r="Q8" s="433"/>
      <c r="R8" s="433" t="e">
        <f>IF(AND(' RIESGOS DE GESTION'!#REF!="Muy Alta",' RIESGOS DE GESTION'!#REF!="Menor"),CONCATENATE("R",' RIESGOS DE GESTION'!#REF!),"")</f>
        <v>#REF!</v>
      </c>
      <c r="S8" s="433"/>
      <c r="T8" s="433" t="e">
        <f>IF(AND(' RIESGOS DE GESTION'!#REF!="Muy Alta",' RIESGOS DE GESTION'!#REF!="Menor"),CONCATENATE("R",' RIESGOS DE GESTION'!#REF!),"")</f>
        <v>#REF!</v>
      </c>
      <c r="U8" s="434"/>
      <c r="V8" s="432" t="e">
        <f>IF(AND(' RIESGOS DE GESTION'!#REF!="Muy Alta",' RIESGOS DE GESTION'!#REF!="Moderado"),CONCATENATE("R",' RIESGOS DE GESTION'!#REF!),"")</f>
        <v>#REF!</v>
      </c>
      <c r="W8" s="433"/>
      <c r="X8" s="433" t="e">
        <f>IF(AND(' RIESGOS DE GESTION'!#REF!="Muy Alta",' RIESGOS DE GESTION'!#REF!="Moderado"),CONCATENATE("R",' RIESGOS DE GESTION'!#REF!),"")</f>
        <v>#REF!</v>
      </c>
      <c r="Y8" s="433"/>
      <c r="Z8" s="433" t="e">
        <f>IF(AND(' RIESGOS DE GESTION'!#REF!="Muy Alta",' RIESGOS DE GESTION'!#REF!="Moderado"),CONCATENATE("R",' RIESGOS DE GESTION'!#REF!),"")</f>
        <v>#REF!</v>
      </c>
      <c r="AA8" s="434"/>
      <c r="AB8" s="432" t="e">
        <f>IF(AND(' RIESGOS DE GESTION'!#REF!="Muy Alta",' RIESGOS DE GESTION'!#REF!="Mayor"),CONCATENATE("R",' RIESGOS DE GESTION'!#REF!),"")</f>
        <v>#REF!</v>
      </c>
      <c r="AC8" s="433"/>
      <c r="AD8" s="433" t="e">
        <f>IF(AND(' RIESGOS DE GESTION'!#REF!="Muy Alta",' RIESGOS DE GESTION'!#REF!="Mayor"),CONCATENATE("R",' RIESGOS DE GESTION'!#REF!),"")</f>
        <v>#REF!</v>
      </c>
      <c r="AE8" s="433"/>
      <c r="AF8" s="433" t="e">
        <f>IF(AND(' RIESGOS DE GESTION'!#REF!="Muy Alta",' RIESGOS DE GESTION'!#REF!="Mayor"),CONCATENATE("R",' RIESGOS DE GESTION'!#REF!),"")</f>
        <v>#REF!</v>
      </c>
      <c r="AG8" s="434"/>
      <c r="AH8" s="423" t="e">
        <f>IF(AND(' RIESGOS DE GESTION'!#REF!="Muy Alta",' RIESGOS DE GESTION'!#REF!="Catastrófico"),CONCATENATE("R",' RIESGOS DE GESTION'!#REF!),"")</f>
        <v>#REF!</v>
      </c>
      <c r="AI8" s="424"/>
      <c r="AJ8" s="424" t="e">
        <f>IF(AND(' RIESGOS DE GESTION'!#REF!="Muy Alta",' RIESGOS DE GESTION'!#REF!="Catastrófico"),CONCATENATE("R",' RIESGOS DE GESTION'!#REF!),"")</f>
        <v>#REF!</v>
      </c>
      <c r="AK8" s="424"/>
      <c r="AL8" s="424" t="e">
        <f>IF(AND(' RIESGOS DE GESTION'!#REF!="Muy Alta",' RIESGOS DE GESTION'!#REF!="Catastrófico"),CONCATENATE("R",' RIESGOS DE GESTION'!#REF!),"")</f>
        <v>#REF!</v>
      </c>
      <c r="AM8" s="425"/>
      <c r="AN8" s="72"/>
      <c r="AO8" s="457"/>
      <c r="AP8" s="458"/>
      <c r="AQ8" s="458"/>
      <c r="AR8" s="458"/>
      <c r="AS8" s="458"/>
      <c r="AT8" s="459"/>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row>
    <row r="9" spans="1:99" ht="15" customHeight="1" x14ac:dyDescent="0.25">
      <c r="A9" s="72"/>
      <c r="B9" s="452"/>
      <c r="C9" s="452"/>
      <c r="D9" s="453"/>
      <c r="E9" s="445"/>
      <c r="F9" s="446"/>
      <c r="G9" s="446"/>
      <c r="H9" s="446"/>
      <c r="I9" s="447"/>
      <c r="J9" s="432"/>
      <c r="K9" s="433"/>
      <c r="L9" s="433"/>
      <c r="M9" s="433"/>
      <c r="N9" s="433"/>
      <c r="O9" s="434"/>
      <c r="P9" s="432"/>
      <c r="Q9" s="433"/>
      <c r="R9" s="433"/>
      <c r="S9" s="433"/>
      <c r="T9" s="433"/>
      <c r="U9" s="434"/>
      <c r="V9" s="432"/>
      <c r="W9" s="433"/>
      <c r="X9" s="433"/>
      <c r="Y9" s="433"/>
      <c r="Z9" s="433"/>
      <c r="AA9" s="434"/>
      <c r="AB9" s="432"/>
      <c r="AC9" s="433"/>
      <c r="AD9" s="433"/>
      <c r="AE9" s="433"/>
      <c r="AF9" s="433"/>
      <c r="AG9" s="434"/>
      <c r="AH9" s="423"/>
      <c r="AI9" s="424"/>
      <c r="AJ9" s="424"/>
      <c r="AK9" s="424"/>
      <c r="AL9" s="424"/>
      <c r="AM9" s="425"/>
      <c r="AN9" s="72"/>
      <c r="AO9" s="457"/>
      <c r="AP9" s="458"/>
      <c r="AQ9" s="458"/>
      <c r="AR9" s="458"/>
      <c r="AS9" s="458"/>
      <c r="AT9" s="459"/>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row>
    <row r="10" spans="1:99" ht="15" customHeight="1" x14ac:dyDescent="0.25">
      <c r="A10" s="72"/>
      <c r="B10" s="452"/>
      <c r="C10" s="452"/>
      <c r="D10" s="453"/>
      <c r="E10" s="445"/>
      <c r="F10" s="446"/>
      <c r="G10" s="446"/>
      <c r="H10" s="446"/>
      <c r="I10" s="447"/>
      <c r="J10" s="432" t="e">
        <f>IF(AND(' RIESGOS DE GESTION'!#REF!="Muy Alta",' RIESGOS DE GESTION'!#REF!="Leve"),CONCATENATE("R",' RIESGOS DE GESTION'!#REF!),"")</f>
        <v>#REF!</v>
      </c>
      <c r="K10" s="433"/>
      <c r="L10" s="433" t="e">
        <f>IF(AND(' RIESGOS DE GESTION'!#REF!="Muy Alta",' RIESGOS DE GESTION'!#REF!="Leve"),CONCATENATE("R",' RIESGOS DE GESTION'!#REF!),"")</f>
        <v>#REF!</v>
      </c>
      <c r="M10" s="433"/>
      <c r="N10" s="433" t="e">
        <f>IF(AND(' RIESGOS DE GESTION'!#REF!="Muy Alta",' RIESGOS DE GESTION'!#REF!="Leve"),CONCATENATE("R",' RIESGOS DE GESTION'!#REF!),"")</f>
        <v>#REF!</v>
      </c>
      <c r="O10" s="434"/>
      <c r="P10" s="432" t="e">
        <f>IF(AND(' RIESGOS DE GESTION'!#REF!="Muy Alta",' RIESGOS DE GESTION'!#REF!="Menor"),CONCATENATE("R",' RIESGOS DE GESTION'!#REF!),"")</f>
        <v>#REF!</v>
      </c>
      <c r="Q10" s="433"/>
      <c r="R10" s="433" t="e">
        <f>IF(AND(' RIESGOS DE GESTION'!#REF!="Muy Alta",' RIESGOS DE GESTION'!#REF!="Menor"),CONCATENATE("R",' RIESGOS DE GESTION'!#REF!),"")</f>
        <v>#REF!</v>
      </c>
      <c r="S10" s="433"/>
      <c r="T10" s="433" t="e">
        <f>IF(AND(' RIESGOS DE GESTION'!#REF!="Muy Alta",' RIESGOS DE GESTION'!#REF!="Menor"),CONCATENATE("R",' RIESGOS DE GESTION'!#REF!),"")</f>
        <v>#REF!</v>
      </c>
      <c r="U10" s="434"/>
      <c r="V10" s="432" t="e">
        <f>IF(AND(' RIESGOS DE GESTION'!#REF!="Muy Alta",' RIESGOS DE GESTION'!#REF!="Moderado"),CONCATENATE("R",' RIESGOS DE GESTION'!#REF!),"")</f>
        <v>#REF!</v>
      </c>
      <c r="W10" s="433"/>
      <c r="X10" s="433" t="e">
        <f>IF(AND(' RIESGOS DE GESTION'!#REF!="Muy Alta",' RIESGOS DE GESTION'!#REF!="Moderado"),CONCATENATE("R",' RIESGOS DE GESTION'!#REF!),"")</f>
        <v>#REF!</v>
      </c>
      <c r="Y10" s="433"/>
      <c r="Z10" s="433" t="e">
        <f>IF(AND(' RIESGOS DE GESTION'!#REF!="Muy Alta",' RIESGOS DE GESTION'!#REF!="Moderado"),CONCATENATE("R",' RIESGOS DE GESTION'!#REF!),"")</f>
        <v>#REF!</v>
      </c>
      <c r="AA10" s="434"/>
      <c r="AB10" s="432" t="e">
        <f>IF(AND(' RIESGOS DE GESTION'!#REF!="Muy Alta",' RIESGOS DE GESTION'!#REF!="Mayor"),CONCATENATE("R",' RIESGOS DE GESTION'!#REF!),"")</f>
        <v>#REF!</v>
      </c>
      <c r="AC10" s="433"/>
      <c r="AD10" s="433" t="e">
        <f>IF(AND(' RIESGOS DE GESTION'!#REF!="Muy Alta",' RIESGOS DE GESTION'!#REF!="Mayor"),CONCATENATE("R",' RIESGOS DE GESTION'!#REF!),"")</f>
        <v>#REF!</v>
      </c>
      <c r="AE10" s="433"/>
      <c r="AF10" s="433" t="e">
        <f>IF(AND(' RIESGOS DE GESTION'!#REF!="Muy Alta",' RIESGOS DE GESTION'!#REF!="Mayor"),CONCATENATE("R",' RIESGOS DE GESTION'!#REF!),"")</f>
        <v>#REF!</v>
      </c>
      <c r="AG10" s="434"/>
      <c r="AH10" s="423" t="e">
        <f>IF(AND(' RIESGOS DE GESTION'!#REF!="Muy Alta",' RIESGOS DE GESTION'!#REF!="Catastrófico"),CONCATENATE("R",' RIESGOS DE GESTION'!#REF!),"")</f>
        <v>#REF!</v>
      </c>
      <c r="AI10" s="424"/>
      <c r="AJ10" s="424" t="e">
        <f>IF(AND(' RIESGOS DE GESTION'!#REF!="Muy Alta",' RIESGOS DE GESTION'!#REF!="Catastrófico"),CONCATENATE("R",' RIESGOS DE GESTION'!#REF!),"")</f>
        <v>#REF!</v>
      </c>
      <c r="AK10" s="424"/>
      <c r="AL10" s="424" t="e">
        <f>IF(AND(' RIESGOS DE GESTION'!#REF!="Muy Alta",' RIESGOS DE GESTION'!#REF!="Catastrófico"),CONCATENATE("R",' RIESGOS DE GESTION'!#REF!),"")</f>
        <v>#REF!</v>
      </c>
      <c r="AM10" s="425"/>
      <c r="AN10" s="72"/>
      <c r="AO10" s="457"/>
      <c r="AP10" s="458"/>
      <c r="AQ10" s="458"/>
      <c r="AR10" s="458"/>
      <c r="AS10" s="458"/>
      <c r="AT10" s="459"/>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row>
    <row r="11" spans="1:99" ht="15" customHeight="1" x14ac:dyDescent="0.25">
      <c r="A11" s="72"/>
      <c r="B11" s="452"/>
      <c r="C11" s="452"/>
      <c r="D11" s="453"/>
      <c r="E11" s="445"/>
      <c r="F11" s="446"/>
      <c r="G11" s="446"/>
      <c r="H11" s="446"/>
      <c r="I11" s="447"/>
      <c r="J11" s="432"/>
      <c r="K11" s="433"/>
      <c r="L11" s="433"/>
      <c r="M11" s="433"/>
      <c r="N11" s="433"/>
      <c r="O11" s="434"/>
      <c r="P11" s="432"/>
      <c r="Q11" s="433"/>
      <c r="R11" s="433"/>
      <c r="S11" s="433"/>
      <c r="T11" s="433"/>
      <c r="U11" s="434"/>
      <c r="V11" s="432"/>
      <c r="W11" s="433"/>
      <c r="X11" s="433"/>
      <c r="Y11" s="433"/>
      <c r="Z11" s="433"/>
      <c r="AA11" s="434"/>
      <c r="AB11" s="432"/>
      <c r="AC11" s="433"/>
      <c r="AD11" s="433"/>
      <c r="AE11" s="433"/>
      <c r="AF11" s="433"/>
      <c r="AG11" s="434"/>
      <c r="AH11" s="423"/>
      <c r="AI11" s="424"/>
      <c r="AJ11" s="424"/>
      <c r="AK11" s="424"/>
      <c r="AL11" s="424"/>
      <c r="AM11" s="425"/>
      <c r="AN11" s="72"/>
      <c r="AO11" s="457"/>
      <c r="AP11" s="458"/>
      <c r="AQ11" s="458"/>
      <c r="AR11" s="458"/>
      <c r="AS11" s="458"/>
      <c r="AT11" s="459"/>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row>
    <row r="12" spans="1:99" ht="15" customHeight="1" x14ac:dyDescent="0.25">
      <c r="A12" s="72"/>
      <c r="B12" s="452"/>
      <c r="C12" s="452"/>
      <c r="D12" s="453"/>
      <c r="E12" s="445"/>
      <c r="F12" s="446"/>
      <c r="G12" s="446"/>
      <c r="H12" s="446"/>
      <c r="I12" s="447"/>
      <c r="J12" s="432" t="e">
        <f>IF(AND(' RIESGOS DE GESTION'!#REF!="Muy Alta",' RIESGOS DE GESTION'!#REF!="Leve"),CONCATENATE("R",' RIESGOS DE GESTION'!#REF!),"")</f>
        <v>#REF!</v>
      </c>
      <c r="K12" s="433"/>
      <c r="L12" s="433" t="e">
        <f>IF(AND(' RIESGOS DE GESTION'!#REF!="Muy Alta",' RIESGOS DE GESTION'!#REF!="Leve"),CONCATENATE("R",' RIESGOS DE GESTION'!#REF!),"")</f>
        <v>#REF!</v>
      </c>
      <c r="M12" s="433"/>
      <c r="N12" s="433" t="e">
        <f>IF(AND(' RIESGOS DE GESTION'!#REF!="Muy Alta",' RIESGOS DE GESTION'!#REF!="Leve"),CONCATENATE("R",' RIESGOS DE GESTION'!#REF!),"")</f>
        <v>#REF!</v>
      </c>
      <c r="O12" s="434"/>
      <c r="P12" s="432" t="e">
        <f>IF(AND(' RIESGOS DE GESTION'!#REF!="Muy Alta",' RIESGOS DE GESTION'!#REF!="Menor"),CONCATENATE("R",' RIESGOS DE GESTION'!#REF!),"")</f>
        <v>#REF!</v>
      </c>
      <c r="Q12" s="433"/>
      <c r="R12" s="433" t="e">
        <f>IF(AND(' RIESGOS DE GESTION'!#REF!="Muy Alta",' RIESGOS DE GESTION'!#REF!="Menor"),CONCATENATE("R",' RIESGOS DE GESTION'!#REF!),"")</f>
        <v>#REF!</v>
      </c>
      <c r="S12" s="433"/>
      <c r="T12" s="433" t="e">
        <f>IF(AND(' RIESGOS DE GESTION'!#REF!="Muy Alta",' RIESGOS DE GESTION'!#REF!="Menor"),CONCATENATE("R",' RIESGOS DE GESTION'!#REF!),"")</f>
        <v>#REF!</v>
      </c>
      <c r="U12" s="434"/>
      <c r="V12" s="432" t="e">
        <f>IF(AND(' RIESGOS DE GESTION'!#REF!="Muy Alta",' RIESGOS DE GESTION'!#REF!="Moderado"),CONCATENATE("R",' RIESGOS DE GESTION'!#REF!),"")</f>
        <v>#REF!</v>
      </c>
      <c r="W12" s="433"/>
      <c r="X12" s="433" t="e">
        <f>IF(AND(' RIESGOS DE GESTION'!#REF!="Muy Alta",' RIESGOS DE GESTION'!#REF!="Moderado"),CONCATENATE("R",' RIESGOS DE GESTION'!#REF!),"")</f>
        <v>#REF!</v>
      </c>
      <c r="Y12" s="433"/>
      <c r="Z12" s="433" t="e">
        <f>IF(AND(' RIESGOS DE GESTION'!#REF!="Muy Alta",' RIESGOS DE GESTION'!#REF!="Moderado"),CONCATENATE("R",' RIESGOS DE GESTION'!#REF!),"")</f>
        <v>#REF!</v>
      </c>
      <c r="AA12" s="434"/>
      <c r="AB12" s="432" t="e">
        <f>IF(AND(' RIESGOS DE GESTION'!#REF!="Muy Alta",' RIESGOS DE GESTION'!#REF!="Mayor"),CONCATENATE("R",' RIESGOS DE GESTION'!#REF!),"")</f>
        <v>#REF!</v>
      </c>
      <c r="AC12" s="433"/>
      <c r="AD12" s="433" t="e">
        <f>IF(AND(' RIESGOS DE GESTION'!#REF!="Muy Alta",' RIESGOS DE GESTION'!#REF!="Mayor"),CONCATENATE("R",' RIESGOS DE GESTION'!#REF!),"")</f>
        <v>#REF!</v>
      </c>
      <c r="AE12" s="433"/>
      <c r="AF12" s="433" t="e">
        <f>IF(AND(' RIESGOS DE GESTION'!#REF!="Muy Alta",' RIESGOS DE GESTION'!#REF!="Mayor"),CONCATENATE("R",' RIESGOS DE GESTION'!#REF!),"")</f>
        <v>#REF!</v>
      </c>
      <c r="AG12" s="434"/>
      <c r="AH12" s="423" t="e">
        <f>IF(AND(' RIESGOS DE GESTION'!#REF!="Muy Alta",' RIESGOS DE GESTION'!#REF!="Catastrófico"),CONCATENATE("R",' RIESGOS DE GESTION'!#REF!),"")</f>
        <v>#REF!</v>
      </c>
      <c r="AI12" s="424"/>
      <c r="AJ12" s="424" t="e">
        <f>IF(AND(' RIESGOS DE GESTION'!#REF!="Muy Alta",' RIESGOS DE GESTION'!#REF!="Catastrófico"),CONCATENATE("R",' RIESGOS DE GESTION'!#REF!),"")</f>
        <v>#REF!</v>
      </c>
      <c r="AK12" s="424"/>
      <c r="AL12" s="424" t="e">
        <f>IF(AND(' RIESGOS DE GESTION'!#REF!="Muy Alta",' RIESGOS DE GESTION'!#REF!="Catastrófico"),CONCATENATE("R",' RIESGOS DE GESTION'!#REF!),"")</f>
        <v>#REF!</v>
      </c>
      <c r="AM12" s="425"/>
      <c r="AN12" s="72"/>
      <c r="AO12" s="457"/>
      <c r="AP12" s="458"/>
      <c r="AQ12" s="458"/>
      <c r="AR12" s="458"/>
      <c r="AS12" s="458"/>
      <c r="AT12" s="459"/>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row>
    <row r="13" spans="1:99" ht="15.75" customHeight="1" thickBot="1" x14ac:dyDescent="0.3">
      <c r="A13" s="72"/>
      <c r="B13" s="452"/>
      <c r="C13" s="452"/>
      <c r="D13" s="453"/>
      <c r="E13" s="448"/>
      <c r="F13" s="449"/>
      <c r="G13" s="449"/>
      <c r="H13" s="449"/>
      <c r="I13" s="450"/>
      <c r="J13" s="432"/>
      <c r="K13" s="433"/>
      <c r="L13" s="433"/>
      <c r="M13" s="433"/>
      <c r="N13" s="433"/>
      <c r="O13" s="434"/>
      <c r="P13" s="432"/>
      <c r="Q13" s="433"/>
      <c r="R13" s="433"/>
      <c r="S13" s="433"/>
      <c r="T13" s="433"/>
      <c r="U13" s="434"/>
      <c r="V13" s="432"/>
      <c r="W13" s="433"/>
      <c r="X13" s="433"/>
      <c r="Y13" s="433"/>
      <c r="Z13" s="433"/>
      <c r="AA13" s="434"/>
      <c r="AB13" s="432"/>
      <c r="AC13" s="433"/>
      <c r="AD13" s="433"/>
      <c r="AE13" s="433"/>
      <c r="AF13" s="433"/>
      <c r="AG13" s="434"/>
      <c r="AH13" s="426"/>
      <c r="AI13" s="427"/>
      <c r="AJ13" s="427"/>
      <c r="AK13" s="427"/>
      <c r="AL13" s="427"/>
      <c r="AM13" s="428"/>
      <c r="AN13" s="72"/>
      <c r="AO13" s="460"/>
      <c r="AP13" s="461"/>
      <c r="AQ13" s="461"/>
      <c r="AR13" s="461"/>
      <c r="AS13" s="461"/>
      <c r="AT13" s="46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row>
    <row r="14" spans="1:99" ht="15" customHeight="1" x14ac:dyDescent="0.25">
      <c r="A14" s="72"/>
      <c r="B14" s="452"/>
      <c r="C14" s="452"/>
      <c r="D14" s="453"/>
      <c r="E14" s="442" t="s">
        <v>374</v>
      </c>
      <c r="F14" s="443"/>
      <c r="G14" s="443"/>
      <c r="H14" s="443"/>
      <c r="I14" s="443"/>
      <c r="J14" s="420" t="e">
        <f>IF(AND(' RIESGOS DE GESTION'!#REF!="Alta",' RIESGOS DE GESTION'!#REF!="Leve"),CONCATENATE("R",' RIESGOS DE GESTION'!#REF!),"")</f>
        <v>#REF!</v>
      </c>
      <c r="K14" s="421"/>
      <c r="L14" s="421" t="e">
        <f>IF(AND(' RIESGOS DE GESTION'!#REF!="Alta",' RIESGOS DE GESTION'!#REF!="Leve"),CONCATENATE("R",' RIESGOS DE GESTION'!#REF!),"")</f>
        <v>#REF!</v>
      </c>
      <c r="M14" s="421"/>
      <c r="N14" s="421" t="e">
        <f>IF(AND(' RIESGOS DE GESTION'!#REF!="Alta",' RIESGOS DE GESTION'!#REF!="Leve"),CONCATENATE("R",' RIESGOS DE GESTION'!#REF!),"")</f>
        <v>#REF!</v>
      </c>
      <c r="O14" s="422"/>
      <c r="P14" s="420" t="e">
        <f>IF(AND(' RIESGOS DE GESTION'!#REF!="Alta",' RIESGOS DE GESTION'!#REF!="Menor"),CONCATENATE("R",' RIESGOS DE GESTION'!#REF!),"")</f>
        <v>#REF!</v>
      </c>
      <c r="Q14" s="421"/>
      <c r="R14" s="421" t="e">
        <f>IF(AND(' RIESGOS DE GESTION'!#REF!="Alta",' RIESGOS DE GESTION'!#REF!="Menor"),CONCATENATE("R",' RIESGOS DE GESTION'!#REF!),"")</f>
        <v>#REF!</v>
      </c>
      <c r="S14" s="421"/>
      <c r="T14" s="421" t="e">
        <f>IF(AND(' RIESGOS DE GESTION'!#REF!="Alta",' RIESGOS DE GESTION'!#REF!="Menor"),CONCATENATE("R",' RIESGOS DE GESTION'!#REF!),"")</f>
        <v>#REF!</v>
      </c>
      <c r="U14" s="422"/>
      <c r="V14" s="438" t="e">
        <f>IF(AND(' RIESGOS DE GESTION'!#REF!="Alta",' RIESGOS DE GESTION'!#REF!="Moderado"),CONCATENATE("R",' RIESGOS DE GESTION'!#REF!),"")</f>
        <v>#REF!</v>
      </c>
      <c r="W14" s="439"/>
      <c r="X14" s="439" t="e">
        <f>IF(AND(' RIESGOS DE GESTION'!#REF!="Alta",' RIESGOS DE GESTION'!#REF!="Moderado"),CONCATENATE("R",' RIESGOS DE GESTION'!#REF!),"")</f>
        <v>#REF!</v>
      </c>
      <c r="Y14" s="439"/>
      <c r="Z14" s="439" t="e">
        <f>IF(AND(' RIESGOS DE GESTION'!#REF!="Alta",' RIESGOS DE GESTION'!#REF!="Moderado"),CONCATENATE("R",' RIESGOS DE GESTION'!#REF!),"")</f>
        <v>#REF!</v>
      </c>
      <c r="AA14" s="440"/>
      <c r="AB14" s="438" t="e">
        <f>IF(AND(' RIESGOS DE GESTION'!#REF!="Alta",' RIESGOS DE GESTION'!#REF!="Mayor"),CONCATENATE("R",' RIESGOS DE GESTION'!#REF!),"")</f>
        <v>#REF!</v>
      </c>
      <c r="AC14" s="439"/>
      <c r="AD14" s="439" t="e">
        <f>IF(AND(' RIESGOS DE GESTION'!#REF!="Alta",' RIESGOS DE GESTION'!#REF!="Mayor"),CONCATENATE("R",' RIESGOS DE GESTION'!#REF!),"")</f>
        <v>#REF!</v>
      </c>
      <c r="AE14" s="439"/>
      <c r="AF14" s="439" t="e">
        <f>IF(AND(' RIESGOS DE GESTION'!#REF!="Alta",' RIESGOS DE GESTION'!#REF!="Mayor"),CONCATENATE("R",' RIESGOS DE GESTION'!#REF!),"")</f>
        <v>#REF!</v>
      </c>
      <c r="AG14" s="440"/>
      <c r="AH14" s="429" t="e">
        <f>IF(AND(' RIESGOS DE GESTION'!#REF!="Alta",' RIESGOS DE GESTION'!#REF!="Catastrófico"),CONCATENATE("R",' RIESGOS DE GESTION'!#REF!),"")</f>
        <v>#REF!</v>
      </c>
      <c r="AI14" s="430"/>
      <c r="AJ14" s="430" t="e">
        <f>IF(AND(' RIESGOS DE GESTION'!#REF!="Alta",' RIESGOS DE GESTION'!#REF!="Catastrófico"),CONCATENATE("R",' RIESGOS DE GESTION'!#REF!),"")</f>
        <v>#REF!</v>
      </c>
      <c r="AK14" s="430"/>
      <c r="AL14" s="430" t="e">
        <f>IF(AND(' RIESGOS DE GESTION'!#REF!="Alta",' RIESGOS DE GESTION'!#REF!="Catastrófico"),CONCATENATE("R",' RIESGOS DE GESTION'!#REF!),"")</f>
        <v>#REF!</v>
      </c>
      <c r="AM14" s="431"/>
      <c r="AN14" s="72"/>
      <c r="AO14" s="463" t="s">
        <v>375</v>
      </c>
      <c r="AP14" s="464"/>
      <c r="AQ14" s="464"/>
      <c r="AR14" s="464"/>
      <c r="AS14" s="464"/>
      <c r="AT14" s="465"/>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row>
    <row r="15" spans="1:99" ht="15" customHeight="1" x14ac:dyDescent="0.25">
      <c r="A15" s="72"/>
      <c r="B15" s="452"/>
      <c r="C15" s="452"/>
      <c r="D15" s="453"/>
      <c r="E15" s="445"/>
      <c r="F15" s="446"/>
      <c r="G15" s="446"/>
      <c r="H15" s="446"/>
      <c r="I15" s="446"/>
      <c r="J15" s="414"/>
      <c r="K15" s="415"/>
      <c r="L15" s="415"/>
      <c r="M15" s="415"/>
      <c r="N15" s="415"/>
      <c r="O15" s="416"/>
      <c r="P15" s="414"/>
      <c r="Q15" s="415"/>
      <c r="R15" s="415"/>
      <c r="S15" s="415"/>
      <c r="T15" s="415"/>
      <c r="U15" s="416"/>
      <c r="V15" s="432"/>
      <c r="W15" s="433"/>
      <c r="X15" s="433"/>
      <c r="Y15" s="433"/>
      <c r="Z15" s="433"/>
      <c r="AA15" s="434"/>
      <c r="AB15" s="432"/>
      <c r="AC15" s="433"/>
      <c r="AD15" s="433"/>
      <c r="AE15" s="433"/>
      <c r="AF15" s="433"/>
      <c r="AG15" s="434"/>
      <c r="AH15" s="423"/>
      <c r="AI15" s="424"/>
      <c r="AJ15" s="424"/>
      <c r="AK15" s="424"/>
      <c r="AL15" s="424"/>
      <c r="AM15" s="425"/>
      <c r="AN15" s="72"/>
      <c r="AO15" s="466"/>
      <c r="AP15" s="467"/>
      <c r="AQ15" s="467"/>
      <c r="AR15" s="467"/>
      <c r="AS15" s="467"/>
      <c r="AT15" s="468"/>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row>
    <row r="16" spans="1:99" ht="15" customHeight="1" x14ac:dyDescent="0.25">
      <c r="A16" s="72"/>
      <c r="B16" s="452"/>
      <c r="C16" s="452"/>
      <c r="D16" s="453"/>
      <c r="E16" s="445"/>
      <c r="F16" s="446"/>
      <c r="G16" s="446"/>
      <c r="H16" s="446"/>
      <c r="I16" s="446"/>
      <c r="J16" s="414" t="e">
        <f>IF(AND(' RIESGOS DE GESTION'!#REF!="Alta",' RIESGOS DE GESTION'!#REF!="Leve"),CONCATENATE("R",' RIESGOS DE GESTION'!#REF!),"")</f>
        <v>#REF!</v>
      </c>
      <c r="K16" s="415"/>
      <c r="L16" s="415" t="e">
        <f>IF(AND(' RIESGOS DE GESTION'!#REF!="Alta",' RIESGOS DE GESTION'!#REF!="Leve"),CONCATENATE("R",' RIESGOS DE GESTION'!#REF!),"")</f>
        <v>#REF!</v>
      </c>
      <c r="M16" s="415"/>
      <c r="N16" s="415" t="e">
        <f>IF(AND(' RIESGOS DE GESTION'!#REF!="Alta",' RIESGOS DE GESTION'!#REF!="Leve"),CONCATENATE("R",' RIESGOS DE GESTION'!#REF!),"")</f>
        <v>#REF!</v>
      </c>
      <c r="O16" s="416"/>
      <c r="P16" s="414" t="e">
        <f>IF(AND(' RIESGOS DE GESTION'!#REF!="Alta",' RIESGOS DE GESTION'!#REF!="Menor"),CONCATENATE("R",' RIESGOS DE GESTION'!#REF!),"")</f>
        <v>#REF!</v>
      </c>
      <c r="Q16" s="415"/>
      <c r="R16" s="415" t="e">
        <f>IF(AND(' RIESGOS DE GESTION'!#REF!="Alta",' RIESGOS DE GESTION'!#REF!="Menor"),CONCATENATE("R",' RIESGOS DE GESTION'!#REF!),"")</f>
        <v>#REF!</v>
      </c>
      <c r="S16" s="415"/>
      <c r="T16" s="415" t="e">
        <f>IF(AND(' RIESGOS DE GESTION'!#REF!="Alta",' RIESGOS DE GESTION'!#REF!="Menor"),CONCATENATE("R",' RIESGOS DE GESTION'!#REF!),"")</f>
        <v>#REF!</v>
      </c>
      <c r="U16" s="416"/>
      <c r="V16" s="432" t="e">
        <f>IF(AND(' RIESGOS DE GESTION'!#REF!="Alta",' RIESGOS DE GESTION'!#REF!="Moderado"),CONCATENATE("R",' RIESGOS DE GESTION'!#REF!),"")</f>
        <v>#REF!</v>
      </c>
      <c r="W16" s="433"/>
      <c r="X16" s="433" t="e">
        <f>IF(AND(' RIESGOS DE GESTION'!#REF!="Alta",' RIESGOS DE GESTION'!#REF!="Moderado"),CONCATENATE("R",' RIESGOS DE GESTION'!#REF!),"")</f>
        <v>#REF!</v>
      </c>
      <c r="Y16" s="433"/>
      <c r="Z16" s="433" t="e">
        <f>IF(AND(' RIESGOS DE GESTION'!#REF!="Alta",' RIESGOS DE GESTION'!#REF!="Moderado"),CONCATENATE("R",' RIESGOS DE GESTION'!#REF!),"")</f>
        <v>#REF!</v>
      </c>
      <c r="AA16" s="434"/>
      <c r="AB16" s="432" t="e">
        <f>IF(AND(' RIESGOS DE GESTION'!#REF!="Alta",' RIESGOS DE GESTION'!#REF!="Mayor"),CONCATENATE("R",' RIESGOS DE GESTION'!#REF!),"")</f>
        <v>#REF!</v>
      </c>
      <c r="AC16" s="433"/>
      <c r="AD16" s="433" t="e">
        <f>IF(AND(' RIESGOS DE GESTION'!#REF!="Alta",' RIESGOS DE GESTION'!#REF!="Mayor"),CONCATENATE("R",' RIESGOS DE GESTION'!#REF!),"")</f>
        <v>#REF!</v>
      </c>
      <c r="AE16" s="433"/>
      <c r="AF16" s="433" t="e">
        <f>IF(AND(' RIESGOS DE GESTION'!#REF!="Alta",' RIESGOS DE GESTION'!#REF!="Mayor"),CONCATENATE("R",' RIESGOS DE GESTION'!#REF!),"")</f>
        <v>#REF!</v>
      </c>
      <c r="AG16" s="434"/>
      <c r="AH16" s="423" t="e">
        <f>IF(AND(' RIESGOS DE GESTION'!#REF!="Alta",' RIESGOS DE GESTION'!#REF!="Catastrófico"),CONCATENATE("R",' RIESGOS DE GESTION'!#REF!),"")</f>
        <v>#REF!</v>
      </c>
      <c r="AI16" s="424"/>
      <c r="AJ16" s="424" t="e">
        <f>IF(AND(' RIESGOS DE GESTION'!#REF!="Alta",' RIESGOS DE GESTION'!#REF!="Catastrófico"),CONCATENATE("R",' RIESGOS DE GESTION'!#REF!),"")</f>
        <v>#REF!</v>
      </c>
      <c r="AK16" s="424"/>
      <c r="AL16" s="424" t="e">
        <f>IF(AND(' RIESGOS DE GESTION'!#REF!="Alta",' RIESGOS DE GESTION'!#REF!="Catastrófico"),CONCATENATE("R",' RIESGOS DE GESTION'!#REF!),"")</f>
        <v>#REF!</v>
      </c>
      <c r="AM16" s="425"/>
      <c r="AN16" s="72"/>
      <c r="AO16" s="466"/>
      <c r="AP16" s="467"/>
      <c r="AQ16" s="467"/>
      <c r="AR16" s="467"/>
      <c r="AS16" s="467"/>
      <c r="AT16" s="468"/>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row>
    <row r="17" spans="1:80" ht="15" customHeight="1" x14ac:dyDescent="0.25">
      <c r="A17" s="72"/>
      <c r="B17" s="452"/>
      <c r="C17" s="452"/>
      <c r="D17" s="453"/>
      <c r="E17" s="445"/>
      <c r="F17" s="446"/>
      <c r="G17" s="446"/>
      <c r="H17" s="446"/>
      <c r="I17" s="446"/>
      <c r="J17" s="414"/>
      <c r="K17" s="415"/>
      <c r="L17" s="415"/>
      <c r="M17" s="415"/>
      <c r="N17" s="415"/>
      <c r="O17" s="416"/>
      <c r="P17" s="414"/>
      <c r="Q17" s="415"/>
      <c r="R17" s="415"/>
      <c r="S17" s="415"/>
      <c r="T17" s="415"/>
      <c r="U17" s="416"/>
      <c r="V17" s="432"/>
      <c r="W17" s="433"/>
      <c r="X17" s="433"/>
      <c r="Y17" s="433"/>
      <c r="Z17" s="433"/>
      <c r="AA17" s="434"/>
      <c r="AB17" s="432"/>
      <c r="AC17" s="433"/>
      <c r="AD17" s="433"/>
      <c r="AE17" s="433"/>
      <c r="AF17" s="433"/>
      <c r="AG17" s="434"/>
      <c r="AH17" s="423"/>
      <c r="AI17" s="424"/>
      <c r="AJ17" s="424"/>
      <c r="AK17" s="424"/>
      <c r="AL17" s="424"/>
      <c r="AM17" s="425"/>
      <c r="AN17" s="72"/>
      <c r="AO17" s="466"/>
      <c r="AP17" s="467"/>
      <c r="AQ17" s="467"/>
      <c r="AR17" s="467"/>
      <c r="AS17" s="467"/>
      <c r="AT17" s="468"/>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row>
    <row r="18" spans="1:80" ht="15" customHeight="1" x14ac:dyDescent="0.25">
      <c r="A18" s="72"/>
      <c r="B18" s="452"/>
      <c r="C18" s="452"/>
      <c r="D18" s="453"/>
      <c r="E18" s="445"/>
      <c r="F18" s="446"/>
      <c r="G18" s="446"/>
      <c r="H18" s="446"/>
      <c r="I18" s="446"/>
      <c r="J18" s="414" t="e">
        <f>IF(AND(' RIESGOS DE GESTION'!#REF!="Alta",' RIESGOS DE GESTION'!#REF!="Leve"),CONCATENATE("R",' RIESGOS DE GESTION'!#REF!),"")</f>
        <v>#REF!</v>
      </c>
      <c r="K18" s="415"/>
      <c r="L18" s="415" t="e">
        <f>IF(AND(' RIESGOS DE GESTION'!#REF!="Alta",' RIESGOS DE GESTION'!#REF!="Leve"),CONCATENATE("R",' RIESGOS DE GESTION'!#REF!),"")</f>
        <v>#REF!</v>
      </c>
      <c r="M18" s="415"/>
      <c r="N18" s="415" t="e">
        <f>IF(AND(' RIESGOS DE GESTION'!#REF!="Alta",' RIESGOS DE GESTION'!#REF!="Leve"),CONCATENATE("R",' RIESGOS DE GESTION'!#REF!),"")</f>
        <v>#REF!</v>
      </c>
      <c r="O18" s="416"/>
      <c r="P18" s="414" t="e">
        <f>IF(AND(' RIESGOS DE GESTION'!#REF!="Alta",' RIESGOS DE GESTION'!#REF!="Menor"),CONCATENATE("R",' RIESGOS DE GESTION'!#REF!),"")</f>
        <v>#REF!</v>
      </c>
      <c r="Q18" s="415"/>
      <c r="R18" s="415" t="e">
        <f>IF(AND(' RIESGOS DE GESTION'!#REF!="Alta",' RIESGOS DE GESTION'!#REF!="Menor"),CONCATENATE("R",' RIESGOS DE GESTION'!#REF!),"")</f>
        <v>#REF!</v>
      </c>
      <c r="S18" s="415"/>
      <c r="T18" s="415" t="e">
        <f>IF(AND(' RIESGOS DE GESTION'!#REF!="Alta",' RIESGOS DE GESTION'!#REF!="Menor"),CONCATENATE("R",' RIESGOS DE GESTION'!#REF!),"")</f>
        <v>#REF!</v>
      </c>
      <c r="U18" s="416"/>
      <c r="V18" s="432" t="e">
        <f>IF(AND(' RIESGOS DE GESTION'!#REF!="Alta",' RIESGOS DE GESTION'!#REF!="Moderado"),CONCATENATE("R",' RIESGOS DE GESTION'!#REF!),"")</f>
        <v>#REF!</v>
      </c>
      <c r="W18" s="433"/>
      <c r="X18" s="433" t="e">
        <f>IF(AND(' RIESGOS DE GESTION'!#REF!="Alta",' RIESGOS DE GESTION'!#REF!="Moderado"),CONCATENATE("R",' RIESGOS DE GESTION'!#REF!),"")</f>
        <v>#REF!</v>
      </c>
      <c r="Y18" s="433"/>
      <c r="Z18" s="433" t="e">
        <f>IF(AND(' RIESGOS DE GESTION'!#REF!="Alta",' RIESGOS DE GESTION'!#REF!="Moderado"),CONCATENATE("R",' RIESGOS DE GESTION'!#REF!),"")</f>
        <v>#REF!</v>
      </c>
      <c r="AA18" s="434"/>
      <c r="AB18" s="432" t="e">
        <f>IF(AND(' RIESGOS DE GESTION'!#REF!="Alta",' RIESGOS DE GESTION'!#REF!="Mayor"),CONCATENATE("R",' RIESGOS DE GESTION'!#REF!),"")</f>
        <v>#REF!</v>
      </c>
      <c r="AC18" s="433"/>
      <c r="AD18" s="433" t="e">
        <f>IF(AND(' RIESGOS DE GESTION'!#REF!="Alta",' RIESGOS DE GESTION'!#REF!="Mayor"),CONCATENATE("R",' RIESGOS DE GESTION'!#REF!),"")</f>
        <v>#REF!</v>
      </c>
      <c r="AE18" s="433"/>
      <c r="AF18" s="433" t="e">
        <f>IF(AND(' RIESGOS DE GESTION'!#REF!="Alta",' RIESGOS DE GESTION'!#REF!="Mayor"),CONCATENATE("R",' RIESGOS DE GESTION'!#REF!),"")</f>
        <v>#REF!</v>
      </c>
      <c r="AG18" s="434"/>
      <c r="AH18" s="423" t="e">
        <f>IF(AND(' RIESGOS DE GESTION'!#REF!="Alta",' RIESGOS DE GESTION'!#REF!="Catastrófico"),CONCATENATE("R",' RIESGOS DE GESTION'!#REF!),"")</f>
        <v>#REF!</v>
      </c>
      <c r="AI18" s="424"/>
      <c r="AJ18" s="424" t="e">
        <f>IF(AND(' RIESGOS DE GESTION'!#REF!="Alta",' RIESGOS DE GESTION'!#REF!="Catastrófico"),CONCATENATE("R",' RIESGOS DE GESTION'!#REF!),"")</f>
        <v>#REF!</v>
      </c>
      <c r="AK18" s="424"/>
      <c r="AL18" s="424" t="e">
        <f>IF(AND(' RIESGOS DE GESTION'!#REF!="Alta",' RIESGOS DE GESTION'!#REF!="Catastrófico"),CONCATENATE("R",' RIESGOS DE GESTION'!#REF!),"")</f>
        <v>#REF!</v>
      </c>
      <c r="AM18" s="425"/>
      <c r="AN18" s="72"/>
      <c r="AO18" s="466"/>
      <c r="AP18" s="467"/>
      <c r="AQ18" s="467"/>
      <c r="AR18" s="467"/>
      <c r="AS18" s="467"/>
      <c r="AT18" s="468"/>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row>
    <row r="19" spans="1:80" ht="15" customHeight="1" x14ac:dyDescent="0.25">
      <c r="A19" s="72"/>
      <c r="B19" s="452"/>
      <c r="C19" s="452"/>
      <c r="D19" s="453"/>
      <c r="E19" s="445"/>
      <c r="F19" s="446"/>
      <c r="G19" s="446"/>
      <c r="H19" s="446"/>
      <c r="I19" s="446"/>
      <c r="J19" s="414"/>
      <c r="K19" s="415"/>
      <c r="L19" s="415"/>
      <c r="M19" s="415"/>
      <c r="N19" s="415"/>
      <c r="O19" s="416"/>
      <c r="P19" s="414"/>
      <c r="Q19" s="415"/>
      <c r="R19" s="415"/>
      <c r="S19" s="415"/>
      <c r="T19" s="415"/>
      <c r="U19" s="416"/>
      <c r="V19" s="432"/>
      <c r="W19" s="433"/>
      <c r="X19" s="433"/>
      <c r="Y19" s="433"/>
      <c r="Z19" s="433"/>
      <c r="AA19" s="434"/>
      <c r="AB19" s="432"/>
      <c r="AC19" s="433"/>
      <c r="AD19" s="433"/>
      <c r="AE19" s="433"/>
      <c r="AF19" s="433"/>
      <c r="AG19" s="434"/>
      <c r="AH19" s="423"/>
      <c r="AI19" s="424"/>
      <c r="AJ19" s="424"/>
      <c r="AK19" s="424"/>
      <c r="AL19" s="424"/>
      <c r="AM19" s="425"/>
      <c r="AN19" s="72"/>
      <c r="AO19" s="466"/>
      <c r="AP19" s="467"/>
      <c r="AQ19" s="467"/>
      <c r="AR19" s="467"/>
      <c r="AS19" s="467"/>
      <c r="AT19" s="468"/>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row>
    <row r="20" spans="1:80" ht="15" customHeight="1" x14ac:dyDescent="0.25">
      <c r="A20" s="72"/>
      <c r="B20" s="452"/>
      <c r="C20" s="452"/>
      <c r="D20" s="453"/>
      <c r="E20" s="445"/>
      <c r="F20" s="446"/>
      <c r="G20" s="446"/>
      <c r="H20" s="446"/>
      <c r="I20" s="446"/>
      <c r="J20" s="414" t="e">
        <f>IF(AND(' RIESGOS DE GESTION'!#REF!="Alta",' RIESGOS DE GESTION'!#REF!="Leve"),CONCATENATE("R",' RIESGOS DE GESTION'!#REF!),"")</f>
        <v>#REF!</v>
      </c>
      <c r="K20" s="415"/>
      <c r="L20" s="415" t="e">
        <f>IF(AND(' RIESGOS DE GESTION'!#REF!="Alta",' RIESGOS DE GESTION'!#REF!="Leve"),CONCATENATE("R",' RIESGOS DE GESTION'!#REF!),"")</f>
        <v>#REF!</v>
      </c>
      <c r="M20" s="415"/>
      <c r="N20" s="415" t="e">
        <f>IF(AND(' RIESGOS DE GESTION'!#REF!="Alta",' RIESGOS DE GESTION'!#REF!="Leve"),CONCATENATE("R",' RIESGOS DE GESTION'!#REF!),"")</f>
        <v>#REF!</v>
      </c>
      <c r="O20" s="416"/>
      <c r="P20" s="414" t="e">
        <f>IF(AND(' RIESGOS DE GESTION'!#REF!="Alta",' RIESGOS DE GESTION'!#REF!="Menor"),CONCATENATE("R",' RIESGOS DE GESTION'!#REF!),"")</f>
        <v>#REF!</v>
      </c>
      <c r="Q20" s="415"/>
      <c r="R20" s="415" t="e">
        <f>IF(AND(' RIESGOS DE GESTION'!#REF!="Alta",' RIESGOS DE GESTION'!#REF!="Menor"),CONCATENATE("R",' RIESGOS DE GESTION'!#REF!),"")</f>
        <v>#REF!</v>
      </c>
      <c r="S20" s="415"/>
      <c r="T20" s="415" t="e">
        <f>IF(AND(' RIESGOS DE GESTION'!#REF!="Alta",' RIESGOS DE GESTION'!#REF!="Menor"),CONCATENATE("R",' RIESGOS DE GESTION'!#REF!),"")</f>
        <v>#REF!</v>
      </c>
      <c r="U20" s="416"/>
      <c r="V20" s="432" t="e">
        <f>IF(AND(' RIESGOS DE GESTION'!#REF!="Alta",' RIESGOS DE GESTION'!#REF!="Moderado"),CONCATENATE("R",' RIESGOS DE GESTION'!#REF!),"")</f>
        <v>#REF!</v>
      </c>
      <c r="W20" s="433"/>
      <c r="X20" s="433" t="e">
        <f>IF(AND(' RIESGOS DE GESTION'!#REF!="Alta",' RIESGOS DE GESTION'!#REF!="Moderado"),CONCATENATE("R",' RIESGOS DE GESTION'!#REF!),"")</f>
        <v>#REF!</v>
      </c>
      <c r="Y20" s="433"/>
      <c r="Z20" s="433" t="e">
        <f>IF(AND(' RIESGOS DE GESTION'!#REF!="Alta",' RIESGOS DE GESTION'!#REF!="Moderado"),CONCATENATE("R",' RIESGOS DE GESTION'!#REF!),"")</f>
        <v>#REF!</v>
      </c>
      <c r="AA20" s="434"/>
      <c r="AB20" s="432" t="e">
        <f>IF(AND(' RIESGOS DE GESTION'!#REF!="Alta",' RIESGOS DE GESTION'!#REF!="Mayor"),CONCATENATE("R",' RIESGOS DE GESTION'!#REF!),"")</f>
        <v>#REF!</v>
      </c>
      <c r="AC20" s="433"/>
      <c r="AD20" s="433" t="e">
        <f>IF(AND(' RIESGOS DE GESTION'!#REF!="Alta",' RIESGOS DE GESTION'!#REF!="Mayor"),CONCATENATE("R",' RIESGOS DE GESTION'!#REF!),"")</f>
        <v>#REF!</v>
      </c>
      <c r="AE20" s="433"/>
      <c r="AF20" s="433" t="e">
        <f>IF(AND(' RIESGOS DE GESTION'!#REF!="Alta",' RIESGOS DE GESTION'!#REF!="Mayor"),CONCATENATE("R",' RIESGOS DE GESTION'!#REF!),"")</f>
        <v>#REF!</v>
      </c>
      <c r="AG20" s="434"/>
      <c r="AH20" s="423" t="e">
        <f>IF(AND(' RIESGOS DE GESTION'!#REF!="Alta",' RIESGOS DE GESTION'!#REF!="Catastrófico"),CONCATENATE("R",' RIESGOS DE GESTION'!#REF!),"")</f>
        <v>#REF!</v>
      </c>
      <c r="AI20" s="424"/>
      <c r="AJ20" s="424" t="e">
        <f>IF(AND(' RIESGOS DE GESTION'!#REF!="Alta",' RIESGOS DE GESTION'!#REF!="Catastrófico"),CONCATENATE("R",' RIESGOS DE GESTION'!#REF!),"")</f>
        <v>#REF!</v>
      </c>
      <c r="AK20" s="424"/>
      <c r="AL20" s="424" t="e">
        <f>IF(AND(' RIESGOS DE GESTION'!#REF!="Alta",' RIESGOS DE GESTION'!#REF!="Catastrófico"),CONCATENATE("R",' RIESGOS DE GESTION'!#REF!),"")</f>
        <v>#REF!</v>
      </c>
      <c r="AM20" s="425"/>
      <c r="AN20" s="72"/>
      <c r="AO20" s="466"/>
      <c r="AP20" s="467"/>
      <c r="AQ20" s="467"/>
      <c r="AR20" s="467"/>
      <c r="AS20" s="467"/>
      <c r="AT20" s="468"/>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row>
    <row r="21" spans="1:80" ht="15.75" customHeight="1" thickBot="1" x14ac:dyDescent="0.3">
      <c r="A21" s="72"/>
      <c r="B21" s="452"/>
      <c r="C21" s="452"/>
      <c r="D21" s="453"/>
      <c r="E21" s="448"/>
      <c r="F21" s="449"/>
      <c r="G21" s="449"/>
      <c r="H21" s="449"/>
      <c r="I21" s="449"/>
      <c r="J21" s="417"/>
      <c r="K21" s="418"/>
      <c r="L21" s="418"/>
      <c r="M21" s="418"/>
      <c r="N21" s="418"/>
      <c r="O21" s="419"/>
      <c r="P21" s="417"/>
      <c r="Q21" s="418"/>
      <c r="R21" s="418"/>
      <c r="S21" s="418"/>
      <c r="T21" s="418"/>
      <c r="U21" s="419"/>
      <c r="V21" s="435"/>
      <c r="W21" s="436"/>
      <c r="X21" s="436"/>
      <c r="Y21" s="436"/>
      <c r="Z21" s="436"/>
      <c r="AA21" s="437"/>
      <c r="AB21" s="435"/>
      <c r="AC21" s="436"/>
      <c r="AD21" s="436"/>
      <c r="AE21" s="436"/>
      <c r="AF21" s="436"/>
      <c r="AG21" s="437"/>
      <c r="AH21" s="426"/>
      <c r="AI21" s="427"/>
      <c r="AJ21" s="427"/>
      <c r="AK21" s="427"/>
      <c r="AL21" s="427"/>
      <c r="AM21" s="428"/>
      <c r="AN21" s="72"/>
      <c r="AO21" s="469"/>
      <c r="AP21" s="470"/>
      <c r="AQ21" s="470"/>
      <c r="AR21" s="470"/>
      <c r="AS21" s="470"/>
      <c r="AT21" s="471"/>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row>
    <row r="22" spans="1:80" x14ac:dyDescent="0.25">
      <c r="A22" s="72"/>
      <c r="B22" s="452"/>
      <c r="C22" s="452"/>
      <c r="D22" s="453"/>
      <c r="E22" s="442" t="s">
        <v>376</v>
      </c>
      <c r="F22" s="443"/>
      <c r="G22" s="443"/>
      <c r="H22" s="443"/>
      <c r="I22" s="444"/>
      <c r="J22" s="420" t="e">
        <f>IF(AND(' RIESGOS DE GESTION'!#REF!="Media",' RIESGOS DE GESTION'!#REF!="Leve"),CONCATENATE("R",' RIESGOS DE GESTION'!#REF!),"")</f>
        <v>#REF!</v>
      </c>
      <c r="K22" s="421"/>
      <c r="L22" s="421" t="e">
        <f>IF(AND(' RIESGOS DE GESTION'!#REF!="Media",' RIESGOS DE GESTION'!#REF!="Leve"),CONCATENATE("R",' RIESGOS DE GESTION'!#REF!),"")</f>
        <v>#REF!</v>
      </c>
      <c r="M22" s="421"/>
      <c r="N22" s="421" t="e">
        <f>IF(AND(' RIESGOS DE GESTION'!#REF!="Media",' RIESGOS DE GESTION'!#REF!="Leve"),CONCATENATE("R",' RIESGOS DE GESTION'!#REF!),"")</f>
        <v>#REF!</v>
      </c>
      <c r="O22" s="422"/>
      <c r="P22" s="420" t="e">
        <f>IF(AND(' RIESGOS DE GESTION'!#REF!="Media",' RIESGOS DE GESTION'!#REF!="Menor"),CONCATENATE("R",' RIESGOS DE GESTION'!#REF!),"")</f>
        <v>#REF!</v>
      </c>
      <c r="Q22" s="421"/>
      <c r="R22" s="421" t="e">
        <f>IF(AND(' RIESGOS DE GESTION'!#REF!="Media",' RIESGOS DE GESTION'!#REF!="Menor"),CONCATENATE("R",' RIESGOS DE GESTION'!#REF!),"")</f>
        <v>#REF!</v>
      </c>
      <c r="S22" s="421"/>
      <c r="T22" s="421" t="e">
        <f>IF(AND(' RIESGOS DE GESTION'!#REF!="Media",' RIESGOS DE GESTION'!#REF!="Menor"),CONCATENATE("R",' RIESGOS DE GESTION'!#REF!),"")</f>
        <v>#REF!</v>
      </c>
      <c r="U22" s="422"/>
      <c r="V22" s="420" t="e">
        <f>IF(AND(' RIESGOS DE GESTION'!#REF!="Media",' RIESGOS DE GESTION'!#REF!="Moderado"),CONCATENATE("R",' RIESGOS DE GESTION'!#REF!),"")</f>
        <v>#REF!</v>
      </c>
      <c r="W22" s="421"/>
      <c r="X22" s="421" t="e">
        <f>IF(AND(' RIESGOS DE GESTION'!#REF!="Media",' RIESGOS DE GESTION'!#REF!="Moderado"),CONCATENATE("R",' RIESGOS DE GESTION'!#REF!),"")</f>
        <v>#REF!</v>
      </c>
      <c r="Y22" s="421"/>
      <c r="Z22" s="421" t="e">
        <f>IF(AND(' RIESGOS DE GESTION'!#REF!="Media",' RIESGOS DE GESTION'!#REF!="Moderado"),CONCATENATE("R",' RIESGOS DE GESTION'!#REF!),"")</f>
        <v>#REF!</v>
      </c>
      <c r="AA22" s="422"/>
      <c r="AB22" s="438" t="e">
        <f>IF(AND(' RIESGOS DE GESTION'!#REF!="Media",' RIESGOS DE GESTION'!#REF!="Mayor"),CONCATENATE("R",' RIESGOS DE GESTION'!#REF!),"")</f>
        <v>#REF!</v>
      </c>
      <c r="AC22" s="439"/>
      <c r="AD22" s="439" t="e">
        <f>IF(AND(' RIESGOS DE GESTION'!#REF!="Media",' RIESGOS DE GESTION'!#REF!="Mayor"),CONCATENATE("R",' RIESGOS DE GESTION'!#REF!),"")</f>
        <v>#REF!</v>
      </c>
      <c r="AE22" s="439"/>
      <c r="AF22" s="439" t="e">
        <f>IF(AND(' RIESGOS DE GESTION'!#REF!="Media",' RIESGOS DE GESTION'!#REF!="Mayor"),CONCATENATE("R",' RIESGOS DE GESTION'!#REF!),"")</f>
        <v>#REF!</v>
      </c>
      <c r="AG22" s="440"/>
      <c r="AH22" s="429" t="e">
        <f>IF(AND(' RIESGOS DE GESTION'!#REF!="Media",' RIESGOS DE GESTION'!#REF!="Catastrófico"),CONCATENATE("R",' RIESGOS DE GESTION'!#REF!),"")</f>
        <v>#REF!</v>
      </c>
      <c r="AI22" s="430"/>
      <c r="AJ22" s="430" t="e">
        <f>IF(AND(' RIESGOS DE GESTION'!#REF!="Media",' RIESGOS DE GESTION'!#REF!="Catastrófico"),CONCATENATE("R",' RIESGOS DE GESTION'!#REF!),"")</f>
        <v>#REF!</v>
      </c>
      <c r="AK22" s="430"/>
      <c r="AL22" s="430" t="e">
        <f>IF(AND(' RIESGOS DE GESTION'!#REF!="Media",' RIESGOS DE GESTION'!#REF!="Catastrófico"),CONCATENATE("R",' RIESGOS DE GESTION'!#REF!),"")</f>
        <v>#REF!</v>
      </c>
      <c r="AM22" s="431"/>
      <c r="AN22" s="72"/>
      <c r="AO22" s="472" t="s">
        <v>377</v>
      </c>
      <c r="AP22" s="473"/>
      <c r="AQ22" s="473"/>
      <c r="AR22" s="473"/>
      <c r="AS22" s="473"/>
      <c r="AT22" s="474"/>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row>
    <row r="23" spans="1:80" x14ac:dyDescent="0.25">
      <c r="A23" s="72"/>
      <c r="B23" s="452"/>
      <c r="C23" s="452"/>
      <c r="D23" s="453"/>
      <c r="E23" s="445"/>
      <c r="F23" s="446"/>
      <c r="G23" s="446"/>
      <c r="H23" s="446"/>
      <c r="I23" s="447"/>
      <c r="J23" s="414"/>
      <c r="K23" s="415"/>
      <c r="L23" s="415"/>
      <c r="M23" s="415"/>
      <c r="N23" s="415"/>
      <c r="O23" s="416"/>
      <c r="P23" s="414"/>
      <c r="Q23" s="415"/>
      <c r="R23" s="415"/>
      <c r="S23" s="415"/>
      <c r="T23" s="415"/>
      <c r="U23" s="416"/>
      <c r="V23" s="414"/>
      <c r="W23" s="415"/>
      <c r="X23" s="415"/>
      <c r="Y23" s="415"/>
      <c r="Z23" s="415"/>
      <c r="AA23" s="416"/>
      <c r="AB23" s="432"/>
      <c r="AC23" s="433"/>
      <c r="AD23" s="433"/>
      <c r="AE23" s="433"/>
      <c r="AF23" s="433"/>
      <c r="AG23" s="434"/>
      <c r="AH23" s="423"/>
      <c r="AI23" s="424"/>
      <c r="AJ23" s="424"/>
      <c r="AK23" s="424"/>
      <c r="AL23" s="424"/>
      <c r="AM23" s="425"/>
      <c r="AN23" s="72"/>
      <c r="AO23" s="475"/>
      <c r="AP23" s="476"/>
      <c r="AQ23" s="476"/>
      <c r="AR23" s="476"/>
      <c r="AS23" s="476"/>
      <c r="AT23" s="477"/>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row>
    <row r="24" spans="1:80" x14ac:dyDescent="0.25">
      <c r="A24" s="72"/>
      <c r="B24" s="452"/>
      <c r="C24" s="452"/>
      <c r="D24" s="453"/>
      <c r="E24" s="445"/>
      <c r="F24" s="446"/>
      <c r="G24" s="446"/>
      <c r="H24" s="446"/>
      <c r="I24" s="447"/>
      <c r="J24" s="414" t="e">
        <f>IF(AND(' RIESGOS DE GESTION'!#REF!="Media",' RIESGOS DE GESTION'!#REF!="Leve"),CONCATENATE("R",' RIESGOS DE GESTION'!#REF!),"")</f>
        <v>#REF!</v>
      </c>
      <c r="K24" s="415"/>
      <c r="L24" s="415" t="e">
        <f>IF(AND(' RIESGOS DE GESTION'!#REF!="Media",' RIESGOS DE GESTION'!#REF!="Leve"),CONCATENATE("R",' RIESGOS DE GESTION'!#REF!),"")</f>
        <v>#REF!</v>
      </c>
      <c r="M24" s="415"/>
      <c r="N24" s="415" t="e">
        <f>IF(AND(' RIESGOS DE GESTION'!#REF!="Media",' RIESGOS DE GESTION'!#REF!="Leve"),CONCATENATE("R",' RIESGOS DE GESTION'!#REF!),"")</f>
        <v>#REF!</v>
      </c>
      <c r="O24" s="416"/>
      <c r="P24" s="414" t="e">
        <f>IF(AND(' RIESGOS DE GESTION'!#REF!="Media",' RIESGOS DE GESTION'!#REF!="Menor"),CONCATENATE("R",' RIESGOS DE GESTION'!#REF!),"")</f>
        <v>#REF!</v>
      </c>
      <c r="Q24" s="415"/>
      <c r="R24" s="415" t="e">
        <f>IF(AND(' RIESGOS DE GESTION'!#REF!="Media",' RIESGOS DE GESTION'!#REF!="Menor"),CONCATENATE("R",' RIESGOS DE GESTION'!#REF!),"")</f>
        <v>#REF!</v>
      </c>
      <c r="S24" s="415"/>
      <c r="T24" s="415" t="e">
        <f>IF(AND(' RIESGOS DE GESTION'!#REF!="Media",' RIESGOS DE GESTION'!#REF!="Menor"),CONCATENATE("R",' RIESGOS DE GESTION'!#REF!),"")</f>
        <v>#REF!</v>
      </c>
      <c r="U24" s="416"/>
      <c r="V24" s="414" t="e">
        <f>IF(AND(' RIESGOS DE GESTION'!#REF!="Media",' RIESGOS DE GESTION'!#REF!="Moderado"),CONCATENATE("R",' RIESGOS DE GESTION'!#REF!),"")</f>
        <v>#REF!</v>
      </c>
      <c r="W24" s="415"/>
      <c r="X24" s="415" t="e">
        <f>IF(AND(' RIESGOS DE GESTION'!#REF!="Media",' RIESGOS DE GESTION'!#REF!="Moderado"),CONCATENATE("R",' RIESGOS DE GESTION'!#REF!),"")</f>
        <v>#REF!</v>
      </c>
      <c r="Y24" s="415"/>
      <c r="Z24" s="415" t="e">
        <f>IF(AND(' RIESGOS DE GESTION'!#REF!="Media",' RIESGOS DE GESTION'!#REF!="Moderado"),CONCATENATE("R",' RIESGOS DE GESTION'!#REF!),"")</f>
        <v>#REF!</v>
      </c>
      <c r="AA24" s="416"/>
      <c r="AB24" s="432" t="e">
        <f>IF(AND(' RIESGOS DE GESTION'!#REF!="Media",' RIESGOS DE GESTION'!#REF!="Mayor"),CONCATENATE("R",' RIESGOS DE GESTION'!#REF!),"")</f>
        <v>#REF!</v>
      </c>
      <c r="AC24" s="433"/>
      <c r="AD24" s="433" t="e">
        <f>IF(AND(' RIESGOS DE GESTION'!#REF!="Media",' RIESGOS DE GESTION'!#REF!="Mayor"),CONCATENATE("R",' RIESGOS DE GESTION'!#REF!),"")</f>
        <v>#REF!</v>
      </c>
      <c r="AE24" s="433"/>
      <c r="AF24" s="433" t="e">
        <f>IF(AND(' RIESGOS DE GESTION'!#REF!="Media",' RIESGOS DE GESTION'!#REF!="Mayor"),CONCATENATE("R",' RIESGOS DE GESTION'!#REF!),"")</f>
        <v>#REF!</v>
      </c>
      <c r="AG24" s="434"/>
      <c r="AH24" s="423" t="e">
        <f>IF(AND(' RIESGOS DE GESTION'!#REF!="Media",' RIESGOS DE GESTION'!#REF!="Catastrófico"),CONCATENATE("R",' RIESGOS DE GESTION'!#REF!),"")</f>
        <v>#REF!</v>
      </c>
      <c r="AI24" s="424"/>
      <c r="AJ24" s="424" t="e">
        <f>IF(AND(' RIESGOS DE GESTION'!#REF!="Media",' RIESGOS DE GESTION'!#REF!="Catastrófico"),CONCATENATE("R",' RIESGOS DE GESTION'!#REF!),"")</f>
        <v>#REF!</v>
      </c>
      <c r="AK24" s="424"/>
      <c r="AL24" s="424" t="e">
        <f>IF(AND(' RIESGOS DE GESTION'!#REF!="Media",' RIESGOS DE GESTION'!#REF!="Catastrófico"),CONCATENATE("R",' RIESGOS DE GESTION'!#REF!),"")</f>
        <v>#REF!</v>
      </c>
      <c r="AM24" s="425"/>
      <c r="AN24" s="72"/>
      <c r="AO24" s="475"/>
      <c r="AP24" s="476"/>
      <c r="AQ24" s="476"/>
      <c r="AR24" s="476"/>
      <c r="AS24" s="476"/>
      <c r="AT24" s="477"/>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row>
    <row r="25" spans="1:80" x14ac:dyDescent="0.25">
      <c r="A25" s="72"/>
      <c r="B25" s="452"/>
      <c r="C25" s="452"/>
      <c r="D25" s="453"/>
      <c r="E25" s="445"/>
      <c r="F25" s="446"/>
      <c r="G25" s="446"/>
      <c r="H25" s="446"/>
      <c r="I25" s="447"/>
      <c r="J25" s="414"/>
      <c r="K25" s="415"/>
      <c r="L25" s="415"/>
      <c r="M25" s="415"/>
      <c r="N25" s="415"/>
      <c r="O25" s="416"/>
      <c r="P25" s="414"/>
      <c r="Q25" s="415"/>
      <c r="R25" s="415"/>
      <c r="S25" s="415"/>
      <c r="T25" s="415"/>
      <c r="U25" s="416"/>
      <c r="V25" s="414"/>
      <c r="W25" s="415"/>
      <c r="X25" s="415"/>
      <c r="Y25" s="415"/>
      <c r="Z25" s="415"/>
      <c r="AA25" s="416"/>
      <c r="AB25" s="432"/>
      <c r="AC25" s="433"/>
      <c r="AD25" s="433"/>
      <c r="AE25" s="433"/>
      <c r="AF25" s="433"/>
      <c r="AG25" s="434"/>
      <c r="AH25" s="423"/>
      <c r="AI25" s="424"/>
      <c r="AJ25" s="424"/>
      <c r="AK25" s="424"/>
      <c r="AL25" s="424"/>
      <c r="AM25" s="425"/>
      <c r="AN25" s="72"/>
      <c r="AO25" s="475"/>
      <c r="AP25" s="476"/>
      <c r="AQ25" s="476"/>
      <c r="AR25" s="476"/>
      <c r="AS25" s="476"/>
      <c r="AT25" s="477"/>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row>
    <row r="26" spans="1:80" x14ac:dyDescent="0.25">
      <c r="A26" s="72"/>
      <c r="B26" s="452"/>
      <c r="C26" s="452"/>
      <c r="D26" s="453"/>
      <c r="E26" s="445"/>
      <c r="F26" s="446"/>
      <c r="G26" s="446"/>
      <c r="H26" s="446"/>
      <c r="I26" s="447"/>
      <c r="J26" s="414" t="e">
        <f>IF(AND(' RIESGOS DE GESTION'!#REF!="Media",' RIESGOS DE GESTION'!#REF!="Leve"),CONCATENATE("R",' RIESGOS DE GESTION'!#REF!),"")</f>
        <v>#REF!</v>
      </c>
      <c r="K26" s="415"/>
      <c r="L26" s="415" t="e">
        <f>IF(AND(' RIESGOS DE GESTION'!#REF!="Media",' RIESGOS DE GESTION'!#REF!="Leve"),CONCATENATE("R",' RIESGOS DE GESTION'!#REF!),"")</f>
        <v>#REF!</v>
      </c>
      <c r="M26" s="415"/>
      <c r="N26" s="415" t="e">
        <f>IF(AND(' RIESGOS DE GESTION'!#REF!="Media",' RIESGOS DE GESTION'!#REF!="Leve"),CONCATENATE("R",' RIESGOS DE GESTION'!#REF!),"")</f>
        <v>#REF!</v>
      </c>
      <c r="O26" s="416"/>
      <c r="P26" s="414" t="e">
        <f>IF(AND(' RIESGOS DE GESTION'!#REF!="Media",' RIESGOS DE GESTION'!#REF!="Menor"),CONCATENATE("R",' RIESGOS DE GESTION'!#REF!),"")</f>
        <v>#REF!</v>
      </c>
      <c r="Q26" s="415"/>
      <c r="R26" s="415" t="e">
        <f>IF(AND(' RIESGOS DE GESTION'!#REF!="Media",' RIESGOS DE GESTION'!#REF!="Menor"),CONCATENATE("R",' RIESGOS DE GESTION'!#REF!),"")</f>
        <v>#REF!</v>
      </c>
      <c r="S26" s="415"/>
      <c r="T26" s="415" t="e">
        <f>IF(AND(' RIESGOS DE GESTION'!#REF!="Media",' RIESGOS DE GESTION'!#REF!="Menor"),CONCATENATE("R",' RIESGOS DE GESTION'!#REF!),"")</f>
        <v>#REF!</v>
      </c>
      <c r="U26" s="416"/>
      <c r="V26" s="414" t="e">
        <f>IF(AND(' RIESGOS DE GESTION'!#REF!="Media",' RIESGOS DE GESTION'!#REF!="Moderado"),CONCATENATE("R",' RIESGOS DE GESTION'!#REF!),"")</f>
        <v>#REF!</v>
      </c>
      <c r="W26" s="415"/>
      <c r="X26" s="415" t="e">
        <f>IF(AND(' RIESGOS DE GESTION'!#REF!="Media",' RIESGOS DE GESTION'!#REF!="Moderado"),CONCATENATE("R",' RIESGOS DE GESTION'!#REF!),"")</f>
        <v>#REF!</v>
      </c>
      <c r="Y26" s="415"/>
      <c r="Z26" s="415" t="e">
        <f>IF(AND(' RIESGOS DE GESTION'!#REF!="Media",' RIESGOS DE GESTION'!#REF!="Moderado"),CONCATENATE("R",' RIESGOS DE GESTION'!#REF!),"")</f>
        <v>#REF!</v>
      </c>
      <c r="AA26" s="416"/>
      <c r="AB26" s="432" t="e">
        <f>IF(AND(' RIESGOS DE GESTION'!#REF!="Media",' RIESGOS DE GESTION'!#REF!="Mayor"),CONCATENATE("R",' RIESGOS DE GESTION'!#REF!),"")</f>
        <v>#REF!</v>
      </c>
      <c r="AC26" s="433"/>
      <c r="AD26" s="433" t="e">
        <f>IF(AND(' RIESGOS DE GESTION'!#REF!="Media",' RIESGOS DE GESTION'!#REF!="Mayor"),CONCATENATE("R",' RIESGOS DE GESTION'!#REF!),"")</f>
        <v>#REF!</v>
      </c>
      <c r="AE26" s="433"/>
      <c r="AF26" s="433" t="e">
        <f>IF(AND(' RIESGOS DE GESTION'!#REF!="Media",' RIESGOS DE GESTION'!#REF!="Mayor"),CONCATENATE("R",' RIESGOS DE GESTION'!#REF!),"")</f>
        <v>#REF!</v>
      </c>
      <c r="AG26" s="434"/>
      <c r="AH26" s="423" t="e">
        <f>IF(AND(' RIESGOS DE GESTION'!#REF!="Media",' RIESGOS DE GESTION'!#REF!="Catastrófico"),CONCATENATE("R",' RIESGOS DE GESTION'!#REF!),"")</f>
        <v>#REF!</v>
      </c>
      <c r="AI26" s="424"/>
      <c r="AJ26" s="424" t="e">
        <f>IF(AND(' RIESGOS DE GESTION'!#REF!="Media",' RIESGOS DE GESTION'!#REF!="Catastrófico"),CONCATENATE("R",' RIESGOS DE GESTION'!#REF!),"")</f>
        <v>#REF!</v>
      </c>
      <c r="AK26" s="424"/>
      <c r="AL26" s="424" t="e">
        <f>IF(AND(' RIESGOS DE GESTION'!#REF!="Media",' RIESGOS DE GESTION'!#REF!="Catastrófico"),CONCATENATE("R",' RIESGOS DE GESTION'!#REF!),"")</f>
        <v>#REF!</v>
      </c>
      <c r="AM26" s="425"/>
      <c r="AN26" s="72"/>
      <c r="AO26" s="475"/>
      <c r="AP26" s="476"/>
      <c r="AQ26" s="476"/>
      <c r="AR26" s="476"/>
      <c r="AS26" s="476"/>
      <c r="AT26" s="477"/>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row>
    <row r="27" spans="1:80" x14ac:dyDescent="0.25">
      <c r="A27" s="72"/>
      <c r="B27" s="452"/>
      <c r="C27" s="452"/>
      <c r="D27" s="453"/>
      <c r="E27" s="445"/>
      <c r="F27" s="446"/>
      <c r="G27" s="446"/>
      <c r="H27" s="446"/>
      <c r="I27" s="447"/>
      <c r="J27" s="414"/>
      <c r="K27" s="415"/>
      <c r="L27" s="415"/>
      <c r="M27" s="415"/>
      <c r="N27" s="415"/>
      <c r="O27" s="416"/>
      <c r="P27" s="414"/>
      <c r="Q27" s="415"/>
      <c r="R27" s="415"/>
      <c r="S27" s="415"/>
      <c r="T27" s="415"/>
      <c r="U27" s="416"/>
      <c r="V27" s="414"/>
      <c r="W27" s="415"/>
      <c r="X27" s="415"/>
      <c r="Y27" s="415"/>
      <c r="Z27" s="415"/>
      <c r="AA27" s="416"/>
      <c r="AB27" s="432"/>
      <c r="AC27" s="433"/>
      <c r="AD27" s="433"/>
      <c r="AE27" s="433"/>
      <c r="AF27" s="433"/>
      <c r="AG27" s="434"/>
      <c r="AH27" s="423"/>
      <c r="AI27" s="424"/>
      <c r="AJ27" s="424"/>
      <c r="AK27" s="424"/>
      <c r="AL27" s="424"/>
      <c r="AM27" s="425"/>
      <c r="AN27" s="72"/>
      <c r="AO27" s="475"/>
      <c r="AP27" s="476"/>
      <c r="AQ27" s="476"/>
      <c r="AR27" s="476"/>
      <c r="AS27" s="476"/>
      <c r="AT27" s="477"/>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row>
    <row r="28" spans="1:80" x14ac:dyDescent="0.25">
      <c r="A28" s="72"/>
      <c r="B28" s="452"/>
      <c r="C28" s="452"/>
      <c r="D28" s="453"/>
      <c r="E28" s="445"/>
      <c r="F28" s="446"/>
      <c r="G28" s="446"/>
      <c r="H28" s="446"/>
      <c r="I28" s="447"/>
      <c r="J28" s="414" t="e">
        <f>IF(AND(' RIESGOS DE GESTION'!#REF!="Media",' RIESGOS DE GESTION'!#REF!="Leve"),CONCATENATE("R",' RIESGOS DE GESTION'!#REF!),"")</f>
        <v>#REF!</v>
      </c>
      <c r="K28" s="415"/>
      <c r="L28" s="415" t="e">
        <f>IF(AND(' RIESGOS DE GESTION'!#REF!="Media",' RIESGOS DE GESTION'!#REF!="Leve"),CONCATENATE("R",' RIESGOS DE GESTION'!#REF!),"")</f>
        <v>#REF!</v>
      </c>
      <c r="M28" s="415"/>
      <c r="N28" s="415" t="e">
        <f>IF(AND(' RIESGOS DE GESTION'!#REF!="Media",' RIESGOS DE GESTION'!#REF!="Leve"),CONCATENATE("R",' RIESGOS DE GESTION'!#REF!),"")</f>
        <v>#REF!</v>
      </c>
      <c r="O28" s="416"/>
      <c r="P28" s="414" t="e">
        <f>IF(AND(' RIESGOS DE GESTION'!#REF!="Media",' RIESGOS DE GESTION'!#REF!="Menor"),CONCATENATE("R",' RIESGOS DE GESTION'!#REF!),"")</f>
        <v>#REF!</v>
      </c>
      <c r="Q28" s="415"/>
      <c r="R28" s="415" t="e">
        <f>IF(AND(' RIESGOS DE GESTION'!#REF!="Media",' RIESGOS DE GESTION'!#REF!="Menor"),CONCATENATE("R",' RIESGOS DE GESTION'!#REF!),"")</f>
        <v>#REF!</v>
      </c>
      <c r="S28" s="415"/>
      <c r="T28" s="415" t="e">
        <f>IF(AND(' RIESGOS DE GESTION'!#REF!="Media",' RIESGOS DE GESTION'!#REF!="Menor"),CONCATENATE("R",' RIESGOS DE GESTION'!#REF!),"")</f>
        <v>#REF!</v>
      </c>
      <c r="U28" s="416"/>
      <c r="V28" s="414" t="e">
        <f>IF(AND(' RIESGOS DE GESTION'!#REF!="Media",' RIESGOS DE GESTION'!#REF!="Moderado"),CONCATENATE("R",' RIESGOS DE GESTION'!#REF!),"")</f>
        <v>#REF!</v>
      </c>
      <c r="W28" s="415"/>
      <c r="X28" s="415" t="e">
        <f>IF(AND(' RIESGOS DE GESTION'!#REF!="Media",' RIESGOS DE GESTION'!#REF!="Moderado"),CONCATENATE("R",' RIESGOS DE GESTION'!#REF!),"")</f>
        <v>#REF!</v>
      </c>
      <c r="Y28" s="415"/>
      <c r="Z28" s="415" t="e">
        <f>IF(AND(' RIESGOS DE GESTION'!#REF!="Media",' RIESGOS DE GESTION'!#REF!="Moderado"),CONCATENATE("R",' RIESGOS DE GESTION'!#REF!),"")</f>
        <v>#REF!</v>
      </c>
      <c r="AA28" s="416"/>
      <c r="AB28" s="432" t="e">
        <f>IF(AND(' RIESGOS DE GESTION'!#REF!="Media",' RIESGOS DE GESTION'!#REF!="Mayor"),CONCATENATE("R",' RIESGOS DE GESTION'!#REF!),"")</f>
        <v>#REF!</v>
      </c>
      <c r="AC28" s="433"/>
      <c r="AD28" s="433" t="e">
        <f>IF(AND(' RIESGOS DE GESTION'!#REF!="Media",' RIESGOS DE GESTION'!#REF!="Mayor"),CONCATENATE("R",' RIESGOS DE GESTION'!#REF!),"")</f>
        <v>#REF!</v>
      </c>
      <c r="AE28" s="433"/>
      <c r="AF28" s="433" t="e">
        <f>IF(AND(' RIESGOS DE GESTION'!#REF!="Media",' RIESGOS DE GESTION'!#REF!="Mayor"),CONCATENATE("R",' RIESGOS DE GESTION'!#REF!),"")</f>
        <v>#REF!</v>
      </c>
      <c r="AG28" s="434"/>
      <c r="AH28" s="423" t="e">
        <f>IF(AND(' RIESGOS DE GESTION'!#REF!="Media",' RIESGOS DE GESTION'!#REF!="Catastrófico"),CONCATENATE("R",' RIESGOS DE GESTION'!#REF!),"")</f>
        <v>#REF!</v>
      </c>
      <c r="AI28" s="424"/>
      <c r="AJ28" s="424" t="e">
        <f>IF(AND(' RIESGOS DE GESTION'!#REF!="Media",' RIESGOS DE GESTION'!#REF!="Catastrófico"),CONCATENATE("R",' RIESGOS DE GESTION'!#REF!),"")</f>
        <v>#REF!</v>
      </c>
      <c r="AK28" s="424"/>
      <c r="AL28" s="424" t="e">
        <f>IF(AND(' RIESGOS DE GESTION'!#REF!="Media",' RIESGOS DE GESTION'!#REF!="Catastrófico"),CONCATENATE("R",' RIESGOS DE GESTION'!#REF!),"")</f>
        <v>#REF!</v>
      </c>
      <c r="AM28" s="425"/>
      <c r="AN28" s="72"/>
      <c r="AO28" s="475"/>
      <c r="AP28" s="476"/>
      <c r="AQ28" s="476"/>
      <c r="AR28" s="476"/>
      <c r="AS28" s="476"/>
      <c r="AT28" s="477"/>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row>
    <row r="29" spans="1:80" ht="15.75" thickBot="1" x14ac:dyDescent="0.3">
      <c r="A29" s="72"/>
      <c r="B29" s="452"/>
      <c r="C29" s="452"/>
      <c r="D29" s="453"/>
      <c r="E29" s="448"/>
      <c r="F29" s="449"/>
      <c r="G29" s="449"/>
      <c r="H29" s="449"/>
      <c r="I29" s="450"/>
      <c r="J29" s="414"/>
      <c r="K29" s="415"/>
      <c r="L29" s="415"/>
      <c r="M29" s="415"/>
      <c r="N29" s="415"/>
      <c r="O29" s="416"/>
      <c r="P29" s="417"/>
      <c r="Q29" s="418"/>
      <c r="R29" s="418"/>
      <c r="S29" s="418"/>
      <c r="T29" s="418"/>
      <c r="U29" s="419"/>
      <c r="V29" s="417"/>
      <c r="W29" s="418"/>
      <c r="X29" s="418"/>
      <c r="Y29" s="418"/>
      <c r="Z29" s="418"/>
      <c r="AA29" s="419"/>
      <c r="AB29" s="435"/>
      <c r="AC29" s="436"/>
      <c r="AD29" s="436"/>
      <c r="AE29" s="436"/>
      <c r="AF29" s="436"/>
      <c r="AG29" s="437"/>
      <c r="AH29" s="426"/>
      <c r="AI29" s="427"/>
      <c r="AJ29" s="427"/>
      <c r="AK29" s="427"/>
      <c r="AL29" s="427"/>
      <c r="AM29" s="428"/>
      <c r="AN29" s="72"/>
      <c r="AO29" s="478"/>
      <c r="AP29" s="479"/>
      <c r="AQ29" s="479"/>
      <c r="AR29" s="479"/>
      <c r="AS29" s="479"/>
      <c r="AT29" s="480"/>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row>
    <row r="30" spans="1:80" x14ac:dyDescent="0.25">
      <c r="A30" s="72"/>
      <c r="B30" s="452"/>
      <c r="C30" s="452"/>
      <c r="D30" s="453"/>
      <c r="E30" s="442" t="s">
        <v>378</v>
      </c>
      <c r="F30" s="443"/>
      <c r="G30" s="443"/>
      <c r="H30" s="443"/>
      <c r="I30" s="443"/>
      <c r="J30" s="411" t="e">
        <f>IF(AND(' RIESGOS DE GESTION'!#REF!="Baja",' RIESGOS DE GESTION'!#REF!="Leve"),CONCATENATE("R",' RIESGOS DE GESTION'!#REF!),"")</f>
        <v>#REF!</v>
      </c>
      <c r="K30" s="412"/>
      <c r="L30" s="412" t="e">
        <f>IF(AND(' RIESGOS DE GESTION'!#REF!="Baja",' RIESGOS DE GESTION'!#REF!="Leve"),CONCATENATE("R",' RIESGOS DE GESTION'!#REF!),"")</f>
        <v>#REF!</v>
      </c>
      <c r="M30" s="412"/>
      <c r="N30" s="412" t="e">
        <f>IF(AND(' RIESGOS DE GESTION'!#REF!="Baja",' RIESGOS DE GESTION'!#REF!="Leve"),CONCATENATE("R",' RIESGOS DE GESTION'!#REF!),"")</f>
        <v>#REF!</v>
      </c>
      <c r="O30" s="413"/>
      <c r="P30" s="421" t="e">
        <f>IF(AND(' RIESGOS DE GESTION'!#REF!="Baja",' RIESGOS DE GESTION'!#REF!="Menor"),CONCATENATE("R",' RIESGOS DE GESTION'!#REF!),"")</f>
        <v>#REF!</v>
      </c>
      <c r="Q30" s="421"/>
      <c r="R30" s="421" t="e">
        <f>IF(AND(' RIESGOS DE GESTION'!#REF!="Baja",' RIESGOS DE GESTION'!#REF!="Menor"),CONCATENATE("R",' RIESGOS DE GESTION'!#REF!),"")</f>
        <v>#REF!</v>
      </c>
      <c r="S30" s="421"/>
      <c r="T30" s="421" t="e">
        <f>IF(AND(' RIESGOS DE GESTION'!#REF!="Baja",' RIESGOS DE GESTION'!#REF!="Menor"),CONCATENATE("R",' RIESGOS DE GESTION'!#REF!),"")</f>
        <v>#REF!</v>
      </c>
      <c r="U30" s="422"/>
      <c r="V30" s="420" t="e">
        <f>IF(AND(' RIESGOS DE GESTION'!#REF!="Baja",' RIESGOS DE GESTION'!#REF!="Moderado"),CONCATENATE("R",' RIESGOS DE GESTION'!#REF!),"")</f>
        <v>#REF!</v>
      </c>
      <c r="W30" s="421"/>
      <c r="X30" s="421" t="e">
        <f>IF(AND(' RIESGOS DE GESTION'!#REF!="Baja",' RIESGOS DE GESTION'!#REF!="Moderado"),CONCATENATE("R",' RIESGOS DE GESTION'!#REF!),"")</f>
        <v>#REF!</v>
      </c>
      <c r="Y30" s="421"/>
      <c r="Z30" s="421" t="e">
        <f>IF(AND(' RIESGOS DE GESTION'!#REF!="Baja",' RIESGOS DE GESTION'!#REF!="Moderado"),CONCATENATE("R",' RIESGOS DE GESTION'!#REF!),"")</f>
        <v>#REF!</v>
      </c>
      <c r="AA30" s="422"/>
      <c r="AB30" s="438" t="e">
        <f>IF(AND(' RIESGOS DE GESTION'!#REF!="Baja",' RIESGOS DE GESTION'!#REF!="Mayor"),CONCATENATE("R",' RIESGOS DE GESTION'!#REF!),"")</f>
        <v>#REF!</v>
      </c>
      <c r="AC30" s="439"/>
      <c r="AD30" s="439" t="e">
        <f>IF(AND(' RIESGOS DE GESTION'!#REF!="Baja",' RIESGOS DE GESTION'!#REF!="Mayor"),CONCATENATE("R",' RIESGOS DE GESTION'!#REF!),"")</f>
        <v>#REF!</v>
      </c>
      <c r="AE30" s="439"/>
      <c r="AF30" s="439" t="e">
        <f>IF(AND(' RIESGOS DE GESTION'!#REF!="Baja",' RIESGOS DE GESTION'!#REF!="Mayor"),CONCATENATE("R",' RIESGOS DE GESTION'!#REF!),"")</f>
        <v>#REF!</v>
      </c>
      <c r="AG30" s="440"/>
      <c r="AH30" s="429" t="e">
        <f>IF(AND(' RIESGOS DE GESTION'!#REF!="Baja",' RIESGOS DE GESTION'!#REF!="Catastrófico"),CONCATENATE("R",' RIESGOS DE GESTION'!#REF!),"")</f>
        <v>#REF!</v>
      </c>
      <c r="AI30" s="430"/>
      <c r="AJ30" s="430" t="e">
        <f>IF(AND(' RIESGOS DE GESTION'!#REF!="Baja",' RIESGOS DE GESTION'!#REF!="Catastrófico"),CONCATENATE("R",' RIESGOS DE GESTION'!#REF!),"")</f>
        <v>#REF!</v>
      </c>
      <c r="AK30" s="430"/>
      <c r="AL30" s="430" t="e">
        <f>IF(AND(' RIESGOS DE GESTION'!#REF!="Baja",' RIESGOS DE GESTION'!#REF!="Catastrófico"),CONCATENATE("R",' RIESGOS DE GESTION'!#REF!),"")</f>
        <v>#REF!</v>
      </c>
      <c r="AM30" s="431"/>
      <c r="AN30" s="72"/>
      <c r="AO30" s="481" t="s">
        <v>379</v>
      </c>
      <c r="AP30" s="482"/>
      <c r="AQ30" s="482"/>
      <c r="AR30" s="482"/>
      <c r="AS30" s="482"/>
      <c r="AT30" s="483"/>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row>
    <row r="31" spans="1:80" x14ac:dyDescent="0.25">
      <c r="A31" s="72"/>
      <c r="B31" s="452"/>
      <c r="C31" s="452"/>
      <c r="D31" s="453"/>
      <c r="E31" s="445"/>
      <c r="F31" s="446"/>
      <c r="G31" s="446"/>
      <c r="H31" s="446"/>
      <c r="I31" s="446"/>
      <c r="J31" s="405"/>
      <c r="K31" s="406"/>
      <c r="L31" s="406"/>
      <c r="M31" s="406"/>
      <c r="N31" s="406"/>
      <c r="O31" s="407"/>
      <c r="P31" s="415"/>
      <c r="Q31" s="415"/>
      <c r="R31" s="415"/>
      <c r="S31" s="415"/>
      <c r="T31" s="415"/>
      <c r="U31" s="416"/>
      <c r="V31" s="414"/>
      <c r="W31" s="415"/>
      <c r="X31" s="415"/>
      <c r="Y31" s="415"/>
      <c r="Z31" s="415"/>
      <c r="AA31" s="416"/>
      <c r="AB31" s="432"/>
      <c r="AC31" s="433"/>
      <c r="AD31" s="433"/>
      <c r="AE31" s="433"/>
      <c r="AF31" s="433"/>
      <c r="AG31" s="434"/>
      <c r="AH31" s="423"/>
      <c r="AI31" s="424"/>
      <c r="AJ31" s="424"/>
      <c r="AK31" s="424"/>
      <c r="AL31" s="424"/>
      <c r="AM31" s="425"/>
      <c r="AN31" s="72"/>
      <c r="AO31" s="484"/>
      <c r="AP31" s="485"/>
      <c r="AQ31" s="485"/>
      <c r="AR31" s="485"/>
      <c r="AS31" s="485"/>
      <c r="AT31" s="486"/>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row>
    <row r="32" spans="1:80" x14ac:dyDescent="0.25">
      <c r="A32" s="72"/>
      <c r="B32" s="452"/>
      <c r="C32" s="452"/>
      <c r="D32" s="453"/>
      <c r="E32" s="445"/>
      <c r="F32" s="446"/>
      <c r="G32" s="446"/>
      <c r="H32" s="446"/>
      <c r="I32" s="446"/>
      <c r="J32" s="405" t="e">
        <f>IF(AND(' RIESGOS DE GESTION'!#REF!="Baja",' RIESGOS DE GESTION'!#REF!="Leve"),CONCATENATE("R",' RIESGOS DE GESTION'!#REF!),"")</f>
        <v>#REF!</v>
      </c>
      <c r="K32" s="406"/>
      <c r="L32" s="406" t="e">
        <f>IF(AND(' RIESGOS DE GESTION'!#REF!="Baja",' RIESGOS DE GESTION'!#REF!="Leve"),CONCATENATE("R",' RIESGOS DE GESTION'!#REF!),"")</f>
        <v>#REF!</v>
      </c>
      <c r="M32" s="406"/>
      <c r="N32" s="406" t="e">
        <f>IF(AND(' RIESGOS DE GESTION'!#REF!="Baja",' RIESGOS DE GESTION'!#REF!="Leve"),CONCATENATE("R",' RIESGOS DE GESTION'!#REF!),"")</f>
        <v>#REF!</v>
      </c>
      <c r="O32" s="407"/>
      <c r="P32" s="415" t="e">
        <f>IF(AND(' RIESGOS DE GESTION'!#REF!="Baja",' RIESGOS DE GESTION'!#REF!="Menor"),CONCATENATE("R",' RIESGOS DE GESTION'!#REF!),"")</f>
        <v>#REF!</v>
      </c>
      <c r="Q32" s="415"/>
      <c r="R32" s="415" t="e">
        <f>IF(AND(' RIESGOS DE GESTION'!#REF!="Baja",' RIESGOS DE GESTION'!#REF!="Menor"),CONCATENATE("R",' RIESGOS DE GESTION'!#REF!),"")</f>
        <v>#REF!</v>
      </c>
      <c r="S32" s="415"/>
      <c r="T32" s="415" t="e">
        <f>IF(AND(' RIESGOS DE GESTION'!#REF!="Baja",' RIESGOS DE GESTION'!#REF!="Menor"),CONCATENATE("R",' RIESGOS DE GESTION'!#REF!),"")</f>
        <v>#REF!</v>
      </c>
      <c r="U32" s="416"/>
      <c r="V32" s="414" t="e">
        <f>IF(AND(' RIESGOS DE GESTION'!#REF!="Baja",' RIESGOS DE GESTION'!#REF!="Moderado"),CONCATENATE("R",' RIESGOS DE GESTION'!#REF!),"")</f>
        <v>#REF!</v>
      </c>
      <c r="W32" s="415"/>
      <c r="X32" s="415" t="e">
        <f>IF(AND(' RIESGOS DE GESTION'!#REF!="Baja",' RIESGOS DE GESTION'!#REF!="Moderado"),CONCATENATE("R",' RIESGOS DE GESTION'!#REF!),"")</f>
        <v>#REF!</v>
      </c>
      <c r="Y32" s="415"/>
      <c r="Z32" s="415" t="e">
        <f>IF(AND(' RIESGOS DE GESTION'!#REF!="Baja",' RIESGOS DE GESTION'!#REF!="Moderado"),CONCATENATE("R",' RIESGOS DE GESTION'!#REF!),"")</f>
        <v>#REF!</v>
      </c>
      <c r="AA32" s="416"/>
      <c r="AB32" s="432" t="e">
        <f>IF(AND(' RIESGOS DE GESTION'!#REF!="Baja",' RIESGOS DE GESTION'!#REF!="Mayor"),CONCATENATE("R",' RIESGOS DE GESTION'!#REF!),"")</f>
        <v>#REF!</v>
      </c>
      <c r="AC32" s="433"/>
      <c r="AD32" s="433" t="e">
        <f>IF(AND(' RIESGOS DE GESTION'!#REF!="Baja",' RIESGOS DE GESTION'!#REF!="Mayor"),CONCATENATE("R",' RIESGOS DE GESTION'!#REF!),"")</f>
        <v>#REF!</v>
      </c>
      <c r="AE32" s="433"/>
      <c r="AF32" s="433" t="e">
        <f>IF(AND(' RIESGOS DE GESTION'!#REF!="Baja",' RIESGOS DE GESTION'!#REF!="Mayor"),CONCATENATE("R",' RIESGOS DE GESTION'!#REF!),"")</f>
        <v>#REF!</v>
      </c>
      <c r="AG32" s="434"/>
      <c r="AH32" s="423" t="e">
        <f>IF(AND(' RIESGOS DE GESTION'!#REF!="Baja",' RIESGOS DE GESTION'!#REF!="Catastrófico"),CONCATENATE("R",' RIESGOS DE GESTION'!#REF!),"")</f>
        <v>#REF!</v>
      </c>
      <c r="AI32" s="424"/>
      <c r="AJ32" s="424" t="e">
        <f>IF(AND(' RIESGOS DE GESTION'!#REF!="Baja",' RIESGOS DE GESTION'!#REF!="Catastrófico"),CONCATENATE("R",' RIESGOS DE GESTION'!#REF!),"")</f>
        <v>#REF!</v>
      </c>
      <c r="AK32" s="424"/>
      <c r="AL32" s="424" t="e">
        <f>IF(AND(' RIESGOS DE GESTION'!#REF!="Baja",' RIESGOS DE GESTION'!#REF!="Catastrófico"),CONCATENATE("R",' RIESGOS DE GESTION'!#REF!),"")</f>
        <v>#REF!</v>
      </c>
      <c r="AM32" s="425"/>
      <c r="AN32" s="72"/>
      <c r="AO32" s="484"/>
      <c r="AP32" s="485"/>
      <c r="AQ32" s="485"/>
      <c r="AR32" s="485"/>
      <c r="AS32" s="485"/>
      <c r="AT32" s="486"/>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row>
    <row r="33" spans="1:80" x14ac:dyDescent="0.25">
      <c r="A33" s="72"/>
      <c r="B33" s="452"/>
      <c r="C33" s="452"/>
      <c r="D33" s="453"/>
      <c r="E33" s="445"/>
      <c r="F33" s="446"/>
      <c r="G33" s="446"/>
      <c r="H33" s="446"/>
      <c r="I33" s="446"/>
      <c r="J33" s="405"/>
      <c r="K33" s="406"/>
      <c r="L33" s="406"/>
      <c r="M33" s="406"/>
      <c r="N33" s="406"/>
      <c r="O33" s="407"/>
      <c r="P33" s="415"/>
      <c r="Q33" s="415"/>
      <c r="R33" s="415"/>
      <c r="S33" s="415"/>
      <c r="T33" s="415"/>
      <c r="U33" s="416"/>
      <c r="V33" s="414"/>
      <c r="W33" s="415"/>
      <c r="X33" s="415"/>
      <c r="Y33" s="415"/>
      <c r="Z33" s="415"/>
      <c r="AA33" s="416"/>
      <c r="AB33" s="432"/>
      <c r="AC33" s="433"/>
      <c r="AD33" s="433"/>
      <c r="AE33" s="433"/>
      <c r="AF33" s="433"/>
      <c r="AG33" s="434"/>
      <c r="AH33" s="423"/>
      <c r="AI33" s="424"/>
      <c r="AJ33" s="424"/>
      <c r="AK33" s="424"/>
      <c r="AL33" s="424"/>
      <c r="AM33" s="425"/>
      <c r="AN33" s="72"/>
      <c r="AO33" s="484"/>
      <c r="AP33" s="485"/>
      <c r="AQ33" s="485"/>
      <c r="AR33" s="485"/>
      <c r="AS33" s="485"/>
      <c r="AT33" s="486"/>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row>
    <row r="34" spans="1:80" x14ac:dyDescent="0.25">
      <c r="A34" s="72"/>
      <c r="B34" s="452"/>
      <c r="C34" s="452"/>
      <c r="D34" s="453"/>
      <c r="E34" s="445"/>
      <c r="F34" s="446"/>
      <c r="G34" s="446"/>
      <c r="H34" s="446"/>
      <c r="I34" s="446"/>
      <c r="J34" s="405" t="e">
        <f>IF(AND(' RIESGOS DE GESTION'!#REF!="Baja",' RIESGOS DE GESTION'!#REF!="Leve"),CONCATENATE("R",' RIESGOS DE GESTION'!#REF!),"")</f>
        <v>#REF!</v>
      </c>
      <c r="K34" s="406"/>
      <c r="L34" s="406" t="e">
        <f>IF(AND(' RIESGOS DE GESTION'!#REF!="Baja",' RIESGOS DE GESTION'!#REF!="Leve"),CONCATENATE("R",' RIESGOS DE GESTION'!#REF!),"")</f>
        <v>#REF!</v>
      </c>
      <c r="M34" s="406"/>
      <c r="N34" s="406" t="e">
        <f>IF(AND(' RIESGOS DE GESTION'!#REF!="Baja",' RIESGOS DE GESTION'!#REF!="Leve"),CONCATENATE("R",' RIESGOS DE GESTION'!#REF!),"")</f>
        <v>#REF!</v>
      </c>
      <c r="O34" s="407"/>
      <c r="P34" s="415" t="e">
        <f>IF(AND(' RIESGOS DE GESTION'!#REF!="Baja",' RIESGOS DE GESTION'!#REF!="Menor"),CONCATENATE("R",' RIESGOS DE GESTION'!#REF!),"")</f>
        <v>#REF!</v>
      </c>
      <c r="Q34" s="415"/>
      <c r="R34" s="415" t="e">
        <f>IF(AND(' RIESGOS DE GESTION'!#REF!="Baja",' RIESGOS DE GESTION'!#REF!="Menor"),CONCATENATE("R",' RIESGOS DE GESTION'!#REF!),"")</f>
        <v>#REF!</v>
      </c>
      <c r="S34" s="415"/>
      <c r="T34" s="415" t="e">
        <f>IF(AND(' RIESGOS DE GESTION'!#REF!="Baja",' RIESGOS DE GESTION'!#REF!="Menor"),CONCATENATE("R",' RIESGOS DE GESTION'!#REF!),"")</f>
        <v>#REF!</v>
      </c>
      <c r="U34" s="416"/>
      <c r="V34" s="414" t="e">
        <f>IF(AND(' RIESGOS DE GESTION'!#REF!="Baja",' RIESGOS DE GESTION'!#REF!="Moderado"),CONCATENATE("R",' RIESGOS DE GESTION'!#REF!),"")</f>
        <v>#REF!</v>
      </c>
      <c r="W34" s="415"/>
      <c r="X34" s="415" t="e">
        <f>IF(AND(' RIESGOS DE GESTION'!#REF!="Baja",' RIESGOS DE GESTION'!#REF!="Moderado"),CONCATENATE("R",' RIESGOS DE GESTION'!#REF!),"")</f>
        <v>#REF!</v>
      </c>
      <c r="Y34" s="415"/>
      <c r="Z34" s="415" t="e">
        <f>IF(AND(' RIESGOS DE GESTION'!#REF!="Baja",' RIESGOS DE GESTION'!#REF!="Moderado"),CONCATENATE("R",' RIESGOS DE GESTION'!#REF!),"")</f>
        <v>#REF!</v>
      </c>
      <c r="AA34" s="416"/>
      <c r="AB34" s="432" t="e">
        <f>IF(AND(' RIESGOS DE GESTION'!#REF!="Baja",' RIESGOS DE GESTION'!#REF!="Mayor"),CONCATENATE("R",' RIESGOS DE GESTION'!#REF!),"")</f>
        <v>#REF!</v>
      </c>
      <c r="AC34" s="433"/>
      <c r="AD34" s="433" t="e">
        <f>IF(AND(' RIESGOS DE GESTION'!#REF!="Baja",' RIESGOS DE GESTION'!#REF!="Mayor"),CONCATENATE("R",' RIESGOS DE GESTION'!#REF!),"")</f>
        <v>#REF!</v>
      </c>
      <c r="AE34" s="433"/>
      <c r="AF34" s="433" t="e">
        <f>IF(AND(' RIESGOS DE GESTION'!#REF!="Baja",' RIESGOS DE GESTION'!#REF!="Mayor"),CONCATENATE("R",' RIESGOS DE GESTION'!#REF!),"")</f>
        <v>#REF!</v>
      </c>
      <c r="AG34" s="434"/>
      <c r="AH34" s="423" t="e">
        <f>IF(AND(' RIESGOS DE GESTION'!#REF!="Baja",' RIESGOS DE GESTION'!#REF!="Catastrófico"),CONCATENATE("R",' RIESGOS DE GESTION'!#REF!),"")</f>
        <v>#REF!</v>
      </c>
      <c r="AI34" s="424"/>
      <c r="AJ34" s="424" t="e">
        <f>IF(AND(' RIESGOS DE GESTION'!#REF!="Baja",' RIESGOS DE GESTION'!#REF!="Catastrófico"),CONCATENATE("R",' RIESGOS DE GESTION'!#REF!),"")</f>
        <v>#REF!</v>
      </c>
      <c r="AK34" s="424"/>
      <c r="AL34" s="424" t="e">
        <f>IF(AND(' RIESGOS DE GESTION'!#REF!="Baja",' RIESGOS DE GESTION'!#REF!="Catastrófico"),CONCATENATE("R",' RIESGOS DE GESTION'!#REF!),"")</f>
        <v>#REF!</v>
      </c>
      <c r="AM34" s="425"/>
      <c r="AN34" s="72"/>
      <c r="AO34" s="484"/>
      <c r="AP34" s="485"/>
      <c r="AQ34" s="485"/>
      <c r="AR34" s="485"/>
      <c r="AS34" s="485"/>
      <c r="AT34" s="486"/>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row>
    <row r="35" spans="1:80" x14ac:dyDescent="0.25">
      <c r="A35" s="72"/>
      <c r="B35" s="452"/>
      <c r="C35" s="452"/>
      <c r="D35" s="453"/>
      <c r="E35" s="445"/>
      <c r="F35" s="446"/>
      <c r="G35" s="446"/>
      <c r="H35" s="446"/>
      <c r="I35" s="446"/>
      <c r="J35" s="405"/>
      <c r="K35" s="406"/>
      <c r="L35" s="406"/>
      <c r="M35" s="406"/>
      <c r="N35" s="406"/>
      <c r="O35" s="407"/>
      <c r="P35" s="415"/>
      <c r="Q35" s="415"/>
      <c r="R35" s="415"/>
      <c r="S35" s="415"/>
      <c r="T35" s="415"/>
      <c r="U35" s="416"/>
      <c r="V35" s="414"/>
      <c r="W35" s="415"/>
      <c r="X35" s="415"/>
      <c r="Y35" s="415"/>
      <c r="Z35" s="415"/>
      <c r="AA35" s="416"/>
      <c r="AB35" s="432"/>
      <c r="AC35" s="433"/>
      <c r="AD35" s="433"/>
      <c r="AE35" s="433"/>
      <c r="AF35" s="433"/>
      <c r="AG35" s="434"/>
      <c r="AH35" s="423"/>
      <c r="AI35" s="424"/>
      <c r="AJ35" s="424"/>
      <c r="AK35" s="424"/>
      <c r="AL35" s="424"/>
      <c r="AM35" s="425"/>
      <c r="AN35" s="72"/>
      <c r="AO35" s="484"/>
      <c r="AP35" s="485"/>
      <c r="AQ35" s="485"/>
      <c r="AR35" s="485"/>
      <c r="AS35" s="485"/>
      <c r="AT35" s="486"/>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row>
    <row r="36" spans="1:80" x14ac:dyDescent="0.25">
      <c r="A36" s="72"/>
      <c r="B36" s="452"/>
      <c r="C36" s="452"/>
      <c r="D36" s="453"/>
      <c r="E36" s="445"/>
      <c r="F36" s="446"/>
      <c r="G36" s="446"/>
      <c r="H36" s="446"/>
      <c r="I36" s="446"/>
      <c r="J36" s="405" t="e">
        <f>IF(AND(' RIESGOS DE GESTION'!#REF!="Baja",' RIESGOS DE GESTION'!#REF!="Leve"),CONCATENATE("R",' RIESGOS DE GESTION'!#REF!),"")</f>
        <v>#REF!</v>
      </c>
      <c r="K36" s="406"/>
      <c r="L36" s="406" t="e">
        <f>IF(AND(' RIESGOS DE GESTION'!#REF!="Baja",' RIESGOS DE GESTION'!#REF!="Leve"),CONCATENATE("R",' RIESGOS DE GESTION'!#REF!),"")</f>
        <v>#REF!</v>
      </c>
      <c r="M36" s="406"/>
      <c r="N36" s="406" t="e">
        <f>IF(AND(' RIESGOS DE GESTION'!#REF!="Baja",' RIESGOS DE GESTION'!#REF!="Leve"),CONCATENATE("R",' RIESGOS DE GESTION'!#REF!),"")</f>
        <v>#REF!</v>
      </c>
      <c r="O36" s="407"/>
      <c r="P36" s="415" t="e">
        <f>IF(AND(' RIESGOS DE GESTION'!#REF!="Baja",' RIESGOS DE GESTION'!#REF!="Menor"),CONCATENATE("R",' RIESGOS DE GESTION'!#REF!),"")</f>
        <v>#REF!</v>
      </c>
      <c r="Q36" s="415"/>
      <c r="R36" s="415" t="e">
        <f>IF(AND(' RIESGOS DE GESTION'!#REF!="Baja",' RIESGOS DE GESTION'!#REF!="Menor"),CONCATENATE("R",' RIESGOS DE GESTION'!#REF!),"")</f>
        <v>#REF!</v>
      </c>
      <c r="S36" s="415"/>
      <c r="T36" s="415" t="e">
        <f>IF(AND(' RIESGOS DE GESTION'!#REF!="Baja",' RIESGOS DE GESTION'!#REF!="Menor"),CONCATENATE("R",' RIESGOS DE GESTION'!#REF!),"")</f>
        <v>#REF!</v>
      </c>
      <c r="U36" s="416"/>
      <c r="V36" s="414" t="e">
        <f>IF(AND(' RIESGOS DE GESTION'!#REF!="Baja",' RIESGOS DE GESTION'!#REF!="Moderado"),CONCATENATE("R",' RIESGOS DE GESTION'!#REF!),"")</f>
        <v>#REF!</v>
      </c>
      <c r="W36" s="415"/>
      <c r="X36" s="415" t="e">
        <f>IF(AND(' RIESGOS DE GESTION'!#REF!="Baja",' RIESGOS DE GESTION'!#REF!="Moderado"),CONCATENATE("R",' RIESGOS DE GESTION'!#REF!),"")</f>
        <v>#REF!</v>
      </c>
      <c r="Y36" s="415"/>
      <c r="Z36" s="415" t="e">
        <f>IF(AND(' RIESGOS DE GESTION'!#REF!="Baja",' RIESGOS DE GESTION'!#REF!="Moderado"),CONCATENATE("R",' RIESGOS DE GESTION'!#REF!),"")</f>
        <v>#REF!</v>
      </c>
      <c r="AA36" s="416"/>
      <c r="AB36" s="432" t="e">
        <f>IF(AND(' RIESGOS DE GESTION'!#REF!="Baja",' RIESGOS DE GESTION'!#REF!="Mayor"),CONCATENATE("R",' RIESGOS DE GESTION'!#REF!),"")</f>
        <v>#REF!</v>
      </c>
      <c r="AC36" s="433"/>
      <c r="AD36" s="433" t="e">
        <f>IF(AND(' RIESGOS DE GESTION'!#REF!="Baja",' RIESGOS DE GESTION'!#REF!="Mayor"),CONCATENATE("R",' RIESGOS DE GESTION'!#REF!),"")</f>
        <v>#REF!</v>
      </c>
      <c r="AE36" s="433"/>
      <c r="AF36" s="433" t="e">
        <f>IF(AND(' RIESGOS DE GESTION'!#REF!="Baja",' RIESGOS DE GESTION'!#REF!="Mayor"),CONCATENATE("R",' RIESGOS DE GESTION'!#REF!),"")</f>
        <v>#REF!</v>
      </c>
      <c r="AG36" s="434"/>
      <c r="AH36" s="423" t="e">
        <f>IF(AND(' RIESGOS DE GESTION'!#REF!="Baja",' RIESGOS DE GESTION'!#REF!="Catastrófico"),CONCATENATE("R",' RIESGOS DE GESTION'!#REF!),"")</f>
        <v>#REF!</v>
      </c>
      <c r="AI36" s="424"/>
      <c r="AJ36" s="424" t="e">
        <f>IF(AND(' RIESGOS DE GESTION'!#REF!="Baja",' RIESGOS DE GESTION'!#REF!="Catastrófico"),CONCATENATE("R",' RIESGOS DE GESTION'!#REF!),"")</f>
        <v>#REF!</v>
      </c>
      <c r="AK36" s="424"/>
      <c r="AL36" s="424" t="e">
        <f>IF(AND(' RIESGOS DE GESTION'!#REF!="Baja",' RIESGOS DE GESTION'!#REF!="Catastrófico"),CONCATENATE("R",' RIESGOS DE GESTION'!#REF!),"")</f>
        <v>#REF!</v>
      </c>
      <c r="AM36" s="425"/>
      <c r="AN36" s="72"/>
      <c r="AO36" s="484"/>
      <c r="AP36" s="485"/>
      <c r="AQ36" s="485"/>
      <c r="AR36" s="485"/>
      <c r="AS36" s="485"/>
      <c r="AT36" s="486"/>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row>
    <row r="37" spans="1:80" ht="15.75" thickBot="1" x14ac:dyDescent="0.3">
      <c r="A37" s="72"/>
      <c r="B37" s="452"/>
      <c r="C37" s="452"/>
      <c r="D37" s="453"/>
      <c r="E37" s="448"/>
      <c r="F37" s="449"/>
      <c r="G37" s="449"/>
      <c r="H37" s="449"/>
      <c r="I37" s="449"/>
      <c r="J37" s="408"/>
      <c r="K37" s="409"/>
      <c r="L37" s="409"/>
      <c r="M37" s="409"/>
      <c r="N37" s="409"/>
      <c r="O37" s="410"/>
      <c r="P37" s="418"/>
      <c r="Q37" s="418"/>
      <c r="R37" s="418"/>
      <c r="S37" s="418"/>
      <c r="T37" s="418"/>
      <c r="U37" s="419"/>
      <c r="V37" s="417"/>
      <c r="W37" s="418"/>
      <c r="X37" s="418"/>
      <c r="Y37" s="418"/>
      <c r="Z37" s="418"/>
      <c r="AA37" s="419"/>
      <c r="AB37" s="435"/>
      <c r="AC37" s="436"/>
      <c r="AD37" s="436"/>
      <c r="AE37" s="436"/>
      <c r="AF37" s="436"/>
      <c r="AG37" s="437"/>
      <c r="AH37" s="426"/>
      <c r="AI37" s="427"/>
      <c r="AJ37" s="427"/>
      <c r="AK37" s="427"/>
      <c r="AL37" s="427"/>
      <c r="AM37" s="428"/>
      <c r="AN37" s="72"/>
      <c r="AO37" s="487"/>
      <c r="AP37" s="488"/>
      <c r="AQ37" s="488"/>
      <c r="AR37" s="488"/>
      <c r="AS37" s="488"/>
      <c r="AT37" s="489"/>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row>
    <row r="38" spans="1:80" x14ac:dyDescent="0.25">
      <c r="A38" s="72"/>
      <c r="B38" s="452"/>
      <c r="C38" s="452"/>
      <c r="D38" s="453"/>
      <c r="E38" s="442" t="s">
        <v>380</v>
      </c>
      <c r="F38" s="443"/>
      <c r="G38" s="443"/>
      <c r="H38" s="443"/>
      <c r="I38" s="444"/>
      <c r="J38" s="411" t="e">
        <f>IF(AND(' RIESGOS DE GESTION'!#REF!="Muy Baja",' RIESGOS DE GESTION'!#REF!="Leve"),CONCATENATE("R",' RIESGOS DE GESTION'!#REF!),"")</f>
        <v>#REF!</v>
      </c>
      <c r="K38" s="412"/>
      <c r="L38" s="412" t="e">
        <f>IF(AND(' RIESGOS DE GESTION'!#REF!="Muy Baja",' RIESGOS DE GESTION'!#REF!="Leve"),CONCATENATE("R",' RIESGOS DE GESTION'!#REF!),"")</f>
        <v>#REF!</v>
      </c>
      <c r="M38" s="412"/>
      <c r="N38" s="412" t="e">
        <f>IF(AND(' RIESGOS DE GESTION'!#REF!="Muy Baja",' RIESGOS DE GESTION'!#REF!="Leve"),CONCATENATE("R",' RIESGOS DE GESTION'!#REF!),"")</f>
        <v>#REF!</v>
      </c>
      <c r="O38" s="413"/>
      <c r="P38" s="411" t="e">
        <f>IF(AND(' RIESGOS DE GESTION'!#REF!="Muy Baja",' RIESGOS DE GESTION'!#REF!="Menor"),CONCATENATE("R",' RIESGOS DE GESTION'!#REF!),"")</f>
        <v>#REF!</v>
      </c>
      <c r="Q38" s="412"/>
      <c r="R38" s="412" t="e">
        <f>IF(AND(' RIESGOS DE GESTION'!#REF!="Muy Baja",' RIESGOS DE GESTION'!#REF!="Menor"),CONCATENATE("R",' RIESGOS DE GESTION'!#REF!),"")</f>
        <v>#REF!</v>
      </c>
      <c r="S38" s="412"/>
      <c r="T38" s="412" t="e">
        <f>IF(AND(' RIESGOS DE GESTION'!#REF!="Muy Baja",' RIESGOS DE GESTION'!#REF!="Menor"),CONCATENATE("R",' RIESGOS DE GESTION'!#REF!),"")</f>
        <v>#REF!</v>
      </c>
      <c r="U38" s="413"/>
      <c r="V38" s="420" t="e">
        <f>IF(AND(' RIESGOS DE GESTION'!#REF!="Muy Baja",' RIESGOS DE GESTION'!#REF!="Moderado"),CONCATENATE("R",' RIESGOS DE GESTION'!#REF!),"")</f>
        <v>#REF!</v>
      </c>
      <c r="W38" s="421"/>
      <c r="X38" s="421" t="e">
        <f>IF(AND(' RIESGOS DE GESTION'!#REF!="Muy Baja",' RIESGOS DE GESTION'!#REF!="Moderado"),CONCATENATE("R",' RIESGOS DE GESTION'!#REF!),"")</f>
        <v>#REF!</v>
      </c>
      <c r="Y38" s="421"/>
      <c r="Z38" s="421" t="e">
        <f>IF(AND(' RIESGOS DE GESTION'!#REF!="Muy Baja",' RIESGOS DE GESTION'!#REF!="Moderado"),CONCATENATE("R",' RIESGOS DE GESTION'!#REF!),"")</f>
        <v>#REF!</v>
      </c>
      <c r="AA38" s="422"/>
      <c r="AB38" s="438" t="e">
        <f>IF(AND(' RIESGOS DE GESTION'!#REF!="Muy Baja",' RIESGOS DE GESTION'!#REF!="Mayor"),CONCATENATE("R",' RIESGOS DE GESTION'!#REF!),"")</f>
        <v>#REF!</v>
      </c>
      <c r="AC38" s="439"/>
      <c r="AD38" s="439" t="e">
        <f>IF(AND(' RIESGOS DE GESTION'!#REF!="Muy Baja",' RIESGOS DE GESTION'!#REF!="Mayor"),CONCATENATE("R",' RIESGOS DE GESTION'!#REF!),"")</f>
        <v>#REF!</v>
      </c>
      <c r="AE38" s="439"/>
      <c r="AF38" s="439" t="e">
        <f>IF(AND(' RIESGOS DE GESTION'!#REF!="Muy Baja",' RIESGOS DE GESTION'!#REF!="Mayor"),CONCATENATE("R",' RIESGOS DE GESTION'!#REF!),"")</f>
        <v>#REF!</v>
      </c>
      <c r="AG38" s="440"/>
      <c r="AH38" s="429" t="e">
        <f>IF(AND(' RIESGOS DE GESTION'!#REF!="Muy Baja",' RIESGOS DE GESTION'!#REF!="Catastrófico"),CONCATENATE("R",' RIESGOS DE GESTION'!#REF!),"")</f>
        <v>#REF!</v>
      </c>
      <c r="AI38" s="430"/>
      <c r="AJ38" s="430" t="e">
        <f>IF(AND(' RIESGOS DE GESTION'!#REF!="Muy Baja",' RIESGOS DE GESTION'!#REF!="Catastrófico"),CONCATENATE("R",' RIESGOS DE GESTION'!#REF!),"")</f>
        <v>#REF!</v>
      </c>
      <c r="AK38" s="430"/>
      <c r="AL38" s="430" t="e">
        <f>IF(AND(' RIESGOS DE GESTION'!#REF!="Muy Baja",' RIESGOS DE GESTION'!#REF!="Catastrófico"),CONCATENATE("R",' RIESGOS DE GESTION'!#REF!),"")</f>
        <v>#REF!</v>
      </c>
      <c r="AM38" s="431"/>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row>
    <row r="39" spans="1:80" x14ac:dyDescent="0.25">
      <c r="A39" s="72"/>
      <c r="B39" s="452"/>
      <c r="C39" s="452"/>
      <c r="D39" s="453"/>
      <c r="E39" s="445"/>
      <c r="F39" s="446"/>
      <c r="G39" s="446"/>
      <c r="H39" s="446"/>
      <c r="I39" s="447"/>
      <c r="J39" s="405"/>
      <c r="K39" s="406"/>
      <c r="L39" s="406"/>
      <c r="M39" s="406"/>
      <c r="N39" s="406"/>
      <c r="O39" s="407"/>
      <c r="P39" s="405"/>
      <c r="Q39" s="406"/>
      <c r="R39" s="406"/>
      <c r="S39" s="406"/>
      <c r="T39" s="406"/>
      <c r="U39" s="407"/>
      <c r="V39" s="414"/>
      <c r="W39" s="415"/>
      <c r="X39" s="415"/>
      <c r="Y39" s="415"/>
      <c r="Z39" s="415"/>
      <c r="AA39" s="416"/>
      <c r="AB39" s="432"/>
      <c r="AC39" s="433"/>
      <c r="AD39" s="433"/>
      <c r="AE39" s="433"/>
      <c r="AF39" s="433"/>
      <c r="AG39" s="434"/>
      <c r="AH39" s="423"/>
      <c r="AI39" s="424"/>
      <c r="AJ39" s="424"/>
      <c r="AK39" s="424"/>
      <c r="AL39" s="424"/>
      <c r="AM39" s="425"/>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row>
    <row r="40" spans="1:80" x14ac:dyDescent="0.25">
      <c r="A40" s="72"/>
      <c r="B40" s="452"/>
      <c r="C40" s="452"/>
      <c r="D40" s="453"/>
      <c r="E40" s="445"/>
      <c r="F40" s="446"/>
      <c r="G40" s="446"/>
      <c r="H40" s="446"/>
      <c r="I40" s="447"/>
      <c r="J40" s="405" t="e">
        <f>IF(AND(' RIESGOS DE GESTION'!#REF!="Muy Baja",' RIESGOS DE GESTION'!#REF!="Leve"),CONCATENATE("R",' RIESGOS DE GESTION'!#REF!),"")</f>
        <v>#REF!</v>
      </c>
      <c r="K40" s="406"/>
      <c r="L40" s="406" t="e">
        <f>IF(AND(' RIESGOS DE GESTION'!#REF!="Muy Baja",' RIESGOS DE GESTION'!#REF!="Leve"),CONCATENATE("R",' RIESGOS DE GESTION'!#REF!),"")</f>
        <v>#REF!</v>
      </c>
      <c r="M40" s="406"/>
      <c r="N40" s="406" t="e">
        <f>IF(AND(' RIESGOS DE GESTION'!#REF!="Muy Baja",' RIESGOS DE GESTION'!#REF!="Leve"),CONCATENATE("R",' RIESGOS DE GESTION'!#REF!),"")</f>
        <v>#REF!</v>
      </c>
      <c r="O40" s="407"/>
      <c r="P40" s="405" t="e">
        <f>IF(AND(' RIESGOS DE GESTION'!#REF!="Muy Baja",' RIESGOS DE GESTION'!#REF!="Menor"),CONCATENATE("R",' RIESGOS DE GESTION'!#REF!),"")</f>
        <v>#REF!</v>
      </c>
      <c r="Q40" s="406"/>
      <c r="R40" s="406" t="e">
        <f>IF(AND(' RIESGOS DE GESTION'!#REF!="Muy Baja",' RIESGOS DE GESTION'!#REF!="Menor"),CONCATENATE("R",' RIESGOS DE GESTION'!#REF!),"")</f>
        <v>#REF!</v>
      </c>
      <c r="S40" s="406"/>
      <c r="T40" s="406" t="e">
        <f>IF(AND(' RIESGOS DE GESTION'!#REF!="Muy Baja",' RIESGOS DE GESTION'!#REF!="Menor"),CONCATENATE("R",' RIESGOS DE GESTION'!#REF!),"")</f>
        <v>#REF!</v>
      </c>
      <c r="U40" s="407"/>
      <c r="V40" s="414" t="e">
        <f>IF(AND(' RIESGOS DE GESTION'!#REF!="Muy Baja",' RIESGOS DE GESTION'!#REF!="Moderado"),CONCATENATE("R",' RIESGOS DE GESTION'!#REF!),"")</f>
        <v>#REF!</v>
      </c>
      <c r="W40" s="415"/>
      <c r="X40" s="415" t="e">
        <f>IF(AND(' RIESGOS DE GESTION'!#REF!="Muy Baja",' RIESGOS DE GESTION'!#REF!="Moderado"),CONCATENATE("R",' RIESGOS DE GESTION'!#REF!),"")</f>
        <v>#REF!</v>
      </c>
      <c r="Y40" s="415"/>
      <c r="Z40" s="415" t="e">
        <f>IF(AND(' RIESGOS DE GESTION'!#REF!="Muy Baja",' RIESGOS DE GESTION'!#REF!="Moderado"),CONCATENATE("R",' RIESGOS DE GESTION'!#REF!),"")</f>
        <v>#REF!</v>
      </c>
      <c r="AA40" s="416"/>
      <c r="AB40" s="432" t="e">
        <f>IF(AND(' RIESGOS DE GESTION'!#REF!="Muy Baja",' RIESGOS DE GESTION'!#REF!="Mayor"),CONCATENATE("R",' RIESGOS DE GESTION'!#REF!),"")</f>
        <v>#REF!</v>
      </c>
      <c r="AC40" s="433"/>
      <c r="AD40" s="433" t="e">
        <f>IF(AND(' RIESGOS DE GESTION'!#REF!="Muy Baja",' RIESGOS DE GESTION'!#REF!="Mayor"),CONCATENATE("R",' RIESGOS DE GESTION'!#REF!),"")</f>
        <v>#REF!</v>
      </c>
      <c r="AE40" s="433"/>
      <c r="AF40" s="433" t="e">
        <f>IF(AND(' RIESGOS DE GESTION'!#REF!="Muy Baja",' RIESGOS DE GESTION'!#REF!="Mayor"),CONCATENATE("R",' RIESGOS DE GESTION'!#REF!),"")</f>
        <v>#REF!</v>
      </c>
      <c r="AG40" s="434"/>
      <c r="AH40" s="423" t="e">
        <f>IF(AND(' RIESGOS DE GESTION'!#REF!="Muy Baja",' RIESGOS DE GESTION'!#REF!="Catastrófico"),CONCATENATE("R",' RIESGOS DE GESTION'!#REF!),"")</f>
        <v>#REF!</v>
      </c>
      <c r="AI40" s="424"/>
      <c r="AJ40" s="424" t="e">
        <f>IF(AND(' RIESGOS DE GESTION'!#REF!="Muy Baja",' RIESGOS DE GESTION'!#REF!="Catastrófico"),CONCATENATE("R",' RIESGOS DE GESTION'!#REF!),"")</f>
        <v>#REF!</v>
      </c>
      <c r="AK40" s="424"/>
      <c r="AL40" s="424" t="e">
        <f>IF(AND(' RIESGOS DE GESTION'!#REF!="Muy Baja",' RIESGOS DE GESTION'!#REF!="Catastrófico"),CONCATENATE("R",' RIESGOS DE GESTION'!#REF!),"")</f>
        <v>#REF!</v>
      </c>
      <c r="AM40" s="425"/>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row>
    <row r="41" spans="1:80" x14ac:dyDescent="0.25">
      <c r="A41" s="72"/>
      <c r="B41" s="452"/>
      <c r="C41" s="452"/>
      <c r="D41" s="453"/>
      <c r="E41" s="445"/>
      <c r="F41" s="446"/>
      <c r="G41" s="446"/>
      <c r="H41" s="446"/>
      <c r="I41" s="447"/>
      <c r="J41" s="405"/>
      <c r="K41" s="406"/>
      <c r="L41" s="406"/>
      <c r="M41" s="406"/>
      <c r="N41" s="406"/>
      <c r="O41" s="407"/>
      <c r="P41" s="405"/>
      <c r="Q41" s="406"/>
      <c r="R41" s="406"/>
      <c r="S41" s="406"/>
      <c r="T41" s="406"/>
      <c r="U41" s="407"/>
      <c r="V41" s="414"/>
      <c r="W41" s="415"/>
      <c r="X41" s="415"/>
      <c r="Y41" s="415"/>
      <c r="Z41" s="415"/>
      <c r="AA41" s="416"/>
      <c r="AB41" s="432"/>
      <c r="AC41" s="433"/>
      <c r="AD41" s="433"/>
      <c r="AE41" s="433"/>
      <c r="AF41" s="433"/>
      <c r="AG41" s="434"/>
      <c r="AH41" s="423"/>
      <c r="AI41" s="424"/>
      <c r="AJ41" s="424"/>
      <c r="AK41" s="424"/>
      <c r="AL41" s="424"/>
      <c r="AM41" s="425"/>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row>
    <row r="42" spans="1:80" x14ac:dyDescent="0.25">
      <c r="A42" s="72"/>
      <c r="B42" s="452"/>
      <c r="C42" s="452"/>
      <c r="D42" s="453"/>
      <c r="E42" s="445"/>
      <c r="F42" s="446"/>
      <c r="G42" s="446"/>
      <c r="H42" s="446"/>
      <c r="I42" s="447"/>
      <c r="J42" s="405" t="e">
        <f>IF(AND(' RIESGOS DE GESTION'!#REF!="Muy Baja",' RIESGOS DE GESTION'!#REF!="Leve"),CONCATENATE("R",' RIESGOS DE GESTION'!#REF!),"")</f>
        <v>#REF!</v>
      </c>
      <c r="K42" s="406"/>
      <c r="L42" s="406" t="e">
        <f>IF(AND(' RIESGOS DE GESTION'!#REF!="Muy Baja",' RIESGOS DE GESTION'!#REF!="Leve"),CONCATENATE("R",' RIESGOS DE GESTION'!#REF!),"")</f>
        <v>#REF!</v>
      </c>
      <c r="M42" s="406"/>
      <c r="N42" s="406" t="e">
        <f>IF(AND(' RIESGOS DE GESTION'!#REF!="Muy Baja",' RIESGOS DE GESTION'!#REF!="Leve"),CONCATENATE("R",' RIESGOS DE GESTION'!#REF!),"")</f>
        <v>#REF!</v>
      </c>
      <c r="O42" s="407"/>
      <c r="P42" s="405" t="e">
        <f>IF(AND(' RIESGOS DE GESTION'!#REF!="Muy Baja",' RIESGOS DE GESTION'!#REF!="Menor"),CONCATENATE("R",' RIESGOS DE GESTION'!#REF!),"")</f>
        <v>#REF!</v>
      </c>
      <c r="Q42" s="406"/>
      <c r="R42" s="406" t="e">
        <f>IF(AND(' RIESGOS DE GESTION'!#REF!="Muy Baja",' RIESGOS DE GESTION'!#REF!="Menor"),CONCATENATE("R",' RIESGOS DE GESTION'!#REF!),"")</f>
        <v>#REF!</v>
      </c>
      <c r="S42" s="406"/>
      <c r="T42" s="406" t="e">
        <f>IF(AND(' RIESGOS DE GESTION'!#REF!="Muy Baja",' RIESGOS DE GESTION'!#REF!="Menor"),CONCATENATE("R",' RIESGOS DE GESTION'!#REF!),"")</f>
        <v>#REF!</v>
      </c>
      <c r="U42" s="407"/>
      <c r="V42" s="414" t="e">
        <f>IF(AND(' RIESGOS DE GESTION'!#REF!="Muy Baja",' RIESGOS DE GESTION'!#REF!="Moderado"),CONCATENATE("R",' RIESGOS DE GESTION'!#REF!),"")</f>
        <v>#REF!</v>
      </c>
      <c r="W42" s="415"/>
      <c r="X42" s="415" t="e">
        <f>IF(AND(' RIESGOS DE GESTION'!#REF!="Muy Baja",' RIESGOS DE GESTION'!#REF!="Moderado"),CONCATENATE("R",' RIESGOS DE GESTION'!#REF!),"")</f>
        <v>#REF!</v>
      </c>
      <c r="Y42" s="415"/>
      <c r="Z42" s="415" t="e">
        <f>IF(AND(' RIESGOS DE GESTION'!#REF!="Muy Baja",' RIESGOS DE GESTION'!#REF!="Moderado"),CONCATENATE("R",' RIESGOS DE GESTION'!#REF!),"")</f>
        <v>#REF!</v>
      </c>
      <c r="AA42" s="416"/>
      <c r="AB42" s="432" t="e">
        <f>IF(AND(' RIESGOS DE GESTION'!#REF!="Muy Baja",' RIESGOS DE GESTION'!#REF!="Mayor"),CONCATENATE("R",' RIESGOS DE GESTION'!#REF!),"")</f>
        <v>#REF!</v>
      </c>
      <c r="AC42" s="433"/>
      <c r="AD42" s="433" t="e">
        <f>IF(AND(' RIESGOS DE GESTION'!#REF!="Muy Baja",' RIESGOS DE GESTION'!#REF!="Mayor"),CONCATENATE("R",' RIESGOS DE GESTION'!#REF!),"")</f>
        <v>#REF!</v>
      </c>
      <c r="AE42" s="433"/>
      <c r="AF42" s="433" t="e">
        <f>IF(AND(' RIESGOS DE GESTION'!#REF!="Muy Baja",' RIESGOS DE GESTION'!#REF!="Mayor"),CONCATENATE("R",' RIESGOS DE GESTION'!#REF!),"")</f>
        <v>#REF!</v>
      </c>
      <c r="AG42" s="434"/>
      <c r="AH42" s="423" t="e">
        <f>IF(AND(' RIESGOS DE GESTION'!#REF!="Muy Baja",' RIESGOS DE GESTION'!#REF!="Catastrófico"),CONCATENATE("R",' RIESGOS DE GESTION'!#REF!),"")</f>
        <v>#REF!</v>
      </c>
      <c r="AI42" s="424"/>
      <c r="AJ42" s="424" t="e">
        <f>IF(AND(' RIESGOS DE GESTION'!#REF!="Muy Baja",' RIESGOS DE GESTION'!#REF!="Catastrófico"),CONCATENATE("R",' RIESGOS DE GESTION'!#REF!),"")</f>
        <v>#REF!</v>
      </c>
      <c r="AK42" s="424"/>
      <c r="AL42" s="424" t="e">
        <f>IF(AND(' RIESGOS DE GESTION'!#REF!="Muy Baja",' RIESGOS DE GESTION'!#REF!="Catastrófico"),CONCATENATE("R",' RIESGOS DE GESTION'!#REF!),"")</f>
        <v>#REF!</v>
      </c>
      <c r="AM42" s="425"/>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row>
    <row r="43" spans="1:80" x14ac:dyDescent="0.25">
      <c r="A43" s="72"/>
      <c r="B43" s="452"/>
      <c r="C43" s="452"/>
      <c r="D43" s="453"/>
      <c r="E43" s="445"/>
      <c r="F43" s="446"/>
      <c r="G43" s="446"/>
      <c r="H43" s="446"/>
      <c r="I43" s="447"/>
      <c r="J43" s="405"/>
      <c r="K43" s="406"/>
      <c r="L43" s="406"/>
      <c r="M43" s="406"/>
      <c r="N43" s="406"/>
      <c r="O43" s="407"/>
      <c r="P43" s="405"/>
      <c r="Q43" s="406"/>
      <c r="R43" s="406"/>
      <c r="S43" s="406"/>
      <c r="T43" s="406"/>
      <c r="U43" s="407"/>
      <c r="V43" s="414"/>
      <c r="W43" s="415"/>
      <c r="X43" s="415"/>
      <c r="Y43" s="415"/>
      <c r="Z43" s="415"/>
      <c r="AA43" s="416"/>
      <c r="AB43" s="432"/>
      <c r="AC43" s="433"/>
      <c r="AD43" s="433"/>
      <c r="AE43" s="433"/>
      <c r="AF43" s="433"/>
      <c r="AG43" s="434"/>
      <c r="AH43" s="423"/>
      <c r="AI43" s="424"/>
      <c r="AJ43" s="424"/>
      <c r="AK43" s="424"/>
      <c r="AL43" s="424"/>
      <c r="AM43" s="425"/>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row>
    <row r="44" spans="1:80" x14ac:dyDescent="0.25">
      <c r="A44" s="72"/>
      <c r="B44" s="452"/>
      <c r="C44" s="452"/>
      <c r="D44" s="453"/>
      <c r="E44" s="445"/>
      <c r="F44" s="446"/>
      <c r="G44" s="446"/>
      <c r="H44" s="446"/>
      <c r="I44" s="447"/>
      <c r="J44" s="405" t="e">
        <f>IF(AND(' RIESGOS DE GESTION'!#REF!="Muy Baja",' RIESGOS DE GESTION'!#REF!="Leve"),CONCATENATE("R",' RIESGOS DE GESTION'!#REF!),"")</f>
        <v>#REF!</v>
      </c>
      <c r="K44" s="406"/>
      <c r="L44" s="406" t="e">
        <f>IF(AND(' RIESGOS DE GESTION'!#REF!="Muy Baja",' RIESGOS DE GESTION'!#REF!="Leve"),CONCATENATE("R",' RIESGOS DE GESTION'!#REF!),"")</f>
        <v>#REF!</v>
      </c>
      <c r="M44" s="406"/>
      <c r="N44" s="406" t="e">
        <f>IF(AND(' RIESGOS DE GESTION'!#REF!="Muy Baja",' RIESGOS DE GESTION'!#REF!="Leve"),CONCATENATE("R",' RIESGOS DE GESTION'!#REF!),"")</f>
        <v>#REF!</v>
      </c>
      <c r="O44" s="407"/>
      <c r="P44" s="405" t="e">
        <f>IF(AND(' RIESGOS DE GESTION'!#REF!="Muy Baja",' RIESGOS DE GESTION'!#REF!="Menor"),CONCATENATE("R",' RIESGOS DE GESTION'!#REF!),"")</f>
        <v>#REF!</v>
      </c>
      <c r="Q44" s="406"/>
      <c r="R44" s="406" t="e">
        <f>IF(AND(' RIESGOS DE GESTION'!#REF!="Muy Baja",' RIESGOS DE GESTION'!#REF!="Menor"),CONCATENATE("R",' RIESGOS DE GESTION'!#REF!),"")</f>
        <v>#REF!</v>
      </c>
      <c r="S44" s="406"/>
      <c r="T44" s="406" t="e">
        <f>IF(AND(' RIESGOS DE GESTION'!#REF!="Muy Baja",' RIESGOS DE GESTION'!#REF!="Menor"),CONCATENATE("R",' RIESGOS DE GESTION'!#REF!),"")</f>
        <v>#REF!</v>
      </c>
      <c r="U44" s="407"/>
      <c r="V44" s="414" t="e">
        <f>IF(AND(' RIESGOS DE GESTION'!#REF!="Muy Baja",' RIESGOS DE GESTION'!#REF!="Moderado"),CONCATENATE("R",' RIESGOS DE GESTION'!#REF!),"")</f>
        <v>#REF!</v>
      </c>
      <c r="W44" s="415"/>
      <c r="X44" s="415" t="e">
        <f>IF(AND(' RIESGOS DE GESTION'!#REF!="Muy Baja",' RIESGOS DE GESTION'!#REF!="Moderado"),CONCATENATE("R",' RIESGOS DE GESTION'!#REF!),"")</f>
        <v>#REF!</v>
      </c>
      <c r="Y44" s="415"/>
      <c r="Z44" s="415" t="e">
        <f>IF(AND(' RIESGOS DE GESTION'!#REF!="Muy Baja",' RIESGOS DE GESTION'!#REF!="Moderado"),CONCATENATE("R",' RIESGOS DE GESTION'!#REF!),"")</f>
        <v>#REF!</v>
      </c>
      <c r="AA44" s="416"/>
      <c r="AB44" s="432" t="e">
        <f>IF(AND(' RIESGOS DE GESTION'!#REF!="Muy Baja",' RIESGOS DE GESTION'!#REF!="Mayor"),CONCATENATE("R",' RIESGOS DE GESTION'!#REF!),"")</f>
        <v>#REF!</v>
      </c>
      <c r="AC44" s="433"/>
      <c r="AD44" s="433" t="e">
        <f>IF(AND(' RIESGOS DE GESTION'!#REF!="Muy Baja",' RIESGOS DE GESTION'!#REF!="Mayor"),CONCATENATE("R",' RIESGOS DE GESTION'!#REF!),"")</f>
        <v>#REF!</v>
      </c>
      <c r="AE44" s="433"/>
      <c r="AF44" s="433" t="e">
        <f>IF(AND(' RIESGOS DE GESTION'!#REF!="Muy Baja",' RIESGOS DE GESTION'!#REF!="Mayor"),CONCATENATE("R",' RIESGOS DE GESTION'!#REF!),"")</f>
        <v>#REF!</v>
      </c>
      <c r="AG44" s="434"/>
      <c r="AH44" s="423" t="e">
        <f>IF(AND(' RIESGOS DE GESTION'!#REF!="Muy Baja",' RIESGOS DE GESTION'!#REF!="Catastrófico"),CONCATENATE("R",' RIESGOS DE GESTION'!#REF!),"")</f>
        <v>#REF!</v>
      </c>
      <c r="AI44" s="424"/>
      <c r="AJ44" s="424" t="e">
        <f>IF(AND(' RIESGOS DE GESTION'!#REF!="Muy Baja",' RIESGOS DE GESTION'!#REF!="Catastrófico"),CONCATENATE("R",' RIESGOS DE GESTION'!#REF!),"")</f>
        <v>#REF!</v>
      </c>
      <c r="AK44" s="424"/>
      <c r="AL44" s="424" t="e">
        <f>IF(AND(' RIESGOS DE GESTION'!#REF!="Muy Baja",' RIESGOS DE GESTION'!#REF!="Catastrófico"),CONCATENATE("R",' RIESGOS DE GESTION'!#REF!),"")</f>
        <v>#REF!</v>
      </c>
      <c r="AM44" s="425"/>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row>
    <row r="45" spans="1:80" ht="15.75" thickBot="1" x14ac:dyDescent="0.3">
      <c r="A45" s="72"/>
      <c r="B45" s="452"/>
      <c r="C45" s="452"/>
      <c r="D45" s="453"/>
      <c r="E45" s="448"/>
      <c r="F45" s="449"/>
      <c r="G45" s="449"/>
      <c r="H45" s="449"/>
      <c r="I45" s="450"/>
      <c r="J45" s="408"/>
      <c r="K45" s="409"/>
      <c r="L45" s="409"/>
      <c r="M45" s="409"/>
      <c r="N45" s="409"/>
      <c r="O45" s="410"/>
      <c r="P45" s="408"/>
      <c r="Q45" s="409"/>
      <c r="R45" s="409"/>
      <c r="S45" s="409"/>
      <c r="T45" s="409"/>
      <c r="U45" s="410"/>
      <c r="V45" s="417"/>
      <c r="W45" s="418"/>
      <c r="X45" s="418"/>
      <c r="Y45" s="418"/>
      <c r="Z45" s="418"/>
      <c r="AA45" s="419"/>
      <c r="AB45" s="435"/>
      <c r="AC45" s="436"/>
      <c r="AD45" s="436"/>
      <c r="AE45" s="436"/>
      <c r="AF45" s="436"/>
      <c r="AG45" s="437"/>
      <c r="AH45" s="426"/>
      <c r="AI45" s="427"/>
      <c r="AJ45" s="427"/>
      <c r="AK45" s="427"/>
      <c r="AL45" s="427"/>
      <c r="AM45" s="428"/>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row>
    <row r="46" spans="1:80" x14ac:dyDescent="0.25">
      <c r="A46" s="72"/>
      <c r="B46" s="72"/>
      <c r="C46" s="72"/>
      <c r="D46" s="72"/>
      <c r="E46" s="72"/>
      <c r="F46" s="72"/>
      <c r="G46" s="72"/>
      <c r="H46" s="72"/>
      <c r="I46" s="72"/>
      <c r="J46" s="442" t="s">
        <v>381</v>
      </c>
      <c r="K46" s="443"/>
      <c r="L46" s="443"/>
      <c r="M46" s="443"/>
      <c r="N46" s="443"/>
      <c r="O46" s="444"/>
      <c r="P46" s="442" t="s">
        <v>382</v>
      </c>
      <c r="Q46" s="443"/>
      <c r="R46" s="443"/>
      <c r="S46" s="443"/>
      <c r="T46" s="443"/>
      <c r="U46" s="444"/>
      <c r="V46" s="442" t="s">
        <v>383</v>
      </c>
      <c r="W46" s="443"/>
      <c r="X46" s="443"/>
      <c r="Y46" s="443"/>
      <c r="Z46" s="443"/>
      <c r="AA46" s="444"/>
      <c r="AB46" s="442" t="s">
        <v>384</v>
      </c>
      <c r="AC46" s="451"/>
      <c r="AD46" s="443"/>
      <c r="AE46" s="443"/>
      <c r="AF46" s="443"/>
      <c r="AG46" s="444"/>
      <c r="AH46" s="442" t="s">
        <v>385</v>
      </c>
      <c r="AI46" s="443"/>
      <c r="AJ46" s="443"/>
      <c r="AK46" s="443"/>
      <c r="AL46" s="443"/>
      <c r="AM46" s="444"/>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x14ac:dyDescent="0.25">
      <c r="A47" s="72"/>
      <c r="B47" s="72"/>
      <c r="C47" s="72"/>
      <c r="D47" s="72"/>
      <c r="E47" s="72"/>
      <c r="F47" s="72"/>
      <c r="G47" s="72"/>
      <c r="H47" s="72"/>
      <c r="I47" s="72"/>
      <c r="J47" s="445"/>
      <c r="K47" s="446"/>
      <c r="L47" s="446"/>
      <c r="M47" s="446"/>
      <c r="N47" s="446"/>
      <c r="O47" s="447"/>
      <c r="P47" s="445"/>
      <c r="Q47" s="446"/>
      <c r="R47" s="446"/>
      <c r="S47" s="446"/>
      <c r="T47" s="446"/>
      <c r="U47" s="447"/>
      <c r="V47" s="445"/>
      <c r="W47" s="446"/>
      <c r="X47" s="446"/>
      <c r="Y47" s="446"/>
      <c r="Z47" s="446"/>
      <c r="AA47" s="447"/>
      <c r="AB47" s="445"/>
      <c r="AC47" s="446"/>
      <c r="AD47" s="446"/>
      <c r="AE47" s="446"/>
      <c r="AF47" s="446"/>
      <c r="AG47" s="447"/>
      <c r="AH47" s="445"/>
      <c r="AI47" s="446"/>
      <c r="AJ47" s="446"/>
      <c r="AK47" s="446"/>
      <c r="AL47" s="446"/>
      <c r="AM47" s="447"/>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x14ac:dyDescent="0.25">
      <c r="A48" s="72"/>
      <c r="B48" s="72"/>
      <c r="C48" s="72"/>
      <c r="D48" s="72"/>
      <c r="E48" s="72"/>
      <c r="F48" s="72"/>
      <c r="G48" s="72"/>
      <c r="H48" s="72"/>
      <c r="I48" s="72"/>
      <c r="J48" s="445"/>
      <c r="K48" s="446"/>
      <c r="L48" s="446"/>
      <c r="M48" s="446"/>
      <c r="N48" s="446"/>
      <c r="O48" s="447"/>
      <c r="P48" s="445"/>
      <c r="Q48" s="446"/>
      <c r="R48" s="446"/>
      <c r="S48" s="446"/>
      <c r="T48" s="446"/>
      <c r="U48" s="447"/>
      <c r="V48" s="445"/>
      <c r="W48" s="446"/>
      <c r="X48" s="446"/>
      <c r="Y48" s="446"/>
      <c r="Z48" s="446"/>
      <c r="AA48" s="447"/>
      <c r="AB48" s="445"/>
      <c r="AC48" s="446"/>
      <c r="AD48" s="446"/>
      <c r="AE48" s="446"/>
      <c r="AF48" s="446"/>
      <c r="AG48" s="447"/>
      <c r="AH48" s="445"/>
      <c r="AI48" s="446"/>
      <c r="AJ48" s="446"/>
      <c r="AK48" s="446"/>
      <c r="AL48" s="446"/>
      <c r="AM48" s="447"/>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x14ac:dyDescent="0.25">
      <c r="A49" s="72"/>
      <c r="B49" s="72"/>
      <c r="C49" s="72"/>
      <c r="D49" s="72"/>
      <c r="E49" s="72"/>
      <c r="F49" s="72"/>
      <c r="G49" s="72"/>
      <c r="H49" s="72"/>
      <c r="I49" s="72"/>
      <c r="J49" s="445"/>
      <c r="K49" s="446"/>
      <c r="L49" s="446"/>
      <c r="M49" s="446"/>
      <c r="N49" s="446"/>
      <c r="O49" s="447"/>
      <c r="P49" s="445"/>
      <c r="Q49" s="446"/>
      <c r="R49" s="446"/>
      <c r="S49" s="446"/>
      <c r="T49" s="446"/>
      <c r="U49" s="447"/>
      <c r="V49" s="445"/>
      <c r="W49" s="446"/>
      <c r="X49" s="446"/>
      <c r="Y49" s="446"/>
      <c r="Z49" s="446"/>
      <c r="AA49" s="447"/>
      <c r="AB49" s="445"/>
      <c r="AC49" s="446"/>
      <c r="AD49" s="446"/>
      <c r="AE49" s="446"/>
      <c r="AF49" s="446"/>
      <c r="AG49" s="447"/>
      <c r="AH49" s="445"/>
      <c r="AI49" s="446"/>
      <c r="AJ49" s="446"/>
      <c r="AK49" s="446"/>
      <c r="AL49" s="446"/>
      <c r="AM49" s="447"/>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x14ac:dyDescent="0.25">
      <c r="A50" s="72"/>
      <c r="B50" s="72"/>
      <c r="C50" s="72"/>
      <c r="D50" s="72"/>
      <c r="E50" s="72"/>
      <c r="F50" s="72"/>
      <c r="G50" s="72"/>
      <c r="H50" s="72"/>
      <c r="I50" s="72"/>
      <c r="J50" s="445"/>
      <c r="K50" s="446"/>
      <c r="L50" s="446"/>
      <c r="M50" s="446"/>
      <c r="N50" s="446"/>
      <c r="O50" s="447"/>
      <c r="P50" s="445"/>
      <c r="Q50" s="446"/>
      <c r="R50" s="446"/>
      <c r="S50" s="446"/>
      <c r="T50" s="446"/>
      <c r="U50" s="447"/>
      <c r="V50" s="445"/>
      <c r="W50" s="446"/>
      <c r="X50" s="446"/>
      <c r="Y50" s="446"/>
      <c r="Z50" s="446"/>
      <c r="AA50" s="447"/>
      <c r="AB50" s="445"/>
      <c r="AC50" s="446"/>
      <c r="AD50" s="446"/>
      <c r="AE50" s="446"/>
      <c r="AF50" s="446"/>
      <c r="AG50" s="447"/>
      <c r="AH50" s="445"/>
      <c r="AI50" s="446"/>
      <c r="AJ50" s="446"/>
      <c r="AK50" s="446"/>
      <c r="AL50" s="446"/>
      <c r="AM50" s="447"/>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75" thickBot="1" x14ac:dyDescent="0.3">
      <c r="A51" s="72"/>
      <c r="B51" s="72"/>
      <c r="C51" s="72"/>
      <c r="D51" s="72"/>
      <c r="E51" s="72"/>
      <c r="F51" s="72"/>
      <c r="G51" s="72"/>
      <c r="H51" s="72"/>
      <c r="I51" s="72"/>
      <c r="J51" s="448"/>
      <c r="K51" s="449"/>
      <c r="L51" s="449"/>
      <c r="M51" s="449"/>
      <c r="N51" s="449"/>
      <c r="O51" s="450"/>
      <c r="P51" s="448"/>
      <c r="Q51" s="449"/>
      <c r="R51" s="449"/>
      <c r="S51" s="449"/>
      <c r="T51" s="449"/>
      <c r="U51" s="450"/>
      <c r="V51" s="448"/>
      <c r="W51" s="449"/>
      <c r="X51" s="449"/>
      <c r="Y51" s="449"/>
      <c r="Z51" s="449"/>
      <c r="AA51" s="450"/>
      <c r="AB51" s="448"/>
      <c r="AC51" s="449"/>
      <c r="AD51" s="449"/>
      <c r="AE51" s="449"/>
      <c r="AF51" s="449"/>
      <c r="AG51" s="450"/>
      <c r="AH51" s="448"/>
      <c r="AI51" s="449"/>
      <c r="AJ51" s="449"/>
      <c r="AK51" s="449"/>
      <c r="AL51" s="449"/>
      <c r="AM51" s="450"/>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x14ac:dyDescent="0.25">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x14ac:dyDescent="0.25">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x14ac:dyDescent="0.25">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row>
    <row r="63" spans="1:80" x14ac:dyDescent="0.25">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row>
    <row r="64" spans="1:80" x14ac:dyDescent="0.25">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row>
    <row r="65" spans="1:8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row>
    <row r="66" spans="1:8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row>
    <row r="67" spans="1:8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row>
    <row r="68" spans="1:8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row>
    <row r="69" spans="1:8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row>
    <row r="70" spans="1:8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row>
    <row r="71" spans="1:8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row>
    <row r="72" spans="1:8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row>
    <row r="73" spans="1:8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row>
    <row r="74" spans="1:8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row>
    <row r="75" spans="1:8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row>
    <row r="76" spans="1:8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row>
    <row r="77" spans="1:8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row>
    <row r="78" spans="1:8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row>
    <row r="79" spans="1:8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row>
    <row r="80" spans="1:8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row>
    <row r="81" spans="1:63"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row>
    <row r="82" spans="1:63"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row>
    <row r="83" spans="1:63"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row>
    <row r="84" spans="1:63"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row>
    <row r="85" spans="1:63"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row>
    <row r="86" spans="1:63"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row>
    <row r="87" spans="1:63"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row>
    <row r="88" spans="1:63"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row>
    <row r="89" spans="1:63"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row>
    <row r="90" spans="1:63"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row>
    <row r="91" spans="1:63"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row>
    <row r="92" spans="1:63"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row>
    <row r="93" spans="1:63"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row>
    <row r="94" spans="1:63"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row>
    <row r="95" spans="1:63"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row>
    <row r="96" spans="1:63"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row>
    <row r="97" spans="1:63"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row>
    <row r="98" spans="1:63"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row>
    <row r="99" spans="1:63"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row>
    <row r="100" spans="1:63"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row>
    <row r="101" spans="1:63"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row>
    <row r="102" spans="1:63"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row>
    <row r="103" spans="1:63"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row>
    <row r="104" spans="1:63"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row>
    <row r="105" spans="1:63"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row>
    <row r="106" spans="1:63"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row>
    <row r="107" spans="1:63"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row>
    <row r="108" spans="1:63"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row>
    <row r="109" spans="1:63"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row>
    <row r="110" spans="1:63"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row>
    <row r="111" spans="1:63"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row>
    <row r="112" spans="1:63"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row>
    <row r="113" spans="1:63"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row>
    <row r="114" spans="1:63"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row>
    <row r="115" spans="1:63"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row>
    <row r="116" spans="1:63"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row>
    <row r="117" spans="1:63"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row>
    <row r="118" spans="1:63"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row>
    <row r="119" spans="1:63"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row>
    <row r="120" spans="1:63"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row>
    <row r="121" spans="1:63"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row>
    <row r="122" spans="1:63" x14ac:dyDescent="0.25">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row>
    <row r="123" spans="1:63" x14ac:dyDescent="0.25">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row>
    <row r="124" spans="1:63" x14ac:dyDescent="0.25">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row>
    <row r="125" spans="1:63" x14ac:dyDescent="0.25">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row>
    <row r="126" spans="1:63" x14ac:dyDescent="0.25">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row>
    <row r="127" spans="1:63" x14ac:dyDescent="0.25">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row>
    <row r="128" spans="1:63" x14ac:dyDescent="0.25">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row>
    <row r="129" spans="2:63" x14ac:dyDescent="0.25">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row>
    <row r="130" spans="2:63" x14ac:dyDescent="0.25">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row>
    <row r="131" spans="2:63" x14ac:dyDescent="0.25">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row>
    <row r="132" spans="2:63" x14ac:dyDescent="0.25">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row>
    <row r="133" spans="2:63" x14ac:dyDescent="0.25">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row>
    <row r="134" spans="2:63" x14ac:dyDescent="0.25">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row>
    <row r="135" spans="2:63" x14ac:dyDescent="0.25">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row>
    <row r="136" spans="2:63" x14ac:dyDescent="0.25">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row>
    <row r="137" spans="2:63" x14ac:dyDescent="0.25">
      <c r="B137" s="72"/>
      <c r="C137" s="72"/>
      <c r="D137" s="72"/>
      <c r="E137" s="72"/>
      <c r="F137" s="72"/>
      <c r="G137" s="72"/>
      <c r="H137" s="72"/>
      <c r="I137" s="72"/>
    </row>
    <row r="138" spans="2:63" x14ac:dyDescent="0.25">
      <c r="B138" s="72"/>
      <c r="C138" s="72"/>
      <c r="D138" s="72"/>
      <c r="E138" s="72"/>
      <c r="F138" s="72"/>
      <c r="G138" s="72"/>
      <c r="H138" s="72"/>
      <c r="I138" s="72"/>
    </row>
    <row r="139" spans="2:63" x14ac:dyDescent="0.25">
      <c r="B139" s="72"/>
      <c r="C139" s="72"/>
      <c r="D139" s="72"/>
      <c r="E139" s="72"/>
      <c r="F139" s="72"/>
      <c r="G139" s="72"/>
      <c r="H139" s="72"/>
      <c r="I139" s="72"/>
    </row>
    <row r="140" spans="2:63" x14ac:dyDescent="0.25">
      <c r="B140" s="72"/>
      <c r="C140" s="72"/>
      <c r="D140" s="72"/>
      <c r="E140" s="72"/>
      <c r="F140" s="72"/>
      <c r="G140" s="72"/>
      <c r="H140" s="72"/>
      <c r="I140" s="72"/>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row>
    <row r="2" spans="1:91" ht="18" customHeight="1" x14ac:dyDescent="0.25">
      <c r="A2" s="72"/>
      <c r="B2" s="519" t="s">
        <v>386</v>
      </c>
      <c r="C2" s="520"/>
      <c r="D2" s="520"/>
      <c r="E2" s="520"/>
      <c r="F2" s="520"/>
      <c r="G2" s="520"/>
      <c r="H2" s="520"/>
      <c r="I2" s="520"/>
      <c r="J2" s="441" t="s">
        <v>15</v>
      </c>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row>
    <row r="3" spans="1:91" ht="18.75" customHeight="1" x14ac:dyDescent="0.25">
      <c r="A3" s="72"/>
      <c r="B3" s="520"/>
      <c r="C3" s="520"/>
      <c r="D3" s="520"/>
      <c r="E3" s="520"/>
      <c r="F3" s="520"/>
      <c r="G3" s="520"/>
      <c r="H3" s="520"/>
      <c r="I3" s="520"/>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row>
    <row r="4" spans="1:91" ht="15" customHeight="1" x14ac:dyDescent="0.25">
      <c r="A4" s="72"/>
      <c r="B4" s="520"/>
      <c r="C4" s="520"/>
      <c r="D4" s="520"/>
      <c r="E4" s="520"/>
      <c r="F4" s="520"/>
      <c r="G4" s="520"/>
      <c r="H4" s="520"/>
      <c r="I4" s="520"/>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row>
    <row r="5" spans="1:91"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row>
    <row r="6" spans="1:91" ht="15" customHeight="1" x14ac:dyDescent="0.25">
      <c r="A6" s="72"/>
      <c r="B6" s="452" t="s">
        <v>304</v>
      </c>
      <c r="C6" s="452"/>
      <c r="D6" s="453"/>
      <c r="E6" s="490" t="s">
        <v>372</v>
      </c>
      <c r="F6" s="491"/>
      <c r="G6" s="491"/>
      <c r="H6" s="491"/>
      <c r="I6" s="492"/>
      <c r="J6" s="35" t="e">
        <f>IF(AND(' RIESGOS DE GESTION'!#REF!="Muy Alta",' RIESGOS DE GESTION'!#REF!="Leve"),CONCATENATE("R1C",' RIESGOS DE GESTION'!#REF!),"")</f>
        <v>#REF!</v>
      </c>
      <c r="K6" s="36" t="e">
        <f>IF(AND(' RIESGOS DE GESTION'!#REF!="Muy Alta",' RIESGOS DE GESTION'!#REF!="Leve"),CONCATENATE("R1C",' RIESGOS DE GESTION'!#REF!),"")</f>
        <v>#REF!</v>
      </c>
      <c r="L6" s="36" t="e">
        <f>IF(AND(' RIESGOS DE GESTION'!#REF!="Muy Alta",' RIESGOS DE GESTION'!#REF!="Leve"),CONCATENATE("R1C",' RIESGOS DE GESTION'!#REF!),"")</f>
        <v>#REF!</v>
      </c>
      <c r="M6" s="36" t="e">
        <f>IF(AND(' RIESGOS DE GESTION'!#REF!="Muy Alta",' RIESGOS DE GESTION'!#REF!="Leve"),CONCATENATE("R1C",' RIESGOS DE GESTION'!#REF!),"")</f>
        <v>#REF!</v>
      </c>
      <c r="N6" s="36" t="e">
        <f>IF(AND(' RIESGOS DE GESTION'!#REF!="Muy Alta",' RIESGOS DE GESTION'!#REF!="Leve"),CONCATENATE("R1C",' RIESGOS DE GESTION'!#REF!),"")</f>
        <v>#REF!</v>
      </c>
      <c r="O6" s="37" t="e">
        <f>IF(AND(' RIESGOS DE GESTION'!#REF!="Muy Alta",' RIESGOS DE GESTION'!#REF!="Leve"),CONCATENATE("R1C",' RIESGOS DE GESTION'!#REF!),"")</f>
        <v>#REF!</v>
      </c>
      <c r="P6" s="35" t="e">
        <f>IF(AND(' RIESGOS DE GESTION'!#REF!="Muy Alta",' RIESGOS DE GESTION'!#REF!="Menor"),CONCATENATE("R1C",' RIESGOS DE GESTION'!#REF!),"")</f>
        <v>#REF!</v>
      </c>
      <c r="Q6" s="36" t="e">
        <f>IF(AND(' RIESGOS DE GESTION'!#REF!="Muy Alta",' RIESGOS DE GESTION'!#REF!="Menor"),CONCATENATE("R1C",' RIESGOS DE GESTION'!#REF!),"")</f>
        <v>#REF!</v>
      </c>
      <c r="R6" s="36" t="e">
        <f>IF(AND(' RIESGOS DE GESTION'!#REF!="Muy Alta",' RIESGOS DE GESTION'!#REF!="Menor"),CONCATENATE("R1C",' RIESGOS DE GESTION'!#REF!),"")</f>
        <v>#REF!</v>
      </c>
      <c r="S6" s="36" t="e">
        <f>IF(AND(' RIESGOS DE GESTION'!#REF!="Muy Alta",' RIESGOS DE GESTION'!#REF!="Menor"),CONCATENATE("R1C",' RIESGOS DE GESTION'!#REF!),"")</f>
        <v>#REF!</v>
      </c>
      <c r="T6" s="36" t="e">
        <f>IF(AND(' RIESGOS DE GESTION'!#REF!="Muy Alta",' RIESGOS DE GESTION'!#REF!="Menor"),CONCATENATE("R1C",' RIESGOS DE GESTION'!#REF!),"")</f>
        <v>#REF!</v>
      </c>
      <c r="U6" s="37" t="e">
        <f>IF(AND(' RIESGOS DE GESTION'!#REF!="Muy Alta",' RIESGOS DE GESTION'!#REF!="Menor"),CONCATENATE("R1C",' RIESGOS DE GESTION'!#REF!),"")</f>
        <v>#REF!</v>
      </c>
      <c r="V6" s="35" t="e">
        <f>IF(AND(' RIESGOS DE GESTION'!#REF!="Muy Alta",' RIESGOS DE GESTION'!#REF!="Moderado"),CONCATENATE("R1C",' RIESGOS DE GESTION'!#REF!),"")</f>
        <v>#REF!</v>
      </c>
      <c r="W6" s="36" t="e">
        <f>IF(AND(' RIESGOS DE GESTION'!#REF!="Muy Alta",' RIESGOS DE GESTION'!#REF!="Moderado"),CONCATENATE("R1C",' RIESGOS DE GESTION'!#REF!),"")</f>
        <v>#REF!</v>
      </c>
      <c r="X6" s="36" t="e">
        <f>IF(AND(' RIESGOS DE GESTION'!#REF!="Muy Alta",' RIESGOS DE GESTION'!#REF!="Moderado"),CONCATENATE("R1C",' RIESGOS DE GESTION'!#REF!),"")</f>
        <v>#REF!</v>
      </c>
      <c r="Y6" s="36" t="e">
        <f>IF(AND(' RIESGOS DE GESTION'!#REF!="Muy Alta",' RIESGOS DE GESTION'!#REF!="Moderado"),CONCATENATE("R1C",' RIESGOS DE GESTION'!#REF!),"")</f>
        <v>#REF!</v>
      </c>
      <c r="Z6" s="36" t="e">
        <f>IF(AND(' RIESGOS DE GESTION'!#REF!="Muy Alta",' RIESGOS DE GESTION'!#REF!="Moderado"),CONCATENATE("R1C",' RIESGOS DE GESTION'!#REF!),"")</f>
        <v>#REF!</v>
      </c>
      <c r="AA6" s="37" t="e">
        <f>IF(AND(' RIESGOS DE GESTION'!#REF!="Muy Alta",' RIESGOS DE GESTION'!#REF!="Moderado"),CONCATENATE("R1C",' RIESGOS DE GESTION'!#REF!),"")</f>
        <v>#REF!</v>
      </c>
      <c r="AB6" s="35" t="e">
        <f>IF(AND(' RIESGOS DE GESTION'!#REF!="Muy Alta",' RIESGOS DE GESTION'!#REF!="Mayor"),CONCATENATE("R1C",' RIESGOS DE GESTION'!#REF!),"")</f>
        <v>#REF!</v>
      </c>
      <c r="AC6" s="36" t="e">
        <f>IF(AND(' RIESGOS DE GESTION'!#REF!="Muy Alta",' RIESGOS DE GESTION'!#REF!="Mayor"),CONCATENATE("R1C",' RIESGOS DE GESTION'!#REF!),"")</f>
        <v>#REF!</v>
      </c>
      <c r="AD6" s="36" t="e">
        <f>IF(AND(' RIESGOS DE GESTION'!#REF!="Muy Alta",' RIESGOS DE GESTION'!#REF!="Mayor"),CONCATENATE("R1C",' RIESGOS DE GESTION'!#REF!),"")</f>
        <v>#REF!</v>
      </c>
      <c r="AE6" s="36" t="e">
        <f>IF(AND(' RIESGOS DE GESTION'!#REF!="Muy Alta",' RIESGOS DE GESTION'!#REF!="Mayor"),CONCATENATE("R1C",' RIESGOS DE GESTION'!#REF!),"")</f>
        <v>#REF!</v>
      </c>
      <c r="AF6" s="36" t="e">
        <f>IF(AND(' RIESGOS DE GESTION'!#REF!="Muy Alta",' RIESGOS DE GESTION'!#REF!="Mayor"),CONCATENATE("R1C",' RIESGOS DE GESTION'!#REF!),"")</f>
        <v>#REF!</v>
      </c>
      <c r="AG6" s="37" t="e">
        <f>IF(AND(' RIESGOS DE GESTION'!#REF!="Muy Alta",' RIESGOS DE GESTION'!#REF!="Mayor"),CONCATENATE("R1C",' RIESGOS DE GESTION'!#REF!),"")</f>
        <v>#REF!</v>
      </c>
      <c r="AH6" s="38" t="e">
        <f>IF(AND(' RIESGOS DE GESTION'!#REF!="Muy Alta",' RIESGOS DE GESTION'!#REF!="Catastrófico"),CONCATENATE("R1C",' RIESGOS DE GESTION'!#REF!),"")</f>
        <v>#REF!</v>
      </c>
      <c r="AI6" s="39" t="e">
        <f>IF(AND(' RIESGOS DE GESTION'!#REF!="Muy Alta",' RIESGOS DE GESTION'!#REF!="Catastrófico"),CONCATENATE("R1C",' RIESGOS DE GESTION'!#REF!),"")</f>
        <v>#REF!</v>
      </c>
      <c r="AJ6" s="39" t="e">
        <f>IF(AND(' RIESGOS DE GESTION'!#REF!="Muy Alta",' RIESGOS DE GESTION'!#REF!="Catastrófico"),CONCATENATE("R1C",' RIESGOS DE GESTION'!#REF!),"")</f>
        <v>#REF!</v>
      </c>
      <c r="AK6" s="39" t="e">
        <f>IF(AND(' RIESGOS DE GESTION'!#REF!="Muy Alta",' RIESGOS DE GESTION'!#REF!="Catastrófico"),CONCATENATE("R1C",' RIESGOS DE GESTION'!#REF!),"")</f>
        <v>#REF!</v>
      </c>
      <c r="AL6" s="39" t="e">
        <f>IF(AND(' RIESGOS DE GESTION'!#REF!="Muy Alta",' RIESGOS DE GESTION'!#REF!="Catastrófico"),CONCATENATE("R1C",' RIESGOS DE GESTION'!#REF!),"")</f>
        <v>#REF!</v>
      </c>
      <c r="AM6" s="40" t="e">
        <f>IF(AND(' RIESGOS DE GESTION'!#REF!="Muy Alta",' RIESGOS DE GESTION'!#REF!="Catastrófico"),CONCATENATE("R1C",' RIESGOS DE GESTION'!#REF!),"")</f>
        <v>#REF!</v>
      </c>
      <c r="AN6" s="72"/>
      <c r="AO6" s="510" t="s">
        <v>373</v>
      </c>
      <c r="AP6" s="511"/>
      <c r="AQ6" s="511"/>
      <c r="AR6" s="511"/>
      <c r="AS6" s="511"/>
      <c r="AT6" s="51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row>
    <row r="7" spans="1:91" ht="15" customHeight="1" x14ac:dyDescent="0.25">
      <c r="A7" s="72"/>
      <c r="B7" s="452"/>
      <c r="C7" s="452"/>
      <c r="D7" s="453"/>
      <c r="E7" s="493"/>
      <c r="F7" s="494"/>
      <c r="G7" s="494"/>
      <c r="H7" s="494"/>
      <c r="I7" s="495"/>
      <c r="J7" s="41" t="e">
        <f>IF(AND(' RIESGOS DE GESTION'!#REF!="Muy Alta",' RIESGOS DE GESTION'!#REF!="Leve"),CONCATENATE("R2C",' RIESGOS DE GESTION'!#REF!),"")</f>
        <v>#REF!</v>
      </c>
      <c r="K7" s="42" t="e">
        <f>IF(AND(' RIESGOS DE GESTION'!#REF!="Muy Alta",' RIESGOS DE GESTION'!#REF!="Leve"),CONCATENATE("R2C",' RIESGOS DE GESTION'!#REF!),"")</f>
        <v>#REF!</v>
      </c>
      <c r="L7" s="42" t="e">
        <f>IF(AND(' RIESGOS DE GESTION'!#REF!="Muy Alta",' RIESGOS DE GESTION'!#REF!="Leve"),CONCATENATE("R2C",' RIESGOS DE GESTION'!#REF!),"")</f>
        <v>#REF!</v>
      </c>
      <c r="M7" s="42" t="e">
        <f>IF(AND(' RIESGOS DE GESTION'!#REF!="Muy Alta",' RIESGOS DE GESTION'!#REF!="Leve"),CONCATENATE("R2C",' RIESGOS DE GESTION'!#REF!),"")</f>
        <v>#REF!</v>
      </c>
      <c r="N7" s="42" t="e">
        <f>IF(AND(' RIESGOS DE GESTION'!#REF!="Muy Alta",' RIESGOS DE GESTION'!#REF!="Leve"),CONCATENATE("R2C",' RIESGOS DE GESTION'!#REF!),"")</f>
        <v>#REF!</v>
      </c>
      <c r="O7" s="43" t="e">
        <f>IF(AND(' RIESGOS DE GESTION'!#REF!="Muy Alta",' RIESGOS DE GESTION'!#REF!="Leve"),CONCATENATE("R2C",' RIESGOS DE GESTION'!#REF!),"")</f>
        <v>#REF!</v>
      </c>
      <c r="P7" s="41" t="e">
        <f>IF(AND(' RIESGOS DE GESTION'!#REF!="Muy Alta",' RIESGOS DE GESTION'!#REF!="Menor"),CONCATENATE("R2C",' RIESGOS DE GESTION'!#REF!),"")</f>
        <v>#REF!</v>
      </c>
      <c r="Q7" s="42" t="e">
        <f>IF(AND(' RIESGOS DE GESTION'!#REF!="Muy Alta",' RIESGOS DE GESTION'!#REF!="Menor"),CONCATENATE("R2C",' RIESGOS DE GESTION'!#REF!),"")</f>
        <v>#REF!</v>
      </c>
      <c r="R7" s="42" t="e">
        <f>IF(AND(' RIESGOS DE GESTION'!#REF!="Muy Alta",' RIESGOS DE GESTION'!#REF!="Menor"),CONCATENATE("R2C",' RIESGOS DE GESTION'!#REF!),"")</f>
        <v>#REF!</v>
      </c>
      <c r="S7" s="42" t="e">
        <f>IF(AND(' RIESGOS DE GESTION'!#REF!="Muy Alta",' RIESGOS DE GESTION'!#REF!="Menor"),CONCATENATE("R2C",' RIESGOS DE GESTION'!#REF!),"")</f>
        <v>#REF!</v>
      </c>
      <c r="T7" s="42" t="e">
        <f>IF(AND(' RIESGOS DE GESTION'!#REF!="Muy Alta",' RIESGOS DE GESTION'!#REF!="Menor"),CONCATENATE("R2C",' RIESGOS DE GESTION'!#REF!),"")</f>
        <v>#REF!</v>
      </c>
      <c r="U7" s="43" t="e">
        <f>IF(AND(' RIESGOS DE GESTION'!#REF!="Muy Alta",' RIESGOS DE GESTION'!#REF!="Menor"),CONCATENATE("R2C",' RIESGOS DE GESTION'!#REF!),"")</f>
        <v>#REF!</v>
      </c>
      <c r="V7" s="41" t="e">
        <f>IF(AND(' RIESGOS DE GESTION'!#REF!="Muy Alta",' RIESGOS DE GESTION'!#REF!="Moderado"),CONCATENATE("R2C",' RIESGOS DE GESTION'!#REF!),"")</f>
        <v>#REF!</v>
      </c>
      <c r="W7" s="42" t="e">
        <f>IF(AND(' RIESGOS DE GESTION'!#REF!="Muy Alta",' RIESGOS DE GESTION'!#REF!="Moderado"),CONCATENATE("R2C",' RIESGOS DE GESTION'!#REF!),"")</f>
        <v>#REF!</v>
      </c>
      <c r="X7" s="42" t="e">
        <f>IF(AND(' RIESGOS DE GESTION'!#REF!="Muy Alta",' RIESGOS DE GESTION'!#REF!="Moderado"),CONCATENATE("R2C",' RIESGOS DE GESTION'!#REF!),"")</f>
        <v>#REF!</v>
      </c>
      <c r="Y7" s="42" t="e">
        <f>IF(AND(' RIESGOS DE GESTION'!#REF!="Muy Alta",' RIESGOS DE GESTION'!#REF!="Moderado"),CONCATENATE("R2C",' RIESGOS DE GESTION'!#REF!),"")</f>
        <v>#REF!</v>
      </c>
      <c r="Z7" s="42" t="e">
        <f>IF(AND(' RIESGOS DE GESTION'!#REF!="Muy Alta",' RIESGOS DE GESTION'!#REF!="Moderado"),CONCATENATE("R2C",' RIESGOS DE GESTION'!#REF!),"")</f>
        <v>#REF!</v>
      </c>
      <c r="AA7" s="43" t="e">
        <f>IF(AND(' RIESGOS DE GESTION'!#REF!="Muy Alta",' RIESGOS DE GESTION'!#REF!="Moderado"),CONCATENATE("R2C",' RIESGOS DE GESTION'!#REF!),"")</f>
        <v>#REF!</v>
      </c>
      <c r="AB7" s="41" t="e">
        <f>IF(AND(' RIESGOS DE GESTION'!#REF!="Muy Alta",' RIESGOS DE GESTION'!#REF!="Mayor"),CONCATENATE("R2C",' RIESGOS DE GESTION'!#REF!),"")</f>
        <v>#REF!</v>
      </c>
      <c r="AC7" s="42" t="e">
        <f>IF(AND(' RIESGOS DE GESTION'!#REF!="Muy Alta",' RIESGOS DE GESTION'!#REF!="Mayor"),CONCATENATE("R2C",' RIESGOS DE GESTION'!#REF!),"")</f>
        <v>#REF!</v>
      </c>
      <c r="AD7" s="42" t="e">
        <f>IF(AND(' RIESGOS DE GESTION'!#REF!="Muy Alta",' RIESGOS DE GESTION'!#REF!="Mayor"),CONCATENATE("R2C",' RIESGOS DE GESTION'!#REF!),"")</f>
        <v>#REF!</v>
      </c>
      <c r="AE7" s="42" t="e">
        <f>IF(AND(' RIESGOS DE GESTION'!#REF!="Muy Alta",' RIESGOS DE GESTION'!#REF!="Mayor"),CONCATENATE("R2C",' RIESGOS DE GESTION'!#REF!),"")</f>
        <v>#REF!</v>
      </c>
      <c r="AF7" s="42" t="e">
        <f>IF(AND(' RIESGOS DE GESTION'!#REF!="Muy Alta",' RIESGOS DE GESTION'!#REF!="Mayor"),CONCATENATE("R2C",' RIESGOS DE GESTION'!#REF!),"")</f>
        <v>#REF!</v>
      </c>
      <c r="AG7" s="43" t="e">
        <f>IF(AND(' RIESGOS DE GESTION'!#REF!="Muy Alta",' RIESGOS DE GESTION'!#REF!="Mayor"),CONCATENATE("R2C",' RIESGOS DE GESTION'!#REF!),"")</f>
        <v>#REF!</v>
      </c>
      <c r="AH7" s="44" t="e">
        <f>IF(AND(' RIESGOS DE GESTION'!#REF!="Muy Alta",' RIESGOS DE GESTION'!#REF!="Catastrófico"),CONCATENATE("R2C",' RIESGOS DE GESTION'!#REF!),"")</f>
        <v>#REF!</v>
      </c>
      <c r="AI7" s="45" t="e">
        <f>IF(AND(' RIESGOS DE GESTION'!#REF!="Muy Alta",' RIESGOS DE GESTION'!#REF!="Catastrófico"),CONCATENATE("R2C",' RIESGOS DE GESTION'!#REF!),"")</f>
        <v>#REF!</v>
      </c>
      <c r="AJ7" s="45" t="e">
        <f>IF(AND(' RIESGOS DE GESTION'!#REF!="Muy Alta",' RIESGOS DE GESTION'!#REF!="Catastrófico"),CONCATENATE("R2C",' RIESGOS DE GESTION'!#REF!),"")</f>
        <v>#REF!</v>
      </c>
      <c r="AK7" s="45" t="e">
        <f>IF(AND(' RIESGOS DE GESTION'!#REF!="Muy Alta",' RIESGOS DE GESTION'!#REF!="Catastrófico"),CONCATENATE("R2C",' RIESGOS DE GESTION'!#REF!),"")</f>
        <v>#REF!</v>
      </c>
      <c r="AL7" s="45" t="e">
        <f>IF(AND(' RIESGOS DE GESTION'!#REF!="Muy Alta",' RIESGOS DE GESTION'!#REF!="Catastrófico"),CONCATENATE("R2C",' RIESGOS DE GESTION'!#REF!),"")</f>
        <v>#REF!</v>
      </c>
      <c r="AM7" s="46" t="e">
        <f>IF(AND(' RIESGOS DE GESTION'!#REF!="Muy Alta",' RIESGOS DE GESTION'!#REF!="Catastrófico"),CONCATENATE("R2C",' RIESGOS DE GESTION'!#REF!),"")</f>
        <v>#REF!</v>
      </c>
      <c r="AN7" s="72"/>
      <c r="AO7" s="513"/>
      <c r="AP7" s="514"/>
      <c r="AQ7" s="514"/>
      <c r="AR7" s="514"/>
      <c r="AS7" s="514"/>
      <c r="AT7" s="515"/>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row>
    <row r="8" spans="1:91" ht="15" customHeight="1" x14ac:dyDescent="0.25">
      <c r="A8" s="72"/>
      <c r="B8" s="452"/>
      <c r="C8" s="452"/>
      <c r="D8" s="453"/>
      <c r="E8" s="493"/>
      <c r="F8" s="494"/>
      <c r="G8" s="494"/>
      <c r="H8" s="494"/>
      <c r="I8" s="495"/>
      <c r="J8" s="41" t="e">
        <f>IF(AND(' RIESGOS DE GESTION'!#REF!="Muy Alta",' RIESGOS DE GESTION'!#REF!="Leve"),CONCATENATE("R3C",' RIESGOS DE GESTION'!#REF!),"")</f>
        <v>#REF!</v>
      </c>
      <c r="K8" s="42" t="e">
        <f>IF(AND(' RIESGOS DE GESTION'!#REF!="Muy Alta",' RIESGOS DE GESTION'!#REF!="Leve"),CONCATENATE("R3C",' RIESGOS DE GESTION'!#REF!),"")</f>
        <v>#REF!</v>
      </c>
      <c r="L8" s="42" t="e">
        <f>IF(AND(' RIESGOS DE GESTION'!#REF!="Muy Alta",' RIESGOS DE GESTION'!#REF!="Leve"),CONCATENATE("R3C",' RIESGOS DE GESTION'!#REF!),"")</f>
        <v>#REF!</v>
      </c>
      <c r="M8" s="42" t="e">
        <f>IF(AND(' RIESGOS DE GESTION'!#REF!="Muy Alta",' RIESGOS DE GESTION'!#REF!="Leve"),CONCATENATE("R3C",' RIESGOS DE GESTION'!#REF!),"")</f>
        <v>#REF!</v>
      </c>
      <c r="N8" s="42" t="e">
        <f>IF(AND(' RIESGOS DE GESTION'!#REF!="Muy Alta",' RIESGOS DE GESTION'!#REF!="Leve"),CONCATENATE("R3C",' RIESGOS DE GESTION'!#REF!),"")</f>
        <v>#REF!</v>
      </c>
      <c r="O8" s="43" t="e">
        <f>IF(AND(' RIESGOS DE GESTION'!#REF!="Muy Alta",' RIESGOS DE GESTION'!#REF!="Leve"),CONCATENATE("R3C",' RIESGOS DE GESTION'!#REF!),"")</f>
        <v>#REF!</v>
      </c>
      <c r="P8" s="41" t="e">
        <f>IF(AND(' RIESGOS DE GESTION'!#REF!="Muy Alta",' RIESGOS DE GESTION'!#REF!="Menor"),CONCATENATE("R3C",' RIESGOS DE GESTION'!#REF!),"")</f>
        <v>#REF!</v>
      </c>
      <c r="Q8" s="42" t="e">
        <f>IF(AND(' RIESGOS DE GESTION'!#REF!="Muy Alta",' RIESGOS DE GESTION'!#REF!="Menor"),CONCATENATE("R3C",' RIESGOS DE GESTION'!#REF!),"")</f>
        <v>#REF!</v>
      </c>
      <c r="R8" s="42" t="e">
        <f>IF(AND(' RIESGOS DE GESTION'!#REF!="Muy Alta",' RIESGOS DE GESTION'!#REF!="Menor"),CONCATENATE("R3C",' RIESGOS DE GESTION'!#REF!),"")</f>
        <v>#REF!</v>
      </c>
      <c r="S8" s="42" t="e">
        <f>IF(AND(' RIESGOS DE GESTION'!#REF!="Muy Alta",' RIESGOS DE GESTION'!#REF!="Menor"),CONCATENATE("R3C",' RIESGOS DE GESTION'!#REF!),"")</f>
        <v>#REF!</v>
      </c>
      <c r="T8" s="42" t="e">
        <f>IF(AND(' RIESGOS DE GESTION'!#REF!="Muy Alta",' RIESGOS DE GESTION'!#REF!="Menor"),CONCATENATE("R3C",' RIESGOS DE GESTION'!#REF!),"")</f>
        <v>#REF!</v>
      </c>
      <c r="U8" s="43" t="e">
        <f>IF(AND(' RIESGOS DE GESTION'!#REF!="Muy Alta",' RIESGOS DE GESTION'!#REF!="Menor"),CONCATENATE("R3C",' RIESGOS DE GESTION'!#REF!),"")</f>
        <v>#REF!</v>
      </c>
      <c r="V8" s="41" t="e">
        <f>IF(AND(' RIESGOS DE GESTION'!#REF!="Muy Alta",' RIESGOS DE GESTION'!#REF!="Moderado"),CONCATENATE("R3C",' RIESGOS DE GESTION'!#REF!),"")</f>
        <v>#REF!</v>
      </c>
      <c r="W8" s="42" t="e">
        <f>IF(AND(' RIESGOS DE GESTION'!#REF!="Muy Alta",' RIESGOS DE GESTION'!#REF!="Moderado"),CONCATENATE("R3C",' RIESGOS DE GESTION'!#REF!),"")</f>
        <v>#REF!</v>
      </c>
      <c r="X8" s="42" t="e">
        <f>IF(AND(' RIESGOS DE GESTION'!#REF!="Muy Alta",' RIESGOS DE GESTION'!#REF!="Moderado"),CONCATENATE("R3C",' RIESGOS DE GESTION'!#REF!),"")</f>
        <v>#REF!</v>
      </c>
      <c r="Y8" s="42" t="e">
        <f>IF(AND(' RIESGOS DE GESTION'!#REF!="Muy Alta",' RIESGOS DE GESTION'!#REF!="Moderado"),CONCATENATE("R3C",' RIESGOS DE GESTION'!#REF!),"")</f>
        <v>#REF!</v>
      </c>
      <c r="Z8" s="42" t="e">
        <f>IF(AND(' RIESGOS DE GESTION'!#REF!="Muy Alta",' RIESGOS DE GESTION'!#REF!="Moderado"),CONCATENATE("R3C",' RIESGOS DE GESTION'!#REF!),"")</f>
        <v>#REF!</v>
      </c>
      <c r="AA8" s="43" t="e">
        <f>IF(AND(' RIESGOS DE GESTION'!#REF!="Muy Alta",' RIESGOS DE GESTION'!#REF!="Moderado"),CONCATENATE("R3C",' RIESGOS DE GESTION'!#REF!),"")</f>
        <v>#REF!</v>
      </c>
      <c r="AB8" s="41" t="e">
        <f>IF(AND(' RIESGOS DE GESTION'!#REF!="Muy Alta",' RIESGOS DE GESTION'!#REF!="Mayor"),CONCATENATE("R3C",' RIESGOS DE GESTION'!#REF!),"")</f>
        <v>#REF!</v>
      </c>
      <c r="AC8" s="42" t="e">
        <f>IF(AND(' RIESGOS DE GESTION'!#REF!="Muy Alta",' RIESGOS DE GESTION'!#REF!="Mayor"),CONCATENATE("R3C",' RIESGOS DE GESTION'!#REF!),"")</f>
        <v>#REF!</v>
      </c>
      <c r="AD8" s="42" t="e">
        <f>IF(AND(' RIESGOS DE GESTION'!#REF!="Muy Alta",' RIESGOS DE GESTION'!#REF!="Mayor"),CONCATENATE("R3C",' RIESGOS DE GESTION'!#REF!),"")</f>
        <v>#REF!</v>
      </c>
      <c r="AE8" s="42" t="e">
        <f>IF(AND(' RIESGOS DE GESTION'!#REF!="Muy Alta",' RIESGOS DE GESTION'!#REF!="Mayor"),CONCATENATE("R3C",' RIESGOS DE GESTION'!#REF!),"")</f>
        <v>#REF!</v>
      </c>
      <c r="AF8" s="42" t="e">
        <f>IF(AND(' RIESGOS DE GESTION'!#REF!="Muy Alta",' RIESGOS DE GESTION'!#REF!="Mayor"),CONCATENATE("R3C",' RIESGOS DE GESTION'!#REF!),"")</f>
        <v>#REF!</v>
      </c>
      <c r="AG8" s="43" t="e">
        <f>IF(AND(' RIESGOS DE GESTION'!#REF!="Muy Alta",' RIESGOS DE GESTION'!#REF!="Mayor"),CONCATENATE("R3C",' RIESGOS DE GESTION'!#REF!),"")</f>
        <v>#REF!</v>
      </c>
      <c r="AH8" s="44" t="e">
        <f>IF(AND(' RIESGOS DE GESTION'!#REF!="Muy Alta",' RIESGOS DE GESTION'!#REF!="Catastrófico"),CONCATENATE("R3C",' RIESGOS DE GESTION'!#REF!),"")</f>
        <v>#REF!</v>
      </c>
      <c r="AI8" s="45" t="e">
        <f>IF(AND(' RIESGOS DE GESTION'!#REF!="Muy Alta",' RIESGOS DE GESTION'!#REF!="Catastrófico"),CONCATENATE("R3C",' RIESGOS DE GESTION'!#REF!),"")</f>
        <v>#REF!</v>
      </c>
      <c r="AJ8" s="45" t="e">
        <f>IF(AND(' RIESGOS DE GESTION'!#REF!="Muy Alta",' RIESGOS DE GESTION'!#REF!="Catastrófico"),CONCATENATE("R3C",' RIESGOS DE GESTION'!#REF!),"")</f>
        <v>#REF!</v>
      </c>
      <c r="AK8" s="45" t="e">
        <f>IF(AND(' RIESGOS DE GESTION'!#REF!="Muy Alta",' RIESGOS DE GESTION'!#REF!="Catastrófico"),CONCATENATE("R3C",' RIESGOS DE GESTION'!#REF!),"")</f>
        <v>#REF!</v>
      </c>
      <c r="AL8" s="45" t="e">
        <f>IF(AND(' RIESGOS DE GESTION'!#REF!="Muy Alta",' RIESGOS DE GESTION'!#REF!="Catastrófico"),CONCATENATE("R3C",' RIESGOS DE GESTION'!#REF!),"")</f>
        <v>#REF!</v>
      </c>
      <c r="AM8" s="46" t="e">
        <f>IF(AND(' RIESGOS DE GESTION'!#REF!="Muy Alta",' RIESGOS DE GESTION'!#REF!="Catastrófico"),CONCATENATE("R3C",' RIESGOS DE GESTION'!#REF!),"")</f>
        <v>#REF!</v>
      </c>
      <c r="AN8" s="72"/>
      <c r="AO8" s="513"/>
      <c r="AP8" s="514"/>
      <c r="AQ8" s="514"/>
      <c r="AR8" s="514"/>
      <c r="AS8" s="514"/>
      <c r="AT8" s="515"/>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row>
    <row r="9" spans="1:91" ht="15" customHeight="1" x14ac:dyDescent="0.25">
      <c r="A9" s="72"/>
      <c r="B9" s="452"/>
      <c r="C9" s="452"/>
      <c r="D9" s="453"/>
      <c r="E9" s="493"/>
      <c r="F9" s="494"/>
      <c r="G9" s="494"/>
      <c r="H9" s="494"/>
      <c r="I9" s="495"/>
      <c r="J9" s="41" t="e">
        <f>IF(AND(' RIESGOS DE GESTION'!#REF!="Muy Alta",' RIESGOS DE GESTION'!#REF!="Leve"),CONCATENATE("R4C",' RIESGOS DE GESTION'!#REF!),"")</f>
        <v>#REF!</v>
      </c>
      <c r="K9" s="42" t="e">
        <f>IF(AND(' RIESGOS DE GESTION'!#REF!="Muy Alta",' RIESGOS DE GESTION'!#REF!="Leve"),CONCATENATE("R4C",' RIESGOS DE GESTION'!#REF!),"")</f>
        <v>#REF!</v>
      </c>
      <c r="L9" s="42" t="e">
        <f>IF(AND(' RIESGOS DE GESTION'!#REF!="Muy Alta",' RIESGOS DE GESTION'!#REF!="Leve"),CONCATENATE("R4C",' RIESGOS DE GESTION'!#REF!),"")</f>
        <v>#REF!</v>
      </c>
      <c r="M9" s="42" t="e">
        <f>IF(AND(' RIESGOS DE GESTION'!#REF!="Muy Alta",' RIESGOS DE GESTION'!#REF!="Leve"),CONCATENATE("R4C",' RIESGOS DE GESTION'!#REF!),"")</f>
        <v>#REF!</v>
      </c>
      <c r="N9" s="42" t="e">
        <f>IF(AND(' RIESGOS DE GESTION'!#REF!="Muy Alta",' RIESGOS DE GESTION'!#REF!="Leve"),CONCATENATE("R4C",' RIESGOS DE GESTION'!#REF!),"")</f>
        <v>#REF!</v>
      </c>
      <c r="O9" s="43" t="e">
        <f>IF(AND(' RIESGOS DE GESTION'!#REF!="Muy Alta",' RIESGOS DE GESTION'!#REF!="Leve"),CONCATENATE("R4C",' RIESGOS DE GESTION'!#REF!),"")</f>
        <v>#REF!</v>
      </c>
      <c r="P9" s="41" t="e">
        <f>IF(AND(' RIESGOS DE GESTION'!#REF!="Muy Alta",' RIESGOS DE GESTION'!#REF!="Menor"),CONCATENATE("R4C",' RIESGOS DE GESTION'!#REF!),"")</f>
        <v>#REF!</v>
      </c>
      <c r="Q9" s="42" t="e">
        <f>IF(AND(' RIESGOS DE GESTION'!#REF!="Muy Alta",' RIESGOS DE GESTION'!#REF!="Menor"),CONCATENATE("R4C",' RIESGOS DE GESTION'!#REF!),"")</f>
        <v>#REF!</v>
      </c>
      <c r="R9" s="42" t="e">
        <f>IF(AND(' RIESGOS DE GESTION'!#REF!="Muy Alta",' RIESGOS DE GESTION'!#REF!="Menor"),CONCATENATE("R4C",' RIESGOS DE GESTION'!#REF!),"")</f>
        <v>#REF!</v>
      </c>
      <c r="S9" s="42" t="e">
        <f>IF(AND(' RIESGOS DE GESTION'!#REF!="Muy Alta",' RIESGOS DE GESTION'!#REF!="Menor"),CONCATENATE("R4C",' RIESGOS DE GESTION'!#REF!),"")</f>
        <v>#REF!</v>
      </c>
      <c r="T9" s="42" t="e">
        <f>IF(AND(' RIESGOS DE GESTION'!#REF!="Muy Alta",' RIESGOS DE GESTION'!#REF!="Menor"),CONCATENATE("R4C",' RIESGOS DE GESTION'!#REF!),"")</f>
        <v>#REF!</v>
      </c>
      <c r="U9" s="43" t="e">
        <f>IF(AND(' RIESGOS DE GESTION'!#REF!="Muy Alta",' RIESGOS DE GESTION'!#REF!="Menor"),CONCATENATE("R4C",' RIESGOS DE GESTION'!#REF!),"")</f>
        <v>#REF!</v>
      </c>
      <c r="V9" s="41" t="e">
        <f>IF(AND(' RIESGOS DE GESTION'!#REF!="Muy Alta",' RIESGOS DE GESTION'!#REF!="Moderado"),CONCATENATE("R4C",' RIESGOS DE GESTION'!#REF!),"")</f>
        <v>#REF!</v>
      </c>
      <c r="W9" s="42" t="e">
        <f>IF(AND(' RIESGOS DE GESTION'!#REF!="Muy Alta",' RIESGOS DE GESTION'!#REF!="Moderado"),CONCATENATE("R4C",' RIESGOS DE GESTION'!#REF!),"")</f>
        <v>#REF!</v>
      </c>
      <c r="X9" s="42" t="e">
        <f>IF(AND(' RIESGOS DE GESTION'!#REF!="Muy Alta",' RIESGOS DE GESTION'!#REF!="Moderado"),CONCATENATE("R4C",' RIESGOS DE GESTION'!#REF!),"")</f>
        <v>#REF!</v>
      </c>
      <c r="Y9" s="42" t="e">
        <f>IF(AND(' RIESGOS DE GESTION'!#REF!="Muy Alta",' RIESGOS DE GESTION'!#REF!="Moderado"),CONCATENATE("R4C",' RIESGOS DE GESTION'!#REF!),"")</f>
        <v>#REF!</v>
      </c>
      <c r="Z9" s="42" t="e">
        <f>IF(AND(' RIESGOS DE GESTION'!#REF!="Muy Alta",' RIESGOS DE GESTION'!#REF!="Moderado"),CONCATENATE("R4C",' RIESGOS DE GESTION'!#REF!),"")</f>
        <v>#REF!</v>
      </c>
      <c r="AA9" s="43" t="e">
        <f>IF(AND(' RIESGOS DE GESTION'!#REF!="Muy Alta",' RIESGOS DE GESTION'!#REF!="Moderado"),CONCATENATE("R4C",' RIESGOS DE GESTION'!#REF!),"")</f>
        <v>#REF!</v>
      </c>
      <c r="AB9" s="41" t="e">
        <f>IF(AND(' RIESGOS DE GESTION'!#REF!="Muy Alta",' RIESGOS DE GESTION'!#REF!="Mayor"),CONCATENATE("R4C",' RIESGOS DE GESTION'!#REF!),"")</f>
        <v>#REF!</v>
      </c>
      <c r="AC9" s="42" t="e">
        <f>IF(AND(' RIESGOS DE GESTION'!#REF!="Muy Alta",' RIESGOS DE GESTION'!#REF!="Mayor"),CONCATENATE("R4C",' RIESGOS DE GESTION'!#REF!),"")</f>
        <v>#REF!</v>
      </c>
      <c r="AD9" s="42" t="e">
        <f>IF(AND(' RIESGOS DE GESTION'!#REF!="Muy Alta",' RIESGOS DE GESTION'!#REF!="Mayor"),CONCATENATE("R4C",' RIESGOS DE GESTION'!#REF!),"")</f>
        <v>#REF!</v>
      </c>
      <c r="AE9" s="42" t="e">
        <f>IF(AND(' RIESGOS DE GESTION'!#REF!="Muy Alta",' RIESGOS DE GESTION'!#REF!="Mayor"),CONCATENATE("R4C",' RIESGOS DE GESTION'!#REF!),"")</f>
        <v>#REF!</v>
      </c>
      <c r="AF9" s="42" t="e">
        <f>IF(AND(' RIESGOS DE GESTION'!#REF!="Muy Alta",' RIESGOS DE GESTION'!#REF!="Mayor"),CONCATENATE("R4C",' RIESGOS DE GESTION'!#REF!),"")</f>
        <v>#REF!</v>
      </c>
      <c r="AG9" s="43" t="e">
        <f>IF(AND(' RIESGOS DE GESTION'!#REF!="Muy Alta",' RIESGOS DE GESTION'!#REF!="Mayor"),CONCATENATE("R4C",' RIESGOS DE GESTION'!#REF!),"")</f>
        <v>#REF!</v>
      </c>
      <c r="AH9" s="44" t="e">
        <f>IF(AND(' RIESGOS DE GESTION'!#REF!="Muy Alta",' RIESGOS DE GESTION'!#REF!="Catastrófico"),CONCATENATE("R4C",' RIESGOS DE GESTION'!#REF!),"")</f>
        <v>#REF!</v>
      </c>
      <c r="AI9" s="45" t="e">
        <f>IF(AND(' RIESGOS DE GESTION'!#REF!="Muy Alta",' RIESGOS DE GESTION'!#REF!="Catastrófico"),CONCATENATE("R4C",' RIESGOS DE GESTION'!#REF!),"")</f>
        <v>#REF!</v>
      </c>
      <c r="AJ9" s="45" t="e">
        <f>IF(AND(' RIESGOS DE GESTION'!#REF!="Muy Alta",' RIESGOS DE GESTION'!#REF!="Catastrófico"),CONCATENATE("R4C",' RIESGOS DE GESTION'!#REF!),"")</f>
        <v>#REF!</v>
      </c>
      <c r="AK9" s="45" t="e">
        <f>IF(AND(' RIESGOS DE GESTION'!#REF!="Muy Alta",' RIESGOS DE GESTION'!#REF!="Catastrófico"),CONCATENATE("R4C",' RIESGOS DE GESTION'!#REF!),"")</f>
        <v>#REF!</v>
      </c>
      <c r="AL9" s="45" t="e">
        <f>IF(AND(' RIESGOS DE GESTION'!#REF!="Muy Alta",' RIESGOS DE GESTION'!#REF!="Catastrófico"),CONCATENATE("R4C",' RIESGOS DE GESTION'!#REF!),"")</f>
        <v>#REF!</v>
      </c>
      <c r="AM9" s="46" t="e">
        <f>IF(AND(' RIESGOS DE GESTION'!#REF!="Muy Alta",' RIESGOS DE GESTION'!#REF!="Catastrófico"),CONCATENATE("R4C",' RIESGOS DE GESTION'!#REF!),"")</f>
        <v>#REF!</v>
      </c>
      <c r="AN9" s="72"/>
      <c r="AO9" s="513"/>
      <c r="AP9" s="514"/>
      <c r="AQ9" s="514"/>
      <c r="AR9" s="514"/>
      <c r="AS9" s="514"/>
      <c r="AT9" s="515"/>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row>
    <row r="10" spans="1:91" ht="15" customHeight="1" x14ac:dyDescent="0.25">
      <c r="A10" s="72"/>
      <c r="B10" s="452"/>
      <c r="C10" s="452"/>
      <c r="D10" s="453"/>
      <c r="E10" s="493"/>
      <c r="F10" s="494"/>
      <c r="G10" s="494"/>
      <c r="H10" s="494"/>
      <c r="I10" s="495"/>
      <c r="J10" s="41" t="e">
        <f>IF(AND(' RIESGOS DE GESTION'!#REF!="Muy Alta",' RIESGOS DE GESTION'!#REF!="Leve"),CONCATENATE("R5C",' RIESGOS DE GESTION'!#REF!),"")</f>
        <v>#REF!</v>
      </c>
      <c r="K10" s="42" t="e">
        <f>IF(AND(' RIESGOS DE GESTION'!#REF!="Muy Alta",' RIESGOS DE GESTION'!#REF!="Leve"),CONCATENATE("R5C",' RIESGOS DE GESTION'!#REF!),"")</f>
        <v>#REF!</v>
      </c>
      <c r="L10" s="42" t="e">
        <f>IF(AND(' RIESGOS DE GESTION'!#REF!="Muy Alta",' RIESGOS DE GESTION'!#REF!="Leve"),CONCATENATE("R5C",' RIESGOS DE GESTION'!#REF!),"")</f>
        <v>#REF!</v>
      </c>
      <c r="M10" s="42" t="e">
        <f>IF(AND(' RIESGOS DE GESTION'!#REF!="Muy Alta",' RIESGOS DE GESTION'!#REF!="Leve"),CONCATENATE("R5C",' RIESGOS DE GESTION'!#REF!),"")</f>
        <v>#REF!</v>
      </c>
      <c r="N10" s="42" t="e">
        <f>IF(AND(' RIESGOS DE GESTION'!#REF!="Muy Alta",' RIESGOS DE GESTION'!#REF!="Leve"),CONCATENATE("R5C",' RIESGOS DE GESTION'!#REF!),"")</f>
        <v>#REF!</v>
      </c>
      <c r="O10" s="43" t="e">
        <f>IF(AND(' RIESGOS DE GESTION'!#REF!="Muy Alta",' RIESGOS DE GESTION'!#REF!="Leve"),CONCATENATE("R5C",' RIESGOS DE GESTION'!#REF!),"")</f>
        <v>#REF!</v>
      </c>
      <c r="P10" s="41" t="e">
        <f>IF(AND(' RIESGOS DE GESTION'!#REF!="Muy Alta",' RIESGOS DE GESTION'!#REF!="Menor"),CONCATENATE("R5C",' RIESGOS DE GESTION'!#REF!),"")</f>
        <v>#REF!</v>
      </c>
      <c r="Q10" s="42" t="e">
        <f>IF(AND(' RIESGOS DE GESTION'!#REF!="Muy Alta",' RIESGOS DE GESTION'!#REF!="Menor"),CONCATENATE("R5C",' RIESGOS DE GESTION'!#REF!),"")</f>
        <v>#REF!</v>
      </c>
      <c r="R10" s="42" t="e">
        <f>IF(AND(' RIESGOS DE GESTION'!#REF!="Muy Alta",' RIESGOS DE GESTION'!#REF!="Menor"),CONCATENATE("R5C",' RIESGOS DE GESTION'!#REF!),"")</f>
        <v>#REF!</v>
      </c>
      <c r="S10" s="42" t="e">
        <f>IF(AND(' RIESGOS DE GESTION'!#REF!="Muy Alta",' RIESGOS DE GESTION'!#REF!="Menor"),CONCATENATE("R5C",' RIESGOS DE GESTION'!#REF!),"")</f>
        <v>#REF!</v>
      </c>
      <c r="T10" s="42" t="e">
        <f>IF(AND(' RIESGOS DE GESTION'!#REF!="Muy Alta",' RIESGOS DE GESTION'!#REF!="Menor"),CONCATENATE("R5C",' RIESGOS DE GESTION'!#REF!),"")</f>
        <v>#REF!</v>
      </c>
      <c r="U10" s="43" t="e">
        <f>IF(AND(' RIESGOS DE GESTION'!#REF!="Muy Alta",' RIESGOS DE GESTION'!#REF!="Menor"),CONCATENATE("R5C",' RIESGOS DE GESTION'!#REF!),"")</f>
        <v>#REF!</v>
      </c>
      <c r="V10" s="41" t="e">
        <f>IF(AND(' RIESGOS DE GESTION'!#REF!="Muy Alta",' RIESGOS DE GESTION'!#REF!="Moderado"),CONCATENATE("R5C",' RIESGOS DE GESTION'!#REF!),"")</f>
        <v>#REF!</v>
      </c>
      <c r="W10" s="42" t="e">
        <f>IF(AND(' RIESGOS DE GESTION'!#REF!="Muy Alta",' RIESGOS DE GESTION'!#REF!="Moderado"),CONCATENATE("R5C",' RIESGOS DE GESTION'!#REF!),"")</f>
        <v>#REF!</v>
      </c>
      <c r="X10" s="42" t="e">
        <f>IF(AND(' RIESGOS DE GESTION'!#REF!="Muy Alta",' RIESGOS DE GESTION'!#REF!="Moderado"),CONCATENATE("R5C",' RIESGOS DE GESTION'!#REF!),"")</f>
        <v>#REF!</v>
      </c>
      <c r="Y10" s="42" t="e">
        <f>IF(AND(' RIESGOS DE GESTION'!#REF!="Muy Alta",' RIESGOS DE GESTION'!#REF!="Moderado"),CONCATENATE("R5C",' RIESGOS DE GESTION'!#REF!),"")</f>
        <v>#REF!</v>
      </c>
      <c r="Z10" s="42" t="e">
        <f>IF(AND(' RIESGOS DE GESTION'!#REF!="Muy Alta",' RIESGOS DE GESTION'!#REF!="Moderado"),CONCATENATE("R5C",' RIESGOS DE GESTION'!#REF!),"")</f>
        <v>#REF!</v>
      </c>
      <c r="AA10" s="43" t="e">
        <f>IF(AND(' RIESGOS DE GESTION'!#REF!="Muy Alta",' RIESGOS DE GESTION'!#REF!="Moderado"),CONCATENATE("R5C",' RIESGOS DE GESTION'!#REF!),"")</f>
        <v>#REF!</v>
      </c>
      <c r="AB10" s="41" t="e">
        <f>IF(AND(' RIESGOS DE GESTION'!#REF!="Muy Alta",' RIESGOS DE GESTION'!#REF!="Mayor"),CONCATENATE("R5C",' RIESGOS DE GESTION'!#REF!),"")</f>
        <v>#REF!</v>
      </c>
      <c r="AC10" s="42" t="e">
        <f>IF(AND(' RIESGOS DE GESTION'!#REF!="Muy Alta",' RIESGOS DE GESTION'!#REF!="Mayor"),CONCATENATE("R5C",' RIESGOS DE GESTION'!#REF!),"")</f>
        <v>#REF!</v>
      </c>
      <c r="AD10" s="42" t="e">
        <f>IF(AND(' RIESGOS DE GESTION'!#REF!="Muy Alta",' RIESGOS DE GESTION'!#REF!="Mayor"),CONCATENATE("R5C",' RIESGOS DE GESTION'!#REF!),"")</f>
        <v>#REF!</v>
      </c>
      <c r="AE10" s="42" t="e">
        <f>IF(AND(' RIESGOS DE GESTION'!#REF!="Muy Alta",' RIESGOS DE GESTION'!#REF!="Mayor"),CONCATENATE("R5C",' RIESGOS DE GESTION'!#REF!),"")</f>
        <v>#REF!</v>
      </c>
      <c r="AF10" s="42" t="e">
        <f>IF(AND(' RIESGOS DE GESTION'!#REF!="Muy Alta",' RIESGOS DE GESTION'!#REF!="Mayor"),CONCATENATE("R5C",' RIESGOS DE GESTION'!#REF!),"")</f>
        <v>#REF!</v>
      </c>
      <c r="AG10" s="43" t="e">
        <f>IF(AND(' RIESGOS DE GESTION'!#REF!="Muy Alta",' RIESGOS DE GESTION'!#REF!="Mayor"),CONCATENATE("R5C",' RIESGOS DE GESTION'!#REF!),"")</f>
        <v>#REF!</v>
      </c>
      <c r="AH10" s="44" t="e">
        <f>IF(AND(' RIESGOS DE GESTION'!#REF!="Muy Alta",' RIESGOS DE GESTION'!#REF!="Catastrófico"),CONCATENATE("R5C",' RIESGOS DE GESTION'!#REF!),"")</f>
        <v>#REF!</v>
      </c>
      <c r="AI10" s="45" t="e">
        <f>IF(AND(' RIESGOS DE GESTION'!#REF!="Muy Alta",' RIESGOS DE GESTION'!#REF!="Catastrófico"),CONCATENATE("R5C",' RIESGOS DE GESTION'!#REF!),"")</f>
        <v>#REF!</v>
      </c>
      <c r="AJ10" s="45" t="e">
        <f>IF(AND(' RIESGOS DE GESTION'!#REF!="Muy Alta",' RIESGOS DE GESTION'!#REF!="Catastrófico"),CONCATENATE("R5C",' RIESGOS DE GESTION'!#REF!),"")</f>
        <v>#REF!</v>
      </c>
      <c r="AK10" s="45" t="e">
        <f>IF(AND(' RIESGOS DE GESTION'!#REF!="Muy Alta",' RIESGOS DE GESTION'!#REF!="Catastrófico"),CONCATENATE("R5C",' RIESGOS DE GESTION'!#REF!),"")</f>
        <v>#REF!</v>
      </c>
      <c r="AL10" s="45" t="e">
        <f>IF(AND(' RIESGOS DE GESTION'!#REF!="Muy Alta",' RIESGOS DE GESTION'!#REF!="Catastrófico"),CONCATENATE("R5C",' RIESGOS DE GESTION'!#REF!),"")</f>
        <v>#REF!</v>
      </c>
      <c r="AM10" s="46" t="e">
        <f>IF(AND(' RIESGOS DE GESTION'!#REF!="Muy Alta",' RIESGOS DE GESTION'!#REF!="Catastrófico"),CONCATENATE("R5C",' RIESGOS DE GESTION'!#REF!),"")</f>
        <v>#REF!</v>
      </c>
      <c r="AN10" s="72"/>
      <c r="AO10" s="513"/>
      <c r="AP10" s="514"/>
      <c r="AQ10" s="514"/>
      <c r="AR10" s="514"/>
      <c r="AS10" s="514"/>
      <c r="AT10" s="515"/>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row>
    <row r="11" spans="1:91" ht="15" customHeight="1" x14ac:dyDescent="0.25">
      <c r="A11" s="72"/>
      <c r="B11" s="452"/>
      <c r="C11" s="452"/>
      <c r="D11" s="453"/>
      <c r="E11" s="493"/>
      <c r="F11" s="494"/>
      <c r="G11" s="494"/>
      <c r="H11" s="494"/>
      <c r="I11" s="495"/>
      <c r="J11" s="41" t="e">
        <f>IF(AND(' RIESGOS DE GESTION'!#REF!="Muy Alta",' RIESGOS DE GESTION'!#REF!="Leve"),CONCATENATE("R6C",' RIESGOS DE GESTION'!#REF!),"")</f>
        <v>#REF!</v>
      </c>
      <c r="K11" s="42" t="e">
        <f>IF(AND(' RIESGOS DE GESTION'!#REF!="Muy Alta",' RIESGOS DE GESTION'!#REF!="Leve"),CONCATENATE("R6C",' RIESGOS DE GESTION'!#REF!),"")</f>
        <v>#REF!</v>
      </c>
      <c r="L11" s="42" t="e">
        <f>IF(AND(' RIESGOS DE GESTION'!#REF!="Muy Alta",' RIESGOS DE GESTION'!#REF!="Leve"),CONCATENATE("R6C",' RIESGOS DE GESTION'!#REF!),"")</f>
        <v>#REF!</v>
      </c>
      <c r="M11" s="42" t="e">
        <f>IF(AND(' RIESGOS DE GESTION'!#REF!="Muy Alta",' RIESGOS DE GESTION'!#REF!="Leve"),CONCATENATE("R6C",' RIESGOS DE GESTION'!#REF!),"")</f>
        <v>#REF!</v>
      </c>
      <c r="N11" s="42" t="e">
        <f>IF(AND(' RIESGOS DE GESTION'!#REF!="Muy Alta",' RIESGOS DE GESTION'!#REF!="Leve"),CONCATENATE("R6C",' RIESGOS DE GESTION'!#REF!),"")</f>
        <v>#REF!</v>
      </c>
      <c r="O11" s="43" t="e">
        <f>IF(AND(' RIESGOS DE GESTION'!#REF!="Muy Alta",' RIESGOS DE GESTION'!#REF!="Leve"),CONCATENATE("R6C",' RIESGOS DE GESTION'!#REF!),"")</f>
        <v>#REF!</v>
      </c>
      <c r="P11" s="41" t="e">
        <f>IF(AND(' RIESGOS DE GESTION'!#REF!="Muy Alta",' RIESGOS DE GESTION'!#REF!="Menor"),CONCATENATE("R6C",' RIESGOS DE GESTION'!#REF!),"")</f>
        <v>#REF!</v>
      </c>
      <c r="Q11" s="42" t="e">
        <f>IF(AND(' RIESGOS DE GESTION'!#REF!="Muy Alta",' RIESGOS DE GESTION'!#REF!="Menor"),CONCATENATE("R6C",' RIESGOS DE GESTION'!#REF!),"")</f>
        <v>#REF!</v>
      </c>
      <c r="R11" s="42" t="e">
        <f>IF(AND(' RIESGOS DE GESTION'!#REF!="Muy Alta",' RIESGOS DE GESTION'!#REF!="Menor"),CONCATENATE("R6C",' RIESGOS DE GESTION'!#REF!),"")</f>
        <v>#REF!</v>
      </c>
      <c r="S11" s="42" t="e">
        <f>IF(AND(' RIESGOS DE GESTION'!#REF!="Muy Alta",' RIESGOS DE GESTION'!#REF!="Menor"),CONCATENATE("R6C",' RIESGOS DE GESTION'!#REF!),"")</f>
        <v>#REF!</v>
      </c>
      <c r="T11" s="42" t="e">
        <f>IF(AND(' RIESGOS DE GESTION'!#REF!="Muy Alta",' RIESGOS DE GESTION'!#REF!="Menor"),CONCATENATE("R6C",' RIESGOS DE GESTION'!#REF!),"")</f>
        <v>#REF!</v>
      </c>
      <c r="U11" s="43" t="e">
        <f>IF(AND(' RIESGOS DE GESTION'!#REF!="Muy Alta",' RIESGOS DE GESTION'!#REF!="Menor"),CONCATENATE("R6C",' RIESGOS DE GESTION'!#REF!),"")</f>
        <v>#REF!</v>
      </c>
      <c r="V11" s="41" t="e">
        <f>IF(AND(' RIESGOS DE GESTION'!#REF!="Muy Alta",' RIESGOS DE GESTION'!#REF!="Moderado"),CONCATENATE("R6C",' RIESGOS DE GESTION'!#REF!),"")</f>
        <v>#REF!</v>
      </c>
      <c r="W11" s="42" t="e">
        <f>IF(AND(' RIESGOS DE GESTION'!#REF!="Muy Alta",' RIESGOS DE GESTION'!#REF!="Moderado"),CONCATENATE("R6C",' RIESGOS DE GESTION'!#REF!),"")</f>
        <v>#REF!</v>
      </c>
      <c r="X11" s="42" t="e">
        <f>IF(AND(' RIESGOS DE GESTION'!#REF!="Muy Alta",' RIESGOS DE GESTION'!#REF!="Moderado"),CONCATENATE("R6C",' RIESGOS DE GESTION'!#REF!),"")</f>
        <v>#REF!</v>
      </c>
      <c r="Y11" s="42" t="e">
        <f>IF(AND(' RIESGOS DE GESTION'!#REF!="Muy Alta",' RIESGOS DE GESTION'!#REF!="Moderado"),CONCATENATE("R6C",' RIESGOS DE GESTION'!#REF!),"")</f>
        <v>#REF!</v>
      </c>
      <c r="Z11" s="42" t="e">
        <f>IF(AND(' RIESGOS DE GESTION'!#REF!="Muy Alta",' RIESGOS DE GESTION'!#REF!="Moderado"),CONCATENATE("R6C",' RIESGOS DE GESTION'!#REF!),"")</f>
        <v>#REF!</v>
      </c>
      <c r="AA11" s="43" t="e">
        <f>IF(AND(' RIESGOS DE GESTION'!#REF!="Muy Alta",' RIESGOS DE GESTION'!#REF!="Moderado"),CONCATENATE("R6C",' RIESGOS DE GESTION'!#REF!),"")</f>
        <v>#REF!</v>
      </c>
      <c r="AB11" s="41" t="e">
        <f>IF(AND(' RIESGOS DE GESTION'!#REF!="Muy Alta",' RIESGOS DE GESTION'!#REF!="Mayor"),CONCATENATE("R6C",' RIESGOS DE GESTION'!#REF!),"")</f>
        <v>#REF!</v>
      </c>
      <c r="AC11" s="42" t="e">
        <f>IF(AND(' RIESGOS DE GESTION'!#REF!="Muy Alta",' RIESGOS DE GESTION'!#REF!="Mayor"),CONCATENATE("R6C",' RIESGOS DE GESTION'!#REF!),"")</f>
        <v>#REF!</v>
      </c>
      <c r="AD11" s="42" t="e">
        <f>IF(AND(' RIESGOS DE GESTION'!#REF!="Muy Alta",' RIESGOS DE GESTION'!#REF!="Mayor"),CONCATENATE("R6C",' RIESGOS DE GESTION'!#REF!),"")</f>
        <v>#REF!</v>
      </c>
      <c r="AE11" s="42" t="e">
        <f>IF(AND(' RIESGOS DE GESTION'!#REF!="Muy Alta",' RIESGOS DE GESTION'!#REF!="Mayor"),CONCATENATE("R6C",' RIESGOS DE GESTION'!#REF!),"")</f>
        <v>#REF!</v>
      </c>
      <c r="AF11" s="42" t="e">
        <f>IF(AND(' RIESGOS DE GESTION'!#REF!="Muy Alta",' RIESGOS DE GESTION'!#REF!="Mayor"),CONCATENATE("R6C",' RIESGOS DE GESTION'!#REF!),"")</f>
        <v>#REF!</v>
      </c>
      <c r="AG11" s="43" t="e">
        <f>IF(AND(' RIESGOS DE GESTION'!#REF!="Muy Alta",' RIESGOS DE GESTION'!#REF!="Mayor"),CONCATENATE("R6C",' RIESGOS DE GESTION'!#REF!),"")</f>
        <v>#REF!</v>
      </c>
      <c r="AH11" s="44" t="e">
        <f>IF(AND(' RIESGOS DE GESTION'!#REF!="Muy Alta",' RIESGOS DE GESTION'!#REF!="Catastrófico"),CONCATENATE("R6C",' RIESGOS DE GESTION'!#REF!),"")</f>
        <v>#REF!</v>
      </c>
      <c r="AI11" s="45" t="e">
        <f>IF(AND(' RIESGOS DE GESTION'!#REF!="Muy Alta",' RIESGOS DE GESTION'!#REF!="Catastrófico"),CONCATENATE("R6C",' RIESGOS DE GESTION'!#REF!),"")</f>
        <v>#REF!</v>
      </c>
      <c r="AJ11" s="45" t="e">
        <f>IF(AND(' RIESGOS DE GESTION'!#REF!="Muy Alta",' RIESGOS DE GESTION'!#REF!="Catastrófico"),CONCATENATE("R6C",' RIESGOS DE GESTION'!#REF!),"")</f>
        <v>#REF!</v>
      </c>
      <c r="AK11" s="45" t="e">
        <f>IF(AND(' RIESGOS DE GESTION'!#REF!="Muy Alta",' RIESGOS DE GESTION'!#REF!="Catastrófico"),CONCATENATE("R6C",' RIESGOS DE GESTION'!#REF!),"")</f>
        <v>#REF!</v>
      </c>
      <c r="AL11" s="45" t="e">
        <f>IF(AND(' RIESGOS DE GESTION'!#REF!="Muy Alta",' RIESGOS DE GESTION'!#REF!="Catastrófico"),CONCATENATE("R6C",' RIESGOS DE GESTION'!#REF!),"")</f>
        <v>#REF!</v>
      </c>
      <c r="AM11" s="46" t="e">
        <f>IF(AND(' RIESGOS DE GESTION'!#REF!="Muy Alta",' RIESGOS DE GESTION'!#REF!="Catastrófico"),CONCATENATE("R6C",' RIESGOS DE GESTION'!#REF!),"")</f>
        <v>#REF!</v>
      </c>
      <c r="AN11" s="72"/>
      <c r="AO11" s="513"/>
      <c r="AP11" s="514"/>
      <c r="AQ11" s="514"/>
      <c r="AR11" s="514"/>
      <c r="AS11" s="514"/>
      <c r="AT11" s="515"/>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row>
    <row r="12" spans="1:91" ht="15" customHeight="1" x14ac:dyDescent="0.25">
      <c r="A12" s="72"/>
      <c r="B12" s="452"/>
      <c r="C12" s="452"/>
      <c r="D12" s="453"/>
      <c r="E12" s="493"/>
      <c r="F12" s="494"/>
      <c r="G12" s="494"/>
      <c r="H12" s="494"/>
      <c r="I12" s="495"/>
      <c r="J12" s="41" t="e">
        <f>IF(AND(' RIESGOS DE GESTION'!#REF!="Muy Alta",' RIESGOS DE GESTION'!#REF!="Leve"),CONCATENATE("R7C",' RIESGOS DE GESTION'!#REF!),"")</f>
        <v>#REF!</v>
      </c>
      <c r="K12" s="42" t="e">
        <f>IF(AND(' RIESGOS DE GESTION'!#REF!="Muy Alta",' RIESGOS DE GESTION'!#REF!="Leve"),CONCATENATE("R7C",' RIESGOS DE GESTION'!#REF!),"")</f>
        <v>#REF!</v>
      </c>
      <c r="L12" s="42" t="e">
        <f>IF(AND(' RIESGOS DE GESTION'!#REF!="Muy Alta",' RIESGOS DE GESTION'!#REF!="Leve"),CONCATENATE("R7C",' RIESGOS DE GESTION'!#REF!),"")</f>
        <v>#REF!</v>
      </c>
      <c r="M12" s="42" t="e">
        <f>IF(AND(' RIESGOS DE GESTION'!#REF!="Muy Alta",' RIESGOS DE GESTION'!#REF!="Leve"),CONCATENATE("R7C",' RIESGOS DE GESTION'!#REF!),"")</f>
        <v>#REF!</v>
      </c>
      <c r="N12" s="42" t="e">
        <f>IF(AND(' RIESGOS DE GESTION'!#REF!="Muy Alta",' RIESGOS DE GESTION'!#REF!="Leve"),CONCATENATE("R7C",' RIESGOS DE GESTION'!#REF!),"")</f>
        <v>#REF!</v>
      </c>
      <c r="O12" s="43" t="e">
        <f>IF(AND(' RIESGOS DE GESTION'!#REF!="Muy Alta",' RIESGOS DE GESTION'!#REF!="Leve"),CONCATENATE("R7C",' RIESGOS DE GESTION'!#REF!),"")</f>
        <v>#REF!</v>
      </c>
      <c r="P12" s="41" t="e">
        <f>IF(AND(' RIESGOS DE GESTION'!#REF!="Muy Alta",' RIESGOS DE GESTION'!#REF!="Menor"),CONCATENATE("R7C",' RIESGOS DE GESTION'!#REF!),"")</f>
        <v>#REF!</v>
      </c>
      <c r="Q12" s="42" t="e">
        <f>IF(AND(' RIESGOS DE GESTION'!#REF!="Muy Alta",' RIESGOS DE GESTION'!#REF!="Menor"),CONCATENATE("R7C",' RIESGOS DE GESTION'!#REF!),"")</f>
        <v>#REF!</v>
      </c>
      <c r="R12" s="42" t="e">
        <f>IF(AND(' RIESGOS DE GESTION'!#REF!="Muy Alta",' RIESGOS DE GESTION'!#REF!="Menor"),CONCATENATE("R7C",' RIESGOS DE GESTION'!#REF!),"")</f>
        <v>#REF!</v>
      </c>
      <c r="S12" s="42" t="e">
        <f>IF(AND(' RIESGOS DE GESTION'!#REF!="Muy Alta",' RIESGOS DE GESTION'!#REF!="Menor"),CONCATENATE("R7C",' RIESGOS DE GESTION'!#REF!),"")</f>
        <v>#REF!</v>
      </c>
      <c r="T12" s="42" t="e">
        <f>IF(AND(' RIESGOS DE GESTION'!#REF!="Muy Alta",' RIESGOS DE GESTION'!#REF!="Menor"),CONCATENATE("R7C",' RIESGOS DE GESTION'!#REF!),"")</f>
        <v>#REF!</v>
      </c>
      <c r="U12" s="43" t="e">
        <f>IF(AND(' RIESGOS DE GESTION'!#REF!="Muy Alta",' RIESGOS DE GESTION'!#REF!="Menor"),CONCATENATE("R7C",' RIESGOS DE GESTION'!#REF!),"")</f>
        <v>#REF!</v>
      </c>
      <c r="V12" s="41" t="e">
        <f>IF(AND(' RIESGOS DE GESTION'!#REF!="Muy Alta",' RIESGOS DE GESTION'!#REF!="Moderado"),CONCATENATE("R7C",' RIESGOS DE GESTION'!#REF!),"")</f>
        <v>#REF!</v>
      </c>
      <c r="W12" s="42" t="e">
        <f>IF(AND(' RIESGOS DE GESTION'!#REF!="Muy Alta",' RIESGOS DE GESTION'!#REF!="Moderado"),CONCATENATE("R7C",' RIESGOS DE GESTION'!#REF!),"")</f>
        <v>#REF!</v>
      </c>
      <c r="X12" s="42" t="e">
        <f>IF(AND(' RIESGOS DE GESTION'!#REF!="Muy Alta",' RIESGOS DE GESTION'!#REF!="Moderado"),CONCATENATE("R7C",' RIESGOS DE GESTION'!#REF!),"")</f>
        <v>#REF!</v>
      </c>
      <c r="Y12" s="42" t="e">
        <f>IF(AND(' RIESGOS DE GESTION'!#REF!="Muy Alta",' RIESGOS DE GESTION'!#REF!="Moderado"),CONCATENATE("R7C",' RIESGOS DE GESTION'!#REF!),"")</f>
        <v>#REF!</v>
      </c>
      <c r="Z12" s="42" t="e">
        <f>IF(AND(' RIESGOS DE GESTION'!#REF!="Muy Alta",' RIESGOS DE GESTION'!#REF!="Moderado"),CONCATENATE("R7C",' RIESGOS DE GESTION'!#REF!),"")</f>
        <v>#REF!</v>
      </c>
      <c r="AA12" s="43" t="e">
        <f>IF(AND(' RIESGOS DE GESTION'!#REF!="Muy Alta",' RIESGOS DE GESTION'!#REF!="Moderado"),CONCATENATE("R7C",' RIESGOS DE GESTION'!#REF!),"")</f>
        <v>#REF!</v>
      </c>
      <c r="AB12" s="41" t="e">
        <f>IF(AND(' RIESGOS DE GESTION'!#REF!="Muy Alta",' RIESGOS DE GESTION'!#REF!="Mayor"),CONCATENATE("R7C",' RIESGOS DE GESTION'!#REF!),"")</f>
        <v>#REF!</v>
      </c>
      <c r="AC12" s="42" t="e">
        <f>IF(AND(' RIESGOS DE GESTION'!#REF!="Muy Alta",' RIESGOS DE GESTION'!#REF!="Mayor"),CONCATENATE("R7C",' RIESGOS DE GESTION'!#REF!),"")</f>
        <v>#REF!</v>
      </c>
      <c r="AD12" s="42" t="e">
        <f>IF(AND(' RIESGOS DE GESTION'!#REF!="Muy Alta",' RIESGOS DE GESTION'!#REF!="Mayor"),CONCATENATE("R7C",' RIESGOS DE GESTION'!#REF!),"")</f>
        <v>#REF!</v>
      </c>
      <c r="AE12" s="42" t="e">
        <f>IF(AND(' RIESGOS DE GESTION'!#REF!="Muy Alta",' RIESGOS DE GESTION'!#REF!="Mayor"),CONCATENATE("R7C",' RIESGOS DE GESTION'!#REF!),"")</f>
        <v>#REF!</v>
      </c>
      <c r="AF12" s="42" t="e">
        <f>IF(AND(' RIESGOS DE GESTION'!#REF!="Muy Alta",' RIESGOS DE GESTION'!#REF!="Mayor"),CONCATENATE("R7C",' RIESGOS DE GESTION'!#REF!),"")</f>
        <v>#REF!</v>
      </c>
      <c r="AG12" s="43" t="e">
        <f>IF(AND(' RIESGOS DE GESTION'!#REF!="Muy Alta",' RIESGOS DE GESTION'!#REF!="Mayor"),CONCATENATE("R7C",' RIESGOS DE GESTION'!#REF!),"")</f>
        <v>#REF!</v>
      </c>
      <c r="AH12" s="44" t="e">
        <f>IF(AND(' RIESGOS DE GESTION'!#REF!="Muy Alta",' RIESGOS DE GESTION'!#REF!="Catastrófico"),CONCATENATE("R7C",' RIESGOS DE GESTION'!#REF!),"")</f>
        <v>#REF!</v>
      </c>
      <c r="AI12" s="45" t="e">
        <f>IF(AND(' RIESGOS DE GESTION'!#REF!="Muy Alta",' RIESGOS DE GESTION'!#REF!="Catastrófico"),CONCATENATE("R7C",' RIESGOS DE GESTION'!#REF!),"")</f>
        <v>#REF!</v>
      </c>
      <c r="AJ12" s="45" t="e">
        <f>IF(AND(' RIESGOS DE GESTION'!#REF!="Muy Alta",' RIESGOS DE GESTION'!#REF!="Catastrófico"),CONCATENATE("R7C",' RIESGOS DE GESTION'!#REF!),"")</f>
        <v>#REF!</v>
      </c>
      <c r="AK12" s="45" t="e">
        <f>IF(AND(' RIESGOS DE GESTION'!#REF!="Muy Alta",' RIESGOS DE GESTION'!#REF!="Catastrófico"),CONCATENATE("R7C",' RIESGOS DE GESTION'!#REF!),"")</f>
        <v>#REF!</v>
      </c>
      <c r="AL12" s="45" t="e">
        <f>IF(AND(' RIESGOS DE GESTION'!#REF!="Muy Alta",' RIESGOS DE GESTION'!#REF!="Catastrófico"),CONCATENATE("R7C",' RIESGOS DE GESTION'!#REF!),"")</f>
        <v>#REF!</v>
      </c>
      <c r="AM12" s="46" t="e">
        <f>IF(AND(' RIESGOS DE GESTION'!#REF!="Muy Alta",' RIESGOS DE GESTION'!#REF!="Catastrófico"),CONCATENATE("R7C",' RIESGOS DE GESTION'!#REF!),"")</f>
        <v>#REF!</v>
      </c>
      <c r="AN12" s="72"/>
      <c r="AO12" s="513"/>
      <c r="AP12" s="514"/>
      <c r="AQ12" s="514"/>
      <c r="AR12" s="514"/>
      <c r="AS12" s="514"/>
      <c r="AT12" s="515"/>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row>
    <row r="13" spans="1:91" ht="15" customHeight="1" x14ac:dyDescent="0.25">
      <c r="A13" s="72"/>
      <c r="B13" s="452"/>
      <c r="C13" s="452"/>
      <c r="D13" s="453"/>
      <c r="E13" s="493"/>
      <c r="F13" s="494"/>
      <c r="G13" s="494"/>
      <c r="H13" s="494"/>
      <c r="I13" s="495"/>
      <c r="J13" s="41" t="e">
        <f>IF(AND(' RIESGOS DE GESTION'!#REF!="Muy Alta",' RIESGOS DE GESTION'!#REF!="Leve"),CONCATENATE("R8C",' RIESGOS DE GESTION'!#REF!),"")</f>
        <v>#REF!</v>
      </c>
      <c r="K13" s="42" t="e">
        <f>IF(AND(' RIESGOS DE GESTION'!#REF!="Muy Alta",' RIESGOS DE GESTION'!#REF!="Leve"),CONCATENATE("R8C",' RIESGOS DE GESTION'!#REF!),"")</f>
        <v>#REF!</v>
      </c>
      <c r="L13" s="42" t="e">
        <f>IF(AND(' RIESGOS DE GESTION'!#REF!="Muy Alta",' RIESGOS DE GESTION'!#REF!="Leve"),CONCATENATE("R8C",' RIESGOS DE GESTION'!#REF!),"")</f>
        <v>#REF!</v>
      </c>
      <c r="M13" s="42" t="e">
        <f>IF(AND(' RIESGOS DE GESTION'!#REF!="Muy Alta",' RIESGOS DE GESTION'!#REF!="Leve"),CONCATENATE("R8C",' RIESGOS DE GESTION'!#REF!),"")</f>
        <v>#REF!</v>
      </c>
      <c r="N13" s="42" t="e">
        <f>IF(AND(' RIESGOS DE GESTION'!#REF!="Muy Alta",' RIESGOS DE GESTION'!#REF!="Leve"),CONCATENATE("R8C",' RIESGOS DE GESTION'!#REF!),"")</f>
        <v>#REF!</v>
      </c>
      <c r="O13" s="43" t="e">
        <f>IF(AND(' RIESGOS DE GESTION'!#REF!="Muy Alta",' RIESGOS DE GESTION'!#REF!="Leve"),CONCATENATE("R8C",' RIESGOS DE GESTION'!#REF!),"")</f>
        <v>#REF!</v>
      </c>
      <c r="P13" s="41" t="e">
        <f>IF(AND(' RIESGOS DE GESTION'!#REF!="Muy Alta",' RIESGOS DE GESTION'!#REF!="Menor"),CONCATENATE("R8C",' RIESGOS DE GESTION'!#REF!),"")</f>
        <v>#REF!</v>
      </c>
      <c r="Q13" s="42" t="e">
        <f>IF(AND(' RIESGOS DE GESTION'!#REF!="Muy Alta",' RIESGOS DE GESTION'!#REF!="Menor"),CONCATENATE("R8C",' RIESGOS DE GESTION'!#REF!),"")</f>
        <v>#REF!</v>
      </c>
      <c r="R13" s="42" t="e">
        <f>IF(AND(' RIESGOS DE GESTION'!#REF!="Muy Alta",' RIESGOS DE GESTION'!#REF!="Menor"),CONCATENATE("R8C",' RIESGOS DE GESTION'!#REF!),"")</f>
        <v>#REF!</v>
      </c>
      <c r="S13" s="42" t="e">
        <f>IF(AND(' RIESGOS DE GESTION'!#REF!="Muy Alta",' RIESGOS DE GESTION'!#REF!="Menor"),CONCATENATE("R8C",' RIESGOS DE GESTION'!#REF!),"")</f>
        <v>#REF!</v>
      </c>
      <c r="T13" s="42" t="e">
        <f>IF(AND(' RIESGOS DE GESTION'!#REF!="Muy Alta",' RIESGOS DE GESTION'!#REF!="Menor"),CONCATENATE("R8C",' RIESGOS DE GESTION'!#REF!),"")</f>
        <v>#REF!</v>
      </c>
      <c r="U13" s="43" t="e">
        <f>IF(AND(' RIESGOS DE GESTION'!#REF!="Muy Alta",' RIESGOS DE GESTION'!#REF!="Menor"),CONCATENATE("R8C",' RIESGOS DE GESTION'!#REF!),"")</f>
        <v>#REF!</v>
      </c>
      <c r="V13" s="41" t="e">
        <f>IF(AND(' RIESGOS DE GESTION'!#REF!="Muy Alta",' RIESGOS DE GESTION'!#REF!="Moderado"),CONCATENATE("R8C",' RIESGOS DE GESTION'!#REF!),"")</f>
        <v>#REF!</v>
      </c>
      <c r="W13" s="42" t="e">
        <f>IF(AND(' RIESGOS DE GESTION'!#REF!="Muy Alta",' RIESGOS DE GESTION'!#REF!="Moderado"),CONCATENATE("R8C",' RIESGOS DE GESTION'!#REF!),"")</f>
        <v>#REF!</v>
      </c>
      <c r="X13" s="42" t="e">
        <f>IF(AND(' RIESGOS DE GESTION'!#REF!="Muy Alta",' RIESGOS DE GESTION'!#REF!="Moderado"),CONCATENATE("R8C",' RIESGOS DE GESTION'!#REF!),"")</f>
        <v>#REF!</v>
      </c>
      <c r="Y13" s="42" t="e">
        <f>IF(AND(' RIESGOS DE GESTION'!#REF!="Muy Alta",' RIESGOS DE GESTION'!#REF!="Moderado"),CONCATENATE("R8C",' RIESGOS DE GESTION'!#REF!),"")</f>
        <v>#REF!</v>
      </c>
      <c r="Z13" s="42" t="e">
        <f>IF(AND(' RIESGOS DE GESTION'!#REF!="Muy Alta",' RIESGOS DE GESTION'!#REF!="Moderado"),CONCATENATE("R8C",' RIESGOS DE GESTION'!#REF!),"")</f>
        <v>#REF!</v>
      </c>
      <c r="AA13" s="43" t="e">
        <f>IF(AND(' RIESGOS DE GESTION'!#REF!="Muy Alta",' RIESGOS DE GESTION'!#REF!="Moderado"),CONCATENATE("R8C",' RIESGOS DE GESTION'!#REF!),"")</f>
        <v>#REF!</v>
      </c>
      <c r="AB13" s="41" t="e">
        <f>IF(AND(' RIESGOS DE GESTION'!#REF!="Muy Alta",' RIESGOS DE GESTION'!#REF!="Mayor"),CONCATENATE("R8C",' RIESGOS DE GESTION'!#REF!),"")</f>
        <v>#REF!</v>
      </c>
      <c r="AC13" s="42" t="e">
        <f>IF(AND(' RIESGOS DE GESTION'!#REF!="Muy Alta",' RIESGOS DE GESTION'!#REF!="Mayor"),CONCATENATE("R8C",' RIESGOS DE GESTION'!#REF!),"")</f>
        <v>#REF!</v>
      </c>
      <c r="AD13" s="42" t="e">
        <f>IF(AND(' RIESGOS DE GESTION'!#REF!="Muy Alta",' RIESGOS DE GESTION'!#REF!="Mayor"),CONCATENATE("R8C",' RIESGOS DE GESTION'!#REF!),"")</f>
        <v>#REF!</v>
      </c>
      <c r="AE13" s="42" t="e">
        <f>IF(AND(' RIESGOS DE GESTION'!#REF!="Muy Alta",' RIESGOS DE GESTION'!#REF!="Mayor"),CONCATENATE("R8C",' RIESGOS DE GESTION'!#REF!),"")</f>
        <v>#REF!</v>
      </c>
      <c r="AF13" s="42" t="e">
        <f>IF(AND(' RIESGOS DE GESTION'!#REF!="Muy Alta",' RIESGOS DE GESTION'!#REF!="Mayor"),CONCATENATE("R8C",' RIESGOS DE GESTION'!#REF!),"")</f>
        <v>#REF!</v>
      </c>
      <c r="AG13" s="43" t="e">
        <f>IF(AND(' RIESGOS DE GESTION'!#REF!="Muy Alta",' RIESGOS DE GESTION'!#REF!="Mayor"),CONCATENATE("R8C",' RIESGOS DE GESTION'!#REF!),"")</f>
        <v>#REF!</v>
      </c>
      <c r="AH13" s="44" t="e">
        <f>IF(AND(' RIESGOS DE GESTION'!#REF!="Muy Alta",' RIESGOS DE GESTION'!#REF!="Catastrófico"),CONCATENATE("R8C",' RIESGOS DE GESTION'!#REF!),"")</f>
        <v>#REF!</v>
      </c>
      <c r="AI13" s="45" t="e">
        <f>IF(AND(' RIESGOS DE GESTION'!#REF!="Muy Alta",' RIESGOS DE GESTION'!#REF!="Catastrófico"),CONCATENATE("R8C",' RIESGOS DE GESTION'!#REF!),"")</f>
        <v>#REF!</v>
      </c>
      <c r="AJ13" s="45" t="e">
        <f>IF(AND(' RIESGOS DE GESTION'!#REF!="Muy Alta",' RIESGOS DE GESTION'!#REF!="Catastrófico"),CONCATENATE("R8C",' RIESGOS DE GESTION'!#REF!),"")</f>
        <v>#REF!</v>
      </c>
      <c r="AK13" s="45" t="e">
        <f>IF(AND(' RIESGOS DE GESTION'!#REF!="Muy Alta",' RIESGOS DE GESTION'!#REF!="Catastrófico"),CONCATENATE("R8C",' RIESGOS DE GESTION'!#REF!),"")</f>
        <v>#REF!</v>
      </c>
      <c r="AL13" s="45" t="e">
        <f>IF(AND(' RIESGOS DE GESTION'!#REF!="Muy Alta",' RIESGOS DE GESTION'!#REF!="Catastrófico"),CONCATENATE("R8C",' RIESGOS DE GESTION'!#REF!),"")</f>
        <v>#REF!</v>
      </c>
      <c r="AM13" s="46" t="e">
        <f>IF(AND(' RIESGOS DE GESTION'!#REF!="Muy Alta",' RIESGOS DE GESTION'!#REF!="Catastrófico"),CONCATENATE("R8C",' RIESGOS DE GESTION'!#REF!),"")</f>
        <v>#REF!</v>
      </c>
      <c r="AN13" s="72"/>
      <c r="AO13" s="513"/>
      <c r="AP13" s="514"/>
      <c r="AQ13" s="514"/>
      <c r="AR13" s="514"/>
      <c r="AS13" s="514"/>
      <c r="AT13" s="515"/>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row>
    <row r="14" spans="1:91" ht="15" customHeight="1" x14ac:dyDescent="0.25">
      <c r="A14" s="72"/>
      <c r="B14" s="452"/>
      <c r="C14" s="452"/>
      <c r="D14" s="453"/>
      <c r="E14" s="493"/>
      <c r="F14" s="494"/>
      <c r="G14" s="494"/>
      <c r="H14" s="494"/>
      <c r="I14" s="495"/>
      <c r="J14" s="41" t="e">
        <f>IF(AND(' RIESGOS DE GESTION'!#REF!="Muy Alta",' RIESGOS DE GESTION'!#REF!="Leve"),CONCATENATE("R9C",' RIESGOS DE GESTION'!#REF!),"")</f>
        <v>#REF!</v>
      </c>
      <c r="K14" s="42" t="e">
        <f>IF(AND(' RIESGOS DE GESTION'!#REF!="Muy Alta",' RIESGOS DE GESTION'!#REF!="Leve"),CONCATENATE("R9C",' RIESGOS DE GESTION'!#REF!),"")</f>
        <v>#REF!</v>
      </c>
      <c r="L14" s="42" t="e">
        <f>IF(AND(' RIESGOS DE GESTION'!#REF!="Muy Alta",' RIESGOS DE GESTION'!#REF!="Leve"),CONCATENATE("R9C",' RIESGOS DE GESTION'!#REF!),"")</f>
        <v>#REF!</v>
      </c>
      <c r="M14" s="42" t="e">
        <f>IF(AND(' RIESGOS DE GESTION'!#REF!="Muy Alta",' RIESGOS DE GESTION'!#REF!="Leve"),CONCATENATE("R9C",' RIESGOS DE GESTION'!#REF!),"")</f>
        <v>#REF!</v>
      </c>
      <c r="N14" s="42" t="e">
        <f>IF(AND(' RIESGOS DE GESTION'!#REF!="Muy Alta",' RIESGOS DE GESTION'!#REF!="Leve"),CONCATENATE("R9C",' RIESGOS DE GESTION'!#REF!),"")</f>
        <v>#REF!</v>
      </c>
      <c r="O14" s="43" t="e">
        <f>IF(AND(' RIESGOS DE GESTION'!#REF!="Muy Alta",' RIESGOS DE GESTION'!#REF!="Leve"),CONCATENATE("R9C",' RIESGOS DE GESTION'!#REF!),"")</f>
        <v>#REF!</v>
      </c>
      <c r="P14" s="41" t="e">
        <f>IF(AND(' RIESGOS DE GESTION'!#REF!="Muy Alta",' RIESGOS DE GESTION'!#REF!="Menor"),CONCATENATE("R9C",' RIESGOS DE GESTION'!#REF!),"")</f>
        <v>#REF!</v>
      </c>
      <c r="Q14" s="42" t="e">
        <f>IF(AND(' RIESGOS DE GESTION'!#REF!="Muy Alta",' RIESGOS DE GESTION'!#REF!="Menor"),CONCATENATE("R9C",' RIESGOS DE GESTION'!#REF!),"")</f>
        <v>#REF!</v>
      </c>
      <c r="R14" s="42" t="e">
        <f>IF(AND(' RIESGOS DE GESTION'!#REF!="Muy Alta",' RIESGOS DE GESTION'!#REF!="Menor"),CONCATENATE("R9C",' RIESGOS DE GESTION'!#REF!),"")</f>
        <v>#REF!</v>
      </c>
      <c r="S14" s="42" t="e">
        <f>IF(AND(' RIESGOS DE GESTION'!#REF!="Muy Alta",' RIESGOS DE GESTION'!#REF!="Menor"),CONCATENATE("R9C",' RIESGOS DE GESTION'!#REF!),"")</f>
        <v>#REF!</v>
      </c>
      <c r="T14" s="42" t="e">
        <f>IF(AND(' RIESGOS DE GESTION'!#REF!="Muy Alta",' RIESGOS DE GESTION'!#REF!="Menor"),CONCATENATE("R9C",' RIESGOS DE GESTION'!#REF!),"")</f>
        <v>#REF!</v>
      </c>
      <c r="U14" s="43" t="e">
        <f>IF(AND(' RIESGOS DE GESTION'!#REF!="Muy Alta",' RIESGOS DE GESTION'!#REF!="Menor"),CONCATENATE("R9C",' RIESGOS DE GESTION'!#REF!),"")</f>
        <v>#REF!</v>
      </c>
      <c r="V14" s="41" t="e">
        <f>IF(AND(' RIESGOS DE GESTION'!#REF!="Muy Alta",' RIESGOS DE GESTION'!#REF!="Moderado"),CONCATENATE("R9C",' RIESGOS DE GESTION'!#REF!),"")</f>
        <v>#REF!</v>
      </c>
      <c r="W14" s="42" t="e">
        <f>IF(AND(' RIESGOS DE GESTION'!#REF!="Muy Alta",' RIESGOS DE GESTION'!#REF!="Moderado"),CONCATENATE("R9C",' RIESGOS DE GESTION'!#REF!),"")</f>
        <v>#REF!</v>
      </c>
      <c r="X14" s="42" t="e">
        <f>IF(AND(' RIESGOS DE GESTION'!#REF!="Muy Alta",' RIESGOS DE GESTION'!#REF!="Moderado"),CONCATENATE("R9C",' RIESGOS DE GESTION'!#REF!),"")</f>
        <v>#REF!</v>
      </c>
      <c r="Y14" s="42" t="e">
        <f>IF(AND(' RIESGOS DE GESTION'!#REF!="Muy Alta",' RIESGOS DE GESTION'!#REF!="Moderado"),CONCATENATE("R9C",' RIESGOS DE GESTION'!#REF!),"")</f>
        <v>#REF!</v>
      </c>
      <c r="Z14" s="42" t="e">
        <f>IF(AND(' RIESGOS DE GESTION'!#REF!="Muy Alta",' RIESGOS DE GESTION'!#REF!="Moderado"),CONCATENATE("R9C",' RIESGOS DE GESTION'!#REF!),"")</f>
        <v>#REF!</v>
      </c>
      <c r="AA14" s="43" t="e">
        <f>IF(AND(' RIESGOS DE GESTION'!#REF!="Muy Alta",' RIESGOS DE GESTION'!#REF!="Moderado"),CONCATENATE("R9C",' RIESGOS DE GESTION'!#REF!),"")</f>
        <v>#REF!</v>
      </c>
      <c r="AB14" s="41" t="e">
        <f>IF(AND(' RIESGOS DE GESTION'!#REF!="Muy Alta",' RIESGOS DE GESTION'!#REF!="Mayor"),CONCATENATE("R9C",' RIESGOS DE GESTION'!#REF!),"")</f>
        <v>#REF!</v>
      </c>
      <c r="AC14" s="42" t="e">
        <f>IF(AND(' RIESGOS DE GESTION'!#REF!="Muy Alta",' RIESGOS DE GESTION'!#REF!="Mayor"),CONCATENATE("R9C",' RIESGOS DE GESTION'!#REF!),"")</f>
        <v>#REF!</v>
      </c>
      <c r="AD14" s="42" t="e">
        <f>IF(AND(' RIESGOS DE GESTION'!#REF!="Muy Alta",' RIESGOS DE GESTION'!#REF!="Mayor"),CONCATENATE("R9C",' RIESGOS DE GESTION'!#REF!),"")</f>
        <v>#REF!</v>
      </c>
      <c r="AE14" s="42" t="e">
        <f>IF(AND(' RIESGOS DE GESTION'!#REF!="Muy Alta",' RIESGOS DE GESTION'!#REF!="Mayor"),CONCATENATE("R9C",' RIESGOS DE GESTION'!#REF!),"")</f>
        <v>#REF!</v>
      </c>
      <c r="AF14" s="42" t="e">
        <f>IF(AND(' RIESGOS DE GESTION'!#REF!="Muy Alta",' RIESGOS DE GESTION'!#REF!="Mayor"),CONCATENATE("R9C",' RIESGOS DE GESTION'!#REF!),"")</f>
        <v>#REF!</v>
      </c>
      <c r="AG14" s="43" t="e">
        <f>IF(AND(' RIESGOS DE GESTION'!#REF!="Muy Alta",' RIESGOS DE GESTION'!#REF!="Mayor"),CONCATENATE("R9C",' RIESGOS DE GESTION'!#REF!),"")</f>
        <v>#REF!</v>
      </c>
      <c r="AH14" s="44" t="e">
        <f>IF(AND(' RIESGOS DE GESTION'!#REF!="Muy Alta",' RIESGOS DE GESTION'!#REF!="Catastrófico"),CONCATENATE("R9C",' RIESGOS DE GESTION'!#REF!),"")</f>
        <v>#REF!</v>
      </c>
      <c r="AI14" s="45" t="e">
        <f>IF(AND(' RIESGOS DE GESTION'!#REF!="Muy Alta",' RIESGOS DE GESTION'!#REF!="Catastrófico"),CONCATENATE("R9C",' RIESGOS DE GESTION'!#REF!),"")</f>
        <v>#REF!</v>
      </c>
      <c r="AJ14" s="45" t="e">
        <f>IF(AND(' RIESGOS DE GESTION'!#REF!="Muy Alta",' RIESGOS DE GESTION'!#REF!="Catastrófico"),CONCATENATE("R9C",' RIESGOS DE GESTION'!#REF!),"")</f>
        <v>#REF!</v>
      </c>
      <c r="AK14" s="45" t="e">
        <f>IF(AND(' RIESGOS DE GESTION'!#REF!="Muy Alta",' RIESGOS DE GESTION'!#REF!="Catastrófico"),CONCATENATE("R9C",' RIESGOS DE GESTION'!#REF!),"")</f>
        <v>#REF!</v>
      </c>
      <c r="AL14" s="45" t="e">
        <f>IF(AND(' RIESGOS DE GESTION'!#REF!="Muy Alta",' RIESGOS DE GESTION'!#REF!="Catastrófico"),CONCATENATE("R9C",' RIESGOS DE GESTION'!#REF!),"")</f>
        <v>#REF!</v>
      </c>
      <c r="AM14" s="46" t="e">
        <f>IF(AND(' RIESGOS DE GESTION'!#REF!="Muy Alta",' RIESGOS DE GESTION'!#REF!="Catastrófico"),CONCATENATE("R9C",' RIESGOS DE GESTION'!#REF!),"")</f>
        <v>#REF!</v>
      </c>
      <c r="AN14" s="72"/>
      <c r="AO14" s="513"/>
      <c r="AP14" s="514"/>
      <c r="AQ14" s="514"/>
      <c r="AR14" s="514"/>
      <c r="AS14" s="514"/>
      <c r="AT14" s="515"/>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row>
    <row r="15" spans="1:91" ht="15.75" customHeight="1" thickBot="1" x14ac:dyDescent="0.3">
      <c r="A15" s="72"/>
      <c r="B15" s="452"/>
      <c r="C15" s="452"/>
      <c r="D15" s="453"/>
      <c r="E15" s="496"/>
      <c r="F15" s="497"/>
      <c r="G15" s="497"/>
      <c r="H15" s="497"/>
      <c r="I15" s="498"/>
      <c r="J15" s="47" t="e">
        <f>IF(AND(' RIESGOS DE GESTION'!#REF!="Muy Alta",' RIESGOS DE GESTION'!#REF!="Leve"),CONCATENATE("R10C",' RIESGOS DE GESTION'!#REF!),"")</f>
        <v>#REF!</v>
      </c>
      <c r="K15" s="48" t="e">
        <f>IF(AND(' RIESGOS DE GESTION'!#REF!="Muy Alta",' RIESGOS DE GESTION'!#REF!="Leve"),CONCATENATE("R10C",' RIESGOS DE GESTION'!#REF!),"")</f>
        <v>#REF!</v>
      </c>
      <c r="L15" s="48" t="e">
        <f>IF(AND(' RIESGOS DE GESTION'!#REF!="Muy Alta",' RIESGOS DE GESTION'!#REF!="Leve"),CONCATENATE("R10C",' RIESGOS DE GESTION'!#REF!),"")</f>
        <v>#REF!</v>
      </c>
      <c r="M15" s="48" t="e">
        <f>IF(AND(' RIESGOS DE GESTION'!#REF!="Muy Alta",' RIESGOS DE GESTION'!#REF!="Leve"),CONCATENATE("R10C",' RIESGOS DE GESTION'!#REF!),"")</f>
        <v>#REF!</v>
      </c>
      <c r="N15" s="48" t="e">
        <f>IF(AND(' RIESGOS DE GESTION'!#REF!="Muy Alta",' RIESGOS DE GESTION'!#REF!="Leve"),CONCATENATE("R10C",' RIESGOS DE GESTION'!#REF!),"")</f>
        <v>#REF!</v>
      </c>
      <c r="O15" s="49" t="e">
        <f>IF(AND(' RIESGOS DE GESTION'!#REF!="Muy Alta",' RIESGOS DE GESTION'!#REF!="Leve"),CONCATENATE("R10C",' RIESGOS DE GESTION'!#REF!),"")</f>
        <v>#REF!</v>
      </c>
      <c r="P15" s="41" t="e">
        <f>IF(AND(' RIESGOS DE GESTION'!#REF!="Muy Alta",' RIESGOS DE GESTION'!#REF!="Menor"),CONCATENATE("R10C",' RIESGOS DE GESTION'!#REF!),"")</f>
        <v>#REF!</v>
      </c>
      <c r="Q15" s="42" t="e">
        <f>IF(AND(' RIESGOS DE GESTION'!#REF!="Muy Alta",' RIESGOS DE GESTION'!#REF!="Menor"),CONCATENATE("R10C",' RIESGOS DE GESTION'!#REF!),"")</f>
        <v>#REF!</v>
      </c>
      <c r="R15" s="42" t="e">
        <f>IF(AND(' RIESGOS DE GESTION'!#REF!="Muy Alta",' RIESGOS DE GESTION'!#REF!="Menor"),CONCATENATE("R10C",' RIESGOS DE GESTION'!#REF!),"")</f>
        <v>#REF!</v>
      </c>
      <c r="S15" s="42" t="e">
        <f>IF(AND(' RIESGOS DE GESTION'!#REF!="Muy Alta",' RIESGOS DE GESTION'!#REF!="Menor"),CONCATENATE("R10C",' RIESGOS DE GESTION'!#REF!),"")</f>
        <v>#REF!</v>
      </c>
      <c r="T15" s="42" t="e">
        <f>IF(AND(' RIESGOS DE GESTION'!#REF!="Muy Alta",' RIESGOS DE GESTION'!#REF!="Menor"),CONCATENATE("R10C",' RIESGOS DE GESTION'!#REF!),"")</f>
        <v>#REF!</v>
      </c>
      <c r="U15" s="43" t="e">
        <f>IF(AND(' RIESGOS DE GESTION'!#REF!="Muy Alta",' RIESGOS DE GESTION'!#REF!="Menor"),CONCATENATE("R10C",' RIESGOS DE GESTION'!#REF!),"")</f>
        <v>#REF!</v>
      </c>
      <c r="V15" s="47" t="e">
        <f>IF(AND(' RIESGOS DE GESTION'!#REF!="Muy Alta",' RIESGOS DE GESTION'!#REF!="Moderado"),CONCATENATE("R10C",' RIESGOS DE GESTION'!#REF!),"")</f>
        <v>#REF!</v>
      </c>
      <c r="W15" s="48" t="e">
        <f>IF(AND(' RIESGOS DE GESTION'!#REF!="Muy Alta",' RIESGOS DE GESTION'!#REF!="Moderado"),CONCATENATE("R10C",' RIESGOS DE GESTION'!#REF!),"")</f>
        <v>#REF!</v>
      </c>
      <c r="X15" s="48" t="e">
        <f>IF(AND(' RIESGOS DE GESTION'!#REF!="Muy Alta",' RIESGOS DE GESTION'!#REF!="Moderado"),CONCATENATE("R10C",' RIESGOS DE GESTION'!#REF!),"")</f>
        <v>#REF!</v>
      </c>
      <c r="Y15" s="48" t="e">
        <f>IF(AND(' RIESGOS DE GESTION'!#REF!="Muy Alta",' RIESGOS DE GESTION'!#REF!="Moderado"),CONCATENATE("R10C",' RIESGOS DE GESTION'!#REF!),"")</f>
        <v>#REF!</v>
      </c>
      <c r="Z15" s="48" t="e">
        <f>IF(AND(' RIESGOS DE GESTION'!#REF!="Muy Alta",' RIESGOS DE GESTION'!#REF!="Moderado"),CONCATENATE("R10C",' RIESGOS DE GESTION'!#REF!),"")</f>
        <v>#REF!</v>
      </c>
      <c r="AA15" s="49" t="e">
        <f>IF(AND(' RIESGOS DE GESTION'!#REF!="Muy Alta",' RIESGOS DE GESTION'!#REF!="Moderado"),CONCATENATE("R10C",' RIESGOS DE GESTION'!#REF!),"")</f>
        <v>#REF!</v>
      </c>
      <c r="AB15" s="41" t="e">
        <f>IF(AND(' RIESGOS DE GESTION'!#REF!="Muy Alta",' RIESGOS DE GESTION'!#REF!="Mayor"),CONCATENATE("R10C",' RIESGOS DE GESTION'!#REF!),"")</f>
        <v>#REF!</v>
      </c>
      <c r="AC15" s="42" t="e">
        <f>IF(AND(' RIESGOS DE GESTION'!#REF!="Muy Alta",' RIESGOS DE GESTION'!#REF!="Mayor"),CONCATENATE("R10C",' RIESGOS DE GESTION'!#REF!),"")</f>
        <v>#REF!</v>
      </c>
      <c r="AD15" s="42" t="e">
        <f>IF(AND(' RIESGOS DE GESTION'!#REF!="Muy Alta",' RIESGOS DE GESTION'!#REF!="Mayor"),CONCATENATE("R10C",' RIESGOS DE GESTION'!#REF!),"")</f>
        <v>#REF!</v>
      </c>
      <c r="AE15" s="42" t="e">
        <f>IF(AND(' RIESGOS DE GESTION'!#REF!="Muy Alta",' RIESGOS DE GESTION'!#REF!="Mayor"),CONCATENATE("R10C",' RIESGOS DE GESTION'!#REF!),"")</f>
        <v>#REF!</v>
      </c>
      <c r="AF15" s="42" t="e">
        <f>IF(AND(' RIESGOS DE GESTION'!#REF!="Muy Alta",' RIESGOS DE GESTION'!#REF!="Mayor"),CONCATENATE("R10C",' RIESGOS DE GESTION'!#REF!),"")</f>
        <v>#REF!</v>
      </c>
      <c r="AG15" s="43" t="e">
        <f>IF(AND(' RIESGOS DE GESTION'!#REF!="Muy Alta",' RIESGOS DE GESTION'!#REF!="Mayor"),CONCATENATE("R10C",' RIESGOS DE GESTION'!#REF!),"")</f>
        <v>#REF!</v>
      </c>
      <c r="AH15" s="50" t="e">
        <f>IF(AND(' RIESGOS DE GESTION'!#REF!="Muy Alta",' RIESGOS DE GESTION'!#REF!="Catastrófico"),CONCATENATE("R10C",' RIESGOS DE GESTION'!#REF!),"")</f>
        <v>#REF!</v>
      </c>
      <c r="AI15" s="51" t="e">
        <f>IF(AND(' RIESGOS DE GESTION'!#REF!="Muy Alta",' RIESGOS DE GESTION'!#REF!="Catastrófico"),CONCATENATE("R10C",' RIESGOS DE GESTION'!#REF!),"")</f>
        <v>#REF!</v>
      </c>
      <c r="AJ15" s="51" t="e">
        <f>IF(AND(' RIESGOS DE GESTION'!#REF!="Muy Alta",' RIESGOS DE GESTION'!#REF!="Catastrófico"),CONCATENATE("R10C",' RIESGOS DE GESTION'!#REF!),"")</f>
        <v>#REF!</v>
      </c>
      <c r="AK15" s="51" t="e">
        <f>IF(AND(' RIESGOS DE GESTION'!#REF!="Muy Alta",' RIESGOS DE GESTION'!#REF!="Catastrófico"),CONCATENATE("R10C",' RIESGOS DE GESTION'!#REF!),"")</f>
        <v>#REF!</v>
      </c>
      <c r="AL15" s="51" t="e">
        <f>IF(AND(' RIESGOS DE GESTION'!#REF!="Muy Alta",' RIESGOS DE GESTION'!#REF!="Catastrófico"),CONCATENATE("R10C",' RIESGOS DE GESTION'!#REF!),"")</f>
        <v>#REF!</v>
      </c>
      <c r="AM15" s="52" t="e">
        <f>IF(AND(' RIESGOS DE GESTION'!#REF!="Muy Alta",' RIESGOS DE GESTION'!#REF!="Catastrófico"),CONCATENATE("R10C",' RIESGOS DE GESTION'!#REF!),"")</f>
        <v>#REF!</v>
      </c>
      <c r="AN15" s="72"/>
      <c r="AO15" s="516"/>
      <c r="AP15" s="517"/>
      <c r="AQ15" s="517"/>
      <c r="AR15" s="517"/>
      <c r="AS15" s="517"/>
      <c r="AT15" s="518"/>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row>
    <row r="16" spans="1:91" ht="15" customHeight="1" x14ac:dyDescent="0.25">
      <c r="A16" s="72"/>
      <c r="B16" s="452"/>
      <c r="C16" s="452"/>
      <c r="D16" s="453"/>
      <c r="E16" s="490" t="s">
        <v>374</v>
      </c>
      <c r="F16" s="491"/>
      <c r="G16" s="491"/>
      <c r="H16" s="491"/>
      <c r="I16" s="491"/>
      <c r="J16" s="53" t="e">
        <f>IF(AND(' RIESGOS DE GESTION'!#REF!="Alta",' RIESGOS DE GESTION'!#REF!="Leve"),CONCATENATE("R1C",' RIESGOS DE GESTION'!#REF!),"")</f>
        <v>#REF!</v>
      </c>
      <c r="K16" s="54" t="e">
        <f>IF(AND(' RIESGOS DE GESTION'!#REF!="Alta",' RIESGOS DE GESTION'!#REF!="Leve"),CONCATENATE("R1C",' RIESGOS DE GESTION'!#REF!),"")</f>
        <v>#REF!</v>
      </c>
      <c r="L16" s="54" t="e">
        <f>IF(AND(' RIESGOS DE GESTION'!#REF!="Alta",' RIESGOS DE GESTION'!#REF!="Leve"),CONCATENATE("R1C",' RIESGOS DE GESTION'!#REF!),"")</f>
        <v>#REF!</v>
      </c>
      <c r="M16" s="54" t="e">
        <f>IF(AND(' RIESGOS DE GESTION'!#REF!="Alta",' RIESGOS DE GESTION'!#REF!="Leve"),CONCATENATE("R1C",' RIESGOS DE GESTION'!#REF!),"")</f>
        <v>#REF!</v>
      </c>
      <c r="N16" s="54" t="e">
        <f>IF(AND(' RIESGOS DE GESTION'!#REF!="Alta",' RIESGOS DE GESTION'!#REF!="Leve"),CONCATENATE("R1C",' RIESGOS DE GESTION'!#REF!),"")</f>
        <v>#REF!</v>
      </c>
      <c r="O16" s="55" t="e">
        <f>IF(AND(' RIESGOS DE GESTION'!#REF!="Alta",' RIESGOS DE GESTION'!#REF!="Leve"),CONCATENATE("R1C",' RIESGOS DE GESTION'!#REF!),"")</f>
        <v>#REF!</v>
      </c>
      <c r="P16" s="53" t="e">
        <f>IF(AND(' RIESGOS DE GESTION'!#REF!="Alta",' RIESGOS DE GESTION'!#REF!="Menor"),CONCATENATE("R1C",' RIESGOS DE GESTION'!#REF!),"")</f>
        <v>#REF!</v>
      </c>
      <c r="Q16" s="54" t="e">
        <f>IF(AND(' RIESGOS DE GESTION'!#REF!="Alta",' RIESGOS DE GESTION'!#REF!="Menor"),CONCATENATE("R1C",' RIESGOS DE GESTION'!#REF!),"")</f>
        <v>#REF!</v>
      </c>
      <c r="R16" s="54" t="e">
        <f>IF(AND(' RIESGOS DE GESTION'!#REF!="Alta",' RIESGOS DE GESTION'!#REF!="Menor"),CONCATENATE("R1C",' RIESGOS DE GESTION'!#REF!),"")</f>
        <v>#REF!</v>
      </c>
      <c r="S16" s="54" t="e">
        <f>IF(AND(' RIESGOS DE GESTION'!#REF!="Alta",' RIESGOS DE GESTION'!#REF!="Menor"),CONCATENATE("R1C",' RIESGOS DE GESTION'!#REF!),"")</f>
        <v>#REF!</v>
      </c>
      <c r="T16" s="54" t="e">
        <f>IF(AND(' RIESGOS DE GESTION'!#REF!="Alta",' RIESGOS DE GESTION'!#REF!="Menor"),CONCATENATE("R1C",' RIESGOS DE GESTION'!#REF!),"")</f>
        <v>#REF!</v>
      </c>
      <c r="U16" s="55" t="e">
        <f>IF(AND(' RIESGOS DE GESTION'!#REF!="Alta",' RIESGOS DE GESTION'!#REF!="Menor"),CONCATENATE("R1C",' RIESGOS DE GESTION'!#REF!),"")</f>
        <v>#REF!</v>
      </c>
      <c r="V16" s="35" t="e">
        <f>IF(AND(' RIESGOS DE GESTION'!#REF!="Alta",' RIESGOS DE GESTION'!#REF!="Moderado"),CONCATENATE("R1C",' RIESGOS DE GESTION'!#REF!),"")</f>
        <v>#REF!</v>
      </c>
      <c r="W16" s="36" t="e">
        <f>IF(AND(' RIESGOS DE GESTION'!#REF!="Alta",' RIESGOS DE GESTION'!#REF!="Moderado"),CONCATENATE("R1C",' RIESGOS DE GESTION'!#REF!),"")</f>
        <v>#REF!</v>
      </c>
      <c r="X16" s="36" t="e">
        <f>IF(AND(' RIESGOS DE GESTION'!#REF!="Alta",' RIESGOS DE GESTION'!#REF!="Moderado"),CONCATENATE("R1C",' RIESGOS DE GESTION'!#REF!),"")</f>
        <v>#REF!</v>
      </c>
      <c r="Y16" s="36" t="e">
        <f>IF(AND(' RIESGOS DE GESTION'!#REF!="Alta",' RIESGOS DE GESTION'!#REF!="Moderado"),CONCATENATE("R1C",' RIESGOS DE GESTION'!#REF!),"")</f>
        <v>#REF!</v>
      </c>
      <c r="Z16" s="36" t="e">
        <f>IF(AND(' RIESGOS DE GESTION'!#REF!="Alta",' RIESGOS DE GESTION'!#REF!="Moderado"),CONCATENATE("R1C",' RIESGOS DE GESTION'!#REF!),"")</f>
        <v>#REF!</v>
      </c>
      <c r="AA16" s="37" t="e">
        <f>IF(AND(' RIESGOS DE GESTION'!#REF!="Alta",' RIESGOS DE GESTION'!#REF!="Moderado"),CONCATENATE("R1C",' RIESGOS DE GESTION'!#REF!),"")</f>
        <v>#REF!</v>
      </c>
      <c r="AB16" s="35" t="e">
        <f>IF(AND(' RIESGOS DE GESTION'!#REF!="Alta",' RIESGOS DE GESTION'!#REF!="Mayor"),CONCATENATE("R1C",' RIESGOS DE GESTION'!#REF!),"")</f>
        <v>#REF!</v>
      </c>
      <c r="AC16" s="36" t="e">
        <f>IF(AND(' RIESGOS DE GESTION'!#REF!="Alta",' RIESGOS DE GESTION'!#REF!="Mayor"),CONCATENATE("R1C",' RIESGOS DE GESTION'!#REF!),"")</f>
        <v>#REF!</v>
      </c>
      <c r="AD16" s="36" t="e">
        <f>IF(AND(' RIESGOS DE GESTION'!#REF!="Alta",' RIESGOS DE GESTION'!#REF!="Mayor"),CONCATENATE("R1C",' RIESGOS DE GESTION'!#REF!),"")</f>
        <v>#REF!</v>
      </c>
      <c r="AE16" s="36" t="e">
        <f>IF(AND(' RIESGOS DE GESTION'!#REF!="Alta",' RIESGOS DE GESTION'!#REF!="Mayor"),CONCATENATE("R1C",' RIESGOS DE GESTION'!#REF!),"")</f>
        <v>#REF!</v>
      </c>
      <c r="AF16" s="36" t="e">
        <f>IF(AND(' RIESGOS DE GESTION'!#REF!="Alta",' RIESGOS DE GESTION'!#REF!="Mayor"),CONCATENATE("R1C",' RIESGOS DE GESTION'!#REF!),"")</f>
        <v>#REF!</v>
      </c>
      <c r="AG16" s="37" t="e">
        <f>IF(AND(' RIESGOS DE GESTION'!#REF!="Alta",' RIESGOS DE GESTION'!#REF!="Mayor"),CONCATENATE("R1C",' RIESGOS DE GESTION'!#REF!),"")</f>
        <v>#REF!</v>
      </c>
      <c r="AH16" s="38" t="e">
        <f>IF(AND(' RIESGOS DE GESTION'!#REF!="Alta",' RIESGOS DE GESTION'!#REF!="Catastrófico"),CONCATENATE("R1C",' RIESGOS DE GESTION'!#REF!),"")</f>
        <v>#REF!</v>
      </c>
      <c r="AI16" s="39" t="e">
        <f>IF(AND(' RIESGOS DE GESTION'!#REF!="Alta",' RIESGOS DE GESTION'!#REF!="Catastrófico"),CONCATENATE("R1C",' RIESGOS DE GESTION'!#REF!),"")</f>
        <v>#REF!</v>
      </c>
      <c r="AJ16" s="39" t="e">
        <f>IF(AND(' RIESGOS DE GESTION'!#REF!="Alta",' RIESGOS DE GESTION'!#REF!="Catastrófico"),CONCATENATE("R1C",' RIESGOS DE GESTION'!#REF!),"")</f>
        <v>#REF!</v>
      </c>
      <c r="AK16" s="39" t="e">
        <f>IF(AND(' RIESGOS DE GESTION'!#REF!="Alta",' RIESGOS DE GESTION'!#REF!="Catastrófico"),CONCATENATE("R1C",' RIESGOS DE GESTION'!#REF!),"")</f>
        <v>#REF!</v>
      </c>
      <c r="AL16" s="39" t="e">
        <f>IF(AND(' RIESGOS DE GESTION'!#REF!="Alta",' RIESGOS DE GESTION'!#REF!="Catastrófico"),CONCATENATE("R1C",' RIESGOS DE GESTION'!#REF!),"")</f>
        <v>#REF!</v>
      </c>
      <c r="AM16" s="40" t="e">
        <f>IF(AND(' RIESGOS DE GESTION'!#REF!="Alta",' RIESGOS DE GESTION'!#REF!="Catastrófico"),CONCATENATE("R1C",' RIESGOS DE GESTION'!#REF!),"")</f>
        <v>#REF!</v>
      </c>
      <c r="AN16" s="72"/>
      <c r="AO16" s="500" t="s">
        <v>375</v>
      </c>
      <c r="AP16" s="501"/>
      <c r="AQ16" s="501"/>
      <c r="AR16" s="501"/>
      <c r="AS16" s="501"/>
      <c r="AT16" s="50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row>
    <row r="17" spans="1:76" ht="15" customHeight="1" x14ac:dyDescent="0.25">
      <c r="A17" s="72"/>
      <c r="B17" s="452"/>
      <c r="C17" s="452"/>
      <c r="D17" s="453"/>
      <c r="E17" s="509"/>
      <c r="F17" s="494"/>
      <c r="G17" s="494"/>
      <c r="H17" s="494"/>
      <c r="I17" s="494"/>
      <c r="J17" s="56" t="e">
        <f>IF(AND(' RIESGOS DE GESTION'!#REF!="Alta",' RIESGOS DE GESTION'!#REF!="Leve"),CONCATENATE("R2C",' RIESGOS DE GESTION'!#REF!),"")</f>
        <v>#REF!</v>
      </c>
      <c r="K17" s="57" t="e">
        <f>IF(AND(' RIESGOS DE GESTION'!#REF!="Alta",' RIESGOS DE GESTION'!#REF!="Leve"),CONCATENATE("R2C",' RIESGOS DE GESTION'!#REF!),"")</f>
        <v>#REF!</v>
      </c>
      <c r="L17" s="57" t="e">
        <f>IF(AND(' RIESGOS DE GESTION'!#REF!="Alta",' RIESGOS DE GESTION'!#REF!="Leve"),CONCATENATE("R2C",' RIESGOS DE GESTION'!#REF!),"")</f>
        <v>#REF!</v>
      </c>
      <c r="M17" s="57" t="e">
        <f>IF(AND(' RIESGOS DE GESTION'!#REF!="Alta",' RIESGOS DE GESTION'!#REF!="Leve"),CONCATENATE("R2C",' RIESGOS DE GESTION'!#REF!),"")</f>
        <v>#REF!</v>
      </c>
      <c r="N17" s="57" t="e">
        <f>IF(AND(' RIESGOS DE GESTION'!#REF!="Alta",' RIESGOS DE GESTION'!#REF!="Leve"),CONCATENATE("R2C",' RIESGOS DE GESTION'!#REF!),"")</f>
        <v>#REF!</v>
      </c>
      <c r="O17" s="58" t="e">
        <f>IF(AND(' RIESGOS DE GESTION'!#REF!="Alta",' RIESGOS DE GESTION'!#REF!="Leve"),CONCATENATE("R2C",' RIESGOS DE GESTION'!#REF!),"")</f>
        <v>#REF!</v>
      </c>
      <c r="P17" s="56" t="e">
        <f>IF(AND(' RIESGOS DE GESTION'!#REF!="Alta",' RIESGOS DE GESTION'!#REF!="Menor"),CONCATENATE("R2C",' RIESGOS DE GESTION'!#REF!),"")</f>
        <v>#REF!</v>
      </c>
      <c r="Q17" s="57" t="e">
        <f>IF(AND(' RIESGOS DE GESTION'!#REF!="Alta",' RIESGOS DE GESTION'!#REF!="Menor"),CONCATENATE("R2C",' RIESGOS DE GESTION'!#REF!),"")</f>
        <v>#REF!</v>
      </c>
      <c r="R17" s="57" t="e">
        <f>IF(AND(' RIESGOS DE GESTION'!#REF!="Alta",' RIESGOS DE GESTION'!#REF!="Menor"),CONCATENATE("R2C",' RIESGOS DE GESTION'!#REF!),"")</f>
        <v>#REF!</v>
      </c>
      <c r="S17" s="57" t="e">
        <f>IF(AND(' RIESGOS DE GESTION'!#REF!="Alta",' RIESGOS DE GESTION'!#REF!="Menor"),CONCATENATE("R2C",' RIESGOS DE GESTION'!#REF!),"")</f>
        <v>#REF!</v>
      </c>
      <c r="T17" s="57" t="e">
        <f>IF(AND(' RIESGOS DE GESTION'!#REF!="Alta",' RIESGOS DE GESTION'!#REF!="Menor"),CONCATENATE("R2C",' RIESGOS DE GESTION'!#REF!),"")</f>
        <v>#REF!</v>
      </c>
      <c r="U17" s="58" t="e">
        <f>IF(AND(' RIESGOS DE GESTION'!#REF!="Alta",' RIESGOS DE GESTION'!#REF!="Menor"),CONCATENATE("R2C",' RIESGOS DE GESTION'!#REF!),"")</f>
        <v>#REF!</v>
      </c>
      <c r="V17" s="41" t="e">
        <f>IF(AND(' RIESGOS DE GESTION'!#REF!="Alta",' RIESGOS DE GESTION'!#REF!="Moderado"),CONCATENATE("R2C",' RIESGOS DE GESTION'!#REF!),"")</f>
        <v>#REF!</v>
      </c>
      <c r="W17" s="42" t="e">
        <f>IF(AND(' RIESGOS DE GESTION'!#REF!="Alta",' RIESGOS DE GESTION'!#REF!="Moderado"),CONCATENATE("R2C",' RIESGOS DE GESTION'!#REF!),"")</f>
        <v>#REF!</v>
      </c>
      <c r="X17" s="42" t="e">
        <f>IF(AND(' RIESGOS DE GESTION'!#REF!="Alta",' RIESGOS DE GESTION'!#REF!="Moderado"),CONCATENATE("R2C",' RIESGOS DE GESTION'!#REF!),"")</f>
        <v>#REF!</v>
      </c>
      <c r="Y17" s="42" t="e">
        <f>IF(AND(' RIESGOS DE GESTION'!#REF!="Alta",' RIESGOS DE GESTION'!#REF!="Moderado"),CONCATENATE("R2C",' RIESGOS DE GESTION'!#REF!),"")</f>
        <v>#REF!</v>
      </c>
      <c r="Z17" s="42" t="e">
        <f>IF(AND(' RIESGOS DE GESTION'!#REF!="Alta",' RIESGOS DE GESTION'!#REF!="Moderado"),CONCATENATE("R2C",' RIESGOS DE GESTION'!#REF!),"")</f>
        <v>#REF!</v>
      </c>
      <c r="AA17" s="43" t="e">
        <f>IF(AND(' RIESGOS DE GESTION'!#REF!="Alta",' RIESGOS DE GESTION'!#REF!="Moderado"),CONCATENATE("R2C",' RIESGOS DE GESTION'!#REF!),"")</f>
        <v>#REF!</v>
      </c>
      <c r="AB17" s="41" t="e">
        <f>IF(AND(' RIESGOS DE GESTION'!#REF!="Alta",' RIESGOS DE GESTION'!#REF!="Mayor"),CONCATENATE("R2C",' RIESGOS DE GESTION'!#REF!),"")</f>
        <v>#REF!</v>
      </c>
      <c r="AC17" s="42" t="e">
        <f>IF(AND(' RIESGOS DE GESTION'!#REF!="Alta",' RIESGOS DE GESTION'!#REF!="Mayor"),CONCATENATE("R2C",' RIESGOS DE GESTION'!#REF!),"")</f>
        <v>#REF!</v>
      </c>
      <c r="AD17" s="42" t="e">
        <f>IF(AND(' RIESGOS DE GESTION'!#REF!="Alta",' RIESGOS DE GESTION'!#REF!="Mayor"),CONCATENATE("R2C",' RIESGOS DE GESTION'!#REF!),"")</f>
        <v>#REF!</v>
      </c>
      <c r="AE17" s="42" t="e">
        <f>IF(AND(' RIESGOS DE GESTION'!#REF!="Alta",' RIESGOS DE GESTION'!#REF!="Mayor"),CONCATENATE("R2C",' RIESGOS DE GESTION'!#REF!),"")</f>
        <v>#REF!</v>
      </c>
      <c r="AF17" s="42" t="e">
        <f>IF(AND(' RIESGOS DE GESTION'!#REF!="Alta",' RIESGOS DE GESTION'!#REF!="Mayor"),CONCATENATE("R2C",' RIESGOS DE GESTION'!#REF!),"")</f>
        <v>#REF!</v>
      </c>
      <c r="AG17" s="43" t="e">
        <f>IF(AND(' RIESGOS DE GESTION'!#REF!="Alta",' RIESGOS DE GESTION'!#REF!="Mayor"),CONCATENATE("R2C",' RIESGOS DE GESTION'!#REF!),"")</f>
        <v>#REF!</v>
      </c>
      <c r="AH17" s="44" t="e">
        <f>IF(AND(' RIESGOS DE GESTION'!#REF!="Alta",' RIESGOS DE GESTION'!#REF!="Catastrófico"),CONCATENATE("R2C",' RIESGOS DE GESTION'!#REF!),"")</f>
        <v>#REF!</v>
      </c>
      <c r="AI17" s="45" t="e">
        <f>IF(AND(' RIESGOS DE GESTION'!#REF!="Alta",' RIESGOS DE GESTION'!#REF!="Catastrófico"),CONCATENATE("R2C",' RIESGOS DE GESTION'!#REF!),"")</f>
        <v>#REF!</v>
      </c>
      <c r="AJ17" s="45" t="e">
        <f>IF(AND(' RIESGOS DE GESTION'!#REF!="Alta",' RIESGOS DE GESTION'!#REF!="Catastrófico"),CONCATENATE("R2C",' RIESGOS DE GESTION'!#REF!),"")</f>
        <v>#REF!</v>
      </c>
      <c r="AK17" s="45" t="e">
        <f>IF(AND(' RIESGOS DE GESTION'!#REF!="Alta",' RIESGOS DE GESTION'!#REF!="Catastrófico"),CONCATENATE("R2C",' RIESGOS DE GESTION'!#REF!),"")</f>
        <v>#REF!</v>
      </c>
      <c r="AL17" s="45" t="e">
        <f>IF(AND(' RIESGOS DE GESTION'!#REF!="Alta",' RIESGOS DE GESTION'!#REF!="Catastrófico"),CONCATENATE("R2C",' RIESGOS DE GESTION'!#REF!),"")</f>
        <v>#REF!</v>
      </c>
      <c r="AM17" s="46" t="e">
        <f>IF(AND(' RIESGOS DE GESTION'!#REF!="Alta",' RIESGOS DE GESTION'!#REF!="Catastrófico"),CONCATENATE("R2C",' RIESGOS DE GESTION'!#REF!),"")</f>
        <v>#REF!</v>
      </c>
      <c r="AN17" s="72"/>
      <c r="AO17" s="503"/>
      <c r="AP17" s="504"/>
      <c r="AQ17" s="504"/>
      <c r="AR17" s="504"/>
      <c r="AS17" s="504"/>
      <c r="AT17" s="505"/>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row>
    <row r="18" spans="1:76" ht="15" customHeight="1" x14ac:dyDescent="0.25">
      <c r="A18" s="72"/>
      <c r="B18" s="452"/>
      <c r="C18" s="452"/>
      <c r="D18" s="453"/>
      <c r="E18" s="493"/>
      <c r="F18" s="494"/>
      <c r="G18" s="494"/>
      <c r="H18" s="494"/>
      <c r="I18" s="494"/>
      <c r="J18" s="56" t="e">
        <f>IF(AND(' RIESGOS DE GESTION'!#REF!="Alta",' RIESGOS DE GESTION'!#REF!="Leve"),CONCATENATE("R3C",' RIESGOS DE GESTION'!#REF!),"")</f>
        <v>#REF!</v>
      </c>
      <c r="K18" s="57" t="e">
        <f>IF(AND(' RIESGOS DE GESTION'!#REF!="Alta",' RIESGOS DE GESTION'!#REF!="Leve"),CONCATENATE("R3C",' RIESGOS DE GESTION'!#REF!),"")</f>
        <v>#REF!</v>
      </c>
      <c r="L18" s="57" t="e">
        <f>IF(AND(' RIESGOS DE GESTION'!#REF!="Alta",' RIESGOS DE GESTION'!#REF!="Leve"),CONCATENATE("R3C",' RIESGOS DE GESTION'!#REF!),"")</f>
        <v>#REF!</v>
      </c>
      <c r="M18" s="57" t="e">
        <f>IF(AND(' RIESGOS DE GESTION'!#REF!="Alta",' RIESGOS DE GESTION'!#REF!="Leve"),CONCATENATE("R3C",' RIESGOS DE GESTION'!#REF!),"")</f>
        <v>#REF!</v>
      </c>
      <c r="N18" s="57" t="e">
        <f>IF(AND(' RIESGOS DE GESTION'!#REF!="Alta",' RIESGOS DE GESTION'!#REF!="Leve"),CONCATENATE("R3C",' RIESGOS DE GESTION'!#REF!),"")</f>
        <v>#REF!</v>
      </c>
      <c r="O18" s="58" t="e">
        <f>IF(AND(' RIESGOS DE GESTION'!#REF!="Alta",' RIESGOS DE GESTION'!#REF!="Leve"),CONCATENATE("R3C",' RIESGOS DE GESTION'!#REF!),"")</f>
        <v>#REF!</v>
      </c>
      <c r="P18" s="56" t="e">
        <f>IF(AND(' RIESGOS DE GESTION'!#REF!="Alta",' RIESGOS DE GESTION'!#REF!="Menor"),CONCATENATE("R3C",' RIESGOS DE GESTION'!#REF!),"")</f>
        <v>#REF!</v>
      </c>
      <c r="Q18" s="57" t="e">
        <f>IF(AND(' RIESGOS DE GESTION'!#REF!="Alta",' RIESGOS DE GESTION'!#REF!="Menor"),CONCATENATE("R3C",' RIESGOS DE GESTION'!#REF!),"")</f>
        <v>#REF!</v>
      </c>
      <c r="R18" s="57" t="e">
        <f>IF(AND(' RIESGOS DE GESTION'!#REF!="Alta",' RIESGOS DE GESTION'!#REF!="Menor"),CONCATENATE("R3C",' RIESGOS DE GESTION'!#REF!),"")</f>
        <v>#REF!</v>
      </c>
      <c r="S18" s="57" t="e">
        <f>IF(AND(' RIESGOS DE GESTION'!#REF!="Alta",' RIESGOS DE GESTION'!#REF!="Menor"),CONCATENATE("R3C",' RIESGOS DE GESTION'!#REF!),"")</f>
        <v>#REF!</v>
      </c>
      <c r="T18" s="57" t="e">
        <f>IF(AND(' RIESGOS DE GESTION'!#REF!="Alta",' RIESGOS DE GESTION'!#REF!="Menor"),CONCATENATE("R3C",' RIESGOS DE GESTION'!#REF!),"")</f>
        <v>#REF!</v>
      </c>
      <c r="U18" s="58" t="e">
        <f>IF(AND(' RIESGOS DE GESTION'!#REF!="Alta",' RIESGOS DE GESTION'!#REF!="Menor"),CONCATENATE("R3C",' RIESGOS DE GESTION'!#REF!),"")</f>
        <v>#REF!</v>
      </c>
      <c r="V18" s="41" t="e">
        <f>IF(AND(' RIESGOS DE GESTION'!#REF!="Alta",' RIESGOS DE GESTION'!#REF!="Moderado"),CONCATENATE("R3C",' RIESGOS DE GESTION'!#REF!),"")</f>
        <v>#REF!</v>
      </c>
      <c r="W18" s="42" t="e">
        <f>IF(AND(' RIESGOS DE GESTION'!#REF!="Alta",' RIESGOS DE GESTION'!#REF!="Moderado"),CONCATENATE("R3C",' RIESGOS DE GESTION'!#REF!),"")</f>
        <v>#REF!</v>
      </c>
      <c r="X18" s="42" t="e">
        <f>IF(AND(' RIESGOS DE GESTION'!#REF!="Alta",' RIESGOS DE GESTION'!#REF!="Moderado"),CONCATENATE("R3C",' RIESGOS DE GESTION'!#REF!),"")</f>
        <v>#REF!</v>
      </c>
      <c r="Y18" s="42" t="e">
        <f>IF(AND(' RIESGOS DE GESTION'!#REF!="Alta",' RIESGOS DE GESTION'!#REF!="Moderado"),CONCATENATE("R3C",' RIESGOS DE GESTION'!#REF!),"")</f>
        <v>#REF!</v>
      </c>
      <c r="Z18" s="42" t="e">
        <f>IF(AND(' RIESGOS DE GESTION'!#REF!="Alta",' RIESGOS DE GESTION'!#REF!="Moderado"),CONCATENATE("R3C",' RIESGOS DE GESTION'!#REF!),"")</f>
        <v>#REF!</v>
      </c>
      <c r="AA18" s="43" t="e">
        <f>IF(AND(' RIESGOS DE GESTION'!#REF!="Alta",' RIESGOS DE GESTION'!#REF!="Moderado"),CONCATENATE("R3C",' RIESGOS DE GESTION'!#REF!),"")</f>
        <v>#REF!</v>
      </c>
      <c r="AB18" s="41" t="e">
        <f>IF(AND(' RIESGOS DE GESTION'!#REF!="Alta",' RIESGOS DE GESTION'!#REF!="Mayor"),CONCATENATE("R3C",' RIESGOS DE GESTION'!#REF!),"")</f>
        <v>#REF!</v>
      </c>
      <c r="AC18" s="42" t="e">
        <f>IF(AND(' RIESGOS DE GESTION'!#REF!="Alta",' RIESGOS DE GESTION'!#REF!="Mayor"),CONCATENATE("R3C",' RIESGOS DE GESTION'!#REF!),"")</f>
        <v>#REF!</v>
      </c>
      <c r="AD18" s="42" t="e">
        <f>IF(AND(' RIESGOS DE GESTION'!#REF!="Alta",' RIESGOS DE GESTION'!#REF!="Mayor"),CONCATENATE("R3C",' RIESGOS DE GESTION'!#REF!),"")</f>
        <v>#REF!</v>
      </c>
      <c r="AE18" s="42" t="e">
        <f>IF(AND(' RIESGOS DE GESTION'!#REF!="Alta",' RIESGOS DE GESTION'!#REF!="Mayor"),CONCATENATE("R3C",' RIESGOS DE GESTION'!#REF!),"")</f>
        <v>#REF!</v>
      </c>
      <c r="AF18" s="42" t="e">
        <f>IF(AND(' RIESGOS DE GESTION'!#REF!="Alta",' RIESGOS DE GESTION'!#REF!="Mayor"),CONCATENATE("R3C",' RIESGOS DE GESTION'!#REF!),"")</f>
        <v>#REF!</v>
      </c>
      <c r="AG18" s="43" t="e">
        <f>IF(AND(' RIESGOS DE GESTION'!#REF!="Alta",' RIESGOS DE GESTION'!#REF!="Mayor"),CONCATENATE("R3C",' RIESGOS DE GESTION'!#REF!),"")</f>
        <v>#REF!</v>
      </c>
      <c r="AH18" s="44" t="e">
        <f>IF(AND(' RIESGOS DE GESTION'!#REF!="Alta",' RIESGOS DE GESTION'!#REF!="Catastrófico"),CONCATENATE("R3C",' RIESGOS DE GESTION'!#REF!),"")</f>
        <v>#REF!</v>
      </c>
      <c r="AI18" s="45" t="e">
        <f>IF(AND(' RIESGOS DE GESTION'!#REF!="Alta",' RIESGOS DE GESTION'!#REF!="Catastrófico"),CONCATENATE("R3C",' RIESGOS DE GESTION'!#REF!),"")</f>
        <v>#REF!</v>
      </c>
      <c r="AJ18" s="45" t="e">
        <f>IF(AND(' RIESGOS DE GESTION'!#REF!="Alta",' RIESGOS DE GESTION'!#REF!="Catastrófico"),CONCATENATE("R3C",' RIESGOS DE GESTION'!#REF!),"")</f>
        <v>#REF!</v>
      </c>
      <c r="AK18" s="45" t="e">
        <f>IF(AND(' RIESGOS DE GESTION'!#REF!="Alta",' RIESGOS DE GESTION'!#REF!="Catastrófico"),CONCATENATE("R3C",' RIESGOS DE GESTION'!#REF!),"")</f>
        <v>#REF!</v>
      </c>
      <c r="AL18" s="45" t="e">
        <f>IF(AND(' RIESGOS DE GESTION'!#REF!="Alta",' RIESGOS DE GESTION'!#REF!="Catastrófico"),CONCATENATE("R3C",' RIESGOS DE GESTION'!#REF!),"")</f>
        <v>#REF!</v>
      </c>
      <c r="AM18" s="46" t="e">
        <f>IF(AND(' RIESGOS DE GESTION'!#REF!="Alta",' RIESGOS DE GESTION'!#REF!="Catastrófico"),CONCATENATE("R3C",' RIESGOS DE GESTION'!#REF!),"")</f>
        <v>#REF!</v>
      </c>
      <c r="AN18" s="72"/>
      <c r="AO18" s="503"/>
      <c r="AP18" s="504"/>
      <c r="AQ18" s="504"/>
      <c r="AR18" s="504"/>
      <c r="AS18" s="504"/>
      <c r="AT18" s="505"/>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row>
    <row r="19" spans="1:76" ht="15" customHeight="1" x14ac:dyDescent="0.25">
      <c r="A19" s="72"/>
      <c r="B19" s="452"/>
      <c r="C19" s="452"/>
      <c r="D19" s="453"/>
      <c r="E19" s="493"/>
      <c r="F19" s="494"/>
      <c r="G19" s="494"/>
      <c r="H19" s="494"/>
      <c r="I19" s="494"/>
      <c r="J19" s="56" t="e">
        <f>IF(AND(' RIESGOS DE GESTION'!#REF!="Alta",' RIESGOS DE GESTION'!#REF!="Leve"),CONCATENATE("R4C",' RIESGOS DE GESTION'!#REF!),"")</f>
        <v>#REF!</v>
      </c>
      <c r="K19" s="57" t="e">
        <f>IF(AND(' RIESGOS DE GESTION'!#REF!="Alta",' RIESGOS DE GESTION'!#REF!="Leve"),CONCATENATE("R4C",' RIESGOS DE GESTION'!#REF!),"")</f>
        <v>#REF!</v>
      </c>
      <c r="L19" s="57" t="e">
        <f>IF(AND(' RIESGOS DE GESTION'!#REF!="Alta",' RIESGOS DE GESTION'!#REF!="Leve"),CONCATENATE("R4C",' RIESGOS DE GESTION'!#REF!),"")</f>
        <v>#REF!</v>
      </c>
      <c r="M19" s="57" t="e">
        <f>IF(AND(' RIESGOS DE GESTION'!#REF!="Alta",' RIESGOS DE GESTION'!#REF!="Leve"),CONCATENATE("R4C",' RIESGOS DE GESTION'!#REF!),"")</f>
        <v>#REF!</v>
      </c>
      <c r="N19" s="57" t="e">
        <f>IF(AND(' RIESGOS DE GESTION'!#REF!="Alta",' RIESGOS DE GESTION'!#REF!="Leve"),CONCATENATE("R4C",' RIESGOS DE GESTION'!#REF!),"")</f>
        <v>#REF!</v>
      </c>
      <c r="O19" s="58" t="e">
        <f>IF(AND(' RIESGOS DE GESTION'!#REF!="Alta",' RIESGOS DE GESTION'!#REF!="Leve"),CONCATENATE("R4C",' RIESGOS DE GESTION'!#REF!),"")</f>
        <v>#REF!</v>
      </c>
      <c r="P19" s="56" t="e">
        <f>IF(AND(' RIESGOS DE GESTION'!#REF!="Alta",' RIESGOS DE GESTION'!#REF!="Menor"),CONCATENATE("R4C",' RIESGOS DE GESTION'!#REF!),"")</f>
        <v>#REF!</v>
      </c>
      <c r="Q19" s="57" t="e">
        <f>IF(AND(' RIESGOS DE GESTION'!#REF!="Alta",' RIESGOS DE GESTION'!#REF!="Menor"),CONCATENATE("R4C",' RIESGOS DE GESTION'!#REF!),"")</f>
        <v>#REF!</v>
      </c>
      <c r="R19" s="57" t="e">
        <f>IF(AND(' RIESGOS DE GESTION'!#REF!="Alta",' RIESGOS DE GESTION'!#REF!="Menor"),CONCATENATE("R4C",' RIESGOS DE GESTION'!#REF!),"")</f>
        <v>#REF!</v>
      </c>
      <c r="S19" s="57" t="e">
        <f>IF(AND(' RIESGOS DE GESTION'!#REF!="Alta",' RIESGOS DE GESTION'!#REF!="Menor"),CONCATENATE("R4C",' RIESGOS DE GESTION'!#REF!),"")</f>
        <v>#REF!</v>
      </c>
      <c r="T19" s="57" t="e">
        <f>IF(AND(' RIESGOS DE GESTION'!#REF!="Alta",' RIESGOS DE GESTION'!#REF!="Menor"),CONCATENATE("R4C",' RIESGOS DE GESTION'!#REF!),"")</f>
        <v>#REF!</v>
      </c>
      <c r="U19" s="58" t="e">
        <f>IF(AND(' RIESGOS DE GESTION'!#REF!="Alta",' RIESGOS DE GESTION'!#REF!="Menor"),CONCATENATE("R4C",' RIESGOS DE GESTION'!#REF!),"")</f>
        <v>#REF!</v>
      </c>
      <c r="V19" s="41" t="e">
        <f>IF(AND(' RIESGOS DE GESTION'!#REF!="Alta",' RIESGOS DE GESTION'!#REF!="Moderado"),CONCATENATE("R4C",' RIESGOS DE GESTION'!#REF!),"")</f>
        <v>#REF!</v>
      </c>
      <c r="W19" s="42" t="e">
        <f>IF(AND(' RIESGOS DE GESTION'!#REF!="Alta",' RIESGOS DE GESTION'!#REF!="Moderado"),CONCATENATE("R4C",' RIESGOS DE GESTION'!#REF!),"")</f>
        <v>#REF!</v>
      </c>
      <c r="X19" s="42" t="e">
        <f>IF(AND(' RIESGOS DE GESTION'!#REF!="Alta",' RIESGOS DE GESTION'!#REF!="Moderado"),CONCATENATE("R4C",' RIESGOS DE GESTION'!#REF!),"")</f>
        <v>#REF!</v>
      </c>
      <c r="Y19" s="42" t="e">
        <f>IF(AND(' RIESGOS DE GESTION'!#REF!="Alta",' RIESGOS DE GESTION'!#REF!="Moderado"),CONCATENATE("R4C",' RIESGOS DE GESTION'!#REF!),"")</f>
        <v>#REF!</v>
      </c>
      <c r="Z19" s="42" t="e">
        <f>IF(AND(' RIESGOS DE GESTION'!#REF!="Alta",' RIESGOS DE GESTION'!#REF!="Moderado"),CONCATENATE("R4C",' RIESGOS DE GESTION'!#REF!),"")</f>
        <v>#REF!</v>
      </c>
      <c r="AA19" s="43" t="e">
        <f>IF(AND(' RIESGOS DE GESTION'!#REF!="Alta",' RIESGOS DE GESTION'!#REF!="Moderado"),CONCATENATE("R4C",' RIESGOS DE GESTION'!#REF!),"")</f>
        <v>#REF!</v>
      </c>
      <c r="AB19" s="41" t="e">
        <f>IF(AND(' RIESGOS DE GESTION'!#REF!="Alta",' RIESGOS DE GESTION'!#REF!="Mayor"),CONCATENATE("R4C",' RIESGOS DE GESTION'!#REF!),"")</f>
        <v>#REF!</v>
      </c>
      <c r="AC19" s="42" t="e">
        <f>IF(AND(' RIESGOS DE GESTION'!#REF!="Alta",' RIESGOS DE GESTION'!#REF!="Mayor"),CONCATENATE("R4C",' RIESGOS DE GESTION'!#REF!),"")</f>
        <v>#REF!</v>
      </c>
      <c r="AD19" s="42" t="e">
        <f>IF(AND(' RIESGOS DE GESTION'!#REF!="Alta",' RIESGOS DE GESTION'!#REF!="Mayor"),CONCATENATE("R4C",' RIESGOS DE GESTION'!#REF!),"")</f>
        <v>#REF!</v>
      </c>
      <c r="AE19" s="42" t="e">
        <f>IF(AND(' RIESGOS DE GESTION'!#REF!="Alta",' RIESGOS DE GESTION'!#REF!="Mayor"),CONCATENATE("R4C",' RIESGOS DE GESTION'!#REF!),"")</f>
        <v>#REF!</v>
      </c>
      <c r="AF19" s="42" t="e">
        <f>IF(AND(' RIESGOS DE GESTION'!#REF!="Alta",' RIESGOS DE GESTION'!#REF!="Mayor"),CONCATENATE("R4C",' RIESGOS DE GESTION'!#REF!),"")</f>
        <v>#REF!</v>
      </c>
      <c r="AG19" s="43" t="e">
        <f>IF(AND(' RIESGOS DE GESTION'!#REF!="Alta",' RIESGOS DE GESTION'!#REF!="Mayor"),CONCATENATE("R4C",' RIESGOS DE GESTION'!#REF!),"")</f>
        <v>#REF!</v>
      </c>
      <c r="AH19" s="44" t="e">
        <f>IF(AND(' RIESGOS DE GESTION'!#REF!="Alta",' RIESGOS DE GESTION'!#REF!="Catastrófico"),CONCATENATE("R4C",' RIESGOS DE GESTION'!#REF!),"")</f>
        <v>#REF!</v>
      </c>
      <c r="AI19" s="45" t="e">
        <f>IF(AND(' RIESGOS DE GESTION'!#REF!="Alta",' RIESGOS DE GESTION'!#REF!="Catastrófico"),CONCATENATE("R4C",' RIESGOS DE GESTION'!#REF!),"")</f>
        <v>#REF!</v>
      </c>
      <c r="AJ19" s="45" t="e">
        <f>IF(AND(' RIESGOS DE GESTION'!#REF!="Alta",' RIESGOS DE GESTION'!#REF!="Catastrófico"),CONCATENATE("R4C",' RIESGOS DE GESTION'!#REF!),"")</f>
        <v>#REF!</v>
      </c>
      <c r="AK19" s="45" t="e">
        <f>IF(AND(' RIESGOS DE GESTION'!#REF!="Alta",' RIESGOS DE GESTION'!#REF!="Catastrófico"),CONCATENATE("R4C",' RIESGOS DE GESTION'!#REF!),"")</f>
        <v>#REF!</v>
      </c>
      <c r="AL19" s="45" t="e">
        <f>IF(AND(' RIESGOS DE GESTION'!#REF!="Alta",' RIESGOS DE GESTION'!#REF!="Catastrófico"),CONCATENATE("R4C",' RIESGOS DE GESTION'!#REF!),"")</f>
        <v>#REF!</v>
      </c>
      <c r="AM19" s="46" t="e">
        <f>IF(AND(' RIESGOS DE GESTION'!#REF!="Alta",' RIESGOS DE GESTION'!#REF!="Catastrófico"),CONCATENATE("R4C",' RIESGOS DE GESTION'!#REF!),"")</f>
        <v>#REF!</v>
      </c>
      <c r="AN19" s="72"/>
      <c r="AO19" s="503"/>
      <c r="AP19" s="504"/>
      <c r="AQ19" s="504"/>
      <c r="AR19" s="504"/>
      <c r="AS19" s="504"/>
      <c r="AT19" s="505"/>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row>
    <row r="20" spans="1:76" ht="15" customHeight="1" x14ac:dyDescent="0.25">
      <c r="A20" s="72"/>
      <c r="B20" s="452"/>
      <c r="C20" s="452"/>
      <c r="D20" s="453"/>
      <c r="E20" s="493"/>
      <c r="F20" s="494"/>
      <c r="G20" s="494"/>
      <c r="H20" s="494"/>
      <c r="I20" s="494"/>
      <c r="J20" s="56" t="e">
        <f>IF(AND(' RIESGOS DE GESTION'!#REF!="Alta",' RIESGOS DE GESTION'!#REF!="Leve"),CONCATENATE("R5C",' RIESGOS DE GESTION'!#REF!),"")</f>
        <v>#REF!</v>
      </c>
      <c r="K20" s="57" t="e">
        <f>IF(AND(' RIESGOS DE GESTION'!#REF!="Alta",' RIESGOS DE GESTION'!#REF!="Leve"),CONCATENATE("R5C",' RIESGOS DE GESTION'!#REF!),"")</f>
        <v>#REF!</v>
      </c>
      <c r="L20" s="57" t="e">
        <f>IF(AND(' RIESGOS DE GESTION'!#REF!="Alta",' RIESGOS DE GESTION'!#REF!="Leve"),CONCATENATE("R5C",' RIESGOS DE GESTION'!#REF!),"")</f>
        <v>#REF!</v>
      </c>
      <c r="M20" s="57" t="e">
        <f>IF(AND(' RIESGOS DE GESTION'!#REF!="Alta",' RIESGOS DE GESTION'!#REF!="Leve"),CONCATENATE("R5C",' RIESGOS DE GESTION'!#REF!),"")</f>
        <v>#REF!</v>
      </c>
      <c r="N20" s="57" t="e">
        <f>IF(AND(' RIESGOS DE GESTION'!#REF!="Alta",' RIESGOS DE GESTION'!#REF!="Leve"),CONCATENATE("R5C",' RIESGOS DE GESTION'!#REF!),"")</f>
        <v>#REF!</v>
      </c>
      <c r="O20" s="58" t="e">
        <f>IF(AND(' RIESGOS DE GESTION'!#REF!="Alta",' RIESGOS DE GESTION'!#REF!="Leve"),CONCATENATE("R5C",' RIESGOS DE GESTION'!#REF!),"")</f>
        <v>#REF!</v>
      </c>
      <c r="P20" s="56" t="e">
        <f>IF(AND(' RIESGOS DE GESTION'!#REF!="Alta",' RIESGOS DE GESTION'!#REF!="Menor"),CONCATENATE("R5C",' RIESGOS DE GESTION'!#REF!),"")</f>
        <v>#REF!</v>
      </c>
      <c r="Q20" s="57" t="e">
        <f>IF(AND(' RIESGOS DE GESTION'!#REF!="Alta",' RIESGOS DE GESTION'!#REF!="Menor"),CONCATENATE("R5C",' RIESGOS DE GESTION'!#REF!),"")</f>
        <v>#REF!</v>
      </c>
      <c r="R20" s="57" t="e">
        <f>IF(AND(' RIESGOS DE GESTION'!#REF!="Alta",' RIESGOS DE GESTION'!#REF!="Menor"),CONCATENATE("R5C",' RIESGOS DE GESTION'!#REF!),"")</f>
        <v>#REF!</v>
      </c>
      <c r="S20" s="57" t="e">
        <f>IF(AND(' RIESGOS DE GESTION'!#REF!="Alta",' RIESGOS DE GESTION'!#REF!="Menor"),CONCATENATE("R5C",' RIESGOS DE GESTION'!#REF!),"")</f>
        <v>#REF!</v>
      </c>
      <c r="T20" s="57" t="e">
        <f>IF(AND(' RIESGOS DE GESTION'!#REF!="Alta",' RIESGOS DE GESTION'!#REF!="Menor"),CONCATENATE("R5C",' RIESGOS DE GESTION'!#REF!),"")</f>
        <v>#REF!</v>
      </c>
      <c r="U20" s="58" t="e">
        <f>IF(AND(' RIESGOS DE GESTION'!#REF!="Alta",' RIESGOS DE GESTION'!#REF!="Menor"),CONCATENATE("R5C",' RIESGOS DE GESTION'!#REF!),"")</f>
        <v>#REF!</v>
      </c>
      <c r="V20" s="41" t="e">
        <f>IF(AND(' RIESGOS DE GESTION'!#REF!="Alta",' RIESGOS DE GESTION'!#REF!="Moderado"),CONCATENATE("R5C",' RIESGOS DE GESTION'!#REF!),"")</f>
        <v>#REF!</v>
      </c>
      <c r="W20" s="42" t="e">
        <f>IF(AND(' RIESGOS DE GESTION'!#REF!="Alta",' RIESGOS DE GESTION'!#REF!="Moderado"),CONCATENATE("R5C",' RIESGOS DE GESTION'!#REF!),"")</f>
        <v>#REF!</v>
      </c>
      <c r="X20" s="42" t="e">
        <f>IF(AND(' RIESGOS DE GESTION'!#REF!="Alta",' RIESGOS DE GESTION'!#REF!="Moderado"),CONCATENATE("R5C",' RIESGOS DE GESTION'!#REF!),"")</f>
        <v>#REF!</v>
      </c>
      <c r="Y20" s="42" t="e">
        <f>IF(AND(' RIESGOS DE GESTION'!#REF!="Alta",' RIESGOS DE GESTION'!#REF!="Moderado"),CONCATENATE("R5C",' RIESGOS DE GESTION'!#REF!),"")</f>
        <v>#REF!</v>
      </c>
      <c r="Z20" s="42" t="e">
        <f>IF(AND(' RIESGOS DE GESTION'!#REF!="Alta",' RIESGOS DE GESTION'!#REF!="Moderado"),CONCATENATE("R5C",' RIESGOS DE GESTION'!#REF!),"")</f>
        <v>#REF!</v>
      </c>
      <c r="AA20" s="43" t="e">
        <f>IF(AND(' RIESGOS DE GESTION'!#REF!="Alta",' RIESGOS DE GESTION'!#REF!="Moderado"),CONCATENATE("R5C",' RIESGOS DE GESTION'!#REF!),"")</f>
        <v>#REF!</v>
      </c>
      <c r="AB20" s="41" t="e">
        <f>IF(AND(' RIESGOS DE GESTION'!#REF!="Alta",' RIESGOS DE GESTION'!#REF!="Mayor"),CONCATENATE("R5C",' RIESGOS DE GESTION'!#REF!),"")</f>
        <v>#REF!</v>
      </c>
      <c r="AC20" s="42" t="e">
        <f>IF(AND(' RIESGOS DE GESTION'!#REF!="Alta",' RIESGOS DE GESTION'!#REF!="Mayor"),CONCATENATE("R5C",' RIESGOS DE GESTION'!#REF!),"")</f>
        <v>#REF!</v>
      </c>
      <c r="AD20" s="42" t="e">
        <f>IF(AND(' RIESGOS DE GESTION'!#REF!="Alta",' RIESGOS DE GESTION'!#REF!="Mayor"),CONCATENATE("R5C",' RIESGOS DE GESTION'!#REF!),"")</f>
        <v>#REF!</v>
      </c>
      <c r="AE20" s="42" t="e">
        <f>IF(AND(' RIESGOS DE GESTION'!#REF!="Alta",' RIESGOS DE GESTION'!#REF!="Mayor"),CONCATENATE("R5C",' RIESGOS DE GESTION'!#REF!),"")</f>
        <v>#REF!</v>
      </c>
      <c r="AF20" s="42" t="e">
        <f>IF(AND(' RIESGOS DE GESTION'!#REF!="Alta",' RIESGOS DE GESTION'!#REF!="Mayor"),CONCATENATE("R5C",' RIESGOS DE GESTION'!#REF!),"")</f>
        <v>#REF!</v>
      </c>
      <c r="AG20" s="43" t="e">
        <f>IF(AND(' RIESGOS DE GESTION'!#REF!="Alta",' RIESGOS DE GESTION'!#REF!="Mayor"),CONCATENATE("R5C",' RIESGOS DE GESTION'!#REF!),"")</f>
        <v>#REF!</v>
      </c>
      <c r="AH20" s="44" t="e">
        <f>IF(AND(' RIESGOS DE GESTION'!#REF!="Alta",' RIESGOS DE GESTION'!#REF!="Catastrófico"),CONCATENATE("R5C",' RIESGOS DE GESTION'!#REF!),"")</f>
        <v>#REF!</v>
      </c>
      <c r="AI20" s="45" t="e">
        <f>IF(AND(' RIESGOS DE GESTION'!#REF!="Alta",' RIESGOS DE GESTION'!#REF!="Catastrófico"),CONCATENATE("R5C",' RIESGOS DE GESTION'!#REF!),"")</f>
        <v>#REF!</v>
      </c>
      <c r="AJ20" s="45" t="e">
        <f>IF(AND(' RIESGOS DE GESTION'!#REF!="Alta",' RIESGOS DE GESTION'!#REF!="Catastrófico"),CONCATENATE("R5C",' RIESGOS DE GESTION'!#REF!),"")</f>
        <v>#REF!</v>
      </c>
      <c r="AK20" s="45" t="e">
        <f>IF(AND(' RIESGOS DE GESTION'!#REF!="Alta",' RIESGOS DE GESTION'!#REF!="Catastrófico"),CONCATENATE("R5C",' RIESGOS DE GESTION'!#REF!),"")</f>
        <v>#REF!</v>
      </c>
      <c r="AL20" s="45" t="e">
        <f>IF(AND(' RIESGOS DE GESTION'!#REF!="Alta",' RIESGOS DE GESTION'!#REF!="Catastrófico"),CONCATENATE("R5C",' RIESGOS DE GESTION'!#REF!),"")</f>
        <v>#REF!</v>
      </c>
      <c r="AM20" s="46" t="e">
        <f>IF(AND(' RIESGOS DE GESTION'!#REF!="Alta",' RIESGOS DE GESTION'!#REF!="Catastrófico"),CONCATENATE("R5C",' RIESGOS DE GESTION'!#REF!),"")</f>
        <v>#REF!</v>
      </c>
      <c r="AN20" s="72"/>
      <c r="AO20" s="503"/>
      <c r="AP20" s="504"/>
      <c r="AQ20" s="504"/>
      <c r="AR20" s="504"/>
      <c r="AS20" s="504"/>
      <c r="AT20" s="505"/>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row>
    <row r="21" spans="1:76" ht="15" customHeight="1" x14ac:dyDescent="0.25">
      <c r="A21" s="72"/>
      <c r="B21" s="452"/>
      <c r="C21" s="452"/>
      <c r="D21" s="453"/>
      <c r="E21" s="493"/>
      <c r="F21" s="494"/>
      <c r="G21" s="494"/>
      <c r="H21" s="494"/>
      <c r="I21" s="494"/>
      <c r="J21" s="56" t="e">
        <f>IF(AND(' RIESGOS DE GESTION'!#REF!="Alta",' RIESGOS DE GESTION'!#REF!="Leve"),CONCATENATE("R6C",' RIESGOS DE GESTION'!#REF!),"")</f>
        <v>#REF!</v>
      </c>
      <c r="K21" s="57" t="e">
        <f>IF(AND(' RIESGOS DE GESTION'!#REF!="Alta",' RIESGOS DE GESTION'!#REF!="Leve"),CONCATENATE("R6C",' RIESGOS DE GESTION'!#REF!),"")</f>
        <v>#REF!</v>
      </c>
      <c r="L21" s="57" t="e">
        <f>IF(AND(' RIESGOS DE GESTION'!#REF!="Alta",' RIESGOS DE GESTION'!#REF!="Leve"),CONCATENATE("R6C",' RIESGOS DE GESTION'!#REF!),"")</f>
        <v>#REF!</v>
      </c>
      <c r="M21" s="57" t="e">
        <f>IF(AND(' RIESGOS DE GESTION'!#REF!="Alta",' RIESGOS DE GESTION'!#REF!="Leve"),CONCATENATE("R6C",' RIESGOS DE GESTION'!#REF!),"")</f>
        <v>#REF!</v>
      </c>
      <c r="N21" s="57" t="e">
        <f>IF(AND(' RIESGOS DE GESTION'!#REF!="Alta",' RIESGOS DE GESTION'!#REF!="Leve"),CONCATENATE("R6C",' RIESGOS DE GESTION'!#REF!),"")</f>
        <v>#REF!</v>
      </c>
      <c r="O21" s="58" t="e">
        <f>IF(AND(' RIESGOS DE GESTION'!#REF!="Alta",' RIESGOS DE GESTION'!#REF!="Leve"),CONCATENATE("R6C",' RIESGOS DE GESTION'!#REF!),"")</f>
        <v>#REF!</v>
      </c>
      <c r="P21" s="56" t="e">
        <f>IF(AND(' RIESGOS DE GESTION'!#REF!="Alta",' RIESGOS DE GESTION'!#REF!="Menor"),CONCATENATE("R6C",' RIESGOS DE GESTION'!#REF!),"")</f>
        <v>#REF!</v>
      </c>
      <c r="Q21" s="57" t="e">
        <f>IF(AND(' RIESGOS DE GESTION'!#REF!="Alta",' RIESGOS DE GESTION'!#REF!="Menor"),CONCATENATE("R6C",' RIESGOS DE GESTION'!#REF!),"")</f>
        <v>#REF!</v>
      </c>
      <c r="R21" s="57" t="e">
        <f>IF(AND(' RIESGOS DE GESTION'!#REF!="Alta",' RIESGOS DE GESTION'!#REF!="Menor"),CONCATENATE("R6C",' RIESGOS DE GESTION'!#REF!),"")</f>
        <v>#REF!</v>
      </c>
      <c r="S21" s="57" t="e">
        <f>IF(AND(' RIESGOS DE GESTION'!#REF!="Alta",' RIESGOS DE GESTION'!#REF!="Menor"),CONCATENATE("R6C",' RIESGOS DE GESTION'!#REF!),"")</f>
        <v>#REF!</v>
      </c>
      <c r="T21" s="57" t="e">
        <f>IF(AND(' RIESGOS DE GESTION'!#REF!="Alta",' RIESGOS DE GESTION'!#REF!="Menor"),CONCATENATE("R6C",' RIESGOS DE GESTION'!#REF!),"")</f>
        <v>#REF!</v>
      </c>
      <c r="U21" s="58" t="e">
        <f>IF(AND(' RIESGOS DE GESTION'!#REF!="Alta",' RIESGOS DE GESTION'!#REF!="Menor"),CONCATENATE("R6C",' RIESGOS DE GESTION'!#REF!),"")</f>
        <v>#REF!</v>
      </c>
      <c r="V21" s="41" t="e">
        <f>IF(AND(' RIESGOS DE GESTION'!#REF!="Alta",' RIESGOS DE GESTION'!#REF!="Moderado"),CONCATENATE("R6C",' RIESGOS DE GESTION'!#REF!),"")</f>
        <v>#REF!</v>
      </c>
      <c r="W21" s="42" t="e">
        <f>IF(AND(' RIESGOS DE GESTION'!#REF!="Alta",' RIESGOS DE GESTION'!#REF!="Moderado"),CONCATENATE("R6C",' RIESGOS DE GESTION'!#REF!),"")</f>
        <v>#REF!</v>
      </c>
      <c r="X21" s="42" t="e">
        <f>IF(AND(' RIESGOS DE GESTION'!#REF!="Alta",' RIESGOS DE GESTION'!#REF!="Moderado"),CONCATENATE("R6C",' RIESGOS DE GESTION'!#REF!),"")</f>
        <v>#REF!</v>
      </c>
      <c r="Y21" s="42" t="e">
        <f>IF(AND(' RIESGOS DE GESTION'!#REF!="Alta",' RIESGOS DE GESTION'!#REF!="Moderado"),CONCATENATE("R6C",' RIESGOS DE GESTION'!#REF!),"")</f>
        <v>#REF!</v>
      </c>
      <c r="Z21" s="42" t="e">
        <f>IF(AND(' RIESGOS DE GESTION'!#REF!="Alta",' RIESGOS DE GESTION'!#REF!="Moderado"),CONCATENATE("R6C",' RIESGOS DE GESTION'!#REF!),"")</f>
        <v>#REF!</v>
      </c>
      <c r="AA21" s="43" t="e">
        <f>IF(AND(' RIESGOS DE GESTION'!#REF!="Alta",' RIESGOS DE GESTION'!#REF!="Moderado"),CONCATENATE("R6C",' RIESGOS DE GESTION'!#REF!),"")</f>
        <v>#REF!</v>
      </c>
      <c r="AB21" s="41" t="e">
        <f>IF(AND(' RIESGOS DE GESTION'!#REF!="Alta",' RIESGOS DE GESTION'!#REF!="Mayor"),CONCATENATE("R6C",' RIESGOS DE GESTION'!#REF!),"")</f>
        <v>#REF!</v>
      </c>
      <c r="AC21" s="42" t="e">
        <f>IF(AND(' RIESGOS DE GESTION'!#REF!="Alta",' RIESGOS DE GESTION'!#REF!="Mayor"),CONCATENATE("R6C",' RIESGOS DE GESTION'!#REF!),"")</f>
        <v>#REF!</v>
      </c>
      <c r="AD21" s="42" t="e">
        <f>IF(AND(' RIESGOS DE GESTION'!#REF!="Alta",' RIESGOS DE GESTION'!#REF!="Mayor"),CONCATENATE("R6C",' RIESGOS DE GESTION'!#REF!),"")</f>
        <v>#REF!</v>
      </c>
      <c r="AE21" s="42" t="e">
        <f>IF(AND(' RIESGOS DE GESTION'!#REF!="Alta",' RIESGOS DE GESTION'!#REF!="Mayor"),CONCATENATE("R6C",' RIESGOS DE GESTION'!#REF!),"")</f>
        <v>#REF!</v>
      </c>
      <c r="AF21" s="42" t="e">
        <f>IF(AND(' RIESGOS DE GESTION'!#REF!="Alta",' RIESGOS DE GESTION'!#REF!="Mayor"),CONCATENATE("R6C",' RIESGOS DE GESTION'!#REF!),"")</f>
        <v>#REF!</v>
      </c>
      <c r="AG21" s="43" t="e">
        <f>IF(AND(' RIESGOS DE GESTION'!#REF!="Alta",' RIESGOS DE GESTION'!#REF!="Mayor"),CONCATENATE("R6C",' RIESGOS DE GESTION'!#REF!),"")</f>
        <v>#REF!</v>
      </c>
      <c r="AH21" s="44" t="e">
        <f>IF(AND(' RIESGOS DE GESTION'!#REF!="Alta",' RIESGOS DE GESTION'!#REF!="Catastrófico"),CONCATENATE("R6C",' RIESGOS DE GESTION'!#REF!),"")</f>
        <v>#REF!</v>
      </c>
      <c r="AI21" s="45" t="e">
        <f>IF(AND(' RIESGOS DE GESTION'!#REF!="Alta",' RIESGOS DE GESTION'!#REF!="Catastrófico"),CONCATENATE("R6C",' RIESGOS DE GESTION'!#REF!),"")</f>
        <v>#REF!</v>
      </c>
      <c r="AJ21" s="45" t="e">
        <f>IF(AND(' RIESGOS DE GESTION'!#REF!="Alta",' RIESGOS DE GESTION'!#REF!="Catastrófico"),CONCATENATE("R6C",' RIESGOS DE GESTION'!#REF!),"")</f>
        <v>#REF!</v>
      </c>
      <c r="AK21" s="45" t="e">
        <f>IF(AND(' RIESGOS DE GESTION'!#REF!="Alta",' RIESGOS DE GESTION'!#REF!="Catastrófico"),CONCATENATE("R6C",' RIESGOS DE GESTION'!#REF!),"")</f>
        <v>#REF!</v>
      </c>
      <c r="AL21" s="45" t="e">
        <f>IF(AND(' RIESGOS DE GESTION'!#REF!="Alta",' RIESGOS DE GESTION'!#REF!="Catastrófico"),CONCATENATE("R6C",' RIESGOS DE GESTION'!#REF!),"")</f>
        <v>#REF!</v>
      </c>
      <c r="AM21" s="46" t="e">
        <f>IF(AND(' RIESGOS DE GESTION'!#REF!="Alta",' RIESGOS DE GESTION'!#REF!="Catastrófico"),CONCATENATE("R6C",' RIESGOS DE GESTION'!#REF!),"")</f>
        <v>#REF!</v>
      </c>
      <c r="AN21" s="72"/>
      <c r="AO21" s="503"/>
      <c r="AP21" s="504"/>
      <c r="AQ21" s="504"/>
      <c r="AR21" s="504"/>
      <c r="AS21" s="504"/>
      <c r="AT21" s="505"/>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row>
    <row r="22" spans="1:76" ht="15" customHeight="1" x14ac:dyDescent="0.25">
      <c r="A22" s="72"/>
      <c r="B22" s="452"/>
      <c r="C22" s="452"/>
      <c r="D22" s="453"/>
      <c r="E22" s="493"/>
      <c r="F22" s="494"/>
      <c r="G22" s="494"/>
      <c r="H22" s="494"/>
      <c r="I22" s="494"/>
      <c r="J22" s="56" t="e">
        <f>IF(AND(' RIESGOS DE GESTION'!#REF!="Alta",' RIESGOS DE GESTION'!#REF!="Leve"),CONCATENATE("R7C",' RIESGOS DE GESTION'!#REF!),"")</f>
        <v>#REF!</v>
      </c>
      <c r="K22" s="57" t="e">
        <f>IF(AND(' RIESGOS DE GESTION'!#REF!="Alta",' RIESGOS DE GESTION'!#REF!="Leve"),CONCATENATE("R7C",' RIESGOS DE GESTION'!#REF!),"")</f>
        <v>#REF!</v>
      </c>
      <c r="L22" s="57" t="e">
        <f>IF(AND(' RIESGOS DE GESTION'!#REF!="Alta",' RIESGOS DE GESTION'!#REF!="Leve"),CONCATENATE("R7C",' RIESGOS DE GESTION'!#REF!),"")</f>
        <v>#REF!</v>
      </c>
      <c r="M22" s="57" t="e">
        <f>IF(AND(' RIESGOS DE GESTION'!#REF!="Alta",' RIESGOS DE GESTION'!#REF!="Leve"),CONCATENATE("R7C",' RIESGOS DE GESTION'!#REF!),"")</f>
        <v>#REF!</v>
      </c>
      <c r="N22" s="57" t="e">
        <f>IF(AND(' RIESGOS DE GESTION'!#REF!="Alta",' RIESGOS DE GESTION'!#REF!="Leve"),CONCATENATE("R7C",' RIESGOS DE GESTION'!#REF!),"")</f>
        <v>#REF!</v>
      </c>
      <c r="O22" s="58" t="e">
        <f>IF(AND(' RIESGOS DE GESTION'!#REF!="Alta",' RIESGOS DE GESTION'!#REF!="Leve"),CONCATENATE("R7C",' RIESGOS DE GESTION'!#REF!),"")</f>
        <v>#REF!</v>
      </c>
      <c r="P22" s="56" t="e">
        <f>IF(AND(' RIESGOS DE GESTION'!#REF!="Alta",' RIESGOS DE GESTION'!#REF!="Menor"),CONCATENATE("R7C",' RIESGOS DE GESTION'!#REF!),"")</f>
        <v>#REF!</v>
      </c>
      <c r="Q22" s="57" t="e">
        <f>IF(AND(' RIESGOS DE GESTION'!#REF!="Alta",' RIESGOS DE GESTION'!#REF!="Menor"),CONCATENATE("R7C",' RIESGOS DE GESTION'!#REF!),"")</f>
        <v>#REF!</v>
      </c>
      <c r="R22" s="57" t="e">
        <f>IF(AND(' RIESGOS DE GESTION'!#REF!="Alta",' RIESGOS DE GESTION'!#REF!="Menor"),CONCATENATE("R7C",' RIESGOS DE GESTION'!#REF!),"")</f>
        <v>#REF!</v>
      </c>
      <c r="S22" s="57" t="e">
        <f>IF(AND(' RIESGOS DE GESTION'!#REF!="Alta",' RIESGOS DE GESTION'!#REF!="Menor"),CONCATENATE("R7C",' RIESGOS DE GESTION'!#REF!),"")</f>
        <v>#REF!</v>
      </c>
      <c r="T22" s="57" t="e">
        <f>IF(AND(' RIESGOS DE GESTION'!#REF!="Alta",' RIESGOS DE GESTION'!#REF!="Menor"),CONCATENATE("R7C",' RIESGOS DE GESTION'!#REF!),"")</f>
        <v>#REF!</v>
      </c>
      <c r="U22" s="58" t="e">
        <f>IF(AND(' RIESGOS DE GESTION'!#REF!="Alta",' RIESGOS DE GESTION'!#REF!="Menor"),CONCATENATE("R7C",' RIESGOS DE GESTION'!#REF!),"")</f>
        <v>#REF!</v>
      </c>
      <c r="V22" s="41" t="e">
        <f>IF(AND(' RIESGOS DE GESTION'!#REF!="Alta",' RIESGOS DE GESTION'!#REF!="Moderado"),CONCATENATE("R7C",' RIESGOS DE GESTION'!#REF!),"")</f>
        <v>#REF!</v>
      </c>
      <c r="W22" s="42" t="e">
        <f>IF(AND(' RIESGOS DE GESTION'!#REF!="Alta",' RIESGOS DE GESTION'!#REF!="Moderado"),CONCATENATE("R7C",' RIESGOS DE GESTION'!#REF!),"")</f>
        <v>#REF!</v>
      </c>
      <c r="X22" s="42" t="e">
        <f>IF(AND(' RIESGOS DE GESTION'!#REF!="Alta",' RIESGOS DE GESTION'!#REF!="Moderado"),CONCATENATE("R7C",' RIESGOS DE GESTION'!#REF!),"")</f>
        <v>#REF!</v>
      </c>
      <c r="Y22" s="42" t="e">
        <f>IF(AND(' RIESGOS DE GESTION'!#REF!="Alta",' RIESGOS DE GESTION'!#REF!="Moderado"),CONCATENATE("R7C",' RIESGOS DE GESTION'!#REF!),"")</f>
        <v>#REF!</v>
      </c>
      <c r="Z22" s="42" t="e">
        <f>IF(AND(' RIESGOS DE GESTION'!#REF!="Alta",' RIESGOS DE GESTION'!#REF!="Moderado"),CONCATENATE("R7C",' RIESGOS DE GESTION'!#REF!),"")</f>
        <v>#REF!</v>
      </c>
      <c r="AA22" s="43" t="e">
        <f>IF(AND(' RIESGOS DE GESTION'!#REF!="Alta",' RIESGOS DE GESTION'!#REF!="Moderado"),CONCATENATE("R7C",' RIESGOS DE GESTION'!#REF!),"")</f>
        <v>#REF!</v>
      </c>
      <c r="AB22" s="41" t="e">
        <f>IF(AND(' RIESGOS DE GESTION'!#REF!="Alta",' RIESGOS DE GESTION'!#REF!="Mayor"),CONCATENATE("R7C",' RIESGOS DE GESTION'!#REF!),"")</f>
        <v>#REF!</v>
      </c>
      <c r="AC22" s="42" t="e">
        <f>IF(AND(' RIESGOS DE GESTION'!#REF!="Alta",' RIESGOS DE GESTION'!#REF!="Mayor"),CONCATENATE("R7C",' RIESGOS DE GESTION'!#REF!),"")</f>
        <v>#REF!</v>
      </c>
      <c r="AD22" s="42" t="e">
        <f>IF(AND(' RIESGOS DE GESTION'!#REF!="Alta",' RIESGOS DE GESTION'!#REF!="Mayor"),CONCATENATE("R7C",' RIESGOS DE GESTION'!#REF!),"")</f>
        <v>#REF!</v>
      </c>
      <c r="AE22" s="42" t="e">
        <f>IF(AND(' RIESGOS DE GESTION'!#REF!="Alta",' RIESGOS DE GESTION'!#REF!="Mayor"),CONCATENATE("R7C",' RIESGOS DE GESTION'!#REF!),"")</f>
        <v>#REF!</v>
      </c>
      <c r="AF22" s="42" t="e">
        <f>IF(AND(' RIESGOS DE GESTION'!#REF!="Alta",' RIESGOS DE GESTION'!#REF!="Mayor"),CONCATENATE("R7C",' RIESGOS DE GESTION'!#REF!),"")</f>
        <v>#REF!</v>
      </c>
      <c r="AG22" s="43" t="e">
        <f>IF(AND(' RIESGOS DE GESTION'!#REF!="Alta",' RIESGOS DE GESTION'!#REF!="Mayor"),CONCATENATE("R7C",' RIESGOS DE GESTION'!#REF!),"")</f>
        <v>#REF!</v>
      </c>
      <c r="AH22" s="44" t="e">
        <f>IF(AND(' RIESGOS DE GESTION'!#REF!="Alta",' RIESGOS DE GESTION'!#REF!="Catastrófico"),CONCATENATE("R7C",' RIESGOS DE GESTION'!#REF!),"")</f>
        <v>#REF!</v>
      </c>
      <c r="AI22" s="45" t="e">
        <f>IF(AND(' RIESGOS DE GESTION'!#REF!="Alta",' RIESGOS DE GESTION'!#REF!="Catastrófico"),CONCATENATE("R7C",' RIESGOS DE GESTION'!#REF!),"")</f>
        <v>#REF!</v>
      </c>
      <c r="AJ22" s="45" t="e">
        <f>IF(AND(' RIESGOS DE GESTION'!#REF!="Alta",' RIESGOS DE GESTION'!#REF!="Catastrófico"),CONCATENATE("R7C",' RIESGOS DE GESTION'!#REF!),"")</f>
        <v>#REF!</v>
      </c>
      <c r="AK22" s="45" t="e">
        <f>IF(AND(' RIESGOS DE GESTION'!#REF!="Alta",' RIESGOS DE GESTION'!#REF!="Catastrófico"),CONCATENATE("R7C",' RIESGOS DE GESTION'!#REF!),"")</f>
        <v>#REF!</v>
      </c>
      <c r="AL22" s="45" t="e">
        <f>IF(AND(' RIESGOS DE GESTION'!#REF!="Alta",' RIESGOS DE GESTION'!#REF!="Catastrófico"),CONCATENATE("R7C",' RIESGOS DE GESTION'!#REF!),"")</f>
        <v>#REF!</v>
      </c>
      <c r="AM22" s="46" t="e">
        <f>IF(AND(' RIESGOS DE GESTION'!#REF!="Alta",' RIESGOS DE GESTION'!#REF!="Catastrófico"),CONCATENATE("R7C",' RIESGOS DE GESTION'!#REF!),"")</f>
        <v>#REF!</v>
      </c>
      <c r="AN22" s="72"/>
      <c r="AO22" s="503"/>
      <c r="AP22" s="504"/>
      <c r="AQ22" s="504"/>
      <c r="AR22" s="504"/>
      <c r="AS22" s="504"/>
      <c r="AT22" s="505"/>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row>
    <row r="23" spans="1:76" ht="15" customHeight="1" x14ac:dyDescent="0.25">
      <c r="A23" s="72"/>
      <c r="B23" s="452"/>
      <c r="C23" s="452"/>
      <c r="D23" s="453"/>
      <c r="E23" s="493"/>
      <c r="F23" s="494"/>
      <c r="G23" s="494"/>
      <c r="H23" s="494"/>
      <c r="I23" s="494"/>
      <c r="J23" s="56" t="e">
        <f>IF(AND(' RIESGOS DE GESTION'!#REF!="Alta",' RIESGOS DE GESTION'!#REF!="Leve"),CONCATENATE("R8C",' RIESGOS DE GESTION'!#REF!),"")</f>
        <v>#REF!</v>
      </c>
      <c r="K23" s="57" t="e">
        <f>IF(AND(' RIESGOS DE GESTION'!#REF!="Alta",' RIESGOS DE GESTION'!#REF!="Leve"),CONCATENATE("R8C",' RIESGOS DE GESTION'!#REF!),"")</f>
        <v>#REF!</v>
      </c>
      <c r="L23" s="57" t="e">
        <f>IF(AND(' RIESGOS DE GESTION'!#REF!="Alta",' RIESGOS DE GESTION'!#REF!="Leve"),CONCATENATE("R8C",' RIESGOS DE GESTION'!#REF!),"")</f>
        <v>#REF!</v>
      </c>
      <c r="M23" s="57" t="e">
        <f>IF(AND(' RIESGOS DE GESTION'!#REF!="Alta",' RIESGOS DE GESTION'!#REF!="Leve"),CONCATENATE("R8C",' RIESGOS DE GESTION'!#REF!),"")</f>
        <v>#REF!</v>
      </c>
      <c r="N23" s="57" t="e">
        <f>IF(AND(' RIESGOS DE GESTION'!#REF!="Alta",' RIESGOS DE GESTION'!#REF!="Leve"),CONCATENATE("R8C",' RIESGOS DE GESTION'!#REF!),"")</f>
        <v>#REF!</v>
      </c>
      <c r="O23" s="58" t="e">
        <f>IF(AND(' RIESGOS DE GESTION'!#REF!="Alta",' RIESGOS DE GESTION'!#REF!="Leve"),CONCATENATE("R8C",' RIESGOS DE GESTION'!#REF!),"")</f>
        <v>#REF!</v>
      </c>
      <c r="P23" s="56" t="e">
        <f>IF(AND(' RIESGOS DE GESTION'!#REF!="Alta",' RIESGOS DE GESTION'!#REF!="Menor"),CONCATENATE("R8C",' RIESGOS DE GESTION'!#REF!),"")</f>
        <v>#REF!</v>
      </c>
      <c r="Q23" s="57" t="e">
        <f>IF(AND(' RIESGOS DE GESTION'!#REF!="Alta",' RIESGOS DE GESTION'!#REF!="Menor"),CONCATENATE("R8C",' RIESGOS DE GESTION'!#REF!),"")</f>
        <v>#REF!</v>
      </c>
      <c r="R23" s="57" t="e">
        <f>IF(AND(' RIESGOS DE GESTION'!#REF!="Alta",' RIESGOS DE GESTION'!#REF!="Menor"),CONCATENATE("R8C",' RIESGOS DE GESTION'!#REF!),"")</f>
        <v>#REF!</v>
      </c>
      <c r="S23" s="57" t="e">
        <f>IF(AND(' RIESGOS DE GESTION'!#REF!="Alta",' RIESGOS DE GESTION'!#REF!="Menor"),CONCATENATE("R8C",' RIESGOS DE GESTION'!#REF!),"")</f>
        <v>#REF!</v>
      </c>
      <c r="T23" s="57" t="e">
        <f>IF(AND(' RIESGOS DE GESTION'!#REF!="Alta",' RIESGOS DE GESTION'!#REF!="Menor"),CONCATENATE("R8C",' RIESGOS DE GESTION'!#REF!),"")</f>
        <v>#REF!</v>
      </c>
      <c r="U23" s="58" t="e">
        <f>IF(AND(' RIESGOS DE GESTION'!#REF!="Alta",' RIESGOS DE GESTION'!#REF!="Menor"),CONCATENATE("R8C",' RIESGOS DE GESTION'!#REF!),"")</f>
        <v>#REF!</v>
      </c>
      <c r="V23" s="41" t="e">
        <f>IF(AND(' RIESGOS DE GESTION'!#REF!="Alta",' RIESGOS DE GESTION'!#REF!="Moderado"),CONCATENATE("R8C",' RIESGOS DE GESTION'!#REF!),"")</f>
        <v>#REF!</v>
      </c>
      <c r="W23" s="42" t="e">
        <f>IF(AND(' RIESGOS DE GESTION'!#REF!="Alta",' RIESGOS DE GESTION'!#REF!="Moderado"),CONCATENATE("R8C",' RIESGOS DE GESTION'!#REF!),"")</f>
        <v>#REF!</v>
      </c>
      <c r="X23" s="42" t="e">
        <f>IF(AND(' RIESGOS DE GESTION'!#REF!="Alta",' RIESGOS DE GESTION'!#REF!="Moderado"),CONCATENATE("R8C",' RIESGOS DE GESTION'!#REF!),"")</f>
        <v>#REF!</v>
      </c>
      <c r="Y23" s="42" t="e">
        <f>IF(AND(' RIESGOS DE GESTION'!#REF!="Alta",' RIESGOS DE GESTION'!#REF!="Moderado"),CONCATENATE("R8C",' RIESGOS DE GESTION'!#REF!),"")</f>
        <v>#REF!</v>
      </c>
      <c r="Z23" s="42" t="e">
        <f>IF(AND(' RIESGOS DE GESTION'!#REF!="Alta",' RIESGOS DE GESTION'!#REF!="Moderado"),CONCATENATE("R8C",' RIESGOS DE GESTION'!#REF!),"")</f>
        <v>#REF!</v>
      </c>
      <c r="AA23" s="43" t="e">
        <f>IF(AND(' RIESGOS DE GESTION'!#REF!="Alta",' RIESGOS DE GESTION'!#REF!="Moderado"),CONCATENATE("R8C",' RIESGOS DE GESTION'!#REF!),"")</f>
        <v>#REF!</v>
      </c>
      <c r="AB23" s="41" t="e">
        <f>IF(AND(' RIESGOS DE GESTION'!#REF!="Alta",' RIESGOS DE GESTION'!#REF!="Mayor"),CONCATENATE("R8C",' RIESGOS DE GESTION'!#REF!),"")</f>
        <v>#REF!</v>
      </c>
      <c r="AC23" s="42" t="e">
        <f>IF(AND(' RIESGOS DE GESTION'!#REF!="Alta",' RIESGOS DE GESTION'!#REF!="Mayor"),CONCATENATE("R8C",' RIESGOS DE GESTION'!#REF!),"")</f>
        <v>#REF!</v>
      </c>
      <c r="AD23" s="42" t="e">
        <f>IF(AND(' RIESGOS DE GESTION'!#REF!="Alta",' RIESGOS DE GESTION'!#REF!="Mayor"),CONCATENATE("R8C",' RIESGOS DE GESTION'!#REF!),"")</f>
        <v>#REF!</v>
      </c>
      <c r="AE23" s="42" t="e">
        <f>IF(AND(' RIESGOS DE GESTION'!#REF!="Alta",' RIESGOS DE GESTION'!#REF!="Mayor"),CONCATENATE("R8C",' RIESGOS DE GESTION'!#REF!),"")</f>
        <v>#REF!</v>
      </c>
      <c r="AF23" s="42" t="e">
        <f>IF(AND(' RIESGOS DE GESTION'!#REF!="Alta",' RIESGOS DE GESTION'!#REF!="Mayor"),CONCATENATE("R8C",' RIESGOS DE GESTION'!#REF!),"")</f>
        <v>#REF!</v>
      </c>
      <c r="AG23" s="43" t="e">
        <f>IF(AND(' RIESGOS DE GESTION'!#REF!="Alta",' RIESGOS DE GESTION'!#REF!="Mayor"),CONCATENATE("R8C",' RIESGOS DE GESTION'!#REF!),"")</f>
        <v>#REF!</v>
      </c>
      <c r="AH23" s="44" t="e">
        <f>IF(AND(' RIESGOS DE GESTION'!#REF!="Alta",' RIESGOS DE GESTION'!#REF!="Catastrófico"),CONCATENATE("R8C",' RIESGOS DE GESTION'!#REF!),"")</f>
        <v>#REF!</v>
      </c>
      <c r="AI23" s="45" t="e">
        <f>IF(AND(' RIESGOS DE GESTION'!#REF!="Alta",' RIESGOS DE GESTION'!#REF!="Catastrófico"),CONCATENATE("R8C",' RIESGOS DE GESTION'!#REF!),"")</f>
        <v>#REF!</v>
      </c>
      <c r="AJ23" s="45" t="e">
        <f>IF(AND(' RIESGOS DE GESTION'!#REF!="Alta",' RIESGOS DE GESTION'!#REF!="Catastrófico"),CONCATENATE("R8C",' RIESGOS DE GESTION'!#REF!),"")</f>
        <v>#REF!</v>
      </c>
      <c r="AK23" s="45" t="e">
        <f>IF(AND(' RIESGOS DE GESTION'!#REF!="Alta",' RIESGOS DE GESTION'!#REF!="Catastrófico"),CONCATENATE("R8C",' RIESGOS DE GESTION'!#REF!),"")</f>
        <v>#REF!</v>
      </c>
      <c r="AL23" s="45" t="e">
        <f>IF(AND(' RIESGOS DE GESTION'!#REF!="Alta",' RIESGOS DE GESTION'!#REF!="Catastrófico"),CONCATENATE("R8C",' RIESGOS DE GESTION'!#REF!),"")</f>
        <v>#REF!</v>
      </c>
      <c r="AM23" s="46" t="e">
        <f>IF(AND(' RIESGOS DE GESTION'!#REF!="Alta",' RIESGOS DE GESTION'!#REF!="Catastrófico"),CONCATENATE("R8C",' RIESGOS DE GESTION'!#REF!),"")</f>
        <v>#REF!</v>
      </c>
      <c r="AN23" s="72"/>
      <c r="AO23" s="503"/>
      <c r="AP23" s="504"/>
      <c r="AQ23" s="504"/>
      <c r="AR23" s="504"/>
      <c r="AS23" s="504"/>
      <c r="AT23" s="505"/>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row>
    <row r="24" spans="1:76" ht="15" customHeight="1" x14ac:dyDescent="0.25">
      <c r="A24" s="72"/>
      <c r="B24" s="452"/>
      <c r="C24" s="452"/>
      <c r="D24" s="453"/>
      <c r="E24" s="493"/>
      <c r="F24" s="494"/>
      <c r="G24" s="494"/>
      <c r="H24" s="494"/>
      <c r="I24" s="494"/>
      <c r="J24" s="56" t="e">
        <f>IF(AND(' RIESGOS DE GESTION'!#REF!="Alta",' RIESGOS DE GESTION'!#REF!="Leve"),CONCATENATE("R9C",' RIESGOS DE GESTION'!#REF!),"")</f>
        <v>#REF!</v>
      </c>
      <c r="K24" s="57" t="e">
        <f>IF(AND(' RIESGOS DE GESTION'!#REF!="Alta",' RIESGOS DE GESTION'!#REF!="Leve"),CONCATENATE("R9C",' RIESGOS DE GESTION'!#REF!),"")</f>
        <v>#REF!</v>
      </c>
      <c r="L24" s="57" t="e">
        <f>IF(AND(' RIESGOS DE GESTION'!#REF!="Alta",' RIESGOS DE GESTION'!#REF!="Leve"),CONCATENATE("R9C",' RIESGOS DE GESTION'!#REF!),"")</f>
        <v>#REF!</v>
      </c>
      <c r="M24" s="57" t="e">
        <f>IF(AND(' RIESGOS DE GESTION'!#REF!="Alta",' RIESGOS DE GESTION'!#REF!="Leve"),CONCATENATE("R9C",' RIESGOS DE GESTION'!#REF!),"")</f>
        <v>#REF!</v>
      </c>
      <c r="N24" s="57" t="e">
        <f>IF(AND(' RIESGOS DE GESTION'!#REF!="Alta",' RIESGOS DE GESTION'!#REF!="Leve"),CONCATENATE("R9C",' RIESGOS DE GESTION'!#REF!),"")</f>
        <v>#REF!</v>
      </c>
      <c r="O24" s="58" t="e">
        <f>IF(AND(' RIESGOS DE GESTION'!#REF!="Alta",' RIESGOS DE GESTION'!#REF!="Leve"),CONCATENATE("R9C",' RIESGOS DE GESTION'!#REF!),"")</f>
        <v>#REF!</v>
      </c>
      <c r="P24" s="56" t="e">
        <f>IF(AND(' RIESGOS DE GESTION'!#REF!="Alta",' RIESGOS DE GESTION'!#REF!="Menor"),CONCATENATE("R9C",' RIESGOS DE GESTION'!#REF!),"")</f>
        <v>#REF!</v>
      </c>
      <c r="Q24" s="57" t="e">
        <f>IF(AND(' RIESGOS DE GESTION'!#REF!="Alta",' RIESGOS DE GESTION'!#REF!="Menor"),CONCATENATE("R9C",' RIESGOS DE GESTION'!#REF!),"")</f>
        <v>#REF!</v>
      </c>
      <c r="R24" s="57" t="e">
        <f>IF(AND(' RIESGOS DE GESTION'!#REF!="Alta",' RIESGOS DE GESTION'!#REF!="Menor"),CONCATENATE("R9C",' RIESGOS DE GESTION'!#REF!),"")</f>
        <v>#REF!</v>
      </c>
      <c r="S24" s="57" t="e">
        <f>IF(AND(' RIESGOS DE GESTION'!#REF!="Alta",' RIESGOS DE GESTION'!#REF!="Menor"),CONCATENATE("R9C",' RIESGOS DE GESTION'!#REF!),"")</f>
        <v>#REF!</v>
      </c>
      <c r="T24" s="57" t="e">
        <f>IF(AND(' RIESGOS DE GESTION'!#REF!="Alta",' RIESGOS DE GESTION'!#REF!="Menor"),CONCATENATE("R9C",' RIESGOS DE GESTION'!#REF!),"")</f>
        <v>#REF!</v>
      </c>
      <c r="U24" s="58" t="e">
        <f>IF(AND(' RIESGOS DE GESTION'!#REF!="Alta",' RIESGOS DE GESTION'!#REF!="Menor"),CONCATENATE("R9C",' RIESGOS DE GESTION'!#REF!),"")</f>
        <v>#REF!</v>
      </c>
      <c r="V24" s="41" t="e">
        <f>IF(AND(' RIESGOS DE GESTION'!#REF!="Alta",' RIESGOS DE GESTION'!#REF!="Moderado"),CONCATENATE("R9C",' RIESGOS DE GESTION'!#REF!),"")</f>
        <v>#REF!</v>
      </c>
      <c r="W24" s="42" t="e">
        <f>IF(AND(' RIESGOS DE GESTION'!#REF!="Alta",' RIESGOS DE GESTION'!#REF!="Moderado"),CONCATENATE("R9C",' RIESGOS DE GESTION'!#REF!),"")</f>
        <v>#REF!</v>
      </c>
      <c r="X24" s="42" t="e">
        <f>IF(AND(' RIESGOS DE GESTION'!#REF!="Alta",' RIESGOS DE GESTION'!#REF!="Moderado"),CONCATENATE("R9C",' RIESGOS DE GESTION'!#REF!),"")</f>
        <v>#REF!</v>
      </c>
      <c r="Y24" s="42" t="e">
        <f>IF(AND(' RIESGOS DE GESTION'!#REF!="Alta",' RIESGOS DE GESTION'!#REF!="Moderado"),CONCATENATE("R9C",' RIESGOS DE GESTION'!#REF!),"")</f>
        <v>#REF!</v>
      </c>
      <c r="Z24" s="42" t="e">
        <f>IF(AND(' RIESGOS DE GESTION'!#REF!="Alta",' RIESGOS DE GESTION'!#REF!="Moderado"),CONCATENATE("R9C",' RIESGOS DE GESTION'!#REF!),"")</f>
        <v>#REF!</v>
      </c>
      <c r="AA24" s="43" t="e">
        <f>IF(AND(' RIESGOS DE GESTION'!#REF!="Alta",' RIESGOS DE GESTION'!#REF!="Moderado"),CONCATENATE("R9C",' RIESGOS DE GESTION'!#REF!),"")</f>
        <v>#REF!</v>
      </c>
      <c r="AB24" s="41" t="e">
        <f>IF(AND(' RIESGOS DE GESTION'!#REF!="Alta",' RIESGOS DE GESTION'!#REF!="Mayor"),CONCATENATE("R9C",' RIESGOS DE GESTION'!#REF!),"")</f>
        <v>#REF!</v>
      </c>
      <c r="AC24" s="42" t="e">
        <f>IF(AND(' RIESGOS DE GESTION'!#REF!="Alta",' RIESGOS DE GESTION'!#REF!="Mayor"),CONCATENATE("R9C",' RIESGOS DE GESTION'!#REF!),"")</f>
        <v>#REF!</v>
      </c>
      <c r="AD24" s="42" t="e">
        <f>IF(AND(' RIESGOS DE GESTION'!#REF!="Alta",' RIESGOS DE GESTION'!#REF!="Mayor"),CONCATENATE("R9C",' RIESGOS DE GESTION'!#REF!),"")</f>
        <v>#REF!</v>
      </c>
      <c r="AE24" s="42" t="e">
        <f>IF(AND(' RIESGOS DE GESTION'!#REF!="Alta",' RIESGOS DE GESTION'!#REF!="Mayor"),CONCATENATE("R9C",' RIESGOS DE GESTION'!#REF!),"")</f>
        <v>#REF!</v>
      </c>
      <c r="AF24" s="42" t="e">
        <f>IF(AND(' RIESGOS DE GESTION'!#REF!="Alta",' RIESGOS DE GESTION'!#REF!="Mayor"),CONCATENATE("R9C",' RIESGOS DE GESTION'!#REF!),"")</f>
        <v>#REF!</v>
      </c>
      <c r="AG24" s="43" t="e">
        <f>IF(AND(' RIESGOS DE GESTION'!#REF!="Alta",' RIESGOS DE GESTION'!#REF!="Mayor"),CONCATENATE("R9C",' RIESGOS DE GESTION'!#REF!),"")</f>
        <v>#REF!</v>
      </c>
      <c r="AH24" s="44" t="e">
        <f>IF(AND(' RIESGOS DE GESTION'!#REF!="Alta",' RIESGOS DE GESTION'!#REF!="Catastrófico"),CONCATENATE("R9C",' RIESGOS DE GESTION'!#REF!),"")</f>
        <v>#REF!</v>
      </c>
      <c r="AI24" s="45" t="e">
        <f>IF(AND(' RIESGOS DE GESTION'!#REF!="Alta",' RIESGOS DE GESTION'!#REF!="Catastrófico"),CONCATENATE("R9C",' RIESGOS DE GESTION'!#REF!),"")</f>
        <v>#REF!</v>
      </c>
      <c r="AJ24" s="45" t="e">
        <f>IF(AND(' RIESGOS DE GESTION'!#REF!="Alta",' RIESGOS DE GESTION'!#REF!="Catastrófico"),CONCATENATE("R9C",' RIESGOS DE GESTION'!#REF!),"")</f>
        <v>#REF!</v>
      </c>
      <c r="AK24" s="45" t="e">
        <f>IF(AND(' RIESGOS DE GESTION'!#REF!="Alta",' RIESGOS DE GESTION'!#REF!="Catastrófico"),CONCATENATE("R9C",' RIESGOS DE GESTION'!#REF!),"")</f>
        <v>#REF!</v>
      </c>
      <c r="AL24" s="45" t="e">
        <f>IF(AND(' RIESGOS DE GESTION'!#REF!="Alta",' RIESGOS DE GESTION'!#REF!="Catastrófico"),CONCATENATE("R9C",' RIESGOS DE GESTION'!#REF!),"")</f>
        <v>#REF!</v>
      </c>
      <c r="AM24" s="46" t="e">
        <f>IF(AND(' RIESGOS DE GESTION'!#REF!="Alta",' RIESGOS DE GESTION'!#REF!="Catastrófico"),CONCATENATE("R9C",' RIESGOS DE GESTION'!#REF!),"")</f>
        <v>#REF!</v>
      </c>
      <c r="AN24" s="72"/>
      <c r="AO24" s="503"/>
      <c r="AP24" s="504"/>
      <c r="AQ24" s="504"/>
      <c r="AR24" s="504"/>
      <c r="AS24" s="504"/>
      <c r="AT24" s="505"/>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row>
    <row r="25" spans="1:76" ht="15.75" customHeight="1" thickBot="1" x14ac:dyDescent="0.3">
      <c r="A25" s="72"/>
      <c r="B25" s="452"/>
      <c r="C25" s="452"/>
      <c r="D25" s="453"/>
      <c r="E25" s="496"/>
      <c r="F25" s="497"/>
      <c r="G25" s="497"/>
      <c r="H25" s="497"/>
      <c r="I25" s="497"/>
      <c r="J25" s="59" t="e">
        <f>IF(AND(' RIESGOS DE GESTION'!#REF!="Alta",' RIESGOS DE GESTION'!#REF!="Leve"),CONCATENATE("R10C",' RIESGOS DE GESTION'!#REF!),"")</f>
        <v>#REF!</v>
      </c>
      <c r="K25" s="60" t="e">
        <f>IF(AND(' RIESGOS DE GESTION'!#REF!="Alta",' RIESGOS DE GESTION'!#REF!="Leve"),CONCATENATE("R10C",' RIESGOS DE GESTION'!#REF!),"")</f>
        <v>#REF!</v>
      </c>
      <c r="L25" s="60" t="e">
        <f>IF(AND(' RIESGOS DE GESTION'!#REF!="Alta",' RIESGOS DE GESTION'!#REF!="Leve"),CONCATENATE("R10C",' RIESGOS DE GESTION'!#REF!),"")</f>
        <v>#REF!</v>
      </c>
      <c r="M25" s="60" t="e">
        <f>IF(AND(' RIESGOS DE GESTION'!#REF!="Alta",' RIESGOS DE GESTION'!#REF!="Leve"),CONCATENATE("R10C",' RIESGOS DE GESTION'!#REF!),"")</f>
        <v>#REF!</v>
      </c>
      <c r="N25" s="60" t="e">
        <f>IF(AND(' RIESGOS DE GESTION'!#REF!="Alta",' RIESGOS DE GESTION'!#REF!="Leve"),CONCATENATE("R10C",' RIESGOS DE GESTION'!#REF!),"")</f>
        <v>#REF!</v>
      </c>
      <c r="O25" s="61" t="e">
        <f>IF(AND(' RIESGOS DE GESTION'!#REF!="Alta",' RIESGOS DE GESTION'!#REF!="Leve"),CONCATENATE("R10C",' RIESGOS DE GESTION'!#REF!),"")</f>
        <v>#REF!</v>
      </c>
      <c r="P25" s="59" t="e">
        <f>IF(AND(' RIESGOS DE GESTION'!#REF!="Alta",' RIESGOS DE GESTION'!#REF!="Menor"),CONCATENATE("R10C",' RIESGOS DE GESTION'!#REF!),"")</f>
        <v>#REF!</v>
      </c>
      <c r="Q25" s="60" t="e">
        <f>IF(AND(' RIESGOS DE GESTION'!#REF!="Alta",' RIESGOS DE GESTION'!#REF!="Menor"),CONCATENATE("R10C",' RIESGOS DE GESTION'!#REF!),"")</f>
        <v>#REF!</v>
      </c>
      <c r="R25" s="60" t="e">
        <f>IF(AND(' RIESGOS DE GESTION'!#REF!="Alta",' RIESGOS DE GESTION'!#REF!="Menor"),CONCATENATE("R10C",' RIESGOS DE GESTION'!#REF!),"")</f>
        <v>#REF!</v>
      </c>
      <c r="S25" s="60" t="e">
        <f>IF(AND(' RIESGOS DE GESTION'!#REF!="Alta",' RIESGOS DE GESTION'!#REF!="Menor"),CONCATENATE("R10C",' RIESGOS DE GESTION'!#REF!),"")</f>
        <v>#REF!</v>
      </c>
      <c r="T25" s="60" t="e">
        <f>IF(AND(' RIESGOS DE GESTION'!#REF!="Alta",' RIESGOS DE GESTION'!#REF!="Menor"),CONCATENATE("R10C",' RIESGOS DE GESTION'!#REF!),"")</f>
        <v>#REF!</v>
      </c>
      <c r="U25" s="61" t="e">
        <f>IF(AND(' RIESGOS DE GESTION'!#REF!="Alta",' RIESGOS DE GESTION'!#REF!="Menor"),CONCATENATE("R10C",' RIESGOS DE GESTION'!#REF!),"")</f>
        <v>#REF!</v>
      </c>
      <c r="V25" s="47" t="e">
        <f>IF(AND(' RIESGOS DE GESTION'!#REF!="Alta",' RIESGOS DE GESTION'!#REF!="Moderado"),CONCATENATE("R10C",' RIESGOS DE GESTION'!#REF!),"")</f>
        <v>#REF!</v>
      </c>
      <c r="W25" s="48" t="e">
        <f>IF(AND(' RIESGOS DE GESTION'!#REF!="Alta",' RIESGOS DE GESTION'!#REF!="Moderado"),CONCATENATE("R10C",' RIESGOS DE GESTION'!#REF!),"")</f>
        <v>#REF!</v>
      </c>
      <c r="X25" s="48" t="e">
        <f>IF(AND(' RIESGOS DE GESTION'!#REF!="Alta",' RIESGOS DE GESTION'!#REF!="Moderado"),CONCATENATE("R10C",' RIESGOS DE GESTION'!#REF!),"")</f>
        <v>#REF!</v>
      </c>
      <c r="Y25" s="48" t="e">
        <f>IF(AND(' RIESGOS DE GESTION'!#REF!="Alta",' RIESGOS DE GESTION'!#REF!="Moderado"),CONCATENATE("R10C",' RIESGOS DE GESTION'!#REF!),"")</f>
        <v>#REF!</v>
      </c>
      <c r="Z25" s="48" t="e">
        <f>IF(AND(' RIESGOS DE GESTION'!#REF!="Alta",' RIESGOS DE GESTION'!#REF!="Moderado"),CONCATENATE("R10C",' RIESGOS DE GESTION'!#REF!),"")</f>
        <v>#REF!</v>
      </c>
      <c r="AA25" s="49" t="e">
        <f>IF(AND(' RIESGOS DE GESTION'!#REF!="Alta",' RIESGOS DE GESTION'!#REF!="Moderado"),CONCATENATE("R10C",' RIESGOS DE GESTION'!#REF!),"")</f>
        <v>#REF!</v>
      </c>
      <c r="AB25" s="47" t="e">
        <f>IF(AND(' RIESGOS DE GESTION'!#REF!="Alta",' RIESGOS DE GESTION'!#REF!="Mayor"),CONCATENATE("R10C",' RIESGOS DE GESTION'!#REF!),"")</f>
        <v>#REF!</v>
      </c>
      <c r="AC25" s="48" t="e">
        <f>IF(AND(' RIESGOS DE GESTION'!#REF!="Alta",' RIESGOS DE GESTION'!#REF!="Mayor"),CONCATENATE("R10C",' RIESGOS DE GESTION'!#REF!),"")</f>
        <v>#REF!</v>
      </c>
      <c r="AD25" s="48" t="e">
        <f>IF(AND(' RIESGOS DE GESTION'!#REF!="Alta",' RIESGOS DE GESTION'!#REF!="Mayor"),CONCATENATE("R10C",' RIESGOS DE GESTION'!#REF!),"")</f>
        <v>#REF!</v>
      </c>
      <c r="AE25" s="48" t="e">
        <f>IF(AND(' RIESGOS DE GESTION'!#REF!="Alta",' RIESGOS DE GESTION'!#REF!="Mayor"),CONCATENATE("R10C",' RIESGOS DE GESTION'!#REF!),"")</f>
        <v>#REF!</v>
      </c>
      <c r="AF25" s="48" t="e">
        <f>IF(AND(' RIESGOS DE GESTION'!#REF!="Alta",' RIESGOS DE GESTION'!#REF!="Mayor"),CONCATENATE("R10C",' RIESGOS DE GESTION'!#REF!),"")</f>
        <v>#REF!</v>
      </c>
      <c r="AG25" s="49" t="e">
        <f>IF(AND(' RIESGOS DE GESTION'!#REF!="Alta",' RIESGOS DE GESTION'!#REF!="Mayor"),CONCATENATE("R10C",' RIESGOS DE GESTION'!#REF!),"")</f>
        <v>#REF!</v>
      </c>
      <c r="AH25" s="50" t="e">
        <f>IF(AND(' RIESGOS DE GESTION'!#REF!="Alta",' RIESGOS DE GESTION'!#REF!="Catastrófico"),CONCATENATE("R10C",' RIESGOS DE GESTION'!#REF!),"")</f>
        <v>#REF!</v>
      </c>
      <c r="AI25" s="51" t="e">
        <f>IF(AND(' RIESGOS DE GESTION'!#REF!="Alta",' RIESGOS DE GESTION'!#REF!="Catastrófico"),CONCATENATE("R10C",' RIESGOS DE GESTION'!#REF!),"")</f>
        <v>#REF!</v>
      </c>
      <c r="AJ25" s="51" t="e">
        <f>IF(AND(' RIESGOS DE GESTION'!#REF!="Alta",' RIESGOS DE GESTION'!#REF!="Catastrófico"),CONCATENATE("R10C",' RIESGOS DE GESTION'!#REF!),"")</f>
        <v>#REF!</v>
      </c>
      <c r="AK25" s="51" t="e">
        <f>IF(AND(' RIESGOS DE GESTION'!#REF!="Alta",' RIESGOS DE GESTION'!#REF!="Catastrófico"),CONCATENATE("R10C",' RIESGOS DE GESTION'!#REF!),"")</f>
        <v>#REF!</v>
      </c>
      <c r="AL25" s="51" t="e">
        <f>IF(AND(' RIESGOS DE GESTION'!#REF!="Alta",' RIESGOS DE GESTION'!#REF!="Catastrófico"),CONCATENATE("R10C",' RIESGOS DE GESTION'!#REF!),"")</f>
        <v>#REF!</v>
      </c>
      <c r="AM25" s="52" t="e">
        <f>IF(AND(' RIESGOS DE GESTION'!#REF!="Alta",' RIESGOS DE GESTION'!#REF!="Catastrófico"),CONCATENATE("R10C",' RIESGOS DE GESTION'!#REF!),"")</f>
        <v>#REF!</v>
      </c>
      <c r="AN25" s="72"/>
      <c r="AO25" s="506"/>
      <c r="AP25" s="507"/>
      <c r="AQ25" s="507"/>
      <c r="AR25" s="507"/>
      <c r="AS25" s="507"/>
      <c r="AT25" s="508"/>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row>
    <row r="26" spans="1:76" ht="15" customHeight="1" x14ac:dyDescent="0.25">
      <c r="A26" s="72"/>
      <c r="B26" s="452"/>
      <c r="C26" s="452"/>
      <c r="D26" s="453"/>
      <c r="E26" s="490" t="s">
        <v>376</v>
      </c>
      <c r="F26" s="491"/>
      <c r="G26" s="491"/>
      <c r="H26" s="491"/>
      <c r="I26" s="492"/>
      <c r="J26" s="53" t="e">
        <f>IF(AND(' RIESGOS DE GESTION'!#REF!="Media",' RIESGOS DE GESTION'!#REF!="Leve"),CONCATENATE("R1C",' RIESGOS DE GESTION'!#REF!),"")</f>
        <v>#REF!</v>
      </c>
      <c r="K26" s="54" t="e">
        <f>IF(AND(' RIESGOS DE GESTION'!#REF!="Media",' RIESGOS DE GESTION'!#REF!="Leve"),CONCATENATE("R1C",' RIESGOS DE GESTION'!#REF!),"")</f>
        <v>#REF!</v>
      </c>
      <c r="L26" s="54" t="e">
        <f>IF(AND(' RIESGOS DE GESTION'!#REF!="Media",' RIESGOS DE GESTION'!#REF!="Leve"),CONCATENATE("R1C",' RIESGOS DE GESTION'!#REF!),"")</f>
        <v>#REF!</v>
      </c>
      <c r="M26" s="54" t="e">
        <f>IF(AND(' RIESGOS DE GESTION'!#REF!="Media",' RIESGOS DE GESTION'!#REF!="Leve"),CONCATENATE("R1C",' RIESGOS DE GESTION'!#REF!),"")</f>
        <v>#REF!</v>
      </c>
      <c r="N26" s="54" t="e">
        <f>IF(AND(' RIESGOS DE GESTION'!#REF!="Media",' RIESGOS DE GESTION'!#REF!="Leve"),CONCATENATE("R1C",' RIESGOS DE GESTION'!#REF!),"")</f>
        <v>#REF!</v>
      </c>
      <c r="O26" s="55" t="e">
        <f>IF(AND(' RIESGOS DE GESTION'!#REF!="Media",' RIESGOS DE GESTION'!#REF!="Leve"),CONCATENATE("R1C",' RIESGOS DE GESTION'!#REF!),"")</f>
        <v>#REF!</v>
      </c>
      <c r="P26" s="53" t="e">
        <f>IF(AND(' RIESGOS DE GESTION'!#REF!="Media",' RIESGOS DE GESTION'!#REF!="Menor"),CONCATENATE("R1C",' RIESGOS DE GESTION'!#REF!),"")</f>
        <v>#REF!</v>
      </c>
      <c r="Q26" s="54" t="e">
        <f>IF(AND(' RIESGOS DE GESTION'!#REF!="Media",' RIESGOS DE GESTION'!#REF!="Menor"),CONCATENATE("R1C",' RIESGOS DE GESTION'!#REF!),"")</f>
        <v>#REF!</v>
      </c>
      <c r="R26" s="54" t="e">
        <f>IF(AND(' RIESGOS DE GESTION'!#REF!="Media",' RIESGOS DE GESTION'!#REF!="Menor"),CONCATENATE("R1C",' RIESGOS DE GESTION'!#REF!),"")</f>
        <v>#REF!</v>
      </c>
      <c r="S26" s="54" t="e">
        <f>IF(AND(' RIESGOS DE GESTION'!#REF!="Media",' RIESGOS DE GESTION'!#REF!="Menor"),CONCATENATE("R1C",' RIESGOS DE GESTION'!#REF!),"")</f>
        <v>#REF!</v>
      </c>
      <c r="T26" s="54" t="e">
        <f>IF(AND(' RIESGOS DE GESTION'!#REF!="Media",' RIESGOS DE GESTION'!#REF!="Menor"),CONCATENATE("R1C",' RIESGOS DE GESTION'!#REF!),"")</f>
        <v>#REF!</v>
      </c>
      <c r="U26" s="55" t="e">
        <f>IF(AND(' RIESGOS DE GESTION'!#REF!="Media",' RIESGOS DE GESTION'!#REF!="Menor"),CONCATENATE("R1C",' RIESGOS DE GESTION'!#REF!),"")</f>
        <v>#REF!</v>
      </c>
      <c r="V26" s="53" t="e">
        <f>IF(AND(' RIESGOS DE GESTION'!#REF!="Media",' RIESGOS DE GESTION'!#REF!="Moderado"),CONCATENATE("R1C",' RIESGOS DE GESTION'!#REF!),"")</f>
        <v>#REF!</v>
      </c>
      <c r="W26" s="54" t="e">
        <f>IF(AND(' RIESGOS DE GESTION'!#REF!="Media",' RIESGOS DE GESTION'!#REF!="Moderado"),CONCATENATE("R1C",' RIESGOS DE GESTION'!#REF!),"")</f>
        <v>#REF!</v>
      </c>
      <c r="X26" s="54" t="e">
        <f>IF(AND(' RIESGOS DE GESTION'!#REF!="Media",' RIESGOS DE GESTION'!#REF!="Moderado"),CONCATENATE("R1C",' RIESGOS DE GESTION'!#REF!),"")</f>
        <v>#REF!</v>
      </c>
      <c r="Y26" s="54" t="e">
        <f>IF(AND(' RIESGOS DE GESTION'!#REF!="Media",' RIESGOS DE GESTION'!#REF!="Moderado"),CONCATENATE("R1C",' RIESGOS DE GESTION'!#REF!),"")</f>
        <v>#REF!</v>
      </c>
      <c r="Z26" s="54" t="e">
        <f>IF(AND(' RIESGOS DE GESTION'!#REF!="Media",' RIESGOS DE GESTION'!#REF!="Moderado"),CONCATENATE("R1C",' RIESGOS DE GESTION'!#REF!),"")</f>
        <v>#REF!</v>
      </c>
      <c r="AA26" s="55" t="e">
        <f>IF(AND(' RIESGOS DE GESTION'!#REF!="Media",' RIESGOS DE GESTION'!#REF!="Moderado"),CONCATENATE("R1C",' RIESGOS DE GESTION'!#REF!),"")</f>
        <v>#REF!</v>
      </c>
      <c r="AB26" s="35" t="e">
        <f>IF(AND(' RIESGOS DE GESTION'!#REF!="Media",' RIESGOS DE GESTION'!#REF!="Mayor"),CONCATENATE("R1C",' RIESGOS DE GESTION'!#REF!),"")</f>
        <v>#REF!</v>
      </c>
      <c r="AC26" s="36" t="e">
        <f>IF(AND(' RIESGOS DE GESTION'!#REF!="Media",' RIESGOS DE GESTION'!#REF!="Mayor"),CONCATENATE("R1C",' RIESGOS DE GESTION'!#REF!),"")</f>
        <v>#REF!</v>
      </c>
      <c r="AD26" s="36" t="e">
        <f>IF(AND(' RIESGOS DE GESTION'!#REF!="Media",' RIESGOS DE GESTION'!#REF!="Mayor"),CONCATENATE("R1C",' RIESGOS DE GESTION'!#REF!),"")</f>
        <v>#REF!</v>
      </c>
      <c r="AE26" s="36" t="e">
        <f>IF(AND(' RIESGOS DE GESTION'!#REF!="Media",' RIESGOS DE GESTION'!#REF!="Mayor"),CONCATENATE("R1C",' RIESGOS DE GESTION'!#REF!),"")</f>
        <v>#REF!</v>
      </c>
      <c r="AF26" s="36" t="e">
        <f>IF(AND(' RIESGOS DE GESTION'!#REF!="Media",' RIESGOS DE GESTION'!#REF!="Mayor"),CONCATENATE("R1C",' RIESGOS DE GESTION'!#REF!),"")</f>
        <v>#REF!</v>
      </c>
      <c r="AG26" s="37" t="e">
        <f>IF(AND(' RIESGOS DE GESTION'!#REF!="Media",' RIESGOS DE GESTION'!#REF!="Mayor"),CONCATENATE("R1C",' RIESGOS DE GESTION'!#REF!),"")</f>
        <v>#REF!</v>
      </c>
      <c r="AH26" s="38" t="e">
        <f>IF(AND(' RIESGOS DE GESTION'!#REF!="Media",' RIESGOS DE GESTION'!#REF!="Catastrófico"),CONCATENATE("R1C",' RIESGOS DE GESTION'!#REF!),"")</f>
        <v>#REF!</v>
      </c>
      <c r="AI26" s="39" t="e">
        <f>IF(AND(' RIESGOS DE GESTION'!#REF!="Media",' RIESGOS DE GESTION'!#REF!="Catastrófico"),CONCATENATE("R1C",' RIESGOS DE GESTION'!#REF!),"")</f>
        <v>#REF!</v>
      </c>
      <c r="AJ26" s="39" t="e">
        <f>IF(AND(' RIESGOS DE GESTION'!#REF!="Media",' RIESGOS DE GESTION'!#REF!="Catastrófico"),CONCATENATE("R1C",' RIESGOS DE GESTION'!#REF!),"")</f>
        <v>#REF!</v>
      </c>
      <c r="AK26" s="39" t="e">
        <f>IF(AND(' RIESGOS DE GESTION'!#REF!="Media",' RIESGOS DE GESTION'!#REF!="Catastrófico"),CONCATENATE("R1C",' RIESGOS DE GESTION'!#REF!),"")</f>
        <v>#REF!</v>
      </c>
      <c r="AL26" s="39" t="e">
        <f>IF(AND(' RIESGOS DE GESTION'!#REF!="Media",' RIESGOS DE GESTION'!#REF!="Catastrófico"),CONCATENATE("R1C",' RIESGOS DE GESTION'!#REF!),"")</f>
        <v>#REF!</v>
      </c>
      <c r="AM26" s="40" t="e">
        <f>IF(AND(' RIESGOS DE GESTION'!#REF!="Media",' RIESGOS DE GESTION'!#REF!="Catastrófico"),CONCATENATE("R1C",' RIESGOS DE GESTION'!#REF!),"")</f>
        <v>#REF!</v>
      </c>
      <c r="AN26" s="72"/>
      <c r="AO26" s="530" t="s">
        <v>377</v>
      </c>
      <c r="AP26" s="531"/>
      <c r="AQ26" s="531"/>
      <c r="AR26" s="531"/>
      <c r="AS26" s="531"/>
      <c r="AT26" s="53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row>
    <row r="27" spans="1:76" ht="15" customHeight="1" x14ac:dyDescent="0.25">
      <c r="A27" s="72"/>
      <c r="B27" s="452"/>
      <c r="C27" s="452"/>
      <c r="D27" s="453"/>
      <c r="E27" s="509"/>
      <c r="F27" s="494"/>
      <c r="G27" s="494"/>
      <c r="H27" s="494"/>
      <c r="I27" s="495"/>
      <c r="J27" s="56" t="e">
        <f>IF(AND(' RIESGOS DE GESTION'!#REF!="Media",' RIESGOS DE GESTION'!#REF!="Leve"),CONCATENATE("R2C",' RIESGOS DE GESTION'!#REF!),"")</f>
        <v>#REF!</v>
      </c>
      <c r="K27" s="57" t="e">
        <f>IF(AND(' RIESGOS DE GESTION'!#REF!="Media",' RIESGOS DE GESTION'!#REF!="Leve"),CONCATENATE("R2C",' RIESGOS DE GESTION'!#REF!),"")</f>
        <v>#REF!</v>
      </c>
      <c r="L27" s="57" t="e">
        <f>IF(AND(' RIESGOS DE GESTION'!#REF!="Media",' RIESGOS DE GESTION'!#REF!="Leve"),CONCATENATE("R2C",' RIESGOS DE GESTION'!#REF!),"")</f>
        <v>#REF!</v>
      </c>
      <c r="M27" s="57" t="e">
        <f>IF(AND(' RIESGOS DE GESTION'!#REF!="Media",' RIESGOS DE GESTION'!#REF!="Leve"),CONCATENATE("R2C",' RIESGOS DE GESTION'!#REF!),"")</f>
        <v>#REF!</v>
      </c>
      <c r="N27" s="57" t="e">
        <f>IF(AND(' RIESGOS DE GESTION'!#REF!="Media",' RIESGOS DE GESTION'!#REF!="Leve"),CONCATENATE("R2C",' RIESGOS DE GESTION'!#REF!),"")</f>
        <v>#REF!</v>
      </c>
      <c r="O27" s="58" t="e">
        <f>IF(AND(' RIESGOS DE GESTION'!#REF!="Media",' RIESGOS DE GESTION'!#REF!="Leve"),CONCATENATE("R2C",' RIESGOS DE GESTION'!#REF!),"")</f>
        <v>#REF!</v>
      </c>
      <c r="P27" s="56" t="e">
        <f>IF(AND(' RIESGOS DE GESTION'!#REF!="Media",' RIESGOS DE GESTION'!#REF!="Menor"),CONCATENATE("R2C",' RIESGOS DE GESTION'!#REF!),"")</f>
        <v>#REF!</v>
      </c>
      <c r="Q27" s="57" t="e">
        <f>IF(AND(' RIESGOS DE GESTION'!#REF!="Media",' RIESGOS DE GESTION'!#REF!="Menor"),CONCATENATE("R2C",' RIESGOS DE GESTION'!#REF!),"")</f>
        <v>#REF!</v>
      </c>
      <c r="R27" s="57" t="e">
        <f>IF(AND(' RIESGOS DE GESTION'!#REF!="Media",' RIESGOS DE GESTION'!#REF!="Menor"),CONCATENATE("R2C",' RIESGOS DE GESTION'!#REF!),"")</f>
        <v>#REF!</v>
      </c>
      <c r="S27" s="57" t="e">
        <f>IF(AND(' RIESGOS DE GESTION'!#REF!="Media",' RIESGOS DE GESTION'!#REF!="Menor"),CONCATENATE("R2C",' RIESGOS DE GESTION'!#REF!),"")</f>
        <v>#REF!</v>
      </c>
      <c r="T27" s="57" t="e">
        <f>IF(AND(' RIESGOS DE GESTION'!#REF!="Media",' RIESGOS DE GESTION'!#REF!="Menor"),CONCATENATE("R2C",' RIESGOS DE GESTION'!#REF!),"")</f>
        <v>#REF!</v>
      </c>
      <c r="U27" s="58" t="e">
        <f>IF(AND(' RIESGOS DE GESTION'!#REF!="Media",' RIESGOS DE GESTION'!#REF!="Menor"),CONCATENATE("R2C",' RIESGOS DE GESTION'!#REF!),"")</f>
        <v>#REF!</v>
      </c>
      <c r="V27" s="56" t="e">
        <f>IF(AND(' RIESGOS DE GESTION'!#REF!="Media",' RIESGOS DE GESTION'!#REF!="Moderado"),CONCATENATE("R2C",' RIESGOS DE GESTION'!#REF!),"")</f>
        <v>#REF!</v>
      </c>
      <c r="W27" s="57" t="e">
        <f>IF(AND(' RIESGOS DE GESTION'!#REF!="Media",' RIESGOS DE GESTION'!#REF!="Moderado"),CONCATENATE("R2C",' RIESGOS DE GESTION'!#REF!),"")</f>
        <v>#REF!</v>
      </c>
      <c r="X27" s="57" t="e">
        <f>IF(AND(' RIESGOS DE GESTION'!#REF!="Media",' RIESGOS DE GESTION'!#REF!="Moderado"),CONCATENATE("R2C",' RIESGOS DE GESTION'!#REF!),"")</f>
        <v>#REF!</v>
      </c>
      <c r="Y27" s="57" t="e">
        <f>IF(AND(' RIESGOS DE GESTION'!#REF!="Media",' RIESGOS DE GESTION'!#REF!="Moderado"),CONCATENATE("R2C",' RIESGOS DE GESTION'!#REF!),"")</f>
        <v>#REF!</v>
      </c>
      <c r="Z27" s="57" t="e">
        <f>IF(AND(' RIESGOS DE GESTION'!#REF!="Media",' RIESGOS DE GESTION'!#REF!="Moderado"),CONCATENATE("R2C",' RIESGOS DE GESTION'!#REF!),"")</f>
        <v>#REF!</v>
      </c>
      <c r="AA27" s="58" t="e">
        <f>IF(AND(' RIESGOS DE GESTION'!#REF!="Media",' RIESGOS DE GESTION'!#REF!="Moderado"),CONCATENATE("R2C",' RIESGOS DE GESTION'!#REF!),"")</f>
        <v>#REF!</v>
      </c>
      <c r="AB27" s="41" t="e">
        <f>IF(AND(' RIESGOS DE GESTION'!#REF!="Media",' RIESGOS DE GESTION'!#REF!="Mayor"),CONCATENATE("R2C",' RIESGOS DE GESTION'!#REF!),"")</f>
        <v>#REF!</v>
      </c>
      <c r="AC27" s="42" t="e">
        <f>IF(AND(' RIESGOS DE GESTION'!#REF!="Media",' RIESGOS DE GESTION'!#REF!="Mayor"),CONCATENATE("R2C",' RIESGOS DE GESTION'!#REF!),"")</f>
        <v>#REF!</v>
      </c>
      <c r="AD27" s="42" t="e">
        <f>IF(AND(' RIESGOS DE GESTION'!#REF!="Media",' RIESGOS DE GESTION'!#REF!="Mayor"),CONCATENATE("R2C",' RIESGOS DE GESTION'!#REF!),"")</f>
        <v>#REF!</v>
      </c>
      <c r="AE27" s="42" t="e">
        <f>IF(AND(' RIESGOS DE GESTION'!#REF!="Media",' RIESGOS DE GESTION'!#REF!="Mayor"),CONCATENATE("R2C",' RIESGOS DE GESTION'!#REF!),"")</f>
        <v>#REF!</v>
      </c>
      <c r="AF27" s="42" t="e">
        <f>IF(AND(' RIESGOS DE GESTION'!#REF!="Media",' RIESGOS DE GESTION'!#REF!="Mayor"),CONCATENATE("R2C",' RIESGOS DE GESTION'!#REF!),"")</f>
        <v>#REF!</v>
      </c>
      <c r="AG27" s="43" t="e">
        <f>IF(AND(' RIESGOS DE GESTION'!#REF!="Media",' RIESGOS DE GESTION'!#REF!="Mayor"),CONCATENATE("R2C",' RIESGOS DE GESTION'!#REF!),"")</f>
        <v>#REF!</v>
      </c>
      <c r="AH27" s="44" t="e">
        <f>IF(AND(' RIESGOS DE GESTION'!#REF!="Media",' RIESGOS DE GESTION'!#REF!="Catastrófico"),CONCATENATE("R2C",' RIESGOS DE GESTION'!#REF!),"")</f>
        <v>#REF!</v>
      </c>
      <c r="AI27" s="45" t="e">
        <f>IF(AND(' RIESGOS DE GESTION'!#REF!="Media",' RIESGOS DE GESTION'!#REF!="Catastrófico"),CONCATENATE("R2C",' RIESGOS DE GESTION'!#REF!),"")</f>
        <v>#REF!</v>
      </c>
      <c r="AJ27" s="45" t="e">
        <f>IF(AND(' RIESGOS DE GESTION'!#REF!="Media",' RIESGOS DE GESTION'!#REF!="Catastrófico"),CONCATENATE("R2C",' RIESGOS DE GESTION'!#REF!),"")</f>
        <v>#REF!</v>
      </c>
      <c r="AK27" s="45" t="e">
        <f>IF(AND(' RIESGOS DE GESTION'!#REF!="Media",' RIESGOS DE GESTION'!#REF!="Catastrófico"),CONCATENATE("R2C",' RIESGOS DE GESTION'!#REF!),"")</f>
        <v>#REF!</v>
      </c>
      <c r="AL27" s="45" t="e">
        <f>IF(AND(' RIESGOS DE GESTION'!#REF!="Media",' RIESGOS DE GESTION'!#REF!="Catastrófico"),CONCATENATE("R2C",' RIESGOS DE GESTION'!#REF!),"")</f>
        <v>#REF!</v>
      </c>
      <c r="AM27" s="46" t="e">
        <f>IF(AND(' RIESGOS DE GESTION'!#REF!="Media",' RIESGOS DE GESTION'!#REF!="Catastrófico"),CONCATENATE("R2C",' RIESGOS DE GESTION'!#REF!),"")</f>
        <v>#REF!</v>
      </c>
      <c r="AN27" s="72"/>
      <c r="AO27" s="533"/>
      <c r="AP27" s="534"/>
      <c r="AQ27" s="534"/>
      <c r="AR27" s="534"/>
      <c r="AS27" s="534"/>
      <c r="AT27" s="535"/>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row>
    <row r="28" spans="1:76" ht="15" customHeight="1" x14ac:dyDescent="0.25">
      <c r="A28" s="72"/>
      <c r="B28" s="452"/>
      <c r="C28" s="452"/>
      <c r="D28" s="453"/>
      <c r="E28" s="493"/>
      <c r="F28" s="494"/>
      <c r="G28" s="494"/>
      <c r="H28" s="494"/>
      <c r="I28" s="495"/>
      <c r="J28" s="56" t="e">
        <f>IF(AND(' RIESGOS DE GESTION'!#REF!="Media",' RIESGOS DE GESTION'!#REF!="Leve"),CONCATENATE("R3C",' RIESGOS DE GESTION'!#REF!),"")</f>
        <v>#REF!</v>
      </c>
      <c r="K28" s="57" t="e">
        <f>IF(AND(' RIESGOS DE GESTION'!#REF!="Media",' RIESGOS DE GESTION'!#REF!="Leve"),CONCATENATE("R3C",' RIESGOS DE GESTION'!#REF!),"")</f>
        <v>#REF!</v>
      </c>
      <c r="L28" s="57" t="e">
        <f>IF(AND(' RIESGOS DE GESTION'!#REF!="Media",' RIESGOS DE GESTION'!#REF!="Leve"),CONCATENATE("R3C",' RIESGOS DE GESTION'!#REF!),"")</f>
        <v>#REF!</v>
      </c>
      <c r="M28" s="57" t="e">
        <f>IF(AND(' RIESGOS DE GESTION'!#REF!="Media",' RIESGOS DE GESTION'!#REF!="Leve"),CONCATENATE("R3C",' RIESGOS DE GESTION'!#REF!),"")</f>
        <v>#REF!</v>
      </c>
      <c r="N28" s="57" t="e">
        <f>IF(AND(' RIESGOS DE GESTION'!#REF!="Media",' RIESGOS DE GESTION'!#REF!="Leve"),CONCATENATE("R3C",' RIESGOS DE GESTION'!#REF!),"")</f>
        <v>#REF!</v>
      </c>
      <c r="O28" s="58" t="e">
        <f>IF(AND(' RIESGOS DE GESTION'!#REF!="Media",' RIESGOS DE GESTION'!#REF!="Leve"),CONCATENATE("R3C",' RIESGOS DE GESTION'!#REF!),"")</f>
        <v>#REF!</v>
      </c>
      <c r="P28" s="56" t="e">
        <f>IF(AND(' RIESGOS DE GESTION'!#REF!="Media",' RIESGOS DE GESTION'!#REF!="Menor"),CONCATENATE("R3C",' RIESGOS DE GESTION'!#REF!),"")</f>
        <v>#REF!</v>
      </c>
      <c r="Q28" s="57" t="e">
        <f>IF(AND(' RIESGOS DE GESTION'!#REF!="Media",' RIESGOS DE GESTION'!#REF!="Menor"),CONCATENATE("R3C",' RIESGOS DE GESTION'!#REF!),"")</f>
        <v>#REF!</v>
      </c>
      <c r="R28" s="57" t="e">
        <f>IF(AND(' RIESGOS DE GESTION'!#REF!="Media",' RIESGOS DE GESTION'!#REF!="Menor"),CONCATENATE("R3C",' RIESGOS DE GESTION'!#REF!),"")</f>
        <v>#REF!</v>
      </c>
      <c r="S28" s="57" t="e">
        <f>IF(AND(' RIESGOS DE GESTION'!#REF!="Media",' RIESGOS DE GESTION'!#REF!="Menor"),CONCATENATE("R3C",' RIESGOS DE GESTION'!#REF!),"")</f>
        <v>#REF!</v>
      </c>
      <c r="T28" s="57" t="e">
        <f>IF(AND(' RIESGOS DE GESTION'!#REF!="Media",' RIESGOS DE GESTION'!#REF!="Menor"),CONCATENATE("R3C",' RIESGOS DE GESTION'!#REF!),"")</f>
        <v>#REF!</v>
      </c>
      <c r="U28" s="58" t="e">
        <f>IF(AND(' RIESGOS DE GESTION'!#REF!="Media",' RIESGOS DE GESTION'!#REF!="Menor"),CONCATENATE("R3C",' RIESGOS DE GESTION'!#REF!),"")</f>
        <v>#REF!</v>
      </c>
      <c r="V28" s="56" t="e">
        <f>IF(AND(' RIESGOS DE GESTION'!#REF!="Media",' RIESGOS DE GESTION'!#REF!="Moderado"),CONCATENATE("R3C",' RIESGOS DE GESTION'!#REF!),"")</f>
        <v>#REF!</v>
      </c>
      <c r="W28" s="57" t="e">
        <f>IF(AND(' RIESGOS DE GESTION'!#REF!="Media",' RIESGOS DE GESTION'!#REF!="Moderado"),CONCATENATE("R3C",' RIESGOS DE GESTION'!#REF!),"")</f>
        <v>#REF!</v>
      </c>
      <c r="X28" s="57" t="e">
        <f>IF(AND(' RIESGOS DE GESTION'!#REF!="Media",' RIESGOS DE GESTION'!#REF!="Moderado"),CONCATENATE("R3C",' RIESGOS DE GESTION'!#REF!),"")</f>
        <v>#REF!</v>
      </c>
      <c r="Y28" s="57" t="e">
        <f>IF(AND(' RIESGOS DE GESTION'!#REF!="Media",' RIESGOS DE GESTION'!#REF!="Moderado"),CONCATENATE("R3C",' RIESGOS DE GESTION'!#REF!),"")</f>
        <v>#REF!</v>
      </c>
      <c r="Z28" s="57" t="e">
        <f>IF(AND(' RIESGOS DE GESTION'!#REF!="Media",' RIESGOS DE GESTION'!#REF!="Moderado"),CONCATENATE("R3C",' RIESGOS DE GESTION'!#REF!),"")</f>
        <v>#REF!</v>
      </c>
      <c r="AA28" s="58" t="e">
        <f>IF(AND(' RIESGOS DE GESTION'!#REF!="Media",' RIESGOS DE GESTION'!#REF!="Moderado"),CONCATENATE("R3C",' RIESGOS DE GESTION'!#REF!),"")</f>
        <v>#REF!</v>
      </c>
      <c r="AB28" s="41" t="e">
        <f>IF(AND(' RIESGOS DE GESTION'!#REF!="Media",' RIESGOS DE GESTION'!#REF!="Mayor"),CONCATENATE("R3C",' RIESGOS DE GESTION'!#REF!),"")</f>
        <v>#REF!</v>
      </c>
      <c r="AC28" s="42" t="e">
        <f>IF(AND(' RIESGOS DE GESTION'!#REF!="Media",' RIESGOS DE GESTION'!#REF!="Mayor"),CONCATENATE("R3C",' RIESGOS DE GESTION'!#REF!),"")</f>
        <v>#REF!</v>
      </c>
      <c r="AD28" s="42" t="e">
        <f>IF(AND(' RIESGOS DE GESTION'!#REF!="Media",' RIESGOS DE GESTION'!#REF!="Mayor"),CONCATENATE("R3C",' RIESGOS DE GESTION'!#REF!),"")</f>
        <v>#REF!</v>
      </c>
      <c r="AE28" s="42" t="e">
        <f>IF(AND(' RIESGOS DE GESTION'!#REF!="Media",' RIESGOS DE GESTION'!#REF!="Mayor"),CONCATENATE("R3C",' RIESGOS DE GESTION'!#REF!),"")</f>
        <v>#REF!</v>
      </c>
      <c r="AF28" s="42" t="e">
        <f>IF(AND(' RIESGOS DE GESTION'!#REF!="Media",' RIESGOS DE GESTION'!#REF!="Mayor"),CONCATENATE("R3C",' RIESGOS DE GESTION'!#REF!),"")</f>
        <v>#REF!</v>
      </c>
      <c r="AG28" s="43" t="e">
        <f>IF(AND(' RIESGOS DE GESTION'!#REF!="Media",' RIESGOS DE GESTION'!#REF!="Mayor"),CONCATENATE("R3C",' RIESGOS DE GESTION'!#REF!),"")</f>
        <v>#REF!</v>
      </c>
      <c r="AH28" s="44" t="e">
        <f>IF(AND(' RIESGOS DE GESTION'!#REF!="Media",' RIESGOS DE GESTION'!#REF!="Catastrófico"),CONCATENATE("R3C",' RIESGOS DE GESTION'!#REF!),"")</f>
        <v>#REF!</v>
      </c>
      <c r="AI28" s="45" t="e">
        <f>IF(AND(' RIESGOS DE GESTION'!#REF!="Media",' RIESGOS DE GESTION'!#REF!="Catastrófico"),CONCATENATE("R3C",' RIESGOS DE GESTION'!#REF!),"")</f>
        <v>#REF!</v>
      </c>
      <c r="AJ28" s="45" t="e">
        <f>IF(AND(' RIESGOS DE GESTION'!#REF!="Media",' RIESGOS DE GESTION'!#REF!="Catastrófico"),CONCATENATE("R3C",' RIESGOS DE GESTION'!#REF!),"")</f>
        <v>#REF!</v>
      </c>
      <c r="AK28" s="45" t="e">
        <f>IF(AND(' RIESGOS DE GESTION'!#REF!="Media",' RIESGOS DE GESTION'!#REF!="Catastrófico"),CONCATENATE("R3C",' RIESGOS DE GESTION'!#REF!),"")</f>
        <v>#REF!</v>
      </c>
      <c r="AL28" s="45" t="e">
        <f>IF(AND(' RIESGOS DE GESTION'!#REF!="Media",' RIESGOS DE GESTION'!#REF!="Catastrófico"),CONCATENATE("R3C",' RIESGOS DE GESTION'!#REF!),"")</f>
        <v>#REF!</v>
      </c>
      <c r="AM28" s="46" t="e">
        <f>IF(AND(' RIESGOS DE GESTION'!#REF!="Media",' RIESGOS DE GESTION'!#REF!="Catastrófico"),CONCATENATE("R3C",' RIESGOS DE GESTION'!#REF!),"")</f>
        <v>#REF!</v>
      </c>
      <c r="AN28" s="72"/>
      <c r="AO28" s="533"/>
      <c r="AP28" s="534"/>
      <c r="AQ28" s="534"/>
      <c r="AR28" s="534"/>
      <c r="AS28" s="534"/>
      <c r="AT28" s="535"/>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row>
    <row r="29" spans="1:76" ht="15" customHeight="1" x14ac:dyDescent="0.25">
      <c r="A29" s="72"/>
      <c r="B29" s="452"/>
      <c r="C29" s="452"/>
      <c r="D29" s="453"/>
      <c r="E29" s="493"/>
      <c r="F29" s="494"/>
      <c r="G29" s="494"/>
      <c r="H29" s="494"/>
      <c r="I29" s="495"/>
      <c r="J29" s="56" t="e">
        <f>IF(AND(' RIESGOS DE GESTION'!#REF!="Media",' RIESGOS DE GESTION'!#REF!="Leve"),CONCATENATE("R4C",' RIESGOS DE GESTION'!#REF!),"")</f>
        <v>#REF!</v>
      </c>
      <c r="K29" s="57" t="e">
        <f>IF(AND(' RIESGOS DE GESTION'!#REF!="Media",' RIESGOS DE GESTION'!#REF!="Leve"),CONCATENATE("R4C",' RIESGOS DE GESTION'!#REF!),"")</f>
        <v>#REF!</v>
      </c>
      <c r="L29" s="57" t="e">
        <f>IF(AND(' RIESGOS DE GESTION'!#REF!="Media",' RIESGOS DE GESTION'!#REF!="Leve"),CONCATENATE("R4C",' RIESGOS DE GESTION'!#REF!),"")</f>
        <v>#REF!</v>
      </c>
      <c r="M29" s="57" t="e">
        <f>IF(AND(' RIESGOS DE GESTION'!#REF!="Media",' RIESGOS DE GESTION'!#REF!="Leve"),CONCATENATE("R4C",' RIESGOS DE GESTION'!#REF!),"")</f>
        <v>#REF!</v>
      </c>
      <c r="N29" s="57" t="e">
        <f>IF(AND(' RIESGOS DE GESTION'!#REF!="Media",' RIESGOS DE GESTION'!#REF!="Leve"),CONCATENATE("R4C",' RIESGOS DE GESTION'!#REF!),"")</f>
        <v>#REF!</v>
      </c>
      <c r="O29" s="58" t="e">
        <f>IF(AND(' RIESGOS DE GESTION'!#REF!="Media",' RIESGOS DE GESTION'!#REF!="Leve"),CONCATENATE("R4C",' RIESGOS DE GESTION'!#REF!),"")</f>
        <v>#REF!</v>
      </c>
      <c r="P29" s="56" t="e">
        <f>IF(AND(' RIESGOS DE GESTION'!#REF!="Media",' RIESGOS DE GESTION'!#REF!="Menor"),CONCATENATE("R4C",' RIESGOS DE GESTION'!#REF!),"")</f>
        <v>#REF!</v>
      </c>
      <c r="Q29" s="57" t="e">
        <f>IF(AND(' RIESGOS DE GESTION'!#REF!="Media",' RIESGOS DE GESTION'!#REF!="Menor"),CONCATENATE("R4C",' RIESGOS DE GESTION'!#REF!),"")</f>
        <v>#REF!</v>
      </c>
      <c r="R29" s="57" t="e">
        <f>IF(AND(' RIESGOS DE GESTION'!#REF!="Media",' RIESGOS DE GESTION'!#REF!="Menor"),CONCATENATE("R4C",' RIESGOS DE GESTION'!#REF!),"")</f>
        <v>#REF!</v>
      </c>
      <c r="S29" s="57" t="e">
        <f>IF(AND(' RIESGOS DE GESTION'!#REF!="Media",' RIESGOS DE GESTION'!#REF!="Menor"),CONCATENATE("R4C",' RIESGOS DE GESTION'!#REF!),"")</f>
        <v>#REF!</v>
      </c>
      <c r="T29" s="57" t="e">
        <f>IF(AND(' RIESGOS DE GESTION'!#REF!="Media",' RIESGOS DE GESTION'!#REF!="Menor"),CONCATENATE("R4C",' RIESGOS DE GESTION'!#REF!),"")</f>
        <v>#REF!</v>
      </c>
      <c r="U29" s="58" t="e">
        <f>IF(AND(' RIESGOS DE GESTION'!#REF!="Media",' RIESGOS DE GESTION'!#REF!="Menor"),CONCATENATE("R4C",' RIESGOS DE GESTION'!#REF!),"")</f>
        <v>#REF!</v>
      </c>
      <c r="V29" s="56" t="e">
        <f>IF(AND(' RIESGOS DE GESTION'!#REF!="Media",' RIESGOS DE GESTION'!#REF!="Moderado"),CONCATENATE("R4C",' RIESGOS DE GESTION'!#REF!),"")</f>
        <v>#REF!</v>
      </c>
      <c r="W29" s="57" t="e">
        <f>IF(AND(' RIESGOS DE GESTION'!#REF!="Media",' RIESGOS DE GESTION'!#REF!="Moderado"),CONCATENATE("R4C",' RIESGOS DE GESTION'!#REF!),"")</f>
        <v>#REF!</v>
      </c>
      <c r="X29" s="57" t="e">
        <f>IF(AND(' RIESGOS DE GESTION'!#REF!="Media",' RIESGOS DE GESTION'!#REF!="Moderado"),CONCATENATE("R4C",' RIESGOS DE GESTION'!#REF!),"")</f>
        <v>#REF!</v>
      </c>
      <c r="Y29" s="57" t="e">
        <f>IF(AND(' RIESGOS DE GESTION'!#REF!="Media",' RIESGOS DE GESTION'!#REF!="Moderado"),CONCATENATE("R4C",' RIESGOS DE GESTION'!#REF!),"")</f>
        <v>#REF!</v>
      </c>
      <c r="Z29" s="57" t="e">
        <f>IF(AND(' RIESGOS DE GESTION'!#REF!="Media",' RIESGOS DE GESTION'!#REF!="Moderado"),CONCATENATE("R4C",' RIESGOS DE GESTION'!#REF!),"")</f>
        <v>#REF!</v>
      </c>
      <c r="AA29" s="58" t="e">
        <f>IF(AND(' RIESGOS DE GESTION'!#REF!="Media",' RIESGOS DE GESTION'!#REF!="Moderado"),CONCATENATE("R4C",' RIESGOS DE GESTION'!#REF!),"")</f>
        <v>#REF!</v>
      </c>
      <c r="AB29" s="41" t="e">
        <f>IF(AND(' RIESGOS DE GESTION'!#REF!="Media",' RIESGOS DE GESTION'!#REF!="Mayor"),CONCATENATE("R4C",' RIESGOS DE GESTION'!#REF!),"")</f>
        <v>#REF!</v>
      </c>
      <c r="AC29" s="42" t="e">
        <f>IF(AND(' RIESGOS DE GESTION'!#REF!="Media",' RIESGOS DE GESTION'!#REF!="Mayor"),CONCATENATE("R4C",' RIESGOS DE GESTION'!#REF!),"")</f>
        <v>#REF!</v>
      </c>
      <c r="AD29" s="42" t="e">
        <f>IF(AND(' RIESGOS DE GESTION'!#REF!="Media",' RIESGOS DE GESTION'!#REF!="Mayor"),CONCATENATE("R4C",' RIESGOS DE GESTION'!#REF!),"")</f>
        <v>#REF!</v>
      </c>
      <c r="AE29" s="42" t="e">
        <f>IF(AND(' RIESGOS DE GESTION'!#REF!="Media",' RIESGOS DE GESTION'!#REF!="Mayor"),CONCATENATE("R4C",' RIESGOS DE GESTION'!#REF!),"")</f>
        <v>#REF!</v>
      </c>
      <c r="AF29" s="42" t="e">
        <f>IF(AND(' RIESGOS DE GESTION'!#REF!="Media",' RIESGOS DE GESTION'!#REF!="Mayor"),CONCATENATE("R4C",' RIESGOS DE GESTION'!#REF!),"")</f>
        <v>#REF!</v>
      </c>
      <c r="AG29" s="43" t="e">
        <f>IF(AND(' RIESGOS DE GESTION'!#REF!="Media",' RIESGOS DE GESTION'!#REF!="Mayor"),CONCATENATE("R4C",' RIESGOS DE GESTION'!#REF!),"")</f>
        <v>#REF!</v>
      </c>
      <c r="AH29" s="44" t="e">
        <f>IF(AND(' RIESGOS DE GESTION'!#REF!="Media",' RIESGOS DE GESTION'!#REF!="Catastrófico"),CONCATENATE("R4C",' RIESGOS DE GESTION'!#REF!),"")</f>
        <v>#REF!</v>
      </c>
      <c r="AI29" s="45" t="e">
        <f>IF(AND(' RIESGOS DE GESTION'!#REF!="Media",' RIESGOS DE GESTION'!#REF!="Catastrófico"),CONCATENATE("R4C",' RIESGOS DE GESTION'!#REF!),"")</f>
        <v>#REF!</v>
      </c>
      <c r="AJ29" s="45" t="e">
        <f>IF(AND(' RIESGOS DE GESTION'!#REF!="Media",' RIESGOS DE GESTION'!#REF!="Catastrófico"),CONCATENATE("R4C",' RIESGOS DE GESTION'!#REF!),"")</f>
        <v>#REF!</v>
      </c>
      <c r="AK29" s="45" t="e">
        <f>IF(AND(' RIESGOS DE GESTION'!#REF!="Media",' RIESGOS DE GESTION'!#REF!="Catastrófico"),CONCATENATE("R4C",' RIESGOS DE GESTION'!#REF!),"")</f>
        <v>#REF!</v>
      </c>
      <c r="AL29" s="45" t="e">
        <f>IF(AND(' RIESGOS DE GESTION'!#REF!="Media",' RIESGOS DE GESTION'!#REF!="Catastrófico"),CONCATENATE("R4C",' RIESGOS DE GESTION'!#REF!),"")</f>
        <v>#REF!</v>
      </c>
      <c r="AM29" s="46" t="e">
        <f>IF(AND(' RIESGOS DE GESTION'!#REF!="Media",' RIESGOS DE GESTION'!#REF!="Catastrófico"),CONCATENATE("R4C",' RIESGOS DE GESTION'!#REF!),"")</f>
        <v>#REF!</v>
      </c>
      <c r="AN29" s="72"/>
      <c r="AO29" s="533"/>
      <c r="AP29" s="534"/>
      <c r="AQ29" s="534"/>
      <c r="AR29" s="534"/>
      <c r="AS29" s="534"/>
      <c r="AT29" s="535"/>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row>
    <row r="30" spans="1:76" ht="15" customHeight="1" x14ac:dyDescent="0.25">
      <c r="A30" s="72"/>
      <c r="B30" s="452"/>
      <c r="C30" s="452"/>
      <c r="D30" s="453"/>
      <c r="E30" s="493"/>
      <c r="F30" s="494"/>
      <c r="G30" s="494"/>
      <c r="H30" s="494"/>
      <c r="I30" s="495"/>
      <c r="J30" s="56" t="e">
        <f>IF(AND(' RIESGOS DE GESTION'!#REF!="Media",' RIESGOS DE GESTION'!#REF!="Leve"),CONCATENATE("R5C",' RIESGOS DE GESTION'!#REF!),"")</f>
        <v>#REF!</v>
      </c>
      <c r="K30" s="57" t="e">
        <f>IF(AND(' RIESGOS DE GESTION'!#REF!="Media",' RIESGOS DE GESTION'!#REF!="Leve"),CONCATENATE("R5C",' RIESGOS DE GESTION'!#REF!),"")</f>
        <v>#REF!</v>
      </c>
      <c r="L30" s="57" t="e">
        <f>IF(AND(' RIESGOS DE GESTION'!#REF!="Media",' RIESGOS DE GESTION'!#REF!="Leve"),CONCATENATE("R5C",' RIESGOS DE GESTION'!#REF!),"")</f>
        <v>#REF!</v>
      </c>
      <c r="M30" s="57" t="e">
        <f>IF(AND(' RIESGOS DE GESTION'!#REF!="Media",' RIESGOS DE GESTION'!#REF!="Leve"),CONCATENATE("R5C",' RIESGOS DE GESTION'!#REF!),"")</f>
        <v>#REF!</v>
      </c>
      <c r="N30" s="57" t="e">
        <f>IF(AND(' RIESGOS DE GESTION'!#REF!="Media",' RIESGOS DE GESTION'!#REF!="Leve"),CONCATENATE("R5C",' RIESGOS DE GESTION'!#REF!),"")</f>
        <v>#REF!</v>
      </c>
      <c r="O30" s="58" t="e">
        <f>IF(AND(' RIESGOS DE GESTION'!#REF!="Media",' RIESGOS DE GESTION'!#REF!="Leve"),CONCATENATE("R5C",' RIESGOS DE GESTION'!#REF!),"")</f>
        <v>#REF!</v>
      </c>
      <c r="P30" s="56" t="e">
        <f>IF(AND(' RIESGOS DE GESTION'!#REF!="Media",' RIESGOS DE GESTION'!#REF!="Menor"),CONCATENATE("R5C",' RIESGOS DE GESTION'!#REF!),"")</f>
        <v>#REF!</v>
      </c>
      <c r="Q30" s="57" t="e">
        <f>IF(AND(' RIESGOS DE GESTION'!#REF!="Media",' RIESGOS DE GESTION'!#REF!="Menor"),CONCATENATE("R5C",' RIESGOS DE GESTION'!#REF!),"")</f>
        <v>#REF!</v>
      </c>
      <c r="R30" s="57" t="e">
        <f>IF(AND(' RIESGOS DE GESTION'!#REF!="Media",' RIESGOS DE GESTION'!#REF!="Menor"),CONCATENATE("R5C",' RIESGOS DE GESTION'!#REF!),"")</f>
        <v>#REF!</v>
      </c>
      <c r="S30" s="57" t="e">
        <f>IF(AND(' RIESGOS DE GESTION'!#REF!="Media",' RIESGOS DE GESTION'!#REF!="Menor"),CONCATENATE("R5C",' RIESGOS DE GESTION'!#REF!),"")</f>
        <v>#REF!</v>
      </c>
      <c r="T30" s="57" t="e">
        <f>IF(AND(' RIESGOS DE GESTION'!#REF!="Media",' RIESGOS DE GESTION'!#REF!="Menor"),CONCATENATE("R5C",' RIESGOS DE GESTION'!#REF!),"")</f>
        <v>#REF!</v>
      </c>
      <c r="U30" s="58" t="e">
        <f>IF(AND(' RIESGOS DE GESTION'!#REF!="Media",' RIESGOS DE GESTION'!#REF!="Menor"),CONCATENATE("R5C",' RIESGOS DE GESTION'!#REF!),"")</f>
        <v>#REF!</v>
      </c>
      <c r="V30" s="56" t="e">
        <f>IF(AND(' RIESGOS DE GESTION'!#REF!="Media",' RIESGOS DE GESTION'!#REF!="Moderado"),CONCATENATE("R5C",' RIESGOS DE GESTION'!#REF!),"")</f>
        <v>#REF!</v>
      </c>
      <c r="W30" s="57" t="e">
        <f>IF(AND(' RIESGOS DE GESTION'!#REF!="Media",' RIESGOS DE GESTION'!#REF!="Moderado"),CONCATENATE("R5C",' RIESGOS DE GESTION'!#REF!),"")</f>
        <v>#REF!</v>
      </c>
      <c r="X30" s="57" t="e">
        <f>IF(AND(' RIESGOS DE GESTION'!#REF!="Media",' RIESGOS DE GESTION'!#REF!="Moderado"),CONCATENATE("R5C",' RIESGOS DE GESTION'!#REF!),"")</f>
        <v>#REF!</v>
      </c>
      <c r="Y30" s="57" t="e">
        <f>IF(AND(' RIESGOS DE GESTION'!#REF!="Media",' RIESGOS DE GESTION'!#REF!="Moderado"),CONCATENATE("R5C",' RIESGOS DE GESTION'!#REF!),"")</f>
        <v>#REF!</v>
      </c>
      <c r="Z30" s="57" t="e">
        <f>IF(AND(' RIESGOS DE GESTION'!#REF!="Media",' RIESGOS DE GESTION'!#REF!="Moderado"),CONCATENATE("R5C",' RIESGOS DE GESTION'!#REF!),"")</f>
        <v>#REF!</v>
      </c>
      <c r="AA30" s="58" t="e">
        <f>IF(AND(' RIESGOS DE GESTION'!#REF!="Media",' RIESGOS DE GESTION'!#REF!="Moderado"),CONCATENATE("R5C",' RIESGOS DE GESTION'!#REF!),"")</f>
        <v>#REF!</v>
      </c>
      <c r="AB30" s="41" t="e">
        <f>IF(AND(' RIESGOS DE GESTION'!#REF!="Media",' RIESGOS DE GESTION'!#REF!="Mayor"),CONCATENATE("R5C",' RIESGOS DE GESTION'!#REF!),"")</f>
        <v>#REF!</v>
      </c>
      <c r="AC30" s="42" t="e">
        <f>IF(AND(' RIESGOS DE GESTION'!#REF!="Media",' RIESGOS DE GESTION'!#REF!="Mayor"),CONCATENATE("R5C",' RIESGOS DE GESTION'!#REF!),"")</f>
        <v>#REF!</v>
      </c>
      <c r="AD30" s="42" t="e">
        <f>IF(AND(' RIESGOS DE GESTION'!#REF!="Media",' RIESGOS DE GESTION'!#REF!="Mayor"),CONCATENATE("R5C",' RIESGOS DE GESTION'!#REF!),"")</f>
        <v>#REF!</v>
      </c>
      <c r="AE30" s="42" t="e">
        <f>IF(AND(' RIESGOS DE GESTION'!#REF!="Media",' RIESGOS DE GESTION'!#REF!="Mayor"),CONCATENATE("R5C",' RIESGOS DE GESTION'!#REF!),"")</f>
        <v>#REF!</v>
      </c>
      <c r="AF30" s="42" t="e">
        <f>IF(AND(' RIESGOS DE GESTION'!#REF!="Media",' RIESGOS DE GESTION'!#REF!="Mayor"),CONCATENATE("R5C",' RIESGOS DE GESTION'!#REF!),"")</f>
        <v>#REF!</v>
      </c>
      <c r="AG30" s="43" t="e">
        <f>IF(AND(' RIESGOS DE GESTION'!#REF!="Media",' RIESGOS DE GESTION'!#REF!="Mayor"),CONCATENATE("R5C",' RIESGOS DE GESTION'!#REF!),"")</f>
        <v>#REF!</v>
      </c>
      <c r="AH30" s="44" t="e">
        <f>IF(AND(' RIESGOS DE GESTION'!#REF!="Media",' RIESGOS DE GESTION'!#REF!="Catastrófico"),CONCATENATE("R5C",' RIESGOS DE GESTION'!#REF!),"")</f>
        <v>#REF!</v>
      </c>
      <c r="AI30" s="45" t="e">
        <f>IF(AND(' RIESGOS DE GESTION'!#REF!="Media",' RIESGOS DE GESTION'!#REF!="Catastrófico"),CONCATENATE("R5C",' RIESGOS DE GESTION'!#REF!),"")</f>
        <v>#REF!</v>
      </c>
      <c r="AJ30" s="45" t="e">
        <f>IF(AND(' RIESGOS DE GESTION'!#REF!="Media",' RIESGOS DE GESTION'!#REF!="Catastrófico"),CONCATENATE("R5C",' RIESGOS DE GESTION'!#REF!),"")</f>
        <v>#REF!</v>
      </c>
      <c r="AK30" s="45" t="e">
        <f>IF(AND(' RIESGOS DE GESTION'!#REF!="Media",' RIESGOS DE GESTION'!#REF!="Catastrófico"),CONCATENATE("R5C",' RIESGOS DE GESTION'!#REF!),"")</f>
        <v>#REF!</v>
      </c>
      <c r="AL30" s="45" t="e">
        <f>IF(AND(' RIESGOS DE GESTION'!#REF!="Media",' RIESGOS DE GESTION'!#REF!="Catastrófico"),CONCATENATE("R5C",' RIESGOS DE GESTION'!#REF!),"")</f>
        <v>#REF!</v>
      </c>
      <c r="AM30" s="46" t="e">
        <f>IF(AND(' RIESGOS DE GESTION'!#REF!="Media",' RIESGOS DE GESTION'!#REF!="Catastrófico"),CONCATENATE("R5C",' RIESGOS DE GESTION'!#REF!),"")</f>
        <v>#REF!</v>
      </c>
      <c r="AN30" s="72"/>
      <c r="AO30" s="533"/>
      <c r="AP30" s="534"/>
      <c r="AQ30" s="534"/>
      <c r="AR30" s="534"/>
      <c r="AS30" s="534"/>
      <c r="AT30" s="535"/>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row>
    <row r="31" spans="1:76" ht="15" customHeight="1" x14ac:dyDescent="0.25">
      <c r="A31" s="72"/>
      <c r="B31" s="452"/>
      <c r="C31" s="452"/>
      <c r="D31" s="453"/>
      <c r="E31" s="493"/>
      <c r="F31" s="494"/>
      <c r="G31" s="494"/>
      <c r="H31" s="494"/>
      <c r="I31" s="495"/>
      <c r="J31" s="56" t="e">
        <f>IF(AND(' RIESGOS DE GESTION'!#REF!="Media",' RIESGOS DE GESTION'!#REF!="Leve"),CONCATENATE("R6C",' RIESGOS DE GESTION'!#REF!),"")</f>
        <v>#REF!</v>
      </c>
      <c r="K31" s="57" t="e">
        <f>IF(AND(' RIESGOS DE GESTION'!#REF!="Media",' RIESGOS DE GESTION'!#REF!="Leve"),CONCATENATE("R6C",' RIESGOS DE GESTION'!#REF!),"")</f>
        <v>#REF!</v>
      </c>
      <c r="L31" s="57" t="e">
        <f>IF(AND(' RIESGOS DE GESTION'!#REF!="Media",' RIESGOS DE GESTION'!#REF!="Leve"),CONCATENATE("R6C",' RIESGOS DE GESTION'!#REF!),"")</f>
        <v>#REF!</v>
      </c>
      <c r="M31" s="57" t="e">
        <f>IF(AND(' RIESGOS DE GESTION'!#REF!="Media",' RIESGOS DE GESTION'!#REF!="Leve"),CONCATENATE("R6C",' RIESGOS DE GESTION'!#REF!),"")</f>
        <v>#REF!</v>
      </c>
      <c r="N31" s="57" t="e">
        <f>IF(AND(' RIESGOS DE GESTION'!#REF!="Media",' RIESGOS DE GESTION'!#REF!="Leve"),CONCATENATE("R6C",' RIESGOS DE GESTION'!#REF!),"")</f>
        <v>#REF!</v>
      </c>
      <c r="O31" s="58" t="e">
        <f>IF(AND(' RIESGOS DE GESTION'!#REF!="Media",' RIESGOS DE GESTION'!#REF!="Leve"),CONCATENATE("R6C",' RIESGOS DE GESTION'!#REF!),"")</f>
        <v>#REF!</v>
      </c>
      <c r="P31" s="56" t="e">
        <f>IF(AND(' RIESGOS DE GESTION'!#REF!="Media",' RIESGOS DE GESTION'!#REF!="Menor"),CONCATENATE("R6C",' RIESGOS DE GESTION'!#REF!),"")</f>
        <v>#REF!</v>
      </c>
      <c r="Q31" s="57" t="e">
        <f>IF(AND(' RIESGOS DE GESTION'!#REF!="Media",' RIESGOS DE GESTION'!#REF!="Menor"),CONCATENATE("R6C",' RIESGOS DE GESTION'!#REF!),"")</f>
        <v>#REF!</v>
      </c>
      <c r="R31" s="57" t="e">
        <f>IF(AND(' RIESGOS DE GESTION'!#REF!="Media",' RIESGOS DE GESTION'!#REF!="Menor"),CONCATENATE("R6C",' RIESGOS DE GESTION'!#REF!),"")</f>
        <v>#REF!</v>
      </c>
      <c r="S31" s="57" t="e">
        <f>IF(AND(' RIESGOS DE GESTION'!#REF!="Media",' RIESGOS DE GESTION'!#REF!="Menor"),CONCATENATE("R6C",' RIESGOS DE GESTION'!#REF!),"")</f>
        <v>#REF!</v>
      </c>
      <c r="T31" s="57" t="e">
        <f>IF(AND(' RIESGOS DE GESTION'!#REF!="Media",' RIESGOS DE GESTION'!#REF!="Menor"),CONCATENATE("R6C",' RIESGOS DE GESTION'!#REF!),"")</f>
        <v>#REF!</v>
      </c>
      <c r="U31" s="58" t="e">
        <f>IF(AND(' RIESGOS DE GESTION'!#REF!="Media",' RIESGOS DE GESTION'!#REF!="Menor"),CONCATENATE("R6C",' RIESGOS DE GESTION'!#REF!),"")</f>
        <v>#REF!</v>
      </c>
      <c r="V31" s="56" t="e">
        <f>IF(AND(' RIESGOS DE GESTION'!#REF!="Media",' RIESGOS DE GESTION'!#REF!="Moderado"),CONCATENATE("R6C",' RIESGOS DE GESTION'!#REF!),"")</f>
        <v>#REF!</v>
      </c>
      <c r="W31" s="57" t="e">
        <f>IF(AND(' RIESGOS DE GESTION'!#REF!="Media",' RIESGOS DE GESTION'!#REF!="Moderado"),CONCATENATE("R6C",' RIESGOS DE GESTION'!#REF!),"")</f>
        <v>#REF!</v>
      </c>
      <c r="X31" s="57" t="e">
        <f>IF(AND(' RIESGOS DE GESTION'!#REF!="Media",' RIESGOS DE GESTION'!#REF!="Moderado"),CONCATENATE("R6C",' RIESGOS DE GESTION'!#REF!),"")</f>
        <v>#REF!</v>
      </c>
      <c r="Y31" s="57" t="e">
        <f>IF(AND(' RIESGOS DE GESTION'!#REF!="Media",' RIESGOS DE GESTION'!#REF!="Moderado"),CONCATENATE("R6C",' RIESGOS DE GESTION'!#REF!),"")</f>
        <v>#REF!</v>
      </c>
      <c r="Z31" s="57" t="e">
        <f>IF(AND(' RIESGOS DE GESTION'!#REF!="Media",' RIESGOS DE GESTION'!#REF!="Moderado"),CONCATENATE("R6C",' RIESGOS DE GESTION'!#REF!),"")</f>
        <v>#REF!</v>
      </c>
      <c r="AA31" s="58" t="e">
        <f>IF(AND(' RIESGOS DE GESTION'!#REF!="Media",' RIESGOS DE GESTION'!#REF!="Moderado"),CONCATENATE("R6C",' RIESGOS DE GESTION'!#REF!),"")</f>
        <v>#REF!</v>
      </c>
      <c r="AB31" s="41" t="e">
        <f>IF(AND(' RIESGOS DE GESTION'!#REF!="Media",' RIESGOS DE GESTION'!#REF!="Mayor"),CONCATENATE("R6C",' RIESGOS DE GESTION'!#REF!),"")</f>
        <v>#REF!</v>
      </c>
      <c r="AC31" s="42" t="e">
        <f>IF(AND(' RIESGOS DE GESTION'!#REF!="Media",' RIESGOS DE GESTION'!#REF!="Mayor"),CONCATENATE("R6C",' RIESGOS DE GESTION'!#REF!),"")</f>
        <v>#REF!</v>
      </c>
      <c r="AD31" s="42" t="e">
        <f>IF(AND(' RIESGOS DE GESTION'!#REF!="Media",' RIESGOS DE GESTION'!#REF!="Mayor"),CONCATENATE("R6C",' RIESGOS DE GESTION'!#REF!),"")</f>
        <v>#REF!</v>
      </c>
      <c r="AE31" s="42" t="e">
        <f>IF(AND(' RIESGOS DE GESTION'!#REF!="Media",' RIESGOS DE GESTION'!#REF!="Mayor"),CONCATENATE("R6C",' RIESGOS DE GESTION'!#REF!),"")</f>
        <v>#REF!</v>
      </c>
      <c r="AF31" s="42" t="e">
        <f>IF(AND(' RIESGOS DE GESTION'!#REF!="Media",' RIESGOS DE GESTION'!#REF!="Mayor"),CONCATENATE("R6C",' RIESGOS DE GESTION'!#REF!),"")</f>
        <v>#REF!</v>
      </c>
      <c r="AG31" s="43" t="e">
        <f>IF(AND(' RIESGOS DE GESTION'!#REF!="Media",' RIESGOS DE GESTION'!#REF!="Mayor"),CONCATENATE("R6C",' RIESGOS DE GESTION'!#REF!),"")</f>
        <v>#REF!</v>
      </c>
      <c r="AH31" s="44" t="e">
        <f>IF(AND(' RIESGOS DE GESTION'!#REF!="Media",' RIESGOS DE GESTION'!#REF!="Catastrófico"),CONCATENATE("R6C",' RIESGOS DE GESTION'!#REF!),"")</f>
        <v>#REF!</v>
      </c>
      <c r="AI31" s="45" t="e">
        <f>IF(AND(' RIESGOS DE GESTION'!#REF!="Media",' RIESGOS DE GESTION'!#REF!="Catastrófico"),CONCATENATE("R6C",' RIESGOS DE GESTION'!#REF!),"")</f>
        <v>#REF!</v>
      </c>
      <c r="AJ31" s="45" t="e">
        <f>IF(AND(' RIESGOS DE GESTION'!#REF!="Media",' RIESGOS DE GESTION'!#REF!="Catastrófico"),CONCATENATE("R6C",' RIESGOS DE GESTION'!#REF!),"")</f>
        <v>#REF!</v>
      </c>
      <c r="AK31" s="45" t="e">
        <f>IF(AND(' RIESGOS DE GESTION'!#REF!="Media",' RIESGOS DE GESTION'!#REF!="Catastrófico"),CONCATENATE("R6C",' RIESGOS DE GESTION'!#REF!),"")</f>
        <v>#REF!</v>
      </c>
      <c r="AL31" s="45" t="e">
        <f>IF(AND(' RIESGOS DE GESTION'!#REF!="Media",' RIESGOS DE GESTION'!#REF!="Catastrófico"),CONCATENATE("R6C",' RIESGOS DE GESTION'!#REF!),"")</f>
        <v>#REF!</v>
      </c>
      <c r="AM31" s="46" t="e">
        <f>IF(AND(' RIESGOS DE GESTION'!#REF!="Media",' RIESGOS DE GESTION'!#REF!="Catastrófico"),CONCATENATE("R6C",' RIESGOS DE GESTION'!#REF!),"")</f>
        <v>#REF!</v>
      </c>
      <c r="AN31" s="72"/>
      <c r="AO31" s="533"/>
      <c r="AP31" s="534"/>
      <c r="AQ31" s="534"/>
      <c r="AR31" s="534"/>
      <c r="AS31" s="534"/>
      <c r="AT31" s="535"/>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row>
    <row r="32" spans="1:76" ht="15" customHeight="1" x14ac:dyDescent="0.25">
      <c r="A32" s="72"/>
      <c r="B32" s="452"/>
      <c r="C32" s="452"/>
      <c r="D32" s="453"/>
      <c r="E32" s="493"/>
      <c r="F32" s="494"/>
      <c r="G32" s="494"/>
      <c r="H32" s="494"/>
      <c r="I32" s="495"/>
      <c r="J32" s="56" t="e">
        <f>IF(AND(' RIESGOS DE GESTION'!#REF!="Media",' RIESGOS DE GESTION'!#REF!="Leve"),CONCATENATE("R7C",' RIESGOS DE GESTION'!#REF!),"")</f>
        <v>#REF!</v>
      </c>
      <c r="K32" s="57" t="e">
        <f>IF(AND(' RIESGOS DE GESTION'!#REF!="Media",' RIESGOS DE GESTION'!#REF!="Leve"),CONCATENATE("R7C",' RIESGOS DE GESTION'!#REF!),"")</f>
        <v>#REF!</v>
      </c>
      <c r="L32" s="57" t="e">
        <f>IF(AND(' RIESGOS DE GESTION'!#REF!="Media",' RIESGOS DE GESTION'!#REF!="Leve"),CONCATENATE("R7C",' RIESGOS DE GESTION'!#REF!),"")</f>
        <v>#REF!</v>
      </c>
      <c r="M32" s="57" t="e">
        <f>IF(AND(' RIESGOS DE GESTION'!#REF!="Media",' RIESGOS DE GESTION'!#REF!="Leve"),CONCATENATE("R7C",' RIESGOS DE GESTION'!#REF!),"")</f>
        <v>#REF!</v>
      </c>
      <c r="N32" s="57" t="e">
        <f>IF(AND(' RIESGOS DE GESTION'!#REF!="Media",' RIESGOS DE GESTION'!#REF!="Leve"),CONCATENATE("R7C",' RIESGOS DE GESTION'!#REF!),"")</f>
        <v>#REF!</v>
      </c>
      <c r="O32" s="58" t="e">
        <f>IF(AND(' RIESGOS DE GESTION'!#REF!="Media",' RIESGOS DE GESTION'!#REF!="Leve"),CONCATENATE("R7C",' RIESGOS DE GESTION'!#REF!),"")</f>
        <v>#REF!</v>
      </c>
      <c r="P32" s="56" t="e">
        <f>IF(AND(' RIESGOS DE GESTION'!#REF!="Media",' RIESGOS DE GESTION'!#REF!="Menor"),CONCATENATE("R7C",' RIESGOS DE GESTION'!#REF!),"")</f>
        <v>#REF!</v>
      </c>
      <c r="Q32" s="57" t="e">
        <f>IF(AND(' RIESGOS DE GESTION'!#REF!="Media",' RIESGOS DE GESTION'!#REF!="Menor"),CONCATENATE("R7C",' RIESGOS DE GESTION'!#REF!),"")</f>
        <v>#REF!</v>
      </c>
      <c r="R32" s="57" t="e">
        <f>IF(AND(' RIESGOS DE GESTION'!#REF!="Media",' RIESGOS DE GESTION'!#REF!="Menor"),CONCATENATE("R7C",' RIESGOS DE GESTION'!#REF!),"")</f>
        <v>#REF!</v>
      </c>
      <c r="S32" s="57" t="e">
        <f>IF(AND(' RIESGOS DE GESTION'!#REF!="Media",' RIESGOS DE GESTION'!#REF!="Menor"),CONCATENATE("R7C",' RIESGOS DE GESTION'!#REF!),"")</f>
        <v>#REF!</v>
      </c>
      <c r="T32" s="57" t="e">
        <f>IF(AND(' RIESGOS DE GESTION'!#REF!="Media",' RIESGOS DE GESTION'!#REF!="Menor"),CONCATENATE("R7C",' RIESGOS DE GESTION'!#REF!),"")</f>
        <v>#REF!</v>
      </c>
      <c r="U32" s="58" t="e">
        <f>IF(AND(' RIESGOS DE GESTION'!#REF!="Media",' RIESGOS DE GESTION'!#REF!="Menor"),CONCATENATE("R7C",' RIESGOS DE GESTION'!#REF!),"")</f>
        <v>#REF!</v>
      </c>
      <c r="V32" s="56" t="e">
        <f>IF(AND(' RIESGOS DE GESTION'!#REF!="Media",' RIESGOS DE GESTION'!#REF!="Moderado"),CONCATENATE("R7C",' RIESGOS DE GESTION'!#REF!),"")</f>
        <v>#REF!</v>
      </c>
      <c r="W32" s="57" t="e">
        <f>IF(AND(' RIESGOS DE GESTION'!#REF!="Media",' RIESGOS DE GESTION'!#REF!="Moderado"),CONCATENATE("R7C",' RIESGOS DE GESTION'!#REF!),"")</f>
        <v>#REF!</v>
      </c>
      <c r="X32" s="57" t="e">
        <f>IF(AND(' RIESGOS DE GESTION'!#REF!="Media",' RIESGOS DE GESTION'!#REF!="Moderado"),CONCATENATE("R7C",' RIESGOS DE GESTION'!#REF!),"")</f>
        <v>#REF!</v>
      </c>
      <c r="Y32" s="57" t="e">
        <f>IF(AND(' RIESGOS DE GESTION'!#REF!="Media",' RIESGOS DE GESTION'!#REF!="Moderado"),CONCATENATE("R7C",' RIESGOS DE GESTION'!#REF!),"")</f>
        <v>#REF!</v>
      </c>
      <c r="Z32" s="57" t="e">
        <f>IF(AND(' RIESGOS DE GESTION'!#REF!="Media",' RIESGOS DE GESTION'!#REF!="Moderado"),CONCATENATE("R7C",' RIESGOS DE GESTION'!#REF!),"")</f>
        <v>#REF!</v>
      </c>
      <c r="AA32" s="58" t="e">
        <f>IF(AND(' RIESGOS DE GESTION'!#REF!="Media",' RIESGOS DE GESTION'!#REF!="Moderado"),CONCATENATE("R7C",' RIESGOS DE GESTION'!#REF!),"")</f>
        <v>#REF!</v>
      </c>
      <c r="AB32" s="41" t="e">
        <f>IF(AND(' RIESGOS DE GESTION'!#REF!="Media",' RIESGOS DE GESTION'!#REF!="Mayor"),CONCATENATE("R7C",' RIESGOS DE GESTION'!#REF!),"")</f>
        <v>#REF!</v>
      </c>
      <c r="AC32" s="42" t="e">
        <f>IF(AND(' RIESGOS DE GESTION'!#REF!="Media",' RIESGOS DE GESTION'!#REF!="Mayor"),CONCATENATE("R7C",' RIESGOS DE GESTION'!#REF!),"")</f>
        <v>#REF!</v>
      </c>
      <c r="AD32" s="42" t="e">
        <f>IF(AND(' RIESGOS DE GESTION'!#REF!="Media",' RIESGOS DE GESTION'!#REF!="Mayor"),CONCATENATE("R7C",' RIESGOS DE GESTION'!#REF!),"")</f>
        <v>#REF!</v>
      </c>
      <c r="AE32" s="42" t="e">
        <f>IF(AND(' RIESGOS DE GESTION'!#REF!="Media",' RIESGOS DE GESTION'!#REF!="Mayor"),CONCATENATE("R7C",' RIESGOS DE GESTION'!#REF!),"")</f>
        <v>#REF!</v>
      </c>
      <c r="AF32" s="42" t="e">
        <f>IF(AND(' RIESGOS DE GESTION'!#REF!="Media",' RIESGOS DE GESTION'!#REF!="Mayor"),CONCATENATE("R7C",' RIESGOS DE GESTION'!#REF!),"")</f>
        <v>#REF!</v>
      </c>
      <c r="AG32" s="43" t="e">
        <f>IF(AND(' RIESGOS DE GESTION'!#REF!="Media",' RIESGOS DE GESTION'!#REF!="Mayor"),CONCATENATE("R7C",' RIESGOS DE GESTION'!#REF!),"")</f>
        <v>#REF!</v>
      </c>
      <c r="AH32" s="44" t="e">
        <f>IF(AND(' RIESGOS DE GESTION'!#REF!="Media",' RIESGOS DE GESTION'!#REF!="Catastrófico"),CONCATENATE("R7C",' RIESGOS DE GESTION'!#REF!),"")</f>
        <v>#REF!</v>
      </c>
      <c r="AI32" s="45" t="e">
        <f>IF(AND(' RIESGOS DE GESTION'!#REF!="Media",' RIESGOS DE GESTION'!#REF!="Catastrófico"),CONCATENATE("R7C",' RIESGOS DE GESTION'!#REF!),"")</f>
        <v>#REF!</v>
      </c>
      <c r="AJ32" s="45" t="e">
        <f>IF(AND(' RIESGOS DE GESTION'!#REF!="Media",' RIESGOS DE GESTION'!#REF!="Catastrófico"),CONCATENATE("R7C",' RIESGOS DE GESTION'!#REF!),"")</f>
        <v>#REF!</v>
      </c>
      <c r="AK32" s="45" t="e">
        <f>IF(AND(' RIESGOS DE GESTION'!#REF!="Media",' RIESGOS DE GESTION'!#REF!="Catastrófico"),CONCATENATE("R7C",' RIESGOS DE GESTION'!#REF!),"")</f>
        <v>#REF!</v>
      </c>
      <c r="AL32" s="45" t="e">
        <f>IF(AND(' RIESGOS DE GESTION'!#REF!="Media",' RIESGOS DE GESTION'!#REF!="Catastrófico"),CONCATENATE("R7C",' RIESGOS DE GESTION'!#REF!),"")</f>
        <v>#REF!</v>
      </c>
      <c r="AM32" s="46" t="e">
        <f>IF(AND(' RIESGOS DE GESTION'!#REF!="Media",' RIESGOS DE GESTION'!#REF!="Catastrófico"),CONCATENATE("R7C",' RIESGOS DE GESTION'!#REF!),"")</f>
        <v>#REF!</v>
      </c>
      <c r="AN32" s="72"/>
      <c r="AO32" s="533"/>
      <c r="AP32" s="534"/>
      <c r="AQ32" s="534"/>
      <c r="AR32" s="534"/>
      <c r="AS32" s="534"/>
      <c r="AT32" s="535"/>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row>
    <row r="33" spans="1:80" ht="15" customHeight="1" x14ac:dyDescent="0.25">
      <c r="A33" s="72"/>
      <c r="B33" s="452"/>
      <c r="C33" s="452"/>
      <c r="D33" s="453"/>
      <c r="E33" s="493"/>
      <c r="F33" s="494"/>
      <c r="G33" s="494"/>
      <c r="H33" s="494"/>
      <c r="I33" s="495"/>
      <c r="J33" s="56" t="e">
        <f>IF(AND(' RIESGOS DE GESTION'!#REF!="Media",' RIESGOS DE GESTION'!#REF!="Leve"),CONCATENATE("R8C",' RIESGOS DE GESTION'!#REF!),"")</f>
        <v>#REF!</v>
      </c>
      <c r="K33" s="57" t="e">
        <f>IF(AND(' RIESGOS DE GESTION'!#REF!="Media",' RIESGOS DE GESTION'!#REF!="Leve"),CONCATENATE("R8C",' RIESGOS DE GESTION'!#REF!),"")</f>
        <v>#REF!</v>
      </c>
      <c r="L33" s="57" t="e">
        <f>IF(AND(' RIESGOS DE GESTION'!#REF!="Media",' RIESGOS DE GESTION'!#REF!="Leve"),CONCATENATE("R8C",' RIESGOS DE GESTION'!#REF!),"")</f>
        <v>#REF!</v>
      </c>
      <c r="M33" s="57" t="e">
        <f>IF(AND(' RIESGOS DE GESTION'!#REF!="Media",' RIESGOS DE GESTION'!#REF!="Leve"),CONCATENATE("R8C",' RIESGOS DE GESTION'!#REF!),"")</f>
        <v>#REF!</v>
      </c>
      <c r="N33" s="57" t="e">
        <f>IF(AND(' RIESGOS DE GESTION'!#REF!="Media",' RIESGOS DE GESTION'!#REF!="Leve"),CONCATENATE("R8C",' RIESGOS DE GESTION'!#REF!),"")</f>
        <v>#REF!</v>
      </c>
      <c r="O33" s="58" t="e">
        <f>IF(AND(' RIESGOS DE GESTION'!#REF!="Media",' RIESGOS DE GESTION'!#REF!="Leve"),CONCATENATE("R8C",' RIESGOS DE GESTION'!#REF!),"")</f>
        <v>#REF!</v>
      </c>
      <c r="P33" s="56" t="e">
        <f>IF(AND(' RIESGOS DE GESTION'!#REF!="Media",' RIESGOS DE GESTION'!#REF!="Menor"),CONCATENATE("R8C",' RIESGOS DE GESTION'!#REF!),"")</f>
        <v>#REF!</v>
      </c>
      <c r="Q33" s="57" t="e">
        <f>IF(AND(' RIESGOS DE GESTION'!#REF!="Media",' RIESGOS DE GESTION'!#REF!="Menor"),CONCATENATE("R8C",' RIESGOS DE GESTION'!#REF!),"")</f>
        <v>#REF!</v>
      </c>
      <c r="R33" s="57" t="e">
        <f>IF(AND(' RIESGOS DE GESTION'!#REF!="Media",' RIESGOS DE GESTION'!#REF!="Menor"),CONCATENATE("R8C",' RIESGOS DE GESTION'!#REF!),"")</f>
        <v>#REF!</v>
      </c>
      <c r="S33" s="57" t="e">
        <f>IF(AND(' RIESGOS DE GESTION'!#REF!="Media",' RIESGOS DE GESTION'!#REF!="Menor"),CONCATENATE("R8C",' RIESGOS DE GESTION'!#REF!),"")</f>
        <v>#REF!</v>
      </c>
      <c r="T33" s="57" t="e">
        <f>IF(AND(' RIESGOS DE GESTION'!#REF!="Media",' RIESGOS DE GESTION'!#REF!="Menor"),CONCATENATE("R8C",' RIESGOS DE GESTION'!#REF!),"")</f>
        <v>#REF!</v>
      </c>
      <c r="U33" s="58" t="e">
        <f>IF(AND(' RIESGOS DE GESTION'!#REF!="Media",' RIESGOS DE GESTION'!#REF!="Menor"),CONCATENATE("R8C",' RIESGOS DE GESTION'!#REF!),"")</f>
        <v>#REF!</v>
      </c>
      <c r="V33" s="56" t="e">
        <f>IF(AND(' RIESGOS DE GESTION'!#REF!="Media",' RIESGOS DE GESTION'!#REF!="Moderado"),CONCATENATE("R8C",' RIESGOS DE GESTION'!#REF!),"")</f>
        <v>#REF!</v>
      </c>
      <c r="W33" s="57" t="e">
        <f>IF(AND(' RIESGOS DE GESTION'!#REF!="Media",' RIESGOS DE GESTION'!#REF!="Moderado"),CONCATENATE("R8C",' RIESGOS DE GESTION'!#REF!),"")</f>
        <v>#REF!</v>
      </c>
      <c r="X33" s="57" t="e">
        <f>IF(AND(' RIESGOS DE GESTION'!#REF!="Media",' RIESGOS DE GESTION'!#REF!="Moderado"),CONCATENATE("R8C",' RIESGOS DE GESTION'!#REF!),"")</f>
        <v>#REF!</v>
      </c>
      <c r="Y33" s="57" t="e">
        <f>IF(AND(' RIESGOS DE GESTION'!#REF!="Media",' RIESGOS DE GESTION'!#REF!="Moderado"),CONCATENATE("R8C",' RIESGOS DE GESTION'!#REF!),"")</f>
        <v>#REF!</v>
      </c>
      <c r="Z33" s="57" t="e">
        <f>IF(AND(' RIESGOS DE GESTION'!#REF!="Media",' RIESGOS DE GESTION'!#REF!="Moderado"),CONCATENATE("R8C",' RIESGOS DE GESTION'!#REF!),"")</f>
        <v>#REF!</v>
      </c>
      <c r="AA33" s="58" t="e">
        <f>IF(AND(' RIESGOS DE GESTION'!#REF!="Media",' RIESGOS DE GESTION'!#REF!="Moderado"),CONCATENATE("R8C",' RIESGOS DE GESTION'!#REF!),"")</f>
        <v>#REF!</v>
      </c>
      <c r="AB33" s="41" t="e">
        <f>IF(AND(' RIESGOS DE GESTION'!#REF!="Media",' RIESGOS DE GESTION'!#REF!="Mayor"),CONCATENATE("R8C",' RIESGOS DE GESTION'!#REF!),"")</f>
        <v>#REF!</v>
      </c>
      <c r="AC33" s="42" t="e">
        <f>IF(AND(' RIESGOS DE GESTION'!#REF!="Media",' RIESGOS DE GESTION'!#REF!="Mayor"),CONCATENATE("R8C",' RIESGOS DE GESTION'!#REF!),"")</f>
        <v>#REF!</v>
      </c>
      <c r="AD33" s="42" t="e">
        <f>IF(AND(' RIESGOS DE GESTION'!#REF!="Media",' RIESGOS DE GESTION'!#REF!="Mayor"),CONCATENATE("R8C",' RIESGOS DE GESTION'!#REF!),"")</f>
        <v>#REF!</v>
      </c>
      <c r="AE33" s="42" t="e">
        <f>IF(AND(' RIESGOS DE GESTION'!#REF!="Media",' RIESGOS DE GESTION'!#REF!="Mayor"),CONCATENATE("R8C",' RIESGOS DE GESTION'!#REF!),"")</f>
        <v>#REF!</v>
      </c>
      <c r="AF33" s="42" t="e">
        <f>IF(AND(' RIESGOS DE GESTION'!#REF!="Media",' RIESGOS DE GESTION'!#REF!="Mayor"),CONCATENATE("R8C",' RIESGOS DE GESTION'!#REF!),"")</f>
        <v>#REF!</v>
      </c>
      <c r="AG33" s="43" t="e">
        <f>IF(AND(' RIESGOS DE GESTION'!#REF!="Media",' RIESGOS DE GESTION'!#REF!="Mayor"),CONCATENATE("R8C",' RIESGOS DE GESTION'!#REF!),"")</f>
        <v>#REF!</v>
      </c>
      <c r="AH33" s="44" t="e">
        <f>IF(AND(' RIESGOS DE GESTION'!#REF!="Media",' RIESGOS DE GESTION'!#REF!="Catastrófico"),CONCATENATE("R8C",' RIESGOS DE GESTION'!#REF!),"")</f>
        <v>#REF!</v>
      </c>
      <c r="AI33" s="45" t="e">
        <f>IF(AND(' RIESGOS DE GESTION'!#REF!="Media",' RIESGOS DE GESTION'!#REF!="Catastrófico"),CONCATENATE("R8C",' RIESGOS DE GESTION'!#REF!),"")</f>
        <v>#REF!</v>
      </c>
      <c r="AJ33" s="45" t="e">
        <f>IF(AND(' RIESGOS DE GESTION'!#REF!="Media",' RIESGOS DE GESTION'!#REF!="Catastrófico"),CONCATENATE("R8C",' RIESGOS DE GESTION'!#REF!),"")</f>
        <v>#REF!</v>
      </c>
      <c r="AK33" s="45" t="e">
        <f>IF(AND(' RIESGOS DE GESTION'!#REF!="Media",' RIESGOS DE GESTION'!#REF!="Catastrófico"),CONCATENATE("R8C",' RIESGOS DE GESTION'!#REF!),"")</f>
        <v>#REF!</v>
      </c>
      <c r="AL33" s="45" t="e">
        <f>IF(AND(' RIESGOS DE GESTION'!#REF!="Media",' RIESGOS DE GESTION'!#REF!="Catastrófico"),CONCATENATE("R8C",' RIESGOS DE GESTION'!#REF!),"")</f>
        <v>#REF!</v>
      </c>
      <c r="AM33" s="46" t="e">
        <f>IF(AND(' RIESGOS DE GESTION'!#REF!="Media",' RIESGOS DE GESTION'!#REF!="Catastrófico"),CONCATENATE("R8C",' RIESGOS DE GESTION'!#REF!),"")</f>
        <v>#REF!</v>
      </c>
      <c r="AN33" s="72"/>
      <c r="AO33" s="533"/>
      <c r="AP33" s="534"/>
      <c r="AQ33" s="534"/>
      <c r="AR33" s="534"/>
      <c r="AS33" s="534"/>
      <c r="AT33" s="535"/>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row>
    <row r="34" spans="1:80" ht="15" customHeight="1" x14ac:dyDescent="0.25">
      <c r="A34" s="72"/>
      <c r="B34" s="452"/>
      <c r="C34" s="452"/>
      <c r="D34" s="453"/>
      <c r="E34" s="493"/>
      <c r="F34" s="494"/>
      <c r="G34" s="494"/>
      <c r="H34" s="494"/>
      <c r="I34" s="495"/>
      <c r="J34" s="56" t="e">
        <f>IF(AND(' RIESGOS DE GESTION'!#REF!="Media",' RIESGOS DE GESTION'!#REF!="Leve"),CONCATENATE("R9C",' RIESGOS DE GESTION'!#REF!),"")</f>
        <v>#REF!</v>
      </c>
      <c r="K34" s="57" t="e">
        <f>IF(AND(' RIESGOS DE GESTION'!#REF!="Media",' RIESGOS DE GESTION'!#REF!="Leve"),CONCATENATE("R9C",' RIESGOS DE GESTION'!#REF!),"")</f>
        <v>#REF!</v>
      </c>
      <c r="L34" s="57" t="e">
        <f>IF(AND(' RIESGOS DE GESTION'!#REF!="Media",' RIESGOS DE GESTION'!#REF!="Leve"),CONCATENATE("R9C",' RIESGOS DE GESTION'!#REF!),"")</f>
        <v>#REF!</v>
      </c>
      <c r="M34" s="57" t="e">
        <f>IF(AND(' RIESGOS DE GESTION'!#REF!="Media",' RIESGOS DE GESTION'!#REF!="Leve"),CONCATENATE("R9C",' RIESGOS DE GESTION'!#REF!),"")</f>
        <v>#REF!</v>
      </c>
      <c r="N34" s="57" t="e">
        <f>IF(AND(' RIESGOS DE GESTION'!#REF!="Media",' RIESGOS DE GESTION'!#REF!="Leve"),CONCATENATE("R9C",' RIESGOS DE GESTION'!#REF!),"")</f>
        <v>#REF!</v>
      </c>
      <c r="O34" s="58" t="e">
        <f>IF(AND(' RIESGOS DE GESTION'!#REF!="Media",' RIESGOS DE GESTION'!#REF!="Leve"),CONCATENATE("R9C",' RIESGOS DE GESTION'!#REF!),"")</f>
        <v>#REF!</v>
      </c>
      <c r="P34" s="56" t="e">
        <f>IF(AND(' RIESGOS DE GESTION'!#REF!="Media",' RIESGOS DE GESTION'!#REF!="Menor"),CONCATENATE("R9C",' RIESGOS DE GESTION'!#REF!),"")</f>
        <v>#REF!</v>
      </c>
      <c r="Q34" s="57" t="e">
        <f>IF(AND(' RIESGOS DE GESTION'!#REF!="Media",' RIESGOS DE GESTION'!#REF!="Menor"),CONCATENATE("R9C",' RIESGOS DE GESTION'!#REF!),"")</f>
        <v>#REF!</v>
      </c>
      <c r="R34" s="57" t="e">
        <f>IF(AND(' RIESGOS DE GESTION'!#REF!="Media",' RIESGOS DE GESTION'!#REF!="Menor"),CONCATENATE("R9C",' RIESGOS DE GESTION'!#REF!),"")</f>
        <v>#REF!</v>
      </c>
      <c r="S34" s="57" t="e">
        <f>IF(AND(' RIESGOS DE GESTION'!#REF!="Media",' RIESGOS DE GESTION'!#REF!="Menor"),CONCATENATE("R9C",' RIESGOS DE GESTION'!#REF!),"")</f>
        <v>#REF!</v>
      </c>
      <c r="T34" s="57" t="e">
        <f>IF(AND(' RIESGOS DE GESTION'!#REF!="Media",' RIESGOS DE GESTION'!#REF!="Menor"),CONCATENATE("R9C",' RIESGOS DE GESTION'!#REF!),"")</f>
        <v>#REF!</v>
      </c>
      <c r="U34" s="58" t="e">
        <f>IF(AND(' RIESGOS DE GESTION'!#REF!="Media",' RIESGOS DE GESTION'!#REF!="Menor"),CONCATENATE("R9C",' RIESGOS DE GESTION'!#REF!),"")</f>
        <v>#REF!</v>
      </c>
      <c r="V34" s="56" t="e">
        <f>IF(AND(' RIESGOS DE GESTION'!#REF!="Media",' RIESGOS DE GESTION'!#REF!="Moderado"),CONCATENATE("R9C",' RIESGOS DE GESTION'!#REF!),"")</f>
        <v>#REF!</v>
      </c>
      <c r="W34" s="57" t="e">
        <f>IF(AND(' RIESGOS DE GESTION'!#REF!="Media",' RIESGOS DE GESTION'!#REF!="Moderado"),CONCATENATE("R9C",' RIESGOS DE GESTION'!#REF!),"")</f>
        <v>#REF!</v>
      </c>
      <c r="X34" s="57" t="e">
        <f>IF(AND(' RIESGOS DE GESTION'!#REF!="Media",' RIESGOS DE GESTION'!#REF!="Moderado"),CONCATENATE("R9C",' RIESGOS DE GESTION'!#REF!),"")</f>
        <v>#REF!</v>
      </c>
      <c r="Y34" s="57" t="e">
        <f>IF(AND(' RIESGOS DE GESTION'!#REF!="Media",' RIESGOS DE GESTION'!#REF!="Moderado"),CONCATENATE("R9C",' RIESGOS DE GESTION'!#REF!),"")</f>
        <v>#REF!</v>
      </c>
      <c r="Z34" s="57" t="e">
        <f>IF(AND(' RIESGOS DE GESTION'!#REF!="Media",' RIESGOS DE GESTION'!#REF!="Moderado"),CONCATENATE("R9C",' RIESGOS DE GESTION'!#REF!),"")</f>
        <v>#REF!</v>
      </c>
      <c r="AA34" s="58" t="e">
        <f>IF(AND(' RIESGOS DE GESTION'!#REF!="Media",' RIESGOS DE GESTION'!#REF!="Moderado"),CONCATENATE("R9C",' RIESGOS DE GESTION'!#REF!),"")</f>
        <v>#REF!</v>
      </c>
      <c r="AB34" s="41" t="e">
        <f>IF(AND(' RIESGOS DE GESTION'!#REF!="Media",' RIESGOS DE GESTION'!#REF!="Mayor"),CONCATENATE("R9C",' RIESGOS DE GESTION'!#REF!),"")</f>
        <v>#REF!</v>
      </c>
      <c r="AC34" s="42" t="e">
        <f>IF(AND(' RIESGOS DE GESTION'!#REF!="Media",' RIESGOS DE GESTION'!#REF!="Mayor"),CONCATENATE("R9C",' RIESGOS DE GESTION'!#REF!),"")</f>
        <v>#REF!</v>
      </c>
      <c r="AD34" s="42" t="e">
        <f>IF(AND(' RIESGOS DE GESTION'!#REF!="Media",' RIESGOS DE GESTION'!#REF!="Mayor"),CONCATENATE("R9C",' RIESGOS DE GESTION'!#REF!),"")</f>
        <v>#REF!</v>
      </c>
      <c r="AE34" s="42" t="e">
        <f>IF(AND(' RIESGOS DE GESTION'!#REF!="Media",' RIESGOS DE GESTION'!#REF!="Mayor"),CONCATENATE("R9C",' RIESGOS DE GESTION'!#REF!),"")</f>
        <v>#REF!</v>
      </c>
      <c r="AF34" s="42" t="e">
        <f>IF(AND(' RIESGOS DE GESTION'!#REF!="Media",' RIESGOS DE GESTION'!#REF!="Mayor"),CONCATENATE("R9C",' RIESGOS DE GESTION'!#REF!),"")</f>
        <v>#REF!</v>
      </c>
      <c r="AG34" s="43" t="e">
        <f>IF(AND(' RIESGOS DE GESTION'!#REF!="Media",' RIESGOS DE GESTION'!#REF!="Mayor"),CONCATENATE("R9C",' RIESGOS DE GESTION'!#REF!),"")</f>
        <v>#REF!</v>
      </c>
      <c r="AH34" s="44" t="e">
        <f>IF(AND(' RIESGOS DE GESTION'!#REF!="Media",' RIESGOS DE GESTION'!#REF!="Catastrófico"),CONCATENATE("R9C",' RIESGOS DE GESTION'!#REF!),"")</f>
        <v>#REF!</v>
      </c>
      <c r="AI34" s="45" t="e">
        <f>IF(AND(' RIESGOS DE GESTION'!#REF!="Media",' RIESGOS DE GESTION'!#REF!="Catastrófico"),CONCATENATE("R9C",' RIESGOS DE GESTION'!#REF!),"")</f>
        <v>#REF!</v>
      </c>
      <c r="AJ34" s="45" t="e">
        <f>IF(AND(' RIESGOS DE GESTION'!#REF!="Media",' RIESGOS DE GESTION'!#REF!="Catastrófico"),CONCATENATE("R9C",' RIESGOS DE GESTION'!#REF!),"")</f>
        <v>#REF!</v>
      </c>
      <c r="AK34" s="45" t="e">
        <f>IF(AND(' RIESGOS DE GESTION'!#REF!="Media",' RIESGOS DE GESTION'!#REF!="Catastrófico"),CONCATENATE("R9C",' RIESGOS DE GESTION'!#REF!),"")</f>
        <v>#REF!</v>
      </c>
      <c r="AL34" s="45" t="e">
        <f>IF(AND(' RIESGOS DE GESTION'!#REF!="Media",' RIESGOS DE GESTION'!#REF!="Catastrófico"),CONCATENATE("R9C",' RIESGOS DE GESTION'!#REF!),"")</f>
        <v>#REF!</v>
      </c>
      <c r="AM34" s="46" t="e">
        <f>IF(AND(' RIESGOS DE GESTION'!#REF!="Media",' RIESGOS DE GESTION'!#REF!="Catastrófico"),CONCATENATE("R9C",' RIESGOS DE GESTION'!#REF!),"")</f>
        <v>#REF!</v>
      </c>
      <c r="AN34" s="72"/>
      <c r="AO34" s="533"/>
      <c r="AP34" s="534"/>
      <c r="AQ34" s="534"/>
      <c r="AR34" s="534"/>
      <c r="AS34" s="534"/>
      <c r="AT34" s="535"/>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row>
    <row r="35" spans="1:80" ht="15.75" customHeight="1" thickBot="1" x14ac:dyDescent="0.3">
      <c r="A35" s="72"/>
      <c r="B35" s="452"/>
      <c r="C35" s="452"/>
      <c r="D35" s="453"/>
      <c r="E35" s="496"/>
      <c r="F35" s="497"/>
      <c r="G35" s="497"/>
      <c r="H35" s="497"/>
      <c r="I35" s="498"/>
      <c r="J35" s="56" t="e">
        <f>IF(AND(' RIESGOS DE GESTION'!#REF!="Media",' RIESGOS DE GESTION'!#REF!="Leve"),CONCATENATE("R10C",' RIESGOS DE GESTION'!#REF!),"")</f>
        <v>#REF!</v>
      </c>
      <c r="K35" s="57" t="e">
        <f>IF(AND(' RIESGOS DE GESTION'!#REF!="Media",' RIESGOS DE GESTION'!#REF!="Leve"),CONCATENATE("R10C",' RIESGOS DE GESTION'!#REF!),"")</f>
        <v>#REF!</v>
      </c>
      <c r="L35" s="57" t="e">
        <f>IF(AND(' RIESGOS DE GESTION'!#REF!="Media",' RIESGOS DE GESTION'!#REF!="Leve"),CONCATENATE("R10C",' RIESGOS DE GESTION'!#REF!),"")</f>
        <v>#REF!</v>
      </c>
      <c r="M35" s="57" t="e">
        <f>IF(AND(' RIESGOS DE GESTION'!#REF!="Media",' RIESGOS DE GESTION'!#REF!="Leve"),CONCATENATE("R10C",' RIESGOS DE GESTION'!#REF!),"")</f>
        <v>#REF!</v>
      </c>
      <c r="N35" s="57" t="e">
        <f>IF(AND(' RIESGOS DE GESTION'!#REF!="Media",' RIESGOS DE GESTION'!#REF!="Leve"),CONCATENATE("R10C",' RIESGOS DE GESTION'!#REF!),"")</f>
        <v>#REF!</v>
      </c>
      <c r="O35" s="58" t="e">
        <f>IF(AND(' RIESGOS DE GESTION'!#REF!="Media",' RIESGOS DE GESTION'!#REF!="Leve"),CONCATENATE("R10C",' RIESGOS DE GESTION'!#REF!),"")</f>
        <v>#REF!</v>
      </c>
      <c r="P35" s="56" t="e">
        <f>IF(AND(' RIESGOS DE GESTION'!#REF!="Media",' RIESGOS DE GESTION'!#REF!="Menor"),CONCATENATE("R10C",' RIESGOS DE GESTION'!#REF!),"")</f>
        <v>#REF!</v>
      </c>
      <c r="Q35" s="57" t="e">
        <f>IF(AND(' RIESGOS DE GESTION'!#REF!="Media",' RIESGOS DE GESTION'!#REF!="Menor"),CONCATENATE("R10C",' RIESGOS DE GESTION'!#REF!),"")</f>
        <v>#REF!</v>
      </c>
      <c r="R35" s="57" t="e">
        <f>IF(AND(' RIESGOS DE GESTION'!#REF!="Media",' RIESGOS DE GESTION'!#REF!="Menor"),CONCATENATE("R10C",' RIESGOS DE GESTION'!#REF!),"")</f>
        <v>#REF!</v>
      </c>
      <c r="S35" s="57" t="e">
        <f>IF(AND(' RIESGOS DE GESTION'!#REF!="Media",' RIESGOS DE GESTION'!#REF!="Menor"),CONCATENATE("R10C",' RIESGOS DE GESTION'!#REF!),"")</f>
        <v>#REF!</v>
      </c>
      <c r="T35" s="57" t="e">
        <f>IF(AND(' RIESGOS DE GESTION'!#REF!="Media",' RIESGOS DE GESTION'!#REF!="Menor"),CONCATENATE("R10C",' RIESGOS DE GESTION'!#REF!),"")</f>
        <v>#REF!</v>
      </c>
      <c r="U35" s="58" t="e">
        <f>IF(AND(' RIESGOS DE GESTION'!#REF!="Media",' RIESGOS DE GESTION'!#REF!="Menor"),CONCATENATE("R10C",' RIESGOS DE GESTION'!#REF!),"")</f>
        <v>#REF!</v>
      </c>
      <c r="V35" s="56" t="e">
        <f>IF(AND(' RIESGOS DE GESTION'!#REF!="Media",' RIESGOS DE GESTION'!#REF!="Moderado"),CONCATENATE("R10C",' RIESGOS DE GESTION'!#REF!),"")</f>
        <v>#REF!</v>
      </c>
      <c r="W35" s="57" t="e">
        <f>IF(AND(' RIESGOS DE GESTION'!#REF!="Media",' RIESGOS DE GESTION'!#REF!="Moderado"),CONCATENATE("R10C",' RIESGOS DE GESTION'!#REF!),"")</f>
        <v>#REF!</v>
      </c>
      <c r="X35" s="57" t="e">
        <f>IF(AND(' RIESGOS DE GESTION'!#REF!="Media",' RIESGOS DE GESTION'!#REF!="Moderado"),CONCATENATE("R10C",' RIESGOS DE GESTION'!#REF!),"")</f>
        <v>#REF!</v>
      </c>
      <c r="Y35" s="57" t="e">
        <f>IF(AND(' RIESGOS DE GESTION'!#REF!="Media",' RIESGOS DE GESTION'!#REF!="Moderado"),CONCATENATE("R10C",' RIESGOS DE GESTION'!#REF!),"")</f>
        <v>#REF!</v>
      </c>
      <c r="Z35" s="57" t="e">
        <f>IF(AND(' RIESGOS DE GESTION'!#REF!="Media",' RIESGOS DE GESTION'!#REF!="Moderado"),CONCATENATE("R10C",' RIESGOS DE GESTION'!#REF!),"")</f>
        <v>#REF!</v>
      </c>
      <c r="AA35" s="58" t="e">
        <f>IF(AND(' RIESGOS DE GESTION'!#REF!="Media",' RIESGOS DE GESTION'!#REF!="Moderado"),CONCATENATE("R10C",' RIESGOS DE GESTION'!#REF!),"")</f>
        <v>#REF!</v>
      </c>
      <c r="AB35" s="47" t="e">
        <f>IF(AND(' RIESGOS DE GESTION'!#REF!="Media",' RIESGOS DE GESTION'!#REF!="Mayor"),CONCATENATE("R10C",' RIESGOS DE GESTION'!#REF!),"")</f>
        <v>#REF!</v>
      </c>
      <c r="AC35" s="48" t="e">
        <f>IF(AND(' RIESGOS DE GESTION'!#REF!="Media",' RIESGOS DE GESTION'!#REF!="Mayor"),CONCATENATE("R10C",' RIESGOS DE GESTION'!#REF!),"")</f>
        <v>#REF!</v>
      </c>
      <c r="AD35" s="48" t="e">
        <f>IF(AND(' RIESGOS DE GESTION'!#REF!="Media",' RIESGOS DE GESTION'!#REF!="Mayor"),CONCATENATE("R10C",' RIESGOS DE GESTION'!#REF!),"")</f>
        <v>#REF!</v>
      </c>
      <c r="AE35" s="48" t="e">
        <f>IF(AND(' RIESGOS DE GESTION'!#REF!="Media",' RIESGOS DE GESTION'!#REF!="Mayor"),CONCATENATE("R10C",' RIESGOS DE GESTION'!#REF!),"")</f>
        <v>#REF!</v>
      </c>
      <c r="AF35" s="48" t="e">
        <f>IF(AND(' RIESGOS DE GESTION'!#REF!="Media",' RIESGOS DE GESTION'!#REF!="Mayor"),CONCATENATE("R10C",' RIESGOS DE GESTION'!#REF!),"")</f>
        <v>#REF!</v>
      </c>
      <c r="AG35" s="49" t="e">
        <f>IF(AND(' RIESGOS DE GESTION'!#REF!="Media",' RIESGOS DE GESTION'!#REF!="Mayor"),CONCATENATE("R10C",' RIESGOS DE GESTION'!#REF!),"")</f>
        <v>#REF!</v>
      </c>
      <c r="AH35" s="50" t="e">
        <f>IF(AND(' RIESGOS DE GESTION'!#REF!="Media",' RIESGOS DE GESTION'!#REF!="Catastrófico"),CONCATENATE("R10C",' RIESGOS DE GESTION'!#REF!),"")</f>
        <v>#REF!</v>
      </c>
      <c r="AI35" s="51" t="e">
        <f>IF(AND(' RIESGOS DE GESTION'!#REF!="Media",' RIESGOS DE GESTION'!#REF!="Catastrófico"),CONCATENATE("R10C",' RIESGOS DE GESTION'!#REF!),"")</f>
        <v>#REF!</v>
      </c>
      <c r="AJ35" s="51" t="e">
        <f>IF(AND(' RIESGOS DE GESTION'!#REF!="Media",' RIESGOS DE GESTION'!#REF!="Catastrófico"),CONCATENATE("R10C",' RIESGOS DE GESTION'!#REF!),"")</f>
        <v>#REF!</v>
      </c>
      <c r="AK35" s="51" t="e">
        <f>IF(AND(' RIESGOS DE GESTION'!#REF!="Media",' RIESGOS DE GESTION'!#REF!="Catastrófico"),CONCATENATE("R10C",' RIESGOS DE GESTION'!#REF!),"")</f>
        <v>#REF!</v>
      </c>
      <c r="AL35" s="51" t="e">
        <f>IF(AND(' RIESGOS DE GESTION'!#REF!="Media",' RIESGOS DE GESTION'!#REF!="Catastrófico"),CONCATENATE("R10C",' RIESGOS DE GESTION'!#REF!),"")</f>
        <v>#REF!</v>
      </c>
      <c r="AM35" s="52" t="e">
        <f>IF(AND(' RIESGOS DE GESTION'!#REF!="Media",' RIESGOS DE GESTION'!#REF!="Catastrófico"),CONCATENATE("R10C",' RIESGOS DE GESTION'!#REF!),"")</f>
        <v>#REF!</v>
      </c>
      <c r="AN35" s="72"/>
      <c r="AO35" s="536"/>
      <c r="AP35" s="537"/>
      <c r="AQ35" s="537"/>
      <c r="AR35" s="537"/>
      <c r="AS35" s="537"/>
      <c r="AT35" s="538"/>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row>
    <row r="36" spans="1:80" ht="15" customHeight="1" x14ac:dyDescent="0.25">
      <c r="A36" s="72"/>
      <c r="B36" s="452"/>
      <c r="C36" s="452"/>
      <c r="D36" s="453"/>
      <c r="E36" s="490" t="s">
        <v>378</v>
      </c>
      <c r="F36" s="491"/>
      <c r="G36" s="491"/>
      <c r="H36" s="491"/>
      <c r="I36" s="491"/>
      <c r="J36" s="62" t="e">
        <f>IF(AND(' RIESGOS DE GESTION'!#REF!="Baja",' RIESGOS DE GESTION'!#REF!="Leve"),CONCATENATE("R1C",' RIESGOS DE GESTION'!#REF!),"")</f>
        <v>#REF!</v>
      </c>
      <c r="K36" s="63" t="e">
        <f>IF(AND(' RIESGOS DE GESTION'!#REF!="Baja",' RIESGOS DE GESTION'!#REF!="Leve"),CONCATENATE("R1C",' RIESGOS DE GESTION'!#REF!),"")</f>
        <v>#REF!</v>
      </c>
      <c r="L36" s="63" t="e">
        <f>IF(AND(' RIESGOS DE GESTION'!#REF!="Baja",' RIESGOS DE GESTION'!#REF!="Leve"),CONCATENATE("R1C",' RIESGOS DE GESTION'!#REF!),"")</f>
        <v>#REF!</v>
      </c>
      <c r="M36" s="63" t="e">
        <f>IF(AND(' RIESGOS DE GESTION'!#REF!="Baja",' RIESGOS DE GESTION'!#REF!="Leve"),CONCATENATE("R1C",' RIESGOS DE GESTION'!#REF!),"")</f>
        <v>#REF!</v>
      </c>
      <c r="N36" s="63" t="e">
        <f>IF(AND(' RIESGOS DE GESTION'!#REF!="Baja",' RIESGOS DE GESTION'!#REF!="Leve"),CONCATENATE("R1C",' RIESGOS DE GESTION'!#REF!),"")</f>
        <v>#REF!</v>
      </c>
      <c r="O36" s="64" t="e">
        <f>IF(AND(' RIESGOS DE GESTION'!#REF!="Baja",' RIESGOS DE GESTION'!#REF!="Leve"),CONCATENATE("R1C",' RIESGOS DE GESTION'!#REF!),"")</f>
        <v>#REF!</v>
      </c>
      <c r="P36" s="53" t="e">
        <f>IF(AND(' RIESGOS DE GESTION'!#REF!="Baja",' RIESGOS DE GESTION'!#REF!="Menor"),CONCATENATE("R1C",' RIESGOS DE GESTION'!#REF!),"")</f>
        <v>#REF!</v>
      </c>
      <c r="Q36" s="54" t="e">
        <f>IF(AND(' RIESGOS DE GESTION'!#REF!="Baja",' RIESGOS DE GESTION'!#REF!="Menor"),CONCATENATE("R1C",' RIESGOS DE GESTION'!#REF!),"")</f>
        <v>#REF!</v>
      </c>
      <c r="R36" s="54" t="e">
        <f>IF(AND(' RIESGOS DE GESTION'!#REF!="Baja",' RIESGOS DE GESTION'!#REF!="Menor"),CONCATENATE("R1C",' RIESGOS DE GESTION'!#REF!),"")</f>
        <v>#REF!</v>
      </c>
      <c r="S36" s="54" t="e">
        <f>IF(AND(' RIESGOS DE GESTION'!#REF!="Baja",' RIESGOS DE GESTION'!#REF!="Menor"),CONCATENATE("R1C",' RIESGOS DE GESTION'!#REF!),"")</f>
        <v>#REF!</v>
      </c>
      <c r="T36" s="54" t="e">
        <f>IF(AND(' RIESGOS DE GESTION'!#REF!="Baja",' RIESGOS DE GESTION'!#REF!="Menor"),CONCATENATE("R1C",' RIESGOS DE GESTION'!#REF!),"")</f>
        <v>#REF!</v>
      </c>
      <c r="U36" s="55" t="e">
        <f>IF(AND(' RIESGOS DE GESTION'!#REF!="Baja",' RIESGOS DE GESTION'!#REF!="Menor"),CONCATENATE("R1C",' RIESGOS DE GESTION'!#REF!),"")</f>
        <v>#REF!</v>
      </c>
      <c r="V36" s="53" t="e">
        <f>IF(AND(' RIESGOS DE GESTION'!#REF!="Baja",' RIESGOS DE GESTION'!#REF!="Moderado"),CONCATENATE("R1C",' RIESGOS DE GESTION'!#REF!),"")</f>
        <v>#REF!</v>
      </c>
      <c r="W36" s="54" t="e">
        <f>IF(AND(' RIESGOS DE GESTION'!#REF!="Baja",' RIESGOS DE GESTION'!#REF!="Moderado"),CONCATENATE("R1C",' RIESGOS DE GESTION'!#REF!),"")</f>
        <v>#REF!</v>
      </c>
      <c r="X36" s="54" t="e">
        <f>IF(AND(' RIESGOS DE GESTION'!#REF!="Baja",' RIESGOS DE GESTION'!#REF!="Moderado"),CONCATENATE("R1C",' RIESGOS DE GESTION'!#REF!),"")</f>
        <v>#REF!</v>
      </c>
      <c r="Y36" s="54" t="e">
        <f>IF(AND(' RIESGOS DE GESTION'!#REF!="Baja",' RIESGOS DE GESTION'!#REF!="Moderado"),CONCATENATE("R1C",' RIESGOS DE GESTION'!#REF!),"")</f>
        <v>#REF!</v>
      </c>
      <c r="Z36" s="54" t="e">
        <f>IF(AND(' RIESGOS DE GESTION'!#REF!="Baja",' RIESGOS DE GESTION'!#REF!="Moderado"),CONCATENATE("R1C",' RIESGOS DE GESTION'!#REF!),"")</f>
        <v>#REF!</v>
      </c>
      <c r="AA36" s="55" t="e">
        <f>IF(AND(' RIESGOS DE GESTION'!#REF!="Baja",' RIESGOS DE GESTION'!#REF!="Moderado"),CONCATENATE("R1C",' RIESGOS DE GESTION'!#REF!),"")</f>
        <v>#REF!</v>
      </c>
      <c r="AB36" s="35" t="e">
        <f>IF(AND(' RIESGOS DE GESTION'!#REF!="Baja",' RIESGOS DE GESTION'!#REF!="Mayor"),CONCATENATE("R1C",' RIESGOS DE GESTION'!#REF!),"")</f>
        <v>#REF!</v>
      </c>
      <c r="AC36" s="36" t="e">
        <f>IF(AND(' RIESGOS DE GESTION'!#REF!="Baja",' RIESGOS DE GESTION'!#REF!="Mayor"),CONCATENATE("R1C",' RIESGOS DE GESTION'!#REF!),"")</f>
        <v>#REF!</v>
      </c>
      <c r="AD36" s="36" t="e">
        <f>IF(AND(' RIESGOS DE GESTION'!#REF!="Baja",' RIESGOS DE GESTION'!#REF!="Mayor"),CONCATENATE("R1C",' RIESGOS DE GESTION'!#REF!),"")</f>
        <v>#REF!</v>
      </c>
      <c r="AE36" s="36" t="e">
        <f>IF(AND(' RIESGOS DE GESTION'!#REF!="Baja",' RIESGOS DE GESTION'!#REF!="Mayor"),CONCATENATE("R1C",' RIESGOS DE GESTION'!#REF!),"")</f>
        <v>#REF!</v>
      </c>
      <c r="AF36" s="36" t="e">
        <f>IF(AND(' RIESGOS DE GESTION'!#REF!="Baja",' RIESGOS DE GESTION'!#REF!="Mayor"),CONCATENATE("R1C",' RIESGOS DE GESTION'!#REF!),"")</f>
        <v>#REF!</v>
      </c>
      <c r="AG36" s="37" t="e">
        <f>IF(AND(' RIESGOS DE GESTION'!#REF!="Baja",' RIESGOS DE GESTION'!#REF!="Mayor"),CONCATENATE("R1C",' RIESGOS DE GESTION'!#REF!),"")</f>
        <v>#REF!</v>
      </c>
      <c r="AH36" s="38" t="e">
        <f>IF(AND(' RIESGOS DE GESTION'!#REF!="Baja",' RIESGOS DE GESTION'!#REF!="Catastrófico"),CONCATENATE("R1C",' RIESGOS DE GESTION'!#REF!),"")</f>
        <v>#REF!</v>
      </c>
      <c r="AI36" s="39" t="e">
        <f>IF(AND(' RIESGOS DE GESTION'!#REF!="Baja",' RIESGOS DE GESTION'!#REF!="Catastrófico"),CONCATENATE("R1C",' RIESGOS DE GESTION'!#REF!),"")</f>
        <v>#REF!</v>
      </c>
      <c r="AJ36" s="39" t="e">
        <f>IF(AND(' RIESGOS DE GESTION'!#REF!="Baja",' RIESGOS DE GESTION'!#REF!="Catastrófico"),CONCATENATE("R1C",' RIESGOS DE GESTION'!#REF!),"")</f>
        <v>#REF!</v>
      </c>
      <c r="AK36" s="39" t="e">
        <f>IF(AND(' RIESGOS DE GESTION'!#REF!="Baja",' RIESGOS DE GESTION'!#REF!="Catastrófico"),CONCATENATE("R1C",' RIESGOS DE GESTION'!#REF!),"")</f>
        <v>#REF!</v>
      </c>
      <c r="AL36" s="39" t="e">
        <f>IF(AND(' RIESGOS DE GESTION'!#REF!="Baja",' RIESGOS DE GESTION'!#REF!="Catastrófico"),CONCATENATE("R1C",' RIESGOS DE GESTION'!#REF!),"")</f>
        <v>#REF!</v>
      </c>
      <c r="AM36" s="40" t="e">
        <f>IF(AND(' RIESGOS DE GESTION'!#REF!="Baja",' RIESGOS DE GESTION'!#REF!="Catastrófico"),CONCATENATE("R1C",' RIESGOS DE GESTION'!#REF!),"")</f>
        <v>#REF!</v>
      </c>
      <c r="AN36" s="72"/>
      <c r="AO36" s="521" t="s">
        <v>379</v>
      </c>
      <c r="AP36" s="522"/>
      <c r="AQ36" s="522"/>
      <c r="AR36" s="522"/>
      <c r="AS36" s="522"/>
      <c r="AT36" s="523"/>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row>
    <row r="37" spans="1:80" ht="15" customHeight="1" x14ac:dyDescent="0.25">
      <c r="A37" s="72"/>
      <c r="B37" s="452"/>
      <c r="C37" s="452"/>
      <c r="D37" s="453"/>
      <c r="E37" s="509"/>
      <c r="F37" s="494"/>
      <c r="G37" s="494"/>
      <c r="H37" s="494"/>
      <c r="I37" s="494"/>
      <c r="J37" s="65" t="e">
        <f>IF(AND(' RIESGOS DE GESTION'!#REF!="Baja",' RIESGOS DE GESTION'!#REF!="Leve"),CONCATENATE("R2C",' RIESGOS DE GESTION'!#REF!),"")</f>
        <v>#REF!</v>
      </c>
      <c r="K37" s="66" t="e">
        <f>IF(AND(' RIESGOS DE GESTION'!#REF!="Baja",' RIESGOS DE GESTION'!#REF!="Leve"),CONCATENATE("R2C",' RIESGOS DE GESTION'!#REF!),"")</f>
        <v>#REF!</v>
      </c>
      <c r="L37" s="66" t="e">
        <f>IF(AND(' RIESGOS DE GESTION'!#REF!="Baja",' RIESGOS DE GESTION'!#REF!="Leve"),CONCATENATE("R2C",' RIESGOS DE GESTION'!#REF!),"")</f>
        <v>#REF!</v>
      </c>
      <c r="M37" s="66" t="e">
        <f>IF(AND(' RIESGOS DE GESTION'!#REF!="Baja",' RIESGOS DE GESTION'!#REF!="Leve"),CONCATENATE("R2C",' RIESGOS DE GESTION'!#REF!),"")</f>
        <v>#REF!</v>
      </c>
      <c r="N37" s="66" t="e">
        <f>IF(AND(' RIESGOS DE GESTION'!#REF!="Baja",' RIESGOS DE GESTION'!#REF!="Leve"),CONCATENATE("R2C",' RIESGOS DE GESTION'!#REF!),"")</f>
        <v>#REF!</v>
      </c>
      <c r="O37" s="67" t="e">
        <f>IF(AND(' RIESGOS DE GESTION'!#REF!="Baja",' RIESGOS DE GESTION'!#REF!="Leve"),CONCATENATE("R2C",' RIESGOS DE GESTION'!#REF!),"")</f>
        <v>#REF!</v>
      </c>
      <c r="P37" s="56" t="e">
        <f>IF(AND(' RIESGOS DE GESTION'!#REF!="Baja",' RIESGOS DE GESTION'!#REF!="Menor"),CONCATENATE("R2C",' RIESGOS DE GESTION'!#REF!),"")</f>
        <v>#REF!</v>
      </c>
      <c r="Q37" s="57" t="e">
        <f>IF(AND(' RIESGOS DE GESTION'!#REF!="Baja",' RIESGOS DE GESTION'!#REF!="Menor"),CONCATENATE("R2C",' RIESGOS DE GESTION'!#REF!),"")</f>
        <v>#REF!</v>
      </c>
      <c r="R37" s="57" t="e">
        <f>IF(AND(' RIESGOS DE GESTION'!#REF!="Baja",' RIESGOS DE GESTION'!#REF!="Menor"),CONCATENATE("R2C",' RIESGOS DE GESTION'!#REF!),"")</f>
        <v>#REF!</v>
      </c>
      <c r="S37" s="57" t="e">
        <f>IF(AND(' RIESGOS DE GESTION'!#REF!="Baja",' RIESGOS DE GESTION'!#REF!="Menor"),CONCATENATE("R2C",' RIESGOS DE GESTION'!#REF!),"")</f>
        <v>#REF!</v>
      </c>
      <c r="T37" s="57" t="e">
        <f>IF(AND(' RIESGOS DE GESTION'!#REF!="Baja",' RIESGOS DE GESTION'!#REF!="Menor"),CONCATENATE("R2C",' RIESGOS DE GESTION'!#REF!),"")</f>
        <v>#REF!</v>
      </c>
      <c r="U37" s="58" t="e">
        <f>IF(AND(' RIESGOS DE GESTION'!#REF!="Baja",' RIESGOS DE GESTION'!#REF!="Menor"),CONCATENATE("R2C",' RIESGOS DE GESTION'!#REF!),"")</f>
        <v>#REF!</v>
      </c>
      <c r="V37" s="56" t="e">
        <f>IF(AND(' RIESGOS DE GESTION'!#REF!="Baja",' RIESGOS DE GESTION'!#REF!="Moderado"),CONCATENATE("R2C",' RIESGOS DE GESTION'!#REF!),"")</f>
        <v>#REF!</v>
      </c>
      <c r="W37" s="57" t="e">
        <f>IF(AND(' RIESGOS DE GESTION'!#REF!="Baja",' RIESGOS DE GESTION'!#REF!="Moderado"),CONCATENATE("R2C",' RIESGOS DE GESTION'!#REF!),"")</f>
        <v>#REF!</v>
      </c>
      <c r="X37" s="57" t="e">
        <f>IF(AND(' RIESGOS DE GESTION'!#REF!="Baja",' RIESGOS DE GESTION'!#REF!="Moderado"),CONCATENATE("R2C",' RIESGOS DE GESTION'!#REF!),"")</f>
        <v>#REF!</v>
      </c>
      <c r="Y37" s="57" t="e">
        <f>IF(AND(' RIESGOS DE GESTION'!#REF!="Baja",' RIESGOS DE GESTION'!#REF!="Moderado"),CONCATENATE("R2C",' RIESGOS DE GESTION'!#REF!),"")</f>
        <v>#REF!</v>
      </c>
      <c r="Z37" s="57" t="e">
        <f>IF(AND(' RIESGOS DE GESTION'!#REF!="Baja",' RIESGOS DE GESTION'!#REF!="Moderado"),CONCATENATE("R2C",' RIESGOS DE GESTION'!#REF!),"")</f>
        <v>#REF!</v>
      </c>
      <c r="AA37" s="58" t="e">
        <f>IF(AND(' RIESGOS DE GESTION'!#REF!="Baja",' RIESGOS DE GESTION'!#REF!="Moderado"),CONCATENATE("R2C",' RIESGOS DE GESTION'!#REF!),"")</f>
        <v>#REF!</v>
      </c>
      <c r="AB37" s="41" t="e">
        <f>IF(AND(' RIESGOS DE GESTION'!#REF!="Baja",' RIESGOS DE GESTION'!#REF!="Mayor"),CONCATENATE("R2C",' RIESGOS DE GESTION'!#REF!),"")</f>
        <v>#REF!</v>
      </c>
      <c r="AC37" s="42" t="e">
        <f>IF(AND(' RIESGOS DE GESTION'!#REF!="Baja",' RIESGOS DE GESTION'!#REF!="Mayor"),CONCATENATE("R2C",' RIESGOS DE GESTION'!#REF!),"")</f>
        <v>#REF!</v>
      </c>
      <c r="AD37" s="42" t="e">
        <f>IF(AND(' RIESGOS DE GESTION'!#REF!="Baja",' RIESGOS DE GESTION'!#REF!="Mayor"),CONCATENATE("R2C",' RIESGOS DE GESTION'!#REF!),"")</f>
        <v>#REF!</v>
      </c>
      <c r="AE37" s="42" t="e">
        <f>IF(AND(' RIESGOS DE GESTION'!#REF!="Baja",' RIESGOS DE GESTION'!#REF!="Mayor"),CONCATENATE("R2C",' RIESGOS DE GESTION'!#REF!),"")</f>
        <v>#REF!</v>
      </c>
      <c r="AF37" s="42" t="e">
        <f>IF(AND(' RIESGOS DE GESTION'!#REF!="Baja",' RIESGOS DE GESTION'!#REF!="Mayor"),CONCATENATE("R2C",' RIESGOS DE GESTION'!#REF!),"")</f>
        <v>#REF!</v>
      </c>
      <c r="AG37" s="43" t="e">
        <f>IF(AND(' RIESGOS DE GESTION'!#REF!="Baja",' RIESGOS DE GESTION'!#REF!="Mayor"),CONCATENATE("R2C",' RIESGOS DE GESTION'!#REF!),"")</f>
        <v>#REF!</v>
      </c>
      <c r="AH37" s="44" t="e">
        <f>IF(AND(' RIESGOS DE GESTION'!#REF!="Baja",' RIESGOS DE GESTION'!#REF!="Catastrófico"),CONCATENATE("R2C",' RIESGOS DE GESTION'!#REF!),"")</f>
        <v>#REF!</v>
      </c>
      <c r="AI37" s="45" t="e">
        <f>IF(AND(' RIESGOS DE GESTION'!#REF!="Baja",' RIESGOS DE GESTION'!#REF!="Catastrófico"),CONCATENATE("R2C",' RIESGOS DE GESTION'!#REF!),"")</f>
        <v>#REF!</v>
      </c>
      <c r="AJ37" s="45" t="e">
        <f>IF(AND(' RIESGOS DE GESTION'!#REF!="Baja",' RIESGOS DE GESTION'!#REF!="Catastrófico"),CONCATENATE("R2C",' RIESGOS DE GESTION'!#REF!),"")</f>
        <v>#REF!</v>
      </c>
      <c r="AK37" s="45" t="e">
        <f>IF(AND(' RIESGOS DE GESTION'!#REF!="Baja",' RIESGOS DE GESTION'!#REF!="Catastrófico"),CONCATENATE("R2C",' RIESGOS DE GESTION'!#REF!),"")</f>
        <v>#REF!</v>
      </c>
      <c r="AL37" s="45" t="e">
        <f>IF(AND(' RIESGOS DE GESTION'!#REF!="Baja",' RIESGOS DE GESTION'!#REF!="Catastrófico"),CONCATENATE("R2C",' RIESGOS DE GESTION'!#REF!),"")</f>
        <v>#REF!</v>
      </c>
      <c r="AM37" s="46" t="e">
        <f>IF(AND(' RIESGOS DE GESTION'!#REF!="Baja",' RIESGOS DE GESTION'!#REF!="Catastrófico"),CONCATENATE("R2C",' RIESGOS DE GESTION'!#REF!),"")</f>
        <v>#REF!</v>
      </c>
      <c r="AN37" s="72"/>
      <c r="AO37" s="524"/>
      <c r="AP37" s="525"/>
      <c r="AQ37" s="525"/>
      <c r="AR37" s="525"/>
      <c r="AS37" s="525"/>
      <c r="AT37" s="526"/>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row>
    <row r="38" spans="1:80" ht="15" customHeight="1" x14ac:dyDescent="0.25">
      <c r="A38" s="72"/>
      <c r="B38" s="452"/>
      <c r="C38" s="452"/>
      <c r="D38" s="453"/>
      <c r="E38" s="493"/>
      <c r="F38" s="494"/>
      <c r="G38" s="494"/>
      <c r="H38" s="494"/>
      <c r="I38" s="494"/>
      <c r="J38" s="65" t="e">
        <f>IF(AND(' RIESGOS DE GESTION'!#REF!="Baja",' RIESGOS DE GESTION'!#REF!="Leve"),CONCATENATE("R3C",' RIESGOS DE GESTION'!#REF!),"")</f>
        <v>#REF!</v>
      </c>
      <c r="K38" s="66" t="e">
        <f>IF(AND(' RIESGOS DE GESTION'!#REF!="Baja",' RIESGOS DE GESTION'!#REF!="Leve"),CONCATENATE("R3C",' RIESGOS DE GESTION'!#REF!),"")</f>
        <v>#REF!</v>
      </c>
      <c r="L38" s="66" t="e">
        <f>IF(AND(' RIESGOS DE GESTION'!#REF!="Baja",' RIESGOS DE GESTION'!#REF!="Leve"),CONCATENATE("R3C",' RIESGOS DE GESTION'!#REF!),"")</f>
        <v>#REF!</v>
      </c>
      <c r="M38" s="66" t="e">
        <f>IF(AND(' RIESGOS DE GESTION'!#REF!="Baja",' RIESGOS DE GESTION'!#REF!="Leve"),CONCATENATE("R3C",' RIESGOS DE GESTION'!#REF!),"")</f>
        <v>#REF!</v>
      </c>
      <c r="N38" s="66" t="e">
        <f>IF(AND(' RIESGOS DE GESTION'!#REF!="Baja",' RIESGOS DE GESTION'!#REF!="Leve"),CONCATENATE("R3C",' RIESGOS DE GESTION'!#REF!),"")</f>
        <v>#REF!</v>
      </c>
      <c r="O38" s="67" t="e">
        <f>IF(AND(' RIESGOS DE GESTION'!#REF!="Baja",' RIESGOS DE GESTION'!#REF!="Leve"),CONCATENATE("R3C",' RIESGOS DE GESTION'!#REF!),"")</f>
        <v>#REF!</v>
      </c>
      <c r="P38" s="56" t="e">
        <f>IF(AND(' RIESGOS DE GESTION'!#REF!="Baja",' RIESGOS DE GESTION'!#REF!="Menor"),CONCATENATE("R3C",' RIESGOS DE GESTION'!#REF!),"")</f>
        <v>#REF!</v>
      </c>
      <c r="Q38" s="57" t="e">
        <f>IF(AND(' RIESGOS DE GESTION'!#REF!="Baja",' RIESGOS DE GESTION'!#REF!="Menor"),CONCATENATE("R3C",' RIESGOS DE GESTION'!#REF!),"")</f>
        <v>#REF!</v>
      </c>
      <c r="R38" s="57" t="e">
        <f>IF(AND(' RIESGOS DE GESTION'!#REF!="Baja",' RIESGOS DE GESTION'!#REF!="Menor"),CONCATENATE("R3C",' RIESGOS DE GESTION'!#REF!),"")</f>
        <v>#REF!</v>
      </c>
      <c r="S38" s="57" t="e">
        <f>IF(AND(' RIESGOS DE GESTION'!#REF!="Baja",' RIESGOS DE GESTION'!#REF!="Menor"),CONCATENATE("R3C",' RIESGOS DE GESTION'!#REF!),"")</f>
        <v>#REF!</v>
      </c>
      <c r="T38" s="57" t="e">
        <f>IF(AND(' RIESGOS DE GESTION'!#REF!="Baja",' RIESGOS DE GESTION'!#REF!="Menor"),CONCATENATE("R3C",' RIESGOS DE GESTION'!#REF!),"")</f>
        <v>#REF!</v>
      </c>
      <c r="U38" s="58" t="e">
        <f>IF(AND(' RIESGOS DE GESTION'!#REF!="Baja",' RIESGOS DE GESTION'!#REF!="Menor"),CONCATENATE("R3C",' RIESGOS DE GESTION'!#REF!),"")</f>
        <v>#REF!</v>
      </c>
      <c r="V38" s="56" t="e">
        <f>IF(AND(' RIESGOS DE GESTION'!#REF!="Baja",' RIESGOS DE GESTION'!#REF!="Moderado"),CONCATENATE("R3C",' RIESGOS DE GESTION'!#REF!),"")</f>
        <v>#REF!</v>
      </c>
      <c r="W38" s="57" t="e">
        <f>IF(AND(' RIESGOS DE GESTION'!#REF!="Baja",' RIESGOS DE GESTION'!#REF!="Moderado"),CONCATENATE("R3C",' RIESGOS DE GESTION'!#REF!),"")</f>
        <v>#REF!</v>
      </c>
      <c r="X38" s="57" t="e">
        <f>IF(AND(' RIESGOS DE GESTION'!#REF!="Baja",' RIESGOS DE GESTION'!#REF!="Moderado"),CONCATENATE("R3C",' RIESGOS DE GESTION'!#REF!),"")</f>
        <v>#REF!</v>
      </c>
      <c r="Y38" s="57" t="e">
        <f>IF(AND(' RIESGOS DE GESTION'!#REF!="Baja",' RIESGOS DE GESTION'!#REF!="Moderado"),CONCATENATE("R3C",' RIESGOS DE GESTION'!#REF!),"")</f>
        <v>#REF!</v>
      </c>
      <c r="Z38" s="57" t="e">
        <f>IF(AND(' RIESGOS DE GESTION'!#REF!="Baja",' RIESGOS DE GESTION'!#REF!="Moderado"),CONCATENATE("R3C",' RIESGOS DE GESTION'!#REF!),"")</f>
        <v>#REF!</v>
      </c>
      <c r="AA38" s="58" t="e">
        <f>IF(AND(' RIESGOS DE GESTION'!#REF!="Baja",' RIESGOS DE GESTION'!#REF!="Moderado"),CONCATENATE("R3C",' RIESGOS DE GESTION'!#REF!),"")</f>
        <v>#REF!</v>
      </c>
      <c r="AB38" s="41" t="e">
        <f>IF(AND(' RIESGOS DE GESTION'!#REF!="Baja",' RIESGOS DE GESTION'!#REF!="Mayor"),CONCATENATE("R3C",' RIESGOS DE GESTION'!#REF!),"")</f>
        <v>#REF!</v>
      </c>
      <c r="AC38" s="42" t="e">
        <f>IF(AND(' RIESGOS DE GESTION'!#REF!="Baja",' RIESGOS DE GESTION'!#REF!="Mayor"),CONCATENATE("R3C",' RIESGOS DE GESTION'!#REF!),"")</f>
        <v>#REF!</v>
      </c>
      <c r="AD38" s="42" t="e">
        <f>IF(AND(' RIESGOS DE GESTION'!#REF!="Baja",' RIESGOS DE GESTION'!#REF!="Mayor"),CONCATENATE("R3C",' RIESGOS DE GESTION'!#REF!),"")</f>
        <v>#REF!</v>
      </c>
      <c r="AE38" s="42" t="e">
        <f>IF(AND(' RIESGOS DE GESTION'!#REF!="Baja",' RIESGOS DE GESTION'!#REF!="Mayor"),CONCATENATE("R3C",' RIESGOS DE GESTION'!#REF!),"")</f>
        <v>#REF!</v>
      </c>
      <c r="AF38" s="42" t="e">
        <f>IF(AND(' RIESGOS DE GESTION'!#REF!="Baja",' RIESGOS DE GESTION'!#REF!="Mayor"),CONCATENATE("R3C",' RIESGOS DE GESTION'!#REF!),"")</f>
        <v>#REF!</v>
      </c>
      <c r="AG38" s="43" t="e">
        <f>IF(AND(' RIESGOS DE GESTION'!#REF!="Baja",' RIESGOS DE GESTION'!#REF!="Mayor"),CONCATENATE("R3C",' RIESGOS DE GESTION'!#REF!),"")</f>
        <v>#REF!</v>
      </c>
      <c r="AH38" s="44" t="e">
        <f>IF(AND(' RIESGOS DE GESTION'!#REF!="Baja",' RIESGOS DE GESTION'!#REF!="Catastrófico"),CONCATENATE("R3C",' RIESGOS DE GESTION'!#REF!),"")</f>
        <v>#REF!</v>
      </c>
      <c r="AI38" s="45" t="e">
        <f>IF(AND(' RIESGOS DE GESTION'!#REF!="Baja",' RIESGOS DE GESTION'!#REF!="Catastrófico"),CONCATENATE("R3C",' RIESGOS DE GESTION'!#REF!),"")</f>
        <v>#REF!</v>
      </c>
      <c r="AJ38" s="45" t="e">
        <f>IF(AND(' RIESGOS DE GESTION'!#REF!="Baja",' RIESGOS DE GESTION'!#REF!="Catastrófico"),CONCATENATE("R3C",' RIESGOS DE GESTION'!#REF!),"")</f>
        <v>#REF!</v>
      </c>
      <c r="AK38" s="45" t="e">
        <f>IF(AND(' RIESGOS DE GESTION'!#REF!="Baja",' RIESGOS DE GESTION'!#REF!="Catastrófico"),CONCATENATE("R3C",' RIESGOS DE GESTION'!#REF!),"")</f>
        <v>#REF!</v>
      </c>
      <c r="AL38" s="45" t="e">
        <f>IF(AND(' RIESGOS DE GESTION'!#REF!="Baja",' RIESGOS DE GESTION'!#REF!="Catastrófico"),CONCATENATE("R3C",' RIESGOS DE GESTION'!#REF!),"")</f>
        <v>#REF!</v>
      </c>
      <c r="AM38" s="46" t="e">
        <f>IF(AND(' RIESGOS DE GESTION'!#REF!="Baja",' RIESGOS DE GESTION'!#REF!="Catastrófico"),CONCATENATE("R3C",' RIESGOS DE GESTION'!#REF!),"")</f>
        <v>#REF!</v>
      </c>
      <c r="AN38" s="72"/>
      <c r="AO38" s="524"/>
      <c r="AP38" s="525"/>
      <c r="AQ38" s="525"/>
      <c r="AR38" s="525"/>
      <c r="AS38" s="525"/>
      <c r="AT38" s="526"/>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row>
    <row r="39" spans="1:80" ht="15" customHeight="1" x14ac:dyDescent="0.25">
      <c r="A39" s="72"/>
      <c r="B39" s="452"/>
      <c r="C39" s="452"/>
      <c r="D39" s="453"/>
      <c r="E39" s="493"/>
      <c r="F39" s="494"/>
      <c r="G39" s="494"/>
      <c r="H39" s="494"/>
      <c r="I39" s="494"/>
      <c r="J39" s="65" t="e">
        <f>IF(AND(' RIESGOS DE GESTION'!#REF!="Baja",' RIESGOS DE GESTION'!#REF!="Leve"),CONCATENATE("R4C",' RIESGOS DE GESTION'!#REF!),"")</f>
        <v>#REF!</v>
      </c>
      <c r="K39" s="66" t="e">
        <f>IF(AND(' RIESGOS DE GESTION'!#REF!="Baja",' RIESGOS DE GESTION'!#REF!="Leve"),CONCATENATE("R4C",' RIESGOS DE GESTION'!#REF!),"")</f>
        <v>#REF!</v>
      </c>
      <c r="L39" s="66" t="e">
        <f>IF(AND(' RIESGOS DE GESTION'!#REF!="Baja",' RIESGOS DE GESTION'!#REF!="Leve"),CONCATENATE("R4C",' RIESGOS DE GESTION'!#REF!),"")</f>
        <v>#REF!</v>
      </c>
      <c r="M39" s="66" t="e">
        <f>IF(AND(' RIESGOS DE GESTION'!#REF!="Baja",' RIESGOS DE GESTION'!#REF!="Leve"),CONCATENATE("R4C",' RIESGOS DE GESTION'!#REF!),"")</f>
        <v>#REF!</v>
      </c>
      <c r="N39" s="66" t="e">
        <f>IF(AND(' RIESGOS DE GESTION'!#REF!="Baja",' RIESGOS DE GESTION'!#REF!="Leve"),CONCATENATE("R4C",' RIESGOS DE GESTION'!#REF!),"")</f>
        <v>#REF!</v>
      </c>
      <c r="O39" s="67" t="e">
        <f>IF(AND(' RIESGOS DE GESTION'!#REF!="Baja",' RIESGOS DE GESTION'!#REF!="Leve"),CONCATENATE("R4C",' RIESGOS DE GESTION'!#REF!),"")</f>
        <v>#REF!</v>
      </c>
      <c r="P39" s="56" t="e">
        <f>IF(AND(' RIESGOS DE GESTION'!#REF!="Baja",' RIESGOS DE GESTION'!#REF!="Menor"),CONCATENATE("R4C",' RIESGOS DE GESTION'!#REF!),"")</f>
        <v>#REF!</v>
      </c>
      <c r="Q39" s="57" t="e">
        <f>IF(AND(' RIESGOS DE GESTION'!#REF!="Baja",' RIESGOS DE GESTION'!#REF!="Menor"),CONCATENATE("R4C",' RIESGOS DE GESTION'!#REF!),"")</f>
        <v>#REF!</v>
      </c>
      <c r="R39" s="57" t="e">
        <f>IF(AND(' RIESGOS DE GESTION'!#REF!="Baja",' RIESGOS DE GESTION'!#REF!="Menor"),CONCATENATE("R4C",' RIESGOS DE GESTION'!#REF!),"")</f>
        <v>#REF!</v>
      </c>
      <c r="S39" s="57" t="e">
        <f>IF(AND(' RIESGOS DE GESTION'!#REF!="Baja",' RIESGOS DE GESTION'!#REF!="Menor"),CONCATENATE("R4C",' RIESGOS DE GESTION'!#REF!),"")</f>
        <v>#REF!</v>
      </c>
      <c r="T39" s="57" t="e">
        <f>IF(AND(' RIESGOS DE GESTION'!#REF!="Baja",' RIESGOS DE GESTION'!#REF!="Menor"),CONCATENATE("R4C",' RIESGOS DE GESTION'!#REF!),"")</f>
        <v>#REF!</v>
      </c>
      <c r="U39" s="58" t="e">
        <f>IF(AND(' RIESGOS DE GESTION'!#REF!="Baja",' RIESGOS DE GESTION'!#REF!="Menor"),CONCATENATE("R4C",' RIESGOS DE GESTION'!#REF!),"")</f>
        <v>#REF!</v>
      </c>
      <c r="V39" s="56" t="e">
        <f>IF(AND(' RIESGOS DE GESTION'!#REF!="Baja",' RIESGOS DE GESTION'!#REF!="Moderado"),CONCATENATE("R4C",' RIESGOS DE GESTION'!#REF!),"")</f>
        <v>#REF!</v>
      </c>
      <c r="W39" s="57" t="e">
        <f>IF(AND(' RIESGOS DE GESTION'!#REF!="Baja",' RIESGOS DE GESTION'!#REF!="Moderado"),CONCATENATE("R4C",' RIESGOS DE GESTION'!#REF!),"")</f>
        <v>#REF!</v>
      </c>
      <c r="X39" s="57" t="e">
        <f>IF(AND(' RIESGOS DE GESTION'!#REF!="Baja",' RIESGOS DE GESTION'!#REF!="Moderado"),CONCATENATE("R4C",' RIESGOS DE GESTION'!#REF!),"")</f>
        <v>#REF!</v>
      </c>
      <c r="Y39" s="57" t="e">
        <f>IF(AND(' RIESGOS DE GESTION'!#REF!="Baja",' RIESGOS DE GESTION'!#REF!="Moderado"),CONCATENATE("R4C",' RIESGOS DE GESTION'!#REF!),"")</f>
        <v>#REF!</v>
      </c>
      <c r="Z39" s="57" t="e">
        <f>IF(AND(' RIESGOS DE GESTION'!#REF!="Baja",' RIESGOS DE GESTION'!#REF!="Moderado"),CONCATENATE("R4C",' RIESGOS DE GESTION'!#REF!),"")</f>
        <v>#REF!</v>
      </c>
      <c r="AA39" s="58" t="e">
        <f>IF(AND(' RIESGOS DE GESTION'!#REF!="Baja",' RIESGOS DE GESTION'!#REF!="Moderado"),CONCATENATE("R4C",' RIESGOS DE GESTION'!#REF!),"")</f>
        <v>#REF!</v>
      </c>
      <c r="AB39" s="41" t="e">
        <f>IF(AND(' RIESGOS DE GESTION'!#REF!="Baja",' RIESGOS DE GESTION'!#REF!="Mayor"),CONCATENATE("R4C",' RIESGOS DE GESTION'!#REF!),"")</f>
        <v>#REF!</v>
      </c>
      <c r="AC39" s="42" t="e">
        <f>IF(AND(' RIESGOS DE GESTION'!#REF!="Baja",' RIESGOS DE GESTION'!#REF!="Mayor"),CONCATENATE("R4C",' RIESGOS DE GESTION'!#REF!),"")</f>
        <v>#REF!</v>
      </c>
      <c r="AD39" s="42" t="e">
        <f>IF(AND(' RIESGOS DE GESTION'!#REF!="Baja",' RIESGOS DE GESTION'!#REF!="Mayor"),CONCATENATE("R4C",' RIESGOS DE GESTION'!#REF!),"")</f>
        <v>#REF!</v>
      </c>
      <c r="AE39" s="42" t="e">
        <f>IF(AND(' RIESGOS DE GESTION'!#REF!="Baja",' RIESGOS DE GESTION'!#REF!="Mayor"),CONCATENATE("R4C",' RIESGOS DE GESTION'!#REF!),"")</f>
        <v>#REF!</v>
      </c>
      <c r="AF39" s="42" t="e">
        <f>IF(AND(' RIESGOS DE GESTION'!#REF!="Baja",' RIESGOS DE GESTION'!#REF!="Mayor"),CONCATENATE("R4C",' RIESGOS DE GESTION'!#REF!),"")</f>
        <v>#REF!</v>
      </c>
      <c r="AG39" s="43" t="e">
        <f>IF(AND(' RIESGOS DE GESTION'!#REF!="Baja",' RIESGOS DE GESTION'!#REF!="Mayor"),CONCATENATE("R4C",' RIESGOS DE GESTION'!#REF!),"")</f>
        <v>#REF!</v>
      </c>
      <c r="AH39" s="44" t="e">
        <f>IF(AND(' RIESGOS DE GESTION'!#REF!="Baja",' RIESGOS DE GESTION'!#REF!="Catastrófico"),CONCATENATE("R4C",' RIESGOS DE GESTION'!#REF!),"")</f>
        <v>#REF!</v>
      </c>
      <c r="AI39" s="45" t="e">
        <f>IF(AND(' RIESGOS DE GESTION'!#REF!="Baja",' RIESGOS DE GESTION'!#REF!="Catastrófico"),CONCATENATE("R4C",' RIESGOS DE GESTION'!#REF!),"")</f>
        <v>#REF!</v>
      </c>
      <c r="AJ39" s="45" t="e">
        <f>IF(AND(' RIESGOS DE GESTION'!#REF!="Baja",' RIESGOS DE GESTION'!#REF!="Catastrófico"),CONCATENATE("R4C",' RIESGOS DE GESTION'!#REF!),"")</f>
        <v>#REF!</v>
      </c>
      <c r="AK39" s="45" t="e">
        <f>IF(AND(' RIESGOS DE GESTION'!#REF!="Baja",' RIESGOS DE GESTION'!#REF!="Catastrófico"),CONCATENATE("R4C",' RIESGOS DE GESTION'!#REF!),"")</f>
        <v>#REF!</v>
      </c>
      <c r="AL39" s="45" t="e">
        <f>IF(AND(' RIESGOS DE GESTION'!#REF!="Baja",' RIESGOS DE GESTION'!#REF!="Catastrófico"),CONCATENATE("R4C",' RIESGOS DE GESTION'!#REF!),"")</f>
        <v>#REF!</v>
      </c>
      <c r="AM39" s="46" t="e">
        <f>IF(AND(' RIESGOS DE GESTION'!#REF!="Baja",' RIESGOS DE GESTION'!#REF!="Catastrófico"),CONCATENATE("R4C",' RIESGOS DE GESTION'!#REF!),"")</f>
        <v>#REF!</v>
      </c>
      <c r="AN39" s="72"/>
      <c r="AO39" s="524"/>
      <c r="AP39" s="525"/>
      <c r="AQ39" s="525"/>
      <c r="AR39" s="525"/>
      <c r="AS39" s="525"/>
      <c r="AT39" s="526"/>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row>
    <row r="40" spans="1:80" ht="15" customHeight="1" x14ac:dyDescent="0.25">
      <c r="A40" s="72"/>
      <c r="B40" s="452"/>
      <c r="C40" s="452"/>
      <c r="D40" s="453"/>
      <c r="E40" s="493"/>
      <c r="F40" s="494"/>
      <c r="G40" s="494"/>
      <c r="H40" s="494"/>
      <c r="I40" s="494"/>
      <c r="J40" s="65" t="e">
        <f>IF(AND(' RIESGOS DE GESTION'!#REF!="Baja",' RIESGOS DE GESTION'!#REF!="Leve"),CONCATENATE("R5C",' RIESGOS DE GESTION'!#REF!),"")</f>
        <v>#REF!</v>
      </c>
      <c r="K40" s="66" t="e">
        <f>IF(AND(' RIESGOS DE GESTION'!#REF!="Baja",' RIESGOS DE GESTION'!#REF!="Leve"),CONCATENATE("R5C",' RIESGOS DE GESTION'!#REF!),"")</f>
        <v>#REF!</v>
      </c>
      <c r="L40" s="66" t="e">
        <f>IF(AND(' RIESGOS DE GESTION'!#REF!="Baja",' RIESGOS DE GESTION'!#REF!="Leve"),CONCATENATE("R5C",' RIESGOS DE GESTION'!#REF!),"")</f>
        <v>#REF!</v>
      </c>
      <c r="M40" s="66" t="e">
        <f>IF(AND(' RIESGOS DE GESTION'!#REF!="Baja",' RIESGOS DE GESTION'!#REF!="Leve"),CONCATENATE("R5C",' RIESGOS DE GESTION'!#REF!),"")</f>
        <v>#REF!</v>
      </c>
      <c r="N40" s="66" t="e">
        <f>IF(AND(' RIESGOS DE GESTION'!#REF!="Baja",' RIESGOS DE GESTION'!#REF!="Leve"),CONCATENATE("R5C",' RIESGOS DE GESTION'!#REF!),"")</f>
        <v>#REF!</v>
      </c>
      <c r="O40" s="67" t="e">
        <f>IF(AND(' RIESGOS DE GESTION'!#REF!="Baja",' RIESGOS DE GESTION'!#REF!="Leve"),CONCATENATE("R5C",' RIESGOS DE GESTION'!#REF!),"")</f>
        <v>#REF!</v>
      </c>
      <c r="P40" s="56" t="e">
        <f>IF(AND(' RIESGOS DE GESTION'!#REF!="Baja",' RIESGOS DE GESTION'!#REF!="Menor"),CONCATENATE("R5C",' RIESGOS DE GESTION'!#REF!),"")</f>
        <v>#REF!</v>
      </c>
      <c r="Q40" s="57" t="e">
        <f>IF(AND(' RIESGOS DE GESTION'!#REF!="Baja",' RIESGOS DE GESTION'!#REF!="Menor"),CONCATENATE("R5C",' RIESGOS DE GESTION'!#REF!),"")</f>
        <v>#REF!</v>
      </c>
      <c r="R40" s="57" t="e">
        <f>IF(AND(' RIESGOS DE GESTION'!#REF!="Baja",' RIESGOS DE GESTION'!#REF!="Menor"),CONCATENATE("R5C",' RIESGOS DE GESTION'!#REF!),"")</f>
        <v>#REF!</v>
      </c>
      <c r="S40" s="57" t="e">
        <f>IF(AND(' RIESGOS DE GESTION'!#REF!="Baja",' RIESGOS DE GESTION'!#REF!="Menor"),CONCATENATE("R5C",' RIESGOS DE GESTION'!#REF!),"")</f>
        <v>#REF!</v>
      </c>
      <c r="T40" s="57" t="e">
        <f>IF(AND(' RIESGOS DE GESTION'!#REF!="Baja",' RIESGOS DE GESTION'!#REF!="Menor"),CONCATENATE("R5C",' RIESGOS DE GESTION'!#REF!),"")</f>
        <v>#REF!</v>
      </c>
      <c r="U40" s="58" t="e">
        <f>IF(AND(' RIESGOS DE GESTION'!#REF!="Baja",' RIESGOS DE GESTION'!#REF!="Menor"),CONCATENATE("R5C",' RIESGOS DE GESTION'!#REF!),"")</f>
        <v>#REF!</v>
      </c>
      <c r="V40" s="56" t="e">
        <f>IF(AND(' RIESGOS DE GESTION'!#REF!="Baja",' RIESGOS DE GESTION'!#REF!="Moderado"),CONCATENATE("R5C",' RIESGOS DE GESTION'!#REF!),"")</f>
        <v>#REF!</v>
      </c>
      <c r="W40" s="57" t="e">
        <f>IF(AND(' RIESGOS DE GESTION'!#REF!="Baja",' RIESGOS DE GESTION'!#REF!="Moderado"),CONCATENATE("R5C",' RIESGOS DE GESTION'!#REF!),"")</f>
        <v>#REF!</v>
      </c>
      <c r="X40" s="57" t="e">
        <f>IF(AND(' RIESGOS DE GESTION'!#REF!="Baja",' RIESGOS DE GESTION'!#REF!="Moderado"),CONCATENATE("R5C",' RIESGOS DE GESTION'!#REF!),"")</f>
        <v>#REF!</v>
      </c>
      <c r="Y40" s="57" t="e">
        <f>IF(AND(' RIESGOS DE GESTION'!#REF!="Baja",' RIESGOS DE GESTION'!#REF!="Moderado"),CONCATENATE("R5C",' RIESGOS DE GESTION'!#REF!),"")</f>
        <v>#REF!</v>
      </c>
      <c r="Z40" s="57" t="e">
        <f>IF(AND(' RIESGOS DE GESTION'!#REF!="Baja",' RIESGOS DE GESTION'!#REF!="Moderado"),CONCATENATE("R5C",' RIESGOS DE GESTION'!#REF!),"")</f>
        <v>#REF!</v>
      </c>
      <c r="AA40" s="58" t="e">
        <f>IF(AND(' RIESGOS DE GESTION'!#REF!="Baja",' RIESGOS DE GESTION'!#REF!="Moderado"),CONCATENATE("R5C",' RIESGOS DE GESTION'!#REF!),"")</f>
        <v>#REF!</v>
      </c>
      <c r="AB40" s="41" t="e">
        <f>IF(AND(' RIESGOS DE GESTION'!#REF!="Baja",' RIESGOS DE GESTION'!#REF!="Mayor"),CONCATENATE("R5C",' RIESGOS DE GESTION'!#REF!),"")</f>
        <v>#REF!</v>
      </c>
      <c r="AC40" s="42" t="e">
        <f>IF(AND(' RIESGOS DE GESTION'!#REF!="Baja",' RIESGOS DE GESTION'!#REF!="Mayor"),CONCATENATE("R5C",' RIESGOS DE GESTION'!#REF!),"")</f>
        <v>#REF!</v>
      </c>
      <c r="AD40" s="42" t="e">
        <f>IF(AND(' RIESGOS DE GESTION'!#REF!="Baja",' RIESGOS DE GESTION'!#REF!="Mayor"),CONCATENATE("R5C",' RIESGOS DE GESTION'!#REF!),"")</f>
        <v>#REF!</v>
      </c>
      <c r="AE40" s="42" t="e">
        <f>IF(AND(' RIESGOS DE GESTION'!#REF!="Baja",' RIESGOS DE GESTION'!#REF!="Mayor"),CONCATENATE("R5C",' RIESGOS DE GESTION'!#REF!),"")</f>
        <v>#REF!</v>
      </c>
      <c r="AF40" s="42" t="e">
        <f>IF(AND(' RIESGOS DE GESTION'!#REF!="Baja",' RIESGOS DE GESTION'!#REF!="Mayor"),CONCATENATE("R5C",' RIESGOS DE GESTION'!#REF!),"")</f>
        <v>#REF!</v>
      </c>
      <c r="AG40" s="43" t="e">
        <f>IF(AND(' RIESGOS DE GESTION'!#REF!="Baja",' RIESGOS DE GESTION'!#REF!="Mayor"),CONCATENATE("R5C",' RIESGOS DE GESTION'!#REF!),"")</f>
        <v>#REF!</v>
      </c>
      <c r="AH40" s="44" t="e">
        <f>IF(AND(' RIESGOS DE GESTION'!#REF!="Baja",' RIESGOS DE GESTION'!#REF!="Catastrófico"),CONCATENATE("R5C",' RIESGOS DE GESTION'!#REF!),"")</f>
        <v>#REF!</v>
      </c>
      <c r="AI40" s="45" t="e">
        <f>IF(AND(' RIESGOS DE GESTION'!#REF!="Baja",' RIESGOS DE GESTION'!#REF!="Catastrófico"),CONCATENATE("R5C",' RIESGOS DE GESTION'!#REF!),"")</f>
        <v>#REF!</v>
      </c>
      <c r="AJ40" s="45" t="e">
        <f>IF(AND(' RIESGOS DE GESTION'!#REF!="Baja",' RIESGOS DE GESTION'!#REF!="Catastrófico"),CONCATENATE("R5C",' RIESGOS DE GESTION'!#REF!),"")</f>
        <v>#REF!</v>
      </c>
      <c r="AK40" s="45" t="e">
        <f>IF(AND(' RIESGOS DE GESTION'!#REF!="Baja",' RIESGOS DE GESTION'!#REF!="Catastrófico"),CONCATENATE("R5C",' RIESGOS DE GESTION'!#REF!),"")</f>
        <v>#REF!</v>
      </c>
      <c r="AL40" s="45" t="e">
        <f>IF(AND(' RIESGOS DE GESTION'!#REF!="Baja",' RIESGOS DE GESTION'!#REF!="Catastrófico"),CONCATENATE("R5C",' RIESGOS DE GESTION'!#REF!),"")</f>
        <v>#REF!</v>
      </c>
      <c r="AM40" s="46" t="e">
        <f>IF(AND(' RIESGOS DE GESTION'!#REF!="Baja",' RIESGOS DE GESTION'!#REF!="Catastrófico"),CONCATENATE("R5C",' RIESGOS DE GESTION'!#REF!),"")</f>
        <v>#REF!</v>
      </c>
      <c r="AN40" s="72"/>
      <c r="AO40" s="524"/>
      <c r="AP40" s="525"/>
      <c r="AQ40" s="525"/>
      <c r="AR40" s="525"/>
      <c r="AS40" s="525"/>
      <c r="AT40" s="526"/>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row>
    <row r="41" spans="1:80" ht="15" customHeight="1" x14ac:dyDescent="0.25">
      <c r="A41" s="72"/>
      <c r="B41" s="452"/>
      <c r="C41" s="452"/>
      <c r="D41" s="453"/>
      <c r="E41" s="493"/>
      <c r="F41" s="494"/>
      <c r="G41" s="494"/>
      <c r="H41" s="494"/>
      <c r="I41" s="494"/>
      <c r="J41" s="65" t="e">
        <f>IF(AND(' RIESGOS DE GESTION'!#REF!="Baja",' RIESGOS DE GESTION'!#REF!="Leve"),CONCATENATE("R6C",' RIESGOS DE GESTION'!#REF!),"")</f>
        <v>#REF!</v>
      </c>
      <c r="K41" s="66" t="e">
        <f>IF(AND(' RIESGOS DE GESTION'!#REF!="Baja",' RIESGOS DE GESTION'!#REF!="Leve"),CONCATENATE("R6C",' RIESGOS DE GESTION'!#REF!),"")</f>
        <v>#REF!</v>
      </c>
      <c r="L41" s="66" t="e">
        <f>IF(AND(' RIESGOS DE GESTION'!#REF!="Baja",' RIESGOS DE GESTION'!#REF!="Leve"),CONCATENATE("R6C",' RIESGOS DE GESTION'!#REF!),"")</f>
        <v>#REF!</v>
      </c>
      <c r="M41" s="66" t="e">
        <f>IF(AND(' RIESGOS DE GESTION'!#REF!="Baja",' RIESGOS DE GESTION'!#REF!="Leve"),CONCATENATE("R6C",' RIESGOS DE GESTION'!#REF!),"")</f>
        <v>#REF!</v>
      </c>
      <c r="N41" s="66" t="e">
        <f>IF(AND(' RIESGOS DE GESTION'!#REF!="Baja",' RIESGOS DE GESTION'!#REF!="Leve"),CONCATENATE("R6C",' RIESGOS DE GESTION'!#REF!),"")</f>
        <v>#REF!</v>
      </c>
      <c r="O41" s="67" t="e">
        <f>IF(AND(' RIESGOS DE GESTION'!#REF!="Baja",' RIESGOS DE GESTION'!#REF!="Leve"),CONCATENATE("R6C",' RIESGOS DE GESTION'!#REF!),"")</f>
        <v>#REF!</v>
      </c>
      <c r="P41" s="56" t="e">
        <f>IF(AND(' RIESGOS DE GESTION'!#REF!="Baja",' RIESGOS DE GESTION'!#REF!="Menor"),CONCATENATE("R6C",' RIESGOS DE GESTION'!#REF!),"")</f>
        <v>#REF!</v>
      </c>
      <c r="Q41" s="57" t="e">
        <f>IF(AND(' RIESGOS DE GESTION'!#REF!="Baja",' RIESGOS DE GESTION'!#REF!="Menor"),CONCATENATE("R6C",' RIESGOS DE GESTION'!#REF!),"")</f>
        <v>#REF!</v>
      </c>
      <c r="R41" s="57" t="e">
        <f>IF(AND(' RIESGOS DE GESTION'!#REF!="Baja",' RIESGOS DE GESTION'!#REF!="Menor"),CONCATENATE("R6C",' RIESGOS DE GESTION'!#REF!),"")</f>
        <v>#REF!</v>
      </c>
      <c r="S41" s="57" t="e">
        <f>IF(AND(' RIESGOS DE GESTION'!#REF!="Baja",' RIESGOS DE GESTION'!#REF!="Menor"),CONCATENATE("R6C",' RIESGOS DE GESTION'!#REF!),"")</f>
        <v>#REF!</v>
      </c>
      <c r="T41" s="57" t="e">
        <f>IF(AND(' RIESGOS DE GESTION'!#REF!="Baja",' RIESGOS DE GESTION'!#REF!="Menor"),CONCATENATE("R6C",' RIESGOS DE GESTION'!#REF!),"")</f>
        <v>#REF!</v>
      </c>
      <c r="U41" s="58" t="e">
        <f>IF(AND(' RIESGOS DE GESTION'!#REF!="Baja",' RIESGOS DE GESTION'!#REF!="Menor"),CONCATENATE("R6C",' RIESGOS DE GESTION'!#REF!),"")</f>
        <v>#REF!</v>
      </c>
      <c r="V41" s="56" t="e">
        <f>IF(AND(' RIESGOS DE GESTION'!#REF!="Baja",' RIESGOS DE GESTION'!#REF!="Moderado"),CONCATENATE("R6C",' RIESGOS DE GESTION'!#REF!),"")</f>
        <v>#REF!</v>
      </c>
      <c r="W41" s="57" t="e">
        <f>IF(AND(' RIESGOS DE GESTION'!#REF!="Baja",' RIESGOS DE GESTION'!#REF!="Moderado"),CONCATENATE("R6C",' RIESGOS DE GESTION'!#REF!),"")</f>
        <v>#REF!</v>
      </c>
      <c r="X41" s="57" t="e">
        <f>IF(AND(' RIESGOS DE GESTION'!#REF!="Baja",' RIESGOS DE GESTION'!#REF!="Moderado"),CONCATENATE("R6C",' RIESGOS DE GESTION'!#REF!),"")</f>
        <v>#REF!</v>
      </c>
      <c r="Y41" s="57" t="e">
        <f>IF(AND(' RIESGOS DE GESTION'!#REF!="Baja",' RIESGOS DE GESTION'!#REF!="Moderado"),CONCATENATE("R6C",' RIESGOS DE GESTION'!#REF!),"")</f>
        <v>#REF!</v>
      </c>
      <c r="Z41" s="57" t="e">
        <f>IF(AND(' RIESGOS DE GESTION'!#REF!="Baja",' RIESGOS DE GESTION'!#REF!="Moderado"),CONCATENATE("R6C",' RIESGOS DE GESTION'!#REF!),"")</f>
        <v>#REF!</v>
      </c>
      <c r="AA41" s="58" t="e">
        <f>IF(AND(' RIESGOS DE GESTION'!#REF!="Baja",' RIESGOS DE GESTION'!#REF!="Moderado"),CONCATENATE("R6C",' RIESGOS DE GESTION'!#REF!),"")</f>
        <v>#REF!</v>
      </c>
      <c r="AB41" s="41" t="e">
        <f>IF(AND(' RIESGOS DE GESTION'!#REF!="Baja",' RIESGOS DE GESTION'!#REF!="Mayor"),CONCATENATE("R6C",' RIESGOS DE GESTION'!#REF!),"")</f>
        <v>#REF!</v>
      </c>
      <c r="AC41" s="42" t="e">
        <f>IF(AND(' RIESGOS DE GESTION'!#REF!="Baja",' RIESGOS DE GESTION'!#REF!="Mayor"),CONCATENATE("R6C",' RIESGOS DE GESTION'!#REF!),"")</f>
        <v>#REF!</v>
      </c>
      <c r="AD41" s="42" t="e">
        <f>IF(AND(' RIESGOS DE GESTION'!#REF!="Baja",' RIESGOS DE GESTION'!#REF!="Mayor"),CONCATENATE("R6C",' RIESGOS DE GESTION'!#REF!),"")</f>
        <v>#REF!</v>
      </c>
      <c r="AE41" s="42" t="e">
        <f>IF(AND(' RIESGOS DE GESTION'!#REF!="Baja",' RIESGOS DE GESTION'!#REF!="Mayor"),CONCATENATE("R6C",' RIESGOS DE GESTION'!#REF!),"")</f>
        <v>#REF!</v>
      </c>
      <c r="AF41" s="42" t="e">
        <f>IF(AND(' RIESGOS DE GESTION'!#REF!="Baja",' RIESGOS DE GESTION'!#REF!="Mayor"),CONCATENATE("R6C",' RIESGOS DE GESTION'!#REF!),"")</f>
        <v>#REF!</v>
      </c>
      <c r="AG41" s="43" t="e">
        <f>IF(AND(' RIESGOS DE GESTION'!#REF!="Baja",' RIESGOS DE GESTION'!#REF!="Mayor"),CONCATENATE("R6C",' RIESGOS DE GESTION'!#REF!),"")</f>
        <v>#REF!</v>
      </c>
      <c r="AH41" s="44" t="e">
        <f>IF(AND(' RIESGOS DE GESTION'!#REF!="Baja",' RIESGOS DE GESTION'!#REF!="Catastrófico"),CONCATENATE("R6C",' RIESGOS DE GESTION'!#REF!),"")</f>
        <v>#REF!</v>
      </c>
      <c r="AI41" s="45" t="e">
        <f>IF(AND(' RIESGOS DE GESTION'!#REF!="Baja",' RIESGOS DE GESTION'!#REF!="Catastrófico"),CONCATENATE("R6C",' RIESGOS DE GESTION'!#REF!),"")</f>
        <v>#REF!</v>
      </c>
      <c r="AJ41" s="45" t="e">
        <f>IF(AND(' RIESGOS DE GESTION'!#REF!="Baja",' RIESGOS DE GESTION'!#REF!="Catastrófico"),CONCATENATE("R6C",' RIESGOS DE GESTION'!#REF!),"")</f>
        <v>#REF!</v>
      </c>
      <c r="AK41" s="45" t="e">
        <f>IF(AND(' RIESGOS DE GESTION'!#REF!="Baja",' RIESGOS DE GESTION'!#REF!="Catastrófico"),CONCATENATE("R6C",' RIESGOS DE GESTION'!#REF!),"")</f>
        <v>#REF!</v>
      </c>
      <c r="AL41" s="45" t="e">
        <f>IF(AND(' RIESGOS DE GESTION'!#REF!="Baja",' RIESGOS DE GESTION'!#REF!="Catastrófico"),CONCATENATE("R6C",' RIESGOS DE GESTION'!#REF!),"")</f>
        <v>#REF!</v>
      </c>
      <c r="AM41" s="46" t="e">
        <f>IF(AND(' RIESGOS DE GESTION'!#REF!="Baja",' RIESGOS DE GESTION'!#REF!="Catastrófico"),CONCATENATE("R6C",' RIESGOS DE GESTION'!#REF!),"")</f>
        <v>#REF!</v>
      </c>
      <c r="AN41" s="72"/>
      <c r="AO41" s="524"/>
      <c r="AP41" s="525"/>
      <c r="AQ41" s="525"/>
      <c r="AR41" s="525"/>
      <c r="AS41" s="525"/>
      <c r="AT41" s="526"/>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row>
    <row r="42" spans="1:80" ht="15" customHeight="1" x14ac:dyDescent="0.25">
      <c r="A42" s="72"/>
      <c r="B42" s="452"/>
      <c r="C42" s="452"/>
      <c r="D42" s="453"/>
      <c r="E42" s="493"/>
      <c r="F42" s="494"/>
      <c r="G42" s="494"/>
      <c r="H42" s="494"/>
      <c r="I42" s="494"/>
      <c r="J42" s="65" t="e">
        <f>IF(AND(' RIESGOS DE GESTION'!#REF!="Baja",' RIESGOS DE GESTION'!#REF!="Leve"),CONCATENATE("R7C",' RIESGOS DE GESTION'!#REF!),"")</f>
        <v>#REF!</v>
      </c>
      <c r="K42" s="66" t="e">
        <f>IF(AND(' RIESGOS DE GESTION'!#REF!="Baja",' RIESGOS DE GESTION'!#REF!="Leve"),CONCATENATE("R7C",' RIESGOS DE GESTION'!#REF!),"")</f>
        <v>#REF!</v>
      </c>
      <c r="L42" s="66" t="e">
        <f>IF(AND(' RIESGOS DE GESTION'!#REF!="Baja",' RIESGOS DE GESTION'!#REF!="Leve"),CONCATENATE("R7C",' RIESGOS DE GESTION'!#REF!),"")</f>
        <v>#REF!</v>
      </c>
      <c r="M42" s="66" t="e">
        <f>IF(AND(' RIESGOS DE GESTION'!#REF!="Baja",' RIESGOS DE GESTION'!#REF!="Leve"),CONCATENATE("R7C",' RIESGOS DE GESTION'!#REF!),"")</f>
        <v>#REF!</v>
      </c>
      <c r="N42" s="66" t="e">
        <f>IF(AND(' RIESGOS DE GESTION'!#REF!="Baja",' RIESGOS DE GESTION'!#REF!="Leve"),CONCATENATE("R7C",' RIESGOS DE GESTION'!#REF!),"")</f>
        <v>#REF!</v>
      </c>
      <c r="O42" s="67" t="e">
        <f>IF(AND(' RIESGOS DE GESTION'!#REF!="Baja",' RIESGOS DE GESTION'!#REF!="Leve"),CONCATENATE("R7C",' RIESGOS DE GESTION'!#REF!),"")</f>
        <v>#REF!</v>
      </c>
      <c r="P42" s="56" t="e">
        <f>IF(AND(' RIESGOS DE GESTION'!#REF!="Baja",' RIESGOS DE GESTION'!#REF!="Menor"),CONCATENATE("R7C",' RIESGOS DE GESTION'!#REF!),"")</f>
        <v>#REF!</v>
      </c>
      <c r="Q42" s="57" t="e">
        <f>IF(AND(' RIESGOS DE GESTION'!#REF!="Baja",' RIESGOS DE GESTION'!#REF!="Menor"),CONCATENATE("R7C",' RIESGOS DE GESTION'!#REF!),"")</f>
        <v>#REF!</v>
      </c>
      <c r="R42" s="57" t="e">
        <f>IF(AND(' RIESGOS DE GESTION'!#REF!="Baja",' RIESGOS DE GESTION'!#REF!="Menor"),CONCATENATE("R7C",' RIESGOS DE GESTION'!#REF!),"")</f>
        <v>#REF!</v>
      </c>
      <c r="S42" s="57" t="e">
        <f>IF(AND(' RIESGOS DE GESTION'!#REF!="Baja",' RIESGOS DE GESTION'!#REF!="Menor"),CONCATENATE("R7C",' RIESGOS DE GESTION'!#REF!),"")</f>
        <v>#REF!</v>
      </c>
      <c r="T42" s="57" t="e">
        <f>IF(AND(' RIESGOS DE GESTION'!#REF!="Baja",' RIESGOS DE GESTION'!#REF!="Menor"),CONCATENATE("R7C",' RIESGOS DE GESTION'!#REF!),"")</f>
        <v>#REF!</v>
      </c>
      <c r="U42" s="58" t="e">
        <f>IF(AND(' RIESGOS DE GESTION'!#REF!="Baja",' RIESGOS DE GESTION'!#REF!="Menor"),CONCATENATE("R7C",' RIESGOS DE GESTION'!#REF!),"")</f>
        <v>#REF!</v>
      </c>
      <c r="V42" s="56" t="e">
        <f>IF(AND(' RIESGOS DE GESTION'!#REF!="Baja",' RIESGOS DE GESTION'!#REF!="Moderado"),CONCATENATE("R7C",' RIESGOS DE GESTION'!#REF!),"")</f>
        <v>#REF!</v>
      </c>
      <c r="W42" s="57" t="e">
        <f>IF(AND(' RIESGOS DE GESTION'!#REF!="Baja",' RIESGOS DE GESTION'!#REF!="Moderado"),CONCATENATE("R7C",' RIESGOS DE GESTION'!#REF!),"")</f>
        <v>#REF!</v>
      </c>
      <c r="X42" s="57" t="e">
        <f>IF(AND(' RIESGOS DE GESTION'!#REF!="Baja",' RIESGOS DE GESTION'!#REF!="Moderado"),CONCATENATE("R7C",' RIESGOS DE GESTION'!#REF!),"")</f>
        <v>#REF!</v>
      </c>
      <c r="Y42" s="57" t="e">
        <f>IF(AND(' RIESGOS DE GESTION'!#REF!="Baja",' RIESGOS DE GESTION'!#REF!="Moderado"),CONCATENATE("R7C",' RIESGOS DE GESTION'!#REF!),"")</f>
        <v>#REF!</v>
      </c>
      <c r="Z42" s="57" t="e">
        <f>IF(AND(' RIESGOS DE GESTION'!#REF!="Baja",' RIESGOS DE GESTION'!#REF!="Moderado"),CONCATENATE("R7C",' RIESGOS DE GESTION'!#REF!),"")</f>
        <v>#REF!</v>
      </c>
      <c r="AA42" s="58" t="e">
        <f>IF(AND(' RIESGOS DE GESTION'!#REF!="Baja",' RIESGOS DE GESTION'!#REF!="Moderado"),CONCATENATE("R7C",' RIESGOS DE GESTION'!#REF!),"")</f>
        <v>#REF!</v>
      </c>
      <c r="AB42" s="41" t="e">
        <f>IF(AND(' RIESGOS DE GESTION'!#REF!="Baja",' RIESGOS DE GESTION'!#REF!="Mayor"),CONCATENATE("R7C",' RIESGOS DE GESTION'!#REF!),"")</f>
        <v>#REF!</v>
      </c>
      <c r="AC42" s="42" t="e">
        <f>IF(AND(' RIESGOS DE GESTION'!#REF!="Baja",' RIESGOS DE GESTION'!#REF!="Mayor"),CONCATENATE("R7C",' RIESGOS DE GESTION'!#REF!),"")</f>
        <v>#REF!</v>
      </c>
      <c r="AD42" s="42" t="e">
        <f>IF(AND(' RIESGOS DE GESTION'!#REF!="Baja",' RIESGOS DE GESTION'!#REF!="Mayor"),CONCATENATE("R7C",' RIESGOS DE GESTION'!#REF!),"")</f>
        <v>#REF!</v>
      </c>
      <c r="AE42" s="42" t="e">
        <f>IF(AND(' RIESGOS DE GESTION'!#REF!="Baja",' RIESGOS DE GESTION'!#REF!="Mayor"),CONCATENATE("R7C",' RIESGOS DE GESTION'!#REF!),"")</f>
        <v>#REF!</v>
      </c>
      <c r="AF42" s="42" t="e">
        <f>IF(AND(' RIESGOS DE GESTION'!#REF!="Baja",' RIESGOS DE GESTION'!#REF!="Mayor"),CONCATENATE("R7C",' RIESGOS DE GESTION'!#REF!),"")</f>
        <v>#REF!</v>
      </c>
      <c r="AG42" s="43" t="e">
        <f>IF(AND(' RIESGOS DE GESTION'!#REF!="Baja",' RIESGOS DE GESTION'!#REF!="Mayor"),CONCATENATE("R7C",' RIESGOS DE GESTION'!#REF!),"")</f>
        <v>#REF!</v>
      </c>
      <c r="AH42" s="44" t="e">
        <f>IF(AND(' RIESGOS DE GESTION'!#REF!="Baja",' RIESGOS DE GESTION'!#REF!="Catastrófico"),CONCATENATE("R7C",' RIESGOS DE GESTION'!#REF!),"")</f>
        <v>#REF!</v>
      </c>
      <c r="AI42" s="45" t="e">
        <f>IF(AND(' RIESGOS DE GESTION'!#REF!="Baja",' RIESGOS DE GESTION'!#REF!="Catastrófico"),CONCATENATE("R7C",' RIESGOS DE GESTION'!#REF!),"")</f>
        <v>#REF!</v>
      </c>
      <c r="AJ42" s="45" t="e">
        <f>IF(AND(' RIESGOS DE GESTION'!#REF!="Baja",' RIESGOS DE GESTION'!#REF!="Catastrófico"),CONCATENATE("R7C",' RIESGOS DE GESTION'!#REF!),"")</f>
        <v>#REF!</v>
      </c>
      <c r="AK42" s="45" t="e">
        <f>IF(AND(' RIESGOS DE GESTION'!#REF!="Baja",' RIESGOS DE GESTION'!#REF!="Catastrófico"),CONCATENATE("R7C",' RIESGOS DE GESTION'!#REF!),"")</f>
        <v>#REF!</v>
      </c>
      <c r="AL42" s="45" t="e">
        <f>IF(AND(' RIESGOS DE GESTION'!#REF!="Baja",' RIESGOS DE GESTION'!#REF!="Catastrófico"),CONCATENATE("R7C",' RIESGOS DE GESTION'!#REF!),"")</f>
        <v>#REF!</v>
      </c>
      <c r="AM42" s="46" t="e">
        <f>IF(AND(' RIESGOS DE GESTION'!#REF!="Baja",' RIESGOS DE GESTION'!#REF!="Catastrófico"),CONCATENATE("R7C",' RIESGOS DE GESTION'!#REF!),"")</f>
        <v>#REF!</v>
      </c>
      <c r="AN42" s="72"/>
      <c r="AO42" s="524"/>
      <c r="AP42" s="525"/>
      <c r="AQ42" s="525"/>
      <c r="AR42" s="525"/>
      <c r="AS42" s="525"/>
      <c r="AT42" s="526"/>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row>
    <row r="43" spans="1:80" ht="15" customHeight="1" x14ac:dyDescent="0.25">
      <c r="A43" s="72"/>
      <c r="B43" s="452"/>
      <c r="C43" s="452"/>
      <c r="D43" s="453"/>
      <c r="E43" s="493"/>
      <c r="F43" s="494"/>
      <c r="G43" s="494"/>
      <c r="H43" s="494"/>
      <c r="I43" s="494"/>
      <c r="J43" s="65" t="e">
        <f>IF(AND(' RIESGOS DE GESTION'!#REF!="Baja",' RIESGOS DE GESTION'!#REF!="Leve"),CONCATENATE("R8C",' RIESGOS DE GESTION'!#REF!),"")</f>
        <v>#REF!</v>
      </c>
      <c r="K43" s="66" t="e">
        <f>IF(AND(' RIESGOS DE GESTION'!#REF!="Baja",' RIESGOS DE GESTION'!#REF!="Leve"),CONCATENATE("R8C",' RIESGOS DE GESTION'!#REF!),"")</f>
        <v>#REF!</v>
      </c>
      <c r="L43" s="66" t="e">
        <f>IF(AND(' RIESGOS DE GESTION'!#REF!="Baja",' RIESGOS DE GESTION'!#REF!="Leve"),CONCATENATE("R8C",' RIESGOS DE GESTION'!#REF!),"")</f>
        <v>#REF!</v>
      </c>
      <c r="M43" s="66" t="e">
        <f>IF(AND(' RIESGOS DE GESTION'!#REF!="Baja",' RIESGOS DE GESTION'!#REF!="Leve"),CONCATENATE("R8C",' RIESGOS DE GESTION'!#REF!),"")</f>
        <v>#REF!</v>
      </c>
      <c r="N43" s="66" t="e">
        <f>IF(AND(' RIESGOS DE GESTION'!#REF!="Baja",' RIESGOS DE GESTION'!#REF!="Leve"),CONCATENATE("R8C",' RIESGOS DE GESTION'!#REF!),"")</f>
        <v>#REF!</v>
      </c>
      <c r="O43" s="67" t="e">
        <f>IF(AND(' RIESGOS DE GESTION'!#REF!="Baja",' RIESGOS DE GESTION'!#REF!="Leve"),CONCATENATE("R8C",' RIESGOS DE GESTION'!#REF!),"")</f>
        <v>#REF!</v>
      </c>
      <c r="P43" s="56" t="e">
        <f>IF(AND(' RIESGOS DE GESTION'!#REF!="Baja",' RIESGOS DE GESTION'!#REF!="Menor"),CONCATENATE("R8C",' RIESGOS DE GESTION'!#REF!),"")</f>
        <v>#REF!</v>
      </c>
      <c r="Q43" s="57" t="e">
        <f>IF(AND(' RIESGOS DE GESTION'!#REF!="Baja",' RIESGOS DE GESTION'!#REF!="Menor"),CONCATENATE("R8C",' RIESGOS DE GESTION'!#REF!),"")</f>
        <v>#REF!</v>
      </c>
      <c r="R43" s="57" t="e">
        <f>IF(AND(' RIESGOS DE GESTION'!#REF!="Baja",' RIESGOS DE GESTION'!#REF!="Menor"),CONCATENATE("R8C",' RIESGOS DE GESTION'!#REF!),"")</f>
        <v>#REF!</v>
      </c>
      <c r="S43" s="57" t="e">
        <f>IF(AND(' RIESGOS DE GESTION'!#REF!="Baja",' RIESGOS DE GESTION'!#REF!="Menor"),CONCATENATE("R8C",' RIESGOS DE GESTION'!#REF!),"")</f>
        <v>#REF!</v>
      </c>
      <c r="T43" s="57" t="e">
        <f>IF(AND(' RIESGOS DE GESTION'!#REF!="Baja",' RIESGOS DE GESTION'!#REF!="Menor"),CONCATENATE("R8C",' RIESGOS DE GESTION'!#REF!),"")</f>
        <v>#REF!</v>
      </c>
      <c r="U43" s="58" t="e">
        <f>IF(AND(' RIESGOS DE GESTION'!#REF!="Baja",' RIESGOS DE GESTION'!#REF!="Menor"),CONCATENATE("R8C",' RIESGOS DE GESTION'!#REF!),"")</f>
        <v>#REF!</v>
      </c>
      <c r="V43" s="56" t="e">
        <f>IF(AND(' RIESGOS DE GESTION'!#REF!="Baja",' RIESGOS DE GESTION'!#REF!="Moderado"),CONCATENATE("R8C",' RIESGOS DE GESTION'!#REF!),"")</f>
        <v>#REF!</v>
      </c>
      <c r="W43" s="57" t="e">
        <f>IF(AND(' RIESGOS DE GESTION'!#REF!="Baja",' RIESGOS DE GESTION'!#REF!="Moderado"),CONCATENATE("R8C",' RIESGOS DE GESTION'!#REF!),"")</f>
        <v>#REF!</v>
      </c>
      <c r="X43" s="57" t="e">
        <f>IF(AND(' RIESGOS DE GESTION'!#REF!="Baja",' RIESGOS DE GESTION'!#REF!="Moderado"),CONCATENATE("R8C",' RIESGOS DE GESTION'!#REF!),"")</f>
        <v>#REF!</v>
      </c>
      <c r="Y43" s="57" t="e">
        <f>IF(AND(' RIESGOS DE GESTION'!#REF!="Baja",' RIESGOS DE GESTION'!#REF!="Moderado"),CONCATENATE("R8C",' RIESGOS DE GESTION'!#REF!),"")</f>
        <v>#REF!</v>
      </c>
      <c r="Z43" s="57" t="e">
        <f>IF(AND(' RIESGOS DE GESTION'!#REF!="Baja",' RIESGOS DE GESTION'!#REF!="Moderado"),CONCATENATE("R8C",' RIESGOS DE GESTION'!#REF!),"")</f>
        <v>#REF!</v>
      </c>
      <c r="AA43" s="58" t="e">
        <f>IF(AND(' RIESGOS DE GESTION'!#REF!="Baja",' RIESGOS DE GESTION'!#REF!="Moderado"),CONCATENATE("R8C",' RIESGOS DE GESTION'!#REF!),"")</f>
        <v>#REF!</v>
      </c>
      <c r="AB43" s="41" t="e">
        <f>IF(AND(' RIESGOS DE GESTION'!#REF!="Baja",' RIESGOS DE GESTION'!#REF!="Mayor"),CONCATENATE("R8C",' RIESGOS DE GESTION'!#REF!),"")</f>
        <v>#REF!</v>
      </c>
      <c r="AC43" s="42" t="e">
        <f>IF(AND(' RIESGOS DE GESTION'!#REF!="Baja",' RIESGOS DE GESTION'!#REF!="Mayor"),CONCATENATE("R8C",' RIESGOS DE GESTION'!#REF!),"")</f>
        <v>#REF!</v>
      </c>
      <c r="AD43" s="42" t="e">
        <f>IF(AND(' RIESGOS DE GESTION'!#REF!="Baja",' RIESGOS DE GESTION'!#REF!="Mayor"),CONCATENATE("R8C",' RIESGOS DE GESTION'!#REF!),"")</f>
        <v>#REF!</v>
      </c>
      <c r="AE43" s="42" t="e">
        <f>IF(AND(' RIESGOS DE GESTION'!#REF!="Baja",' RIESGOS DE GESTION'!#REF!="Mayor"),CONCATENATE("R8C",' RIESGOS DE GESTION'!#REF!),"")</f>
        <v>#REF!</v>
      </c>
      <c r="AF43" s="42" t="e">
        <f>IF(AND(' RIESGOS DE GESTION'!#REF!="Baja",' RIESGOS DE GESTION'!#REF!="Mayor"),CONCATENATE("R8C",' RIESGOS DE GESTION'!#REF!),"")</f>
        <v>#REF!</v>
      </c>
      <c r="AG43" s="43" t="e">
        <f>IF(AND(' RIESGOS DE GESTION'!#REF!="Baja",' RIESGOS DE GESTION'!#REF!="Mayor"),CONCATENATE("R8C",' RIESGOS DE GESTION'!#REF!),"")</f>
        <v>#REF!</v>
      </c>
      <c r="AH43" s="44" t="e">
        <f>IF(AND(' RIESGOS DE GESTION'!#REF!="Baja",' RIESGOS DE GESTION'!#REF!="Catastrófico"),CONCATENATE("R8C",' RIESGOS DE GESTION'!#REF!),"")</f>
        <v>#REF!</v>
      </c>
      <c r="AI43" s="45" t="e">
        <f>IF(AND(' RIESGOS DE GESTION'!#REF!="Baja",' RIESGOS DE GESTION'!#REF!="Catastrófico"),CONCATENATE("R8C",' RIESGOS DE GESTION'!#REF!),"")</f>
        <v>#REF!</v>
      </c>
      <c r="AJ43" s="45" t="e">
        <f>IF(AND(' RIESGOS DE GESTION'!#REF!="Baja",' RIESGOS DE GESTION'!#REF!="Catastrófico"),CONCATENATE("R8C",' RIESGOS DE GESTION'!#REF!),"")</f>
        <v>#REF!</v>
      </c>
      <c r="AK43" s="45" t="e">
        <f>IF(AND(' RIESGOS DE GESTION'!#REF!="Baja",' RIESGOS DE GESTION'!#REF!="Catastrófico"),CONCATENATE("R8C",' RIESGOS DE GESTION'!#REF!),"")</f>
        <v>#REF!</v>
      </c>
      <c r="AL43" s="45" t="e">
        <f>IF(AND(' RIESGOS DE GESTION'!#REF!="Baja",' RIESGOS DE GESTION'!#REF!="Catastrófico"),CONCATENATE("R8C",' RIESGOS DE GESTION'!#REF!),"")</f>
        <v>#REF!</v>
      </c>
      <c r="AM43" s="46" t="e">
        <f>IF(AND(' RIESGOS DE GESTION'!#REF!="Baja",' RIESGOS DE GESTION'!#REF!="Catastrófico"),CONCATENATE("R8C",' RIESGOS DE GESTION'!#REF!),"")</f>
        <v>#REF!</v>
      </c>
      <c r="AN43" s="72"/>
      <c r="AO43" s="524"/>
      <c r="AP43" s="525"/>
      <c r="AQ43" s="525"/>
      <c r="AR43" s="525"/>
      <c r="AS43" s="525"/>
      <c r="AT43" s="526"/>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row>
    <row r="44" spans="1:80" ht="15" customHeight="1" x14ac:dyDescent="0.25">
      <c r="A44" s="72"/>
      <c r="B44" s="452"/>
      <c r="C44" s="452"/>
      <c r="D44" s="453"/>
      <c r="E44" s="493"/>
      <c r="F44" s="494"/>
      <c r="G44" s="494"/>
      <c r="H44" s="494"/>
      <c r="I44" s="494"/>
      <c r="J44" s="65" t="e">
        <f>IF(AND(' RIESGOS DE GESTION'!#REF!="Baja",' RIESGOS DE GESTION'!#REF!="Leve"),CONCATENATE("R9C",' RIESGOS DE GESTION'!#REF!),"")</f>
        <v>#REF!</v>
      </c>
      <c r="K44" s="66" t="e">
        <f>IF(AND(' RIESGOS DE GESTION'!#REF!="Baja",' RIESGOS DE GESTION'!#REF!="Leve"),CONCATENATE("R9C",' RIESGOS DE GESTION'!#REF!),"")</f>
        <v>#REF!</v>
      </c>
      <c r="L44" s="66" t="e">
        <f>IF(AND(' RIESGOS DE GESTION'!#REF!="Baja",' RIESGOS DE GESTION'!#REF!="Leve"),CONCATENATE("R9C",' RIESGOS DE GESTION'!#REF!),"")</f>
        <v>#REF!</v>
      </c>
      <c r="M44" s="66" t="e">
        <f>IF(AND(' RIESGOS DE GESTION'!#REF!="Baja",' RIESGOS DE GESTION'!#REF!="Leve"),CONCATENATE("R9C",' RIESGOS DE GESTION'!#REF!),"")</f>
        <v>#REF!</v>
      </c>
      <c r="N44" s="66" t="e">
        <f>IF(AND(' RIESGOS DE GESTION'!#REF!="Baja",' RIESGOS DE GESTION'!#REF!="Leve"),CONCATENATE("R9C",' RIESGOS DE GESTION'!#REF!),"")</f>
        <v>#REF!</v>
      </c>
      <c r="O44" s="67" t="e">
        <f>IF(AND(' RIESGOS DE GESTION'!#REF!="Baja",' RIESGOS DE GESTION'!#REF!="Leve"),CONCATENATE("R9C",' RIESGOS DE GESTION'!#REF!),"")</f>
        <v>#REF!</v>
      </c>
      <c r="P44" s="56" t="e">
        <f>IF(AND(' RIESGOS DE GESTION'!#REF!="Baja",' RIESGOS DE GESTION'!#REF!="Menor"),CONCATENATE("R9C",' RIESGOS DE GESTION'!#REF!),"")</f>
        <v>#REF!</v>
      </c>
      <c r="Q44" s="57" t="e">
        <f>IF(AND(' RIESGOS DE GESTION'!#REF!="Baja",' RIESGOS DE GESTION'!#REF!="Menor"),CONCATENATE("R9C",' RIESGOS DE GESTION'!#REF!),"")</f>
        <v>#REF!</v>
      </c>
      <c r="R44" s="57" t="e">
        <f>IF(AND(' RIESGOS DE GESTION'!#REF!="Baja",' RIESGOS DE GESTION'!#REF!="Menor"),CONCATENATE("R9C",' RIESGOS DE GESTION'!#REF!),"")</f>
        <v>#REF!</v>
      </c>
      <c r="S44" s="57" t="e">
        <f>IF(AND(' RIESGOS DE GESTION'!#REF!="Baja",' RIESGOS DE GESTION'!#REF!="Menor"),CONCATENATE("R9C",' RIESGOS DE GESTION'!#REF!),"")</f>
        <v>#REF!</v>
      </c>
      <c r="T44" s="57" t="e">
        <f>IF(AND(' RIESGOS DE GESTION'!#REF!="Baja",' RIESGOS DE GESTION'!#REF!="Menor"),CONCATENATE("R9C",' RIESGOS DE GESTION'!#REF!),"")</f>
        <v>#REF!</v>
      </c>
      <c r="U44" s="58" t="e">
        <f>IF(AND(' RIESGOS DE GESTION'!#REF!="Baja",' RIESGOS DE GESTION'!#REF!="Menor"),CONCATENATE("R9C",' RIESGOS DE GESTION'!#REF!),"")</f>
        <v>#REF!</v>
      </c>
      <c r="V44" s="56" t="e">
        <f>IF(AND(' RIESGOS DE GESTION'!#REF!="Baja",' RIESGOS DE GESTION'!#REF!="Moderado"),CONCATENATE("R9C",' RIESGOS DE GESTION'!#REF!),"")</f>
        <v>#REF!</v>
      </c>
      <c r="W44" s="57" t="e">
        <f>IF(AND(' RIESGOS DE GESTION'!#REF!="Baja",' RIESGOS DE GESTION'!#REF!="Moderado"),CONCATENATE("R9C",' RIESGOS DE GESTION'!#REF!),"")</f>
        <v>#REF!</v>
      </c>
      <c r="X44" s="57" t="e">
        <f>IF(AND(' RIESGOS DE GESTION'!#REF!="Baja",' RIESGOS DE GESTION'!#REF!="Moderado"),CONCATENATE("R9C",' RIESGOS DE GESTION'!#REF!),"")</f>
        <v>#REF!</v>
      </c>
      <c r="Y44" s="57" t="e">
        <f>IF(AND(' RIESGOS DE GESTION'!#REF!="Baja",' RIESGOS DE GESTION'!#REF!="Moderado"),CONCATENATE("R9C",' RIESGOS DE GESTION'!#REF!),"")</f>
        <v>#REF!</v>
      </c>
      <c r="Z44" s="57" t="e">
        <f>IF(AND(' RIESGOS DE GESTION'!#REF!="Baja",' RIESGOS DE GESTION'!#REF!="Moderado"),CONCATENATE("R9C",' RIESGOS DE GESTION'!#REF!),"")</f>
        <v>#REF!</v>
      </c>
      <c r="AA44" s="58" t="e">
        <f>IF(AND(' RIESGOS DE GESTION'!#REF!="Baja",' RIESGOS DE GESTION'!#REF!="Moderado"),CONCATENATE("R9C",' RIESGOS DE GESTION'!#REF!),"")</f>
        <v>#REF!</v>
      </c>
      <c r="AB44" s="41" t="e">
        <f>IF(AND(' RIESGOS DE GESTION'!#REF!="Baja",' RIESGOS DE GESTION'!#REF!="Mayor"),CONCATENATE("R9C",' RIESGOS DE GESTION'!#REF!),"")</f>
        <v>#REF!</v>
      </c>
      <c r="AC44" s="42" t="e">
        <f>IF(AND(' RIESGOS DE GESTION'!#REF!="Baja",' RIESGOS DE GESTION'!#REF!="Mayor"),CONCATENATE("R9C",' RIESGOS DE GESTION'!#REF!),"")</f>
        <v>#REF!</v>
      </c>
      <c r="AD44" s="42" t="e">
        <f>IF(AND(' RIESGOS DE GESTION'!#REF!="Baja",' RIESGOS DE GESTION'!#REF!="Mayor"),CONCATENATE("R9C",' RIESGOS DE GESTION'!#REF!),"")</f>
        <v>#REF!</v>
      </c>
      <c r="AE44" s="42" t="e">
        <f>IF(AND(' RIESGOS DE GESTION'!#REF!="Baja",' RIESGOS DE GESTION'!#REF!="Mayor"),CONCATENATE("R9C",' RIESGOS DE GESTION'!#REF!),"")</f>
        <v>#REF!</v>
      </c>
      <c r="AF44" s="42" t="e">
        <f>IF(AND(' RIESGOS DE GESTION'!#REF!="Baja",' RIESGOS DE GESTION'!#REF!="Mayor"),CONCATENATE("R9C",' RIESGOS DE GESTION'!#REF!),"")</f>
        <v>#REF!</v>
      </c>
      <c r="AG44" s="43" t="e">
        <f>IF(AND(' RIESGOS DE GESTION'!#REF!="Baja",' RIESGOS DE GESTION'!#REF!="Mayor"),CONCATENATE("R9C",' RIESGOS DE GESTION'!#REF!),"")</f>
        <v>#REF!</v>
      </c>
      <c r="AH44" s="44" t="e">
        <f>IF(AND(' RIESGOS DE GESTION'!#REF!="Baja",' RIESGOS DE GESTION'!#REF!="Catastrófico"),CONCATENATE("R9C",' RIESGOS DE GESTION'!#REF!),"")</f>
        <v>#REF!</v>
      </c>
      <c r="AI44" s="45" t="e">
        <f>IF(AND(' RIESGOS DE GESTION'!#REF!="Baja",' RIESGOS DE GESTION'!#REF!="Catastrófico"),CONCATENATE("R9C",' RIESGOS DE GESTION'!#REF!),"")</f>
        <v>#REF!</v>
      </c>
      <c r="AJ44" s="45" t="e">
        <f>IF(AND(' RIESGOS DE GESTION'!#REF!="Baja",' RIESGOS DE GESTION'!#REF!="Catastrófico"),CONCATENATE("R9C",' RIESGOS DE GESTION'!#REF!),"")</f>
        <v>#REF!</v>
      </c>
      <c r="AK44" s="45" t="e">
        <f>IF(AND(' RIESGOS DE GESTION'!#REF!="Baja",' RIESGOS DE GESTION'!#REF!="Catastrófico"),CONCATENATE("R9C",' RIESGOS DE GESTION'!#REF!),"")</f>
        <v>#REF!</v>
      </c>
      <c r="AL44" s="45" t="e">
        <f>IF(AND(' RIESGOS DE GESTION'!#REF!="Baja",' RIESGOS DE GESTION'!#REF!="Catastrófico"),CONCATENATE("R9C",' RIESGOS DE GESTION'!#REF!),"")</f>
        <v>#REF!</v>
      </c>
      <c r="AM44" s="46" t="e">
        <f>IF(AND(' RIESGOS DE GESTION'!#REF!="Baja",' RIESGOS DE GESTION'!#REF!="Catastrófico"),CONCATENATE("R9C",' RIESGOS DE GESTION'!#REF!),"")</f>
        <v>#REF!</v>
      </c>
      <c r="AN44" s="72"/>
      <c r="AO44" s="524"/>
      <c r="AP44" s="525"/>
      <c r="AQ44" s="525"/>
      <c r="AR44" s="525"/>
      <c r="AS44" s="525"/>
      <c r="AT44" s="526"/>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row>
    <row r="45" spans="1:80" ht="15.75" customHeight="1" thickBot="1" x14ac:dyDescent="0.3">
      <c r="A45" s="72"/>
      <c r="B45" s="452"/>
      <c r="C45" s="452"/>
      <c r="D45" s="453"/>
      <c r="E45" s="496"/>
      <c r="F45" s="497"/>
      <c r="G45" s="497"/>
      <c r="H45" s="497"/>
      <c r="I45" s="497"/>
      <c r="J45" s="68" t="e">
        <f>IF(AND(' RIESGOS DE GESTION'!#REF!="Baja",' RIESGOS DE GESTION'!#REF!="Leve"),CONCATENATE("R10C",' RIESGOS DE GESTION'!#REF!),"")</f>
        <v>#REF!</v>
      </c>
      <c r="K45" s="69" t="e">
        <f>IF(AND(' RIESGOS DE GESTION'!#REF!="Baja",' RIESGOS DE GESTION'!#REF!="Leve"),CONCATENATE("R10C",' RIESGOS DE GESTION'!#REF!),"")</f>
        <v>#REF!</v>
      </c>
      <c r="L45" s="69" t="e">
        <f>IF(AND(' RIESGOS DE GESTION'!#REF!="Baja",' RIESGOS DE GESTION'!#REF!="Leve"),CONCATENATE("R10C",' RIESGOS DE GESTION'!#REF!),"")</f>
        <v>#REF!</v>
      </c>
      <c r="M45" s="69" t="e">
        <f>IF(AND(' RIESGOS DE GESTION'!#REF!="Baja",' RIESGOS DE GESTION'!#REF!="Leve"),CONCATENATE("R10C",' RIESGOS DE GESTION'!#REF!),"")</f>
        <v>#REF!</v>
      </c>
      <c r="N45" s="69" t="e">
        <f>IF(AND(' RIESGOS DE GESTION'!#REF!="Baja",' RIESGOS DE GESTION'!#REF!="Leve"),CONCATENATE("R10C",' RIESGOS DE GESTION'!#REF!),"")</f>
        <v>#REF!</v>
      </c>
      <c r="O45" s="70" t="e">
        <f>IF(AND(' RIESGOS DE GESTION'!#REF!="Baja",' RIESGOS DE GESTION'!#REF!="Leve"),CONCATENATE("R10C",' RIESGOS DE GESTION'!#REF!),"")</f>
        <v>#REF!</v>
      </c>
      <c r="P45" s="56" t="e">
        <f>IF(AND(' RIESGOS DE GESTION'!#REF!="Baja",' RIESGOS DE GESTION'!#REF!="Menor"),CONCATENATE("R10C",' RIESGOS DE GESTION'!#REF!),"")</f>
        <v>#REF!</v>
      </c>
      <c r="Q45" s="57" t="e">
        <f>IF(AND(' RIESGOS DE GESTION'!#REF!="Baja",' RIESGOS DE GESTION'!#REF!="Menor"),CONCATENATE("R10C",' RIESGOS DE GESTION'!#REF!),"")</f>
        <v>#REF!</v>
      </c>
      <c r="R45" s="57" t="e">
        <f>IF(AND(' RIESGOS DE GESTION'!#REF!="Baja",' RIESGOS DE GESTION'!#REF!="Menor"),CONCATENATE("R10C",' RIESGOS DE GESTION'!#REF!),"")</f>
        <v>#REF!</v>
      </c>
      <c r="S45" s="57" t="e">
        <f>IF(AND(' RIESGOS DE GESTION'!#REF!="Baja",' RIESGOS DE GESTION'!#REF!="Menor"),CONCATENATE("R10C",' RIESGOS DE GESTION'!#REF!),"")</f>
        <v>#REF!</v>
      </c>
      <c r="T45" s="57" t="e">
        <f>IF(AND(' RIESGOS DE GESTION'!#REF!="Baja",' RIESGOS DE GESTION'!#REF!="Menor"),CONCATENATE("R10C",' RIESGOS DE GESTION'!#REF!),"")</f>
        <v>#REF!</v>
      </c>
      <c r="U45" s="58" t="e">
        <f>IF(AND(' RIESGOS DE GESTION'!#REF!="Baja",' RIESGOS DE GESTION'!#REF!="Menor"),CONCATENATE("R10C",' RIESGOS DE GESTION'!#REF!),"")</f>
        <v>#REF!</v>
      </c>
      <c r="V45" s="59" t="e">
        <f>IF(AND(' RIESGOS DE GESTION'!#REF!="Baja",' RIESGOS DE GESTION'!#REF!="Moderado"),CONCATENATE("R10C",' RIESGOS DE GESTION'!#REF!),"")</f>
        <v>#REF!</v>
      </c>
      <c r="W45" s="60" t="e">
        <f>IF(AND(' RIESGOS DE GESTION'!#REF!="Baja",' RIESGOS DE GESTION'!#REF!="Moderado"),CONCATENATE("R10C",' RIESGOS DE GESTION'!#REF!),"")</f>
        <v>#REF!</v>
      </c>
      <c r="X45" s="60" t="e">
        <f>IF(AND(' RIESGOS DE GESTION'!#REF!="Baja",' RIESGOS DE GESTION'!#REF!="Moderado"),CONCATENATE("R10C",' RIESGOS DE GESTION'!#REF!),"")</f>
        <v>#REF!</v>
      </c>
      <c r="Y45" s="60" t="e">
        <f>IF(AND(' RIESGOS DE GESTION'!#REF!="Baja",' RIESGOS DE GESTION'!#REF!="Moderado"),CONCATENATE("R10C",' RIESGOS DE GESTION'!#REF!),"")</f>
        <v>#REF!</v>
      </c>
      <c r="Z45" s="60" t="e">
        <f>IF(AND(' RIESGOS DE GESTION'!#REF!="Baja",' RIESGOS DE GESTION'!#REF!="Moderado"),CONCATENATE("R10C",' RIESGOS DE GESTION'!#REF!),"")</f>
        <v>#REF!</v>
      </c>
      <c r="AA45" s="61" t="e">
        <f>IF(AND(' RIESGOS DE GESTION'!#REF!="Baja",' RIESGOS DE GESTION'!#REF!="Moderado"),CONCATENATE("R10C",' RIESGOS DE GESTION'!#REF!),"")</f>
        <v>#REF!</v>
      </c>
      <c r="AB45" s="47" t="e">
        <f>IF(AND(' RIESGOS DE GESTION'!#REF!="Baja",' RIESGOS DE GESTION'!#REF!="Mayor"),CONCATENATE("R10C",' RIESGOS DE GESTION'!#REF!),"")</f>
        <v>#REF!</v>
      </c>
      <c r="AC45" s="48" t="e">
        <f>IF(AND(' RIESGOS DE GESTION'!#REF!="Baja",' RIESGOS DE GESTION'!#REF!="Mayor"),CONCATENATE("R10C",' RIESGOS DE GESTION'!#REF!),"")</f>
        <v>#REF!</v>
      </c>
      <c r="AD45" s="48" t="e">
        <f>IF(AND(' RIESGOS DE GESTION'!#REF!="Baja",' RIESGOS DE GESTION'!#REF!="Mayor"),CONCATENATE("R10C",' RIESGOS DE GESTION'!#REF!),"")</f>
        <v>#REF!</v>
      </c>
      <c r="AE45" s="48" t="e">
        <f>IF(AND(' RIESGOS DE GESTION'!#REF!="Baja",' RIESGOS DE GESTION'!#REF!="Mayor"),CONCATENATE("R10C",' RIESGOS DE GESTION'!#REF!),"")</f>
        <v>#REF!</v>
      </c>
      <c r="AF45" s="48" t="e">
        <f>IF(AND(' RIESGOS DE GESTION'!#REF!="Baja",' RIESGOS DE GESTION'!#REF!="Mayor"),CONCATENATE("R10C",' RIESGOS DE GESTION'!#REF!),"")</f>
        <v>#REF!</v>
      </c>
      <c r="AG45" s="49" t="e">
        <f>IF(AND(' RIESGOS DE GESTION'!#REF!="Baja",' RIESGOS DE GESTION'!#REF!="Mayor"),CONCATENATE("R10C",' RIESGOS DE GESTION'!#REF!),"")</f>
        <v>#REF!</v>
      </c>
      <c r="AH45" s="50" t="e">
        <f>IF(AND(' RIESGOS DE GESTION'!#REF!="Baja",' RIESGOS DE GESTION'!#REF!="Catastrófico"),CONCATENATE("R10C",' RIESGOS DE GESTION'!#REF!),"")</f>
        <v>#REF!</v>
      </c>
      <c r="AI45" s="51" t="e">
        <f>IF(AND(' RIESGOS DE GESTION'!#REF!="Baja",' RIESGOS DE GESTION'!#REF!="Catastrófico"),CONCATENATE("R10C",' RIESGOS DE GESTION'!#REF!),"")</f>
        <v>#REF!</v>
      </c>
      <c r="AJ45" s="51" t="e">
        <f>IF(AND(' RIESGOS DE GESTION'!#REF!="Baja",' RIESGOS DE GESTION'!#REF!="Catastrófico"),CONCATENATE("R10C",' RIESGOS DE GESTION'!#REF!),"")</f>
        <v>#REF!</v>
      </c>
      <c r="AK45" s="51" t="e">
        <f>IF(AND(' RIESGOS DE GESTION'!#REF!="Baja",' RIESGOS DE GESTION'!#REF!="Catastrófico"),CONCATENATE("R10C",' RIESGOS DE GESTION'!#REF!),"")</f>
        <v>#REF!</v>
      </c>
      <c r="AL45" s="51" t="e">
        <f>IF(AND(' RIESGOS DE GESTION'!#REF!="Baja",' RIESGOS DE GESTION'!#REF!="Catastrófico"),CONCATENATE("R10C",' RIESGOS DE GESTION'!#REF!),"")</f>
        <v>#REF!</v>
      </c>
      <c r="AM45" s="52" t="e">
        <f>IF(AND(' RIESGOS DE GESTION'!#REF!="Baja",' RIESGOS DE GESTION'!#REF!="Catastrófico"),CONCATENATE("R10C",' RIESGOS DE GESTION'!#REF!),"")</f>
        <v>#REF!</v>
      </c>
      <c r="AN45" s="72"/>
      <c r="AO45" s="527"/>
      <c r="AP45" s="528"/>
      <c r="AQ45" s="528"/>
      <c r="AR45" s="528"/>
      <c r="AS45" s="528"/>
      <c r="AT45" s="529"/>
    </row>
    <row r="46" spans="1:80" ht="46.5" customHeight="1" x14ac:dyDescent="0.35">
      <c r="A46" s="72"/>
      <c r="B46" s="452"/>
      <c r="C46" s="452"/>
      <c r="D46" s="453"/>
      <c r="E46" s="490" t="s">
        <v>380</v>
      </c>
      <c r="F46" s="491"/>
      <c r="G46" s="491"/>
      <c r="H46" s="491"/>
      <c r="I46" s="492"/>
      <c r="J46" s="62" t="e">
        <f>IF(AND(' RIESGOS DE GESTION'!#REF!="Muy Baja",' RIESGOS DE GESTION'!#REF!="Leve"),CONCATENATE("R1C",' RIESGOS DE GESTION'!#REF!),"")</f>
        <v>#REF!</v>
      </c>
      <c r="K46" s="63" t="e">
        <f>IF(AND(' RIESGOS DE GESTION'!#REF!="Muy Baja",' RIESGOS DE GESTION'!#REF!="Leve"),CONCATENATE("R1C",' RIESGOS DE GESTION'!#REF!),"")</f>
        <v>#REF!</v>
      </c>
      <c r="L46" s="63" t="e">
        <f>IF(AND(' RIESGOS DE GESTION'!#REF!="Muy Baja",' RIESGOS DE GESTION'!#REF!="Leve"),CONCATENATE("R1C",' RIESGOS DE GESTION'!#REF!),"")</f>
        <v>#REF!</v>
      </c>
      <c r="M46" s="63" t="e">
        <f>IF(AND(' RIESGOS DE GESTION'!#REF!="Muy Baja",' RIESGOS DE GESTION'!#REF!="Leve"),CONCATENATE("R1C",' RIESGOS DE GESTION'!#REF!),"")</f>
        <v>#REF!</v>
      </c>
      <c r="N46" s="63" t="e">
        <f>IF(AND(' RIESGOS DE GESTION'!#REF!="Muy Baja",' RIESGOS DE GESTION'!#REF!="Leve"),CONCATENATE("R1C",' RIESGOS DE GESTION'!#REF!),"")</f>
        <v>#REF!</v>
      </c>
      <c r="O46" s="64" t="e">
        <f>IF(AND(' RIESGOS DE GESTION'!#REF!="Muy Baja",' RIESGOS DE GESTION'!#REF!="Leve"),CONCATENATE("R1C",' RIESGOS DE GESTION'!#REF!),"")</f>
        <v>#REF!</v>
      </c>
      <c r="P46" s="62" t="e">
        <f>IF(AND(' RIESGOS DE GESTION'!#REF!="Muy Baja",' RIESGOS DE GESTION'!#REF!="Menor"),CONCATENATE("R1C",' RIESGOS DE GESTION'!#REF!),"")</f>
        <v>#REF!</v>
      </c>
      <c r="Q46" s="63" t="e">
        <f>IF(AND(' RIESGOS DE GESTION'!#REF!="Muy Baja",' RIESGOS DE GESTION'!#REF!="Menor"),CONCATENATE("R1C",' RIESGOS DE GESTION'!#REF!),"")</f>
        <v>#REF!</v>
      </c>
      <c r="R46" s="63" t="e">
        <f>IF(AND(' RIESGOS DE GESTION'!#REF!="Muy Baja",' RIESGOS DE GESTION'!#REF!="Menor"),CONCATENATE("R1C",' RIESGOS DE GESTION'!#REF!),"")</f>
        <v>#REF!</v>
      </c>
      <c r="S46" s="63" t="e">
        <f>IF(AND(' RIESGOS DE GESTION'!#REF!="Muy Baja",' RIESGOS DE GESTION'!#REF!="Menor"),CONCATENATE("R1C",' RIESGOS DE GESTION'!#REF!),"")</f>
        <v>#REF!</v>
      </c>
      <c r="T46" s="63" t="e">
        <f>IF(AND(' RIESGOS DE GESTION'!#REF!="Muy Baja",' RIESGOS DE GESTION'!#REF!="Menor"),CONCATENATE("R1C",' RIESGOS DE GESTION'!#REF!),"")</f>
        <v>#REF!</v>
      </c>
      <c r="U46" s="64" t="e">
        <f>IF(AND(' RIESGOS DE GESTION'!#REF!="Muy Baja",' RIESGOS DE GESTION'!#REF!="Menor"),CONCATENATE("R1C",' RIESGOS DE GESTION'!#REF!),"")</f>
        <v>#REF!</v>
      </c>
      <c r="V46" s="53" t="e">
        <f>IF(AND(' RIESGOS DE GESTION'!#REF!="Muy Baja",' RIESGOS DE GESTION'!#REF!="Moderado"),CONCATENATE("R1C",' RIESGOS DE GESTION'!#REF!),"")</f>
        <v>#REF!</v>
      </c>
      <c r="W46" s="71" t="e">
        <f>IF(AND(' RIESGOS DE GESTION'!#REF!="Muy Baja",' RIESGOS DE GESTION'!#REF!="Moderado"),CONCATENATE("R1C",' RIESGOS DE GESTION'!#REF!),"")</f>
        <v>#REF!</v>
      </c>
      <c r="X46" s="54" t="e">
        <f>IF(AND(' RIESGOS DE GESTION'!#REF!="Muy Baja",' RIESGOS DE GESTION'!#REF!="Moderado"),CONCATENATE("R1C",' RIESGOS DE GESTION'!#REF!),"")</f>
        <v>#REF!</v>
      </c>
      <c r="Y46" s="54" t="e">
        <f>IF(AND(' RIESGOS DE GESTION'!#REF!="Muy Baja",' RIESGOS DE GESTION'!#REF!="Moderado"),CONCATENATE("R1C",' RIESGOS DE GESTION'!#REF!),"")</f>
        <v>#REF!</v>
      </c>
      <c r="Z46" s="54" t="e">
        <f>IF(AND(' RIESGOS DE GESTION'!#REF!="Muy Baja",' RIESGOS DE GESTION'!#REF!="Moderado"),CONCATENATE("R1C",' RIESGOS DE GESTION'!#REF!),"")</f>
        <v>#REF!</v>
      </c>
      <c r="AA46" s="55" t="e">
        <f>IF(AND(' RIESGOS DE GESTION'!#REF!="Muy Baja",' RIESGOS DE GESTION'!#REF!="Moderado"),CONCATENATE("R1C",' RIESGOS DE GESTION'!#REF!),"")</f>
        <v>#REF!</v>
      </c>
      <c r="AB46" s="35" t="e">
        <f>IF(AND(' RIESGOS DE GESTION'!#REF!="Muy Baja",' RIESGOS DE GESTION'!#REF!="Mayor"),CONCATENATE("R1C",' RIESGOS DE GESTION'!#REF!),"")</f>
        <v>#REF!</v>
      </c>
      <c r="AC46" s="36" t="e">
        <f>IF(AND(' RIESGOS DE GESTION'!#REF!="Muy Baja",' RIESGOS DE GESTION'!#REF!="Mayor"),CONCATENATE("R1C",' RIESGOS DE GESTION'!#REF!),"")</f>
        <v>#REF!</v>
      </c>
      <c r="AD46" s="36" t="e">
        <f>IF(AND(' RIESGOS DE GESTION'!#REF!="Muy Baja",' RIESGOS DE GESTION'!#REF!="Mayor"),CONCATENATE("R1C",' RIESGOS DE GESTION'!#REF!),"")</f>
        <v>#REF!</v>
      </c>
      <c r="AE46" s="36" t="e">
        <f>IF(AND(' RIESGOS DE GESTION'!#REF!="Muy Baja",' RIESGOS DE GESTION'!#REF!="Mayor"),CONCATENATE("R1C",' RIESGOS DE GESTION'!#REF!),"")</f>
        <v>#REF!</v>
      </c>
      <c r="AF46" s="36" t="e">
        <f>IF(AND(' RIESGOS DE GESTION'!#REF!="Muy Baja",' RIESGOS DE GESTION'!#REF!="Mayor"),CONCATENATE("R1C",' RIESGOS DE GESTION'!#REF!),"")</f>
        <v>#REF!</v>
      </c>
      <c r="AG46" s="37" t="e">
        <f>IF(AND(' RIESGOS DE GESTION'!#REF!="Muy Baja",' RIESGOS DE GESTION'!#REF!="Mayor"),CONCATENATE("R1C",' RIESGOS DE GESTION'!#REF!),"")</f>
        <v>#REF!</v>
      </c>
      <c r="AH46" s="38" t="e">
        <f>IF(AND(' RIESGOS DE GESTION'!#REF!="Muy Baja",' RIESGOS DE GESTION'!#REF!="Catastrófico"),CONCATENATE("R1C",' RIESGOS DE GESTION'!#REF!),"")</f>
        <v>#REF!</v>
      </c>
      <c r="AI46" s="39" t="e">
        <f>IF(AND(' RIESGOS DE GESTION'!#REF!="Muy Baja",' RIESGOS DE GESTION'!#REF!="Catastrófico"),CONCATENATE("R1C",' RIESGOS DE GESTION'!#REF!),"")</f>
        <v>#REF!</v>
      </c>
      <c r="AJ46" s="39" t="e">
        <f>IF(AND(' RIESGOS DE GESTION'!#REF!="Muy Baja",' RIESGOS DE GESTION'!#REF!="Catastrófico"),CONCATENATE("R1C",' RIESGOS DE GESTION'!#REF!),"")</f>
        <v>#REF!</v>
      </c>
      <c r="AK46" s="39" t="e">
        <f>IF(AND(' RIESGOS DE GESTION'!#REF!="Muy Baja",' RIESGOS DE GESTION'!#REF!="Catastrófico"),CONCATENATE("R1C",' RIESGOS DE GESTION'!#REF!),"")</f>
        <v>#REF!</v>
      </c>
      <c r="AL46" s="39" t="e">
        <f>IF(AND(' RIESGOS DE GESTION'!#REF!="Muy Baja",' RIESGOS DE GESTION'!#REF!="Catastrófico"),CONCATENATE("R1C",' RIESGOS DE GESTION'!#REF!),"")</f>
        <v>#REF!</v>
      </c>
      <c r="AM46" s="40" t="e">
        <f>IF(AND(' RIESGOS DE GESTION'!#REF!="Muy Baja",' RIESGOS DE GESTION'!#REF!="Catastrófico"),CONCATENATE("R1C",' RIESGOS DE GESTION'!#REF!),"")</f>
        <v>#REF!</v>
      </c>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ht="46.5" customHeight="1" x14ac:dyDescent="0.25">
      <c r="A47" s="72"/>
      <c r="B47" s="452"/>
      <c r="C47" s="452"/>
      <c r="D47" s="453"/>
      <c r="E47" s="509"/>
      <c r="F47" s="494"/>
      <c r="G47" s="494"/>
      <c r="H47" s="494"/>
      <c r="I47" s="495"/>
      <c r="J47" s="65" t="e">
        <f>IF(AND(' RIESGOS DE GESTION'!#REF!="Muy Baja",' RIESGOS DE GESTION'!#REF!="Leve"),CONCATENATE("R2C",' RIESGOS DE GESTION'!#REF!),"")</f>
        <v>#REF!</v>
      </c>
      <c r="K47" s="66" t="e">
        <f>IF(AND(' RIESGOS DE GESTION'!#REF!="Muy Baja",' RIESGOS DE GESTION'!#REF!="Leve"),CONCATENATE("R2C",' RIESGOS DE GESTION'!#REF!),"")</f>
        <v>#REF!</v>
      </c>
      <c r="L47" s="66" t="e">
        <f>IF(AND(' RIESGOS DE GESTION'!#REF!="Muy Baja",' RIESGOS DE GESTION'!#REF!="Leve"),CONCATENATE("R2C",' RIESGOS DE GESTION'!#REF!),"")</f>
        <v>#REF!</v>
      </c>
      <c r="M47" s="66" t="e">
        <f>IF(AND(' RIESGOS DE GESTION'!#REF!="Muy Baja",' RIESGOS DE GESTION'!#REF!="Leve"),CONCATENATE("R2C",' RIESGOS DE GESTION'!#REF!),"")</f>
        <v>#REF!</v>
      </c>
      <c r="N47" s="66" t="e">
        <f>IF(AND(' RIESGOS DE GESTION'!#REF!="Muy Baja",' RIESGOS DE GESTION'!#REF!="Leve"),CONCATENATE("R2C",' RIESGOS DE GESTION'!#REF!),"")</f>
        <v>#REF!</v>
      </c>
      <c r="O47" s="67" t="e">
        <f>IF(AND(' RIESGOS DE GESTION'!#REF!="Muy Baja",' RIESGOS DE GESTION'!#REF!="Leve"),CONCATENATE("R2C",' RIESGOS DE GESTION'!#REF!),"")</f>
        <v>#REF!</v>
      </c>
      <c r="P47" s="65" t="e">
        <f>IF(AND(' RIESGOS DE GESTION'!#REF!="Muy Baja",' RIESGOS DE GESTION'!#REF!="Menor"),CONCATENATE("R2C",' RIESGOS DE GESTION'!#REF!),"")</f>
        <v>#REF!</v>
      </c>
      <c r="Q47" s="66" t="e">
        <f>IF(AND(' RIESGOS DE GESTION'!#REF!="Muy Baja",' RIESGOS DE GESTION'!#REF!="Menor"),CONCATENATE("R2C",' RIESGOS DE GESTION'!#REF!),"")</f>
        <v>#REF!</v>
      </c>
      <c r="R47" s="66" t="e">
        <f>IF(AND(' RIESGOS DE GESTION'!#REF!="Muy Baja",' RIESGOS DE GESTION'!#REF!="Menor"),CONCATENATE("R2C",' RIESGOS DE GESTION'!#REF!),"")</f>
        <v>#REF!</v>
      </c>
      <c r="S47" s="66" t="e">
        <f>IF(AND(' RIESGOS DE GESTION'!#REF!="Muy Baja",' RIESGOS DE GESTION'!#REF!="Menor"),CONCATENATE("R2C",' RIESGOS DE GESTION'!#REF!),"")</f>
        <v>#REF!</v>
      </c>
      <c r="T47" s="66" t="e">
        <f>IF(AND(' RIESGOS DE GESTION'!#REF!="Muy Baja",' RIESGOS DE GESTION'!#REF!="Menor"),CONCATENATE("R2C",' RIESGOS DE GESTION'!#REF!),"")</f>
        <v>#REF!</v>
      </c>
      <c r="U47" s="67" t="e">
        <f>IF(AND(' RIESGOS DE GESTION'!#REF!="Muy Baja",' RIESGOS DE GESTION'!#REF!="Menor"),CONCATENATE("R2C",' RIESGOS DE GESTION'!#REF!),"")</f>
        <v>#REF!</v>
      </c>
      <c r="V47" s="56" t="e">
        <f>IF(AND(' RIESGOS DE GESTION'!#REF!="Muy Baja",' RIESGOS DE GESTION'!#REF!="Moderado"),CONCATENATE("R2C",' RIESGOS DE GESTION'!#REF!),"")</f>
        <v>#REF!</v>
      </c>
      <c r="W47" s="57" t="e">
        <f>IF(AND(' RIESGOS DE GESTION'!#REF!="Muy Baja",' RIESGOS DE GESTION'!#REF!="Moderado"),CONCATENATE("R2C",' RIESGOS DE GESTION'!#REF!),"")</f>
        <v>#REF!</v>
      </c>
      <c r="X47" s="57" t="e">
        <f>IF(AND(' RIESGOS DE GESTION'!#REF!="Muy Baja",' RIESGOS DE GESTION'!#REF!="Moderado"),CONCATENATE("R2C",' RIESGOS DE GESTION'!#REF!),"")</f>
        <v>#REF!</v>
      </c>
      <c r="Y47" s="57" t="e">
        <f>IF(AND(' RIESGOS DE GESTION'!#REF!="Muy Baja",' RIESGOS DE GESTION'!#REF!="Moderado"),CONCATENATE("R2C",' RIESGOS DE GESTION'!#REF!),"")</f>
        <v>#REF!</v>
      </c>
      <c r="Z47" s="57" t="e">
        <f>IF(AND(' RIESGOS DE GESTION'!#REF!="Muy Baja",' RIESGOS DE GESTION'!#REF!="Moderado"),CONCATENATE("R2C",' RIESGOS DE GESTION'!#REF!),"")</f>
        <v>#REF!</v>
      </c>
      <c r="AA47" s="58" t="e">
        <f>IF(AND(' RIESGOS DE GESTION'!#REF!="Muy Baja",' RIESGOS DE GESTION'!#REF!="Moderado"),CONCATENATE("R2C",' RIESGOS DE GESTION'!#REF!),"")</f>
        <v>#REF!</v>
      </c>
      <c r="AB47" s="41" t="e">
        <f>IF(AND(' RIESGOS DE GESTION'!#REF!="Muy Baja",' RIESGOS DE GESTION'!#REF!="Mayor"),CONCATENATE("R2C",' RIESGOS DE GESTION'!#REF!),"")</f>
        <v>#REF!</v>
      </c>
      <c r="AC47" s="42" t="e">
        <f>IF(AND(' RIESGOS DE GESTION'!#REF!="Muy Baja",' RIESGOS DE GESTION'!#REF!="Mayor"),CONCATENATE("R2C",' RIESGOS DE GESTION'!#REF!),"")</f>
        <v>#REF!</v>
      </c>
      <c r="AD47" s="42" t="e">
        <f>IF(AND(' RIESGOS DE GESTION'!#REF!="Muy Baja",' RIESGOS DE GESTION'!#REF!="Mayor"),CONCATENATE("R2C",' RIESGOS DE GESTION'!#REF!),"")</f>
        <v>#REF!</v>
      </c>
      <c r="AE47" s="42" t="e">
        <f>IF(AND(' RIESGOS DE GESTION'!#REF!="Muy Baja",' RIESGOS DE GESTION'!#REF!="Mayor"),CONCATENATE("R2C",' RIESGOS DE GESTION'!#REF!),"")</f>
        <v>#REF!</v>
      </c>
      <c r="AF47" s="42" t="e">
        <f>IF(AND(' RIESGOS DE GESTION'!#REF!="Muy Baja",' RIESGOS DE GESTION'!#REF!="Mayor"),CONCATENATE("R2C",' RIESGOS DE GESTION'!#REF!),"")</f>
        <v>#REF!</v>
      </c>
      <c r="AG47" s="43" t="e">
        <f>IF(AND(' RIESGOS DE GESTION'!#REF!="Muy Baja",' RIESGOS DE GESTION'!#REF!="Mayor"),CONCATENATE("R2C",' RIESGOS DE GESTION'!#REF!),"")</f>
        <v>#REF!</v>
      </c>
      <c r="AH47" s="44" t="e">
        <f>IF(AND(' RIESGOS DE GESTION'!#REF!="Muy Baja",' RIESGOS DE GESTION'!#REF!="Catastrófico"),CONCATENATE("R2C",' RIESGOS DE GESTION'!#REF!),"")</f>
        <v>#REF!</v>
      </c>
      <c r="AI47" s="45" t="e">
        <f>IF(AND(' RIESGOS DE GESTION'!#REF!="Muy Baja",' RIESGOS DE GESTION'!#REF!="Catastrófico"),CONCATENATE("R2C",' RIESGOS DE GESTION'!#REF!),"")</f>
        <v>#REF!</v>
      </c>
      <c r="AJ47" s="45" t="e">
        <f>IF(AND(' RIESGOS DE GESTION'!#REF!="Muy Baja",' RIESGOS DE GESTION'!#REF!="Catastrófico"),CONCATENATE("R2C",' RIESGOS DE GESTION'!#REF!),"")</f>
        <v>#REF!</v>
      </c>
      <c r="AK47" s="45" t="e">
        <f>IF(AND(' RIESGOS DE GESTION'!#REF!="Muy Baja",' RIESGOS DE GESTION'!#REF!="Catastrófico"),CONCATENATE("R2C",' RIESGOS DE GESTION'!#REF!),"")</f>
        <v>#REF!</v>
      </c>
      <c r="AL47" s="45" t="e">
        <f>IF(AND(' RIESGOS DE GESTION'!#REF!="Muy Baja",' RIESGOS DE GESTION'!#REF!="Catastrófico"),CONCATENATE("R2C",' RIESGOS DE GESTION'!#REF!),"")</f>
        <v>#REF!</v>
      </c>
      <c r="AM47" s="46" t="e">
        <f>IF(AND(' RIESGOS DE GESTION'!#REF!="Muy Baja",' RIESGOS DE GESTION'!#REF!="Catastrófico"),CONCATENATE("R2C",' RIESGOS DE GESTION'!#REF!),"")</f>
        <v>#REF!</v>
      </c>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ht="15" customHeight="1" x14ac:dyDescent="0.25">
      <c r="A48" s="72"/>
      <c r="B48" s="452"/>
      <c r="C48" s="452"/>
      <c r="D48" s="453"/>
      <c r="E48" s="509"/>
      <c r="F48" s="494"/>
      <c r="G48" s="494"/>
      <c r="H48" s="494"/>
      <c r="I48" s="495"/>
      <c r="J48" s="65" t="e">
        <f>IF(AND(' RIESGOS DE GESTION'!#REF!="Muy Baja",' RIESGOS DE GESTION'!#REF!="Leve"),CONCATENATE("R3C",' RIESGOS DE GESTION'!#REF!),"")</f>
        <v>#REF!</v>
      </c>
      <c r="K48" s="66" t="e">
        <f>IF(AND(' RIESGOS DE GESTION'!#REF!="Muy Baja",' RIESGOS DE GESTION'!#REF!="Leve"),CONCATENATE("R3C",' RIESGOS DE GESTION'!#REF!),"")</f>
        <v>#REF!</v>
      </c>
      <c r="L48" s="66" t="e">
        <f>IF(AND(' RIESGOS DE GESTION'!#REF!="Muy Baja",' RIESGOS DE GESTION'!#REF!="Leve"),CONCATENATE("R3C",' RIESGOS DE GESTION'!#REF!),"")</f>
        <v>#REF!</v>
      </c>
      <c r="M48" s="66" t="e">
        <f>IF(AND(' RIESGOS DE GESTION'!#REF!="Muy Baja",' RIESGOS DE GESTION'!#REF!="Leve"),CONCATENATE("R3C",' RIESGOS DE GESTION'!#REF!),"")</f>
        <v>#REF!</v>
      </c>
      <c r="N48" s="66" t="e">
        <f>IF(AND(' RIESGOS DE GESTION'!#REF!="Muy Baja",' RIESGOS DE GESTION'!#REF!="Leve"),CONCATENATE("R3C",' RIESGOS DE GESTION'!#REF!),"")</f>
        <v>#REF!</v>
      </c>
      <c r="O48" s="67" t="e">
        <f>IF(AND(' RIESGOS DE GESTION'!#REF!="Muy Baja",' RIESGOS DE GESTION'!#REF!="Leve"),CONCATENATE("R3C",' RIESGOS DE GESTION'!#REF!),"")</f>
        <v>#REF!</v>
      </c>
      <c r="P48" s="65" t="e">
        <f>IF(AND(' RIESGOS DE GESTION'!#REF!="Muy Baja",' RIESGOS DE GESTION'!#REF!="Menor"),CONCATENATE("R3C",' RIESGOS DE GESTION'!#REF!),"")</f>
        <v>#REF!</v>
      </c>
      <c r="Q48" s="66" t="e">
        <f>IF(AND(' RIESGOS DE GESTION'!#REF!="Muy Baja",' RIESGOS DE GESTION'!#REF!="Menor"),CONCATENATE("R3C",' RIESGOS DE GESTION'!#REF!),"")</f>
        <v>#REF!</v>
      </c>
      <c r="R48" s="66" t="e">
        <f>IF(AND(' RIESGOS DE GESTION'!#REF!="Muy Baja",' RIESGOS DE GESTION'!#REF!="Menor"),CONCATENATE("R3C",' RIESGOS DE GESTION'!#REF!),"")</f>
        <v>#REF!</v>
      </c>
      <c r="S48" s="66" t="e">
        <f>IF(AND(' RIESGOS DE GESTION'!#REF!="Muy Baja",' RIESGOS DE GESTION'!#REF!="Menor"),CONCATENATE("R3C",' RIESGOS DE GESTION'!#REF!),"")</f>
        <v>#REF!</v>
      </c>
      <c r="T48" s="66" t="e">
        <f>IF(AND(' RIESGOS DE GESTION'!#REF!="Muy Baja",' RIESGOS DE GESTION'!#REF!="Menor"),CONCATENATE("R3C",' RIESGOS DE GESTION'!#REF!),"")</f>
        <v>#REF!</v>
      </c>
      <c r="U48" s="67" t="e">
        <f>IF(AND(' RIESGOS DE GESTION'!#REF!="Muy Baja",' RIESGOS DE GESTION'!#REF!="Menor"),CONCATENATE("R3C",' RIESGOS DE GESTION'!#REF!),"")</f>
        <v>#REF!</v>
      </c>
      <c r="V48" s="56" t="e">
        <f>IF(AND(' RIESGOS DE GESTION'!#REF!="Muy Baja",' RIESGOS DE GESTION'!#REF!="Moderado"),CONCATENATE("R3C",' RIESGOS DE GESTION'!#REF!),"")</f>
        <v>#REF!</v>
      </c>
      <c r="W48" s="57" t="e">
        <f>IF(AND(' RIESGOS DE GESTION'!#REF!="Muy Baja",' RIESGOS DE GESTION'!#REF!="Moderado"),CONCATENATE("R3C",' RIESGOS DE GESTION'!#REF!),"")</f>
        <v>#REF!</v>
      </c>
      <c r="X48" s="57" t="e">
        <f>IF(AND(' RIESGOS DE GESTION'!#REF!="Muy Baja",' RIESGOS DE GESTION'!#REF!="Moderado"),CONCATENATE("R3C",' RIESGOS DE GESTION'!#REF!),"")</f>
        <v>#REF!</v>
      </c>
      <c r="Y48" s="57" t="e">
        <f>IF(AND(' RIESGOS DE GESTION'!#REF!="Muy Baja",' RIESGOS DE GESTION'!#REF!="Moderado"),CONCATENATE("R3C",' RIESGOS DE GESTION'!#REF!),"")</f>
        <v>#REF!</v>
      </c>
      <c r="Z48" s="57" t="e">
        <f>IF(AND(' RIESGOS DE GESTION'!#REF!="Muy Baja",' RIESGOS DE GESTION'!#REF!="Moderado"),CONCATENATE("R3C",' RIESGOS DE GESTION'!#REF!),"")</f>
        <v>#REF!</v>
      </c>
      <c r="AA48" s="58" t="e">
        <f>IF(AND(' RIESGOS DE GESTION'!#REF!="Muy Baja",' RIESGOS DE GESTION'!#REF!="Moderado"),CONCATENATE("R3C",' RIESGOS DE GESTION'!#REF!),"")</f>
        <v>#REF!</v>
      </c>
      <c r="AB48" s="41" t="e">
        <f>IF(AND(' RIESGOS DE GESTION'!#REF!="Muy Baja",' RIESGOS DE GESTION'!#REF!="Mayor"),CONCATENATE("R3C",' RIESGOS DE GESTION'!#REF!),"")</f>
        <v>#REF!</v>
      </c>
      <c r="AC48" s="42" t="e">
        <f>IF(AND(' RIESGOS DE GESTION'!#REF!="Muy Baja",' RIESGOS DE GESTION'!#REF!="Mayor"),CONCATENATE("R3C",' RIESGOS DE GESTION'!#REF!),"")</f>
        <v>#REF!</v>
      </c>
      <c r="AD48" s="42" t="e">
        <f>IF(AND(' RIESGOS DE GESTION'!#REF!="Muy Baja",' RIESGOS DE GESTION'!#REF!="Mayor"),CONCATENATE("R3C",' RIESGOS DE GESTION'!#REF!),"")</f>
        <v>#REF!</v>
      </c>
      <c r="AE48" s="42" t="e">
        <f>IF(AND(' RIESGOS DE GESTION'!#REF!="Muy Baja",' RIESGOS DE GESTION'!#REF!="Mayor"),CONCATENATE("R3C",' RIESGOS DE GESTION'!#REF!),"")</f>
        <v>#REF!</v>
      </c>
      <c r="AF48" s="42" t="e">
        <f>IF(AND(' RIESGOS DE GESTION'!#REF!="Muy Baja",' RIESGOS DE GESTION'!#REF!="Mayor"),CONCATENATE("R3C",' RIESGOS DE GESTION'!#REF!),"")</f>
        <v>#REF!</v>
      </c>
      <c r="AG48" s="43" t="e">
        <f>IF(AND(' RIESGOS DE GESTION'!#REF!="Muy Baja",' RIESGOS DE GESTION'!#REF!="Mayor"),CONCATENATE("R3C",' RIESGOS DE GESTION'!#REF!),"")</f>
        <v>#REF!</v>
      </c>
      <c r="AH48" s="44" t="e">
        <f>IF(AND(' RIESGOS DE GESTION'!#REF!="Muy Baja",' RIESGOS DE GESTION'!#REF!="Catastrófico"),CONCATENATE("R3C",' RIESGOS DE GESTION'!#REF!),"")</f>
        <v>#REF!</v>
      </c>
      <c r="AI48" s="45" t="e">
        <f>IF(AND(' RIESGOS DE GESTION'!#REF!="Muy Baja",' RIESGOS DE GESTION'!#REF!="Catastrófico"),CONCATENATE("R3C",' RIESGOS DE GESTION'!#REF!),"")</f>
        <v>#REF!</v>
      </c>
      <c r="AJ48" s="45" t="e">
        <f>IF(AND(' RIESGOS DE GESTION'!#REF!="Muy Baja",' RIESGOS DE GESTION'!#REF!="Catastrófico"),CONCATENATE("R3C",' RIESGOS DE GESTION'!#REF!),"")</f>
        <v>#REF!</v>
      </c>
      <c r="AK48" s="45" t="e">
        <f>IF(AND(' RIESGOS DE GESTION'!#REF!="Muy Baja",' RIESGOS DE GESTION'!#REF!="Catastrófico"),CONCATENATE("R3C",' RIESGOS DE GESTION'!#REF!),"")</f>
        <v>#REF!</v>
      </c>
      <c r="AL48" s="45" t="e">
        <f>IF(AND(' RIESGOS DE GESTION'!#REF!="Muy Baja",' RIESGOS DE GESTION'!#REF!="Catastrófico"),CONCATENATE("R3C",' RIESGOS DE GESTION'!#REF!),"")</f>
        <v>#REF!</v>
      </c>
      <c r="AM48" s="46" t="e">
        <f>IF(AND(' RIESGOS DE GESTION'!#REF!="Muy Baja",' RIESGOS DE GESTION'!#REF!="Catastrófico"),CONCATENATE("R3C",' RIESGOS DE GESTION'!#REF!),"")</f>
        <v>#REF!</v>
      </c>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ht="15" customHeight="1" x14ac:dyDescent="0.25">
      <c r="A49" s="72"/>
      <c r="B49" s="452"/>
      <c r="C49" s="452"/>
      <c r="D49" s="453"/>
      <c r="E49" s="493"/>
      <c r="F49" s="494"/>
      <c r="G49" s="494"/>
      <c r="H49" s="494"/>
      <c r="I49" s="495"/>
      <c r="J49" s="65" t="e">
        <f>IF(AND(' RIESGOS DE GESTION'!#REF!="Muy Baja",' RIESGOS DE GESTION'!#REF!="Leve"),CONCATENATE("R4C",' RIESGOS DE GESTION'!#REF!),"")</f>
        <v>#REF!</v>
      </c>
      <c r="K49" s="66" t="e">
        <f>IF(AND(' RIESGOS DE GESTION'!#REF!="Muy Baja",' RIESGOS DE GESTION'!#REF!="Leve"),CONCATENATE("R4C",' RIESGOS DE GESTION'!#REF!),"")</f>
        <v>#REF!</v>
      </c>
      <c r="L49" s="66" t="e">
        <f>IF(AND(' RIESGOS DE GESTION'!#REF!="Muy Baja",' RIESGOS DE GESTION'!#REF!="Leve"),CONCATENATE("R4C",' RIESGOS DE GESTION'!#REF!),"")</f>
        <v>#REF!</v>
      </c>
      <c r="M49" s="66" t="e">
        <f>IF(AND(' RIESGOS DE GESTION'!#REF!="Muy Baja",' RIESGOS DE GESTION'!#REF!="Leve"),CONCATENATE("R4C",' RIESGOS DE GESTION'!#REF!),"")</f>
        <v>#REF!</v>
      </c>
      <c r="N49" s="66" t="e">
        <f>IF(AND(' RIESGOS DE GESTION'!#REF!="Muy Baja",' RIESGOS DE GESTION'!#REF!="Leve"),CONCATENATE("R4C",' RIESGOS DE GESTION'!#REF!),"")</f>
        <v>#REF!</v>
      </c>
      <c r="O49" s="67" t="e">
        <f>IF(AND(' RIESGOS DE GESTION'!#REF!="Muy Baja",' RIESGOS DE GESTION'!#REF!="Leve"),CONCATENATE("R4C",' RIESGOS DE GESTION'!#REF!),"")</f>
        <v>#REF!</v>
      </c>
      <c r="P49" s="65" t="e">
        <f>IF(AND(' RIESGOS DE GESTION'!#REF!="Muy Baja",' RIESGOS DE GESTION'!#REF!="Menor"),CONCATENATE("R4C",' RIESGOS DE GESTION'!#REF!),"")</f>
        <v>#REF!</v>
      </c>
      <c r="Q49" s="66" t="e">
        <f>IF(AND(' RIESGOS DE GESTION'!#REF!="Muy Baja",' RIESGOS DE GESTION'!#REF!="Menor"),CONCATENATE("R4C",' RIESGOS DE GESTION'!#REF!),"")</f>
        <v>#REF!</v>
      </c>
      <c r="R49" s="66" t="e">
        <f>IF(AND(' RIESGOS DE GESTION'!#REF!="Muy Baja",' RIESGOS DE GESTION'!#REF!="Menor"),CONCATENATE("R4C",' RIESGOS DE GESTION'!#REF!),"")</f>
        <v>#REF!</v>
      </c>
      <c r="S49" s="66" t="e">
        <f>IF(AND(' RIESGOS DE GESTION'!#REF!="Muy Baja",' RIESGOS DE GESTION'!#REF!="Menor"),CONCATENATE("R4C",' RIESGOS DE GESTION'!#REF!),"")</f>
        <v>#REF!</v>
      </c>
      <c r="T49" s="66" t="e">
        <f>IF(AND(' RIESGOS DE GESTION'!#REF!="Muy Baja",' RIESGOS DE GESTION'!#REF!="Menor"),CONCATENATE("R4C",' RIESGOS DE GESTION'!#REF!),"")</f>
        <v>#REF!</v>
      </c>
      <c r="U49" s="67" t="e">
        <f>IF(AND(' RIESGOS DE GESTION'!#REF!="Muy Baja",' RIESGOS DE GESTION'!#REF!="Menor"),CONCATENATE("R4C",' RIESGOS DE GESTION'!#REF!),"")</f>
        <v>#REF!</v>
      </c>
      <c r="V49" s="56" t="e">
        <f>IF(AND(' RIESGOS DE GESTION'!#REF!="Muy Baja",' RIESGOS DE GESTION'!#REF!="Moderado"),CONCATENATE("R4C",' RIESGOS DE GESTION'!#REF!),"")</f>
        <v>#REF!</v>
      </c>
      <c r="W49" s="57" t="e">
        <f>IF(AND(' RIESGOS DE GESTION'!#REF!="Muy Baja",' RIESGOS DE GESTION'!#REF!="Moderado"),CONCATENATE("R4C",' RIESGOS DE GESTION'!#REF!),"")</f>
        <v>#REF!</v>
      </c>
      <c r="X49" s="57" t="e">
        <f>IF(AND(' RIESGOS DE GESTION'!#REF!="Muy Baja",' RIESGOS DE GESTION'!#REF!="Moderado"),CONCATENATE("R4C",' RIESGOS DE GESTION'!#REF!),"")</f>
        <v>#REF!</v>
      </c>
      <c r="Y49" s="57" t="e">
        <f>IF(AND(' RIESGOS DE GESTION'!#REF!="Muy Baja",' RIESGOS DE GESTION'!#REF!="Moderado"),CONCATENATE("R4C",' RIESGOS DE GESTION'!#REF!),"")</f>
        <v>#REF!</v>
      </c>
      <c r="Z49" s="57" t="e">
        <f>IF(AND(' RIESGOS DE GESTION'!#REF!="Muy Baja",' RIESGOS DE GESTION'!#REF!="Moderado"),CONCATENATE("R4C",' RIESGOS DE GESTION'!#REF!),"")</f>
        <v>#REF!</v>
      </c>
      <c r="AA49" s="58" t="e">
        <f>IF(AND(' RIESGOS DE GESTION'!#REF!="Muy Baja",' RIESGOS DE GESTION'!#REF!="Moderado"),CONCATENATE("R4C",' RIESGOS DE GESTION'!#REF!),"")</f>
        <v>#REF!</v>
      </c>
      <c r="AB49" s="41" t="e">
        <f>IF(AND(' RIESGOS DE GESTION'!#REF!="Muy Baja",' RIESGOS DE GESTION'!#REF!="Mayor"),CONCATENATE("R4C",' RIESGOS DE GESTION'!#REF!),"")</f>
        <v>#REF!</v>
      </c>
      <c r="AC49" s="42" t="e">
        <f>IF(AND(' RIESGOS DE GESTION'!#REF!="Muy Baja",' RIESGOS DE GESTION'!#REF!="Mayor"),CONCATENATE("R4C",' RIESGOS DE GESTION'!#REF!),"")</f>
        <v>#REF!</v>
      </c>
      <c r="AD49" s="42" t="e">
        <f>IF(AND(' RIESGOS DE GESTION'!#REF!="Muy Baja",' RIESGOS DE GESTION'!#REF!="Mayor"),CONCATENATE("R4C",' RIESGOS DE GESTION'!#REF!),"")</f>
        <v>#REF!</v>
      </c>
      <c r="AE49" s="42" t="e">
        <f>IF(AND(' RIESGOS DE GESTION'!#REF!="Muy Baja",' RIESGOS DE GESTION'!#REF!="Mayor"),CONCATENATE("R4C",' RIESGOS DE GESTION'!#REF!),"")</f>
        <v>#REF!</v>
      </c>
      <c r="AF49" s="42" t="e">
        <f>IF(AND(' RIESGOS DE GESTION'!#REF!="Muy Baja",' RIESGOS DE GESTION'!#REF!="Mayor"),CONCATENATE("R4C",' RIESGOS DE GESTION'!#REF!),"")</f>
        <v>#REF!</v>
      </c>
      <c r="AG49" s="43" t="e">
        <f>IF(AND(' RIESGOS DE GESTION'!#REF!="Muy Baja",' RIESGOS DE GESTION'!#REF!="Mayor"),CONCATENATE("R4C",' RIESGOS DE GESTION'!#REF!),"")</f>
        <v>#REF!</v>
      </c>
      <c r="AH49" s="44" t="e">
        <f>IF(AND(' RIESGOS DE GESTION'!#REF!="Muy Baja",' RIESGOS DE GESTION'!#REF!="Catastrófico"),CONCATENATE("R4C",' RIESGOS DE GESTION'!#REF!),"")</f>
        <v>#REF!</v>
      </c>
      <c r="AI49" s="45" t="e">
        <f>IF(AND(' RIESGOS DE GESTION'!#REF!="Muy Baja",' RIESGOS DE GESTION'!#REF!="Catastrófico"),CONCATENATE("R4C",' RIESGOS DE GESTION'!#REF!),"")</f>
        <v>#REF!</v>
      </c>
      <c r="AJ49" s="45" t="e">
        <f>IF(AND(' RIESGOS DE GESTION'!#REF!="Muy Baja",' RIESGOS DE GESTION'!#REF!="Catastrófico"),CONCATENATE("R4C",' RIESGOS DE GESTION'!#REF!),"")</f>
        <v>#REF!</v>
      </c>
      <c r="AK49" s="45" t="e">
        <f>IF(AND(' RIESGOS DE GESTION'!#REF!="Muy Baja",' RIESGOS DE GESTION'!#REF!="Catastrófico"),CONCATENATE("R4C",' RIESGOS DE GESTION'!#REF!),"")</f>
        <v>#REF!</v>
      </c>
      <c r="AL49" s="45" t="e">
        <f>IF(AND(' RIESGOS DE GESTION'!#REF!="Muy Baja",' RIESGOS DE GESTION'!#REF!="Catastrófico"),CONCATENATE("R4C",' RIESGOS DE GESTION'!#REF!),"")</f>
        <v>#REF!</v>
      </c>
      <c r="AM49" s="46" t="e">
        <f>IF(AND(' RIESGOS DE GESTION'!#REF!="Muy Baja",' RIESGOS DE GESTION'!#REF!="Catastrófico"),CONCATENATE("R4C",' RIESGOS DE GESTION'!#REF!),"")</f>
        <v>#REF!</v>
      </c>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ht="15" customHeight="1" x14ac:dyDescent="0.25">
      <c r="A50" s="72"/>
      <c r="B50" s="452"/>
      <c r="C50" s="452"/>
      <c r="D50" s="453"/>
      <c r="E50" s="493"/>
      <c r="F50" s="494"/>
      <c r="G50" s="494"/>
      <c r="H50" s="494"/>
      <c r="I50" s="495"/>
      <c r="J50" s="65" t="e">
        <f>IF(AND(' RIESGOS DE GESTION'!#REF!="Muy Baja",' RIESGOS DE GESTION'!#REF!="Leve"),CONCATENATE("R5C",' RIESGOS DE GESTION'!#REF!),"")</f>
        <v>#REF!</v>
      </c>
      <c r="K50" s="66" t="e">
        <f>IF(AND(' RIESGOS DE GESTION'!#REF!="Muy Baja",' RIESGOS DE GESTION'!#REF!="Leve"),CONCATENATE("R5C",' RIESGOS DE GESTION'!#REF!),"")</f>
        <v>#REF!</v>
      </c>
      <c r="L50" s="66" t="e">
        <f>IF(AND(' RIESGOS DE GESTION'!#REF!="Muy Baja",' RIESGOS DE GESTION'!#REF!="Leve"),CONCATENATE("R5C",' RIESGOS DE GESTION'!#REF!),"")</f>
        <v>#REF!</v>
      </c>
      <c r="M50" s="66" t="e">
        <f>IF(AND(' RIESGOS DE GESTION'!#REF!="Muy Baja",' RIESGOS DE GESTION'!#REF!="Leve"),CONCATENATE("R5C",' RIESGOS DE GESTION'!#REF!),"")</f>
        <v>#REF!</v>
      </c>
      <c r="N50" s="66" t="e">
        <f>IF(AND(' RIESGOS DE GESTION'!#REF!="Muy Baja",' RIESGOS DE GESTION'!#REF!="Leve"),CONCATENATE("R5C",' RIESGOS DE GESTION'!#REF!),"")</f>
        <v>#REF!</v>
      </c>
      <c r="O50" s="67" t="e">
        <f>IF(AND(' RIESGOS DE GESTION'!#REF!="Muy Baja",' RIESGOS DE GESTION'!#REF!="Leve"),CONCATENATE("R5C",' RIESGOS DE GESTION'!#REF!),"")</f>
        <v>#REF!</v>
      </c>
      <c r="P50" s="65" t="e">
        <f>IF(AND(' RIESGOS DE GESTION'!#REF!="Muy Baja",' RIESGOS DE GESTION'!#REF!="Menor"),CONCATENATE("R5C",' RIESGOS DE GESTION'!#REF!),"")</f>
        <v>#REF!</v>
      </c>
      <c r="Q50" s="66" t="e">
        <f>IF(AND(' RIESGOS DE GESTION'!#REF!="Muy Baja",' RIESGOS DE GESTION'!#REF!="Menor"),CONCATENATE("R5C",' RIESGOS DE GESTION'!#REF!),"")</f>
        <v>#REF!</v>
      </c>
      <c r="R50" s="66" t="e">
        <f>IF(AND(' RIESGOS DE GESTION'!#REF!="Muy Baja",' RIESGOS DE GESTION'!#REF!="Menor"),CONCATENATE("R5C",' RIESGOS DE GESTION'!#REF!),"")</f>
        <v>#REF!</v>
      </c>
      <c r="S50" s="66" t="e">
        <f>IF(AND(' RIESGOS DE GESTION'!#REF!="Muy Baja",' RIESGOS DE GESTION'!#REF!="Menor"),CONCATENATE("R5C",' RIESGOS DE GESTION'!#REF!),"")</f>
        <v>#REF!</v>
      </c>
      <c r="T50" s="66" t="e">
        <f>IF(AND(' RIESGOS DE GESTION'!#REF!="Muy Baja",' RIESGOS DE GESTION'!#REF!="Menor"),CONCATENATE("R5C",' RIESGOS DE GESTION'!#REF!),"")</f>
        <v>#REF!</v>
      </c>
      <c r="U50" s="67" t="e">
        <f>IF(AND(' RIESGOS DE GESTION'!#REF!="Muy Baja",' RIESGOS DE GESTION'!#REF!="Menor"),CONCATENATE("R5C",' RIESGOS DE GESTION'!#REF!),"")</f>
        <v>#REF!</v>
      </c>
      <c r="V50" s="56" t="e">
        <f>IF(AND(' RIESGOS DE GESTION'!#REF!="Muy Baja",' RIESGOS DE GESTION'!#REF!="Moderado"),CONCATENATE("R5C",' RIESGOS DE GESTION'!#REF!),"")</f>
        <v>#REF!</v>
      </c>
      <c r="W50" s="57" t="e">
        <f>IF(AND(' RIESGOS DE GESTION'!#REF!="Muy Baja",' RIESGOS DE GESTION'!#REF!="Moderado"),CONCATENATE("R5C",' RIESGOS DE GESTION'!#REF!),"")</f>
        <v>#REF!</v>
      </c>
      <c r="X50" s="57" t="e">
        <f>IF(AND(' RIESGOS DE GESTION'!#REF!="Muy Baja",' RIESGOS DE GESTION'!#REF!="Moderado"),CONCATENATE("R5C",' RIESGOS DE GESTION'!#REF!),"")</f>
        <v>#REF!</v>
      </c>
      <c r="Y50" s="57" t="e">
        <f>IF(AND(' RIESGOS DE GESTION'!#REF!="Muy Baja",' RIESGOS DE GESTION'!#REF!="Moderado"),CONCATENATE("R5C",' RIESGOS DE GESTION'!#REF!),"")</f>
        <v>#REF!</v>
      </c>
      <c r="Z50" s="57" t="e">
        <f>IF(AND(' RIESGOS DE GESTION'!#REF!="Muy Baja",' RIESGOS DE GESTION'!#REF!="Moderado"),CONCATENATE("R5C",' RIESGOS DE GESTION'!#REF!),"")</f>
        <v>#REF!</v>
      </c>
      <c r="AA50" s="58" t="e">
        <f>IF(AND(' RIESGOS DE GESTION'!#REF!="Muy Baja",' RIESGOS DE GESTION'!#REF!="Moderado"),CONCATENATE("R5C",' RIESGOS DE GESTION'!#REF!),"")</f>
        <v>#REF!</v>
      </c>
      <c r="AB50" s="41" t="e">
        <f>IF(AND(' RIESGOS DE GESTION'!#REF!="Muy Baja",' RIESGOS DE GESTION'!#REF!="Mayor"),CONCATENATE("R5C",' RIESGOS DE GESTION'!#REF!),"")</f>
        <v>#REF!</v>
      </c>
      <c r="AC50" s="42" t="e">
        <f>IF(AND(' RIESGOS DE GESTION'!#REF!="Muy Baja",' RIESGOS DE GESTION'!#REF!="Mayor"),CONCATENATE("R5C",' RIESGOS DE GESTION'!#REF!),"")</f>
        <v>#REF!</v>
      </c>
      <c r="AD50" s="42" t="e">
        <f>IF(AND(' RIESGOS DE GESTION'!#REF!="Muy Baja",' RIESGOS DE GESTION'!#REF!="Mayor"),CONCATENATE("R5C",' RIESGOS DE GESTION'!#REF!),"")</f>
        <v>#REF!</v>
      </c>
      <c r="AE50" s="42" t="e">
        <f>IF(AND(' RIESGOS DE GESTION'!#REF!="Muy Baja",' RIESGOS DE GESTION'!#REF!="Mayor"),CONCATENATE("R5C",' RIESGOS DE GESTION'!#REF!),"")</f>
        <v>#REF!</v>
      </c>
      <c r="AF50" s="42" t="e">
        <f>IF(AND(' RIESGOS DE GESTION'!#REF!="Muy Baja",' RIESGOS DE GESTION'!#REF!="Mayor"),CONCATENATE("R5C",' RIESGOS DE GESTION'!#REF!),"")</f>
        <v>#REF!</v>
      </c>
      <c r="AG50" s="43" t="e">
        <f>IF(AND(' RIESGOS DE GESTION'!#REF!="Muy Baja",' RIESGOS DE GESTION'!#REF!="Mayor"),CONCATENATE("R5C",' RIESGOS DE GESTION'!#REF!),"")</f>
        <v>#REF!</v>
      </c>
      <c r="AH50" s="44" t="e">
        <f>IF(AND(' RIESGOS DE GESTION'!#REF!="Muy Baja",' RIESGOS DE GESTION'!#REF!="Catastrófico"),CONCATENATE("R5C",' RIESGOS DE GESTION'!#REF!),"")</f>
        <v>#REF!</v>
      </c>
      <c r="AI50" s="45" t="e">
        <f>IF(AND(' RIESGOS DE GESTION'!#REF!="Muy Baja",' RIESGOS DE GESTION'!#REF!="Catastrófico"),CONCATENATE("R5C",' RIESGOS DE GESTION'!#REF!),"")</f>
        <v>#REF!</v>
      </c>
      <c r="AJ50" s="45" t="e">
        <f>IF(AND(' RIESGOS DE GESTION'!#REF!="Muy Baja",' RIESGOS DE GESTION'!#REF!="Catastrófico"),CONCATENATE("R5C",' RIESGOS DE GESTION'!#REF!),"")</f>
        <v>#REF!</v>
      </c>
      <c r="AK50" s="45" t="e">
        <f>IF(AND(' RIESGOS DE GESTION'!#REF!="Muy Baja",' RIESGOS DE GESTION'!#REF!="Catastrófico"),CONCATENATE("R5C",' RIESGOS DE GESTION'!#REF!),"")</f>
        <v>#REF!</v>
      </c>
      <c r="AL50" s="45" t="e">
        <f>IF(AND(' RIESGOS DE GESTION'!#REF!="Muy Baja",' RIESGOS DE GESTION'!#REF!="Catastrófico"),CONCATENATE("R5C",' RIESGOS DE GESTION'!#REF!),"")</f>
        <v>#REF!</v>
      </c>
      <c r="AM50" s="46" t="e">
        <f>IF(AND(' RIESGOS DE GESTION'!#REF!="Muy Baja",' RIESGOS DE GESTION'!#REF!="Catastrófico"),CONCATENATE("R5C",' RIESGOS DE GESTION'!#REF!),"")</f>
        <v>#REF!</v>
      </c>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 customHeight="1" x14ac:dyDescent="0.25">
      <c r="A51" s="72"/>
      <c r="B51" s="452"/>
      <c r="C51" s="452"/>
      <c r="D51" s="453"/>
      <c r="E51" s="493"/>
      <c r="F51" s="494"/>
      <c r="G51" s="494"/>
      <c r="H51" s="494"/>
      <c r="I51" s="495"/>
      <c r="J51" s="65" t="e">
        <f>IF(AND(' RIESGOS DE GESTION'!#REF!="Muy Baja",' RIESGOS DE GESTION'!#REF!="Leve"),CONCATENATE("R6C",' RIESGOS DE GESTION'!#REF!),"")</f>
        <v>#REF!</v>
      </c>
      <c r="K51" s="66" t="e">
        <f>IF(AND(' RIESGOS DE GESTION'!#REF!="Muy Baja",' RIESGOS DE GESTION'!#REF!="Leve"),CONCATENATE("R6C",' RIESGOS DE GESTION'!#REF!),"")</f>
        <v>#REF!</v>
      </c>
      <c r="L51" s="66" t="e">
        <f>IF(AND(' RIESGOS DE GESTION'!#REF!="Muy Baja",' RIESGOS DE GESTION'!#REF!="Leve"),CONCATENATE("R6C",' RIESGOS DE GESTION'!#REF!),"")</f>
        <v>#REF!</v>
      </c>
      <c r="M51" s="66" t="e">
        <f>IF(AND(' RIESGOS DE GESTION'!#REF!="Muy Baja",' RIESGOS DE GESTION'!#REF!="Leve"),CONCATENATE("R6C",' RIESGOS DE GESTION'!#REF!),"")</f>
        <v>#REF!</v>
      </c>
      <c r="N51" s="66" t="e">
        <f>IF(AND(' RIESGOS DE GESTION'!#REF!="Muy Baja",' RIESGOS DE GESTION'!#REF!="Leve"),CONCATENATE("R6C",' RIESGOS DE GESTION'!#REF!),"")</f>
        <v>#REF!</v>
      </c>
      <c r="O51" s="67" t="e">
        <f>IF(AND(' RIESGOS DE GESTION'!#REF!="Muy Baja",' RIESGOS DE GESTION'!#REF!="Leve"),CONCATENATE("R6C",' RIESGOS DE GESTION'!#REF!),"")</f>
        <v>#REF!</v>
      </c>
      <c r="P51" s="65" t="e">
        <f>IF(AND(' RIESGOS DE GESTION'!#REF!="Muy Baja",' RIESGOS DE GESTION'!#REF!="Menor"),CONCATENATE("R6C",' RIESGOS DE GESTION'!#REF!),"")</f>
        <v>#REF!</v>
      </c>
      <c r="Q51" s="66" t="e">
        <f>IF(AND(' RIESGOS DE GESTION'!#REF!="Muy Baja",' RIESGOS DE GESTION'!#REF!="Menor"),CONCATENATE("R6C",' RIESGOS DE GESTION'!#REF!),"")</f>
        <v>#REF!</v>
      </c>
      <c r="R51" s="66" t="e">
        <f>IF(AND(' RIESGOS DE GESTION'!#REF!="Muy Baja",' RIESGOS DE GESTION'!#REF!="Menor"),CONCATENATE("R6C",' RIESGOS DE GESTION'!#REF!),"")</f>
        <v>#REF!</v>
      </c>
      <c r="S51" s="66" t="e">
        <f>IF(AND(' RIESGOS DE GESTION'!#REF!="Muy Baja",' RIESGOS DE GESTION'!#REF!="Menor"),CONCATENATE("R6C",' RIESGOS DE GESTION'!#REF!),"")</f>
        <v>#REF!</v>
      </c>
      <c r="T51" s="66" t="e">
        <f>IF(AND(' RIESGOS DE GESTION'!#REF!="Muy Baja",' RIESGOS DE GESTION'!#REF!="Menor"),CONCATENATE("R6C",' RIESGOS DE GESTION'!#REF!),"")</f>
        <v>#REF!</v>
      </c>
      <c r="U51" s="67" t="e">
        <f>IF(AND(' RIESGOS DE GESTION'!#REF!="Muy Baja",' RIESGOS DE GESTION'!#REF!="Menor"),CONCATENATE("R6C",' RIESGOS DE GESTION'!#REF!),"")</f>
        <v>#REF!</v>
      </c>
      <c r="V51" s="56" t="e">
        <f>IF(AND(' RIESGOS DE GESTION'!#REF!="Muy Baja",' RIESGOS DE GESTION'!#REF!="Moderado"),CONCATENATE("R6C",' RIESGOS DE GESTION'!#REF!),"")</f>
        <v>#REF!</v>
      </c>
      <c r="W51" s="57" t="e">
        <f>IF(AND(' RIESGOS DE GESTION'!#REF!="Muy Baja",' RIESGOS DE GESTION'!#REF!="Moderado"),CONCATENATE("R6C",' RIESGOS DE GESTION'!#REF!),"")</f>
        <v>#REF!</v>
      </c>
      <c r="X51" s="57" t="e">
        <f>IF(AND(' RIESGOS DE GESTION'!#REF!="Muy Baja",' RIESGOS DE GESTION'!#REF!="Moderado"),CONCATENATE("R6C",' RIESGOS DE GESTION'!#REF!),"")</f>
        <v>#REF!</v>
      </c>
      <c r="Y51" s="57" t="e">
        <f>IF(AND(' RIESGOS DE GESTION'!#REF!="Muy Baja",' RIESGOS DE GESTION'!#REF!="Moderado"),CONCATENATE("R6C",' RIESGOS DE GESTION'!#REF!),"")</f>
        <v>#REF!</v>
      </c>
      <c r="Z51" s="57" t="e">
        <f>IF(AND(' RIESGOS DE GESTION'!#REF!="Muy Baja",' RIESGOS DE GESTION'!#REF!="Moderado"),CONCATENATE("R6C",' RIESGOS DE GESTION'!#REF!),"")</f>
        <v>#REF!</v>
      </c>
      <c r="AA51" s="58" t="e">
        <f>IF(AND(' RIESGOS DE GESTION'!#REF!="Muy Baja",' RIESGOS DE GESTION'!#REF!="Moderado"),CONCATENATE("R6C",' RIESGOS DE GESTION'!#REF!),"")</f>
        <v>#REF!</v>
      </c>
      <c r="AB51" s="41" t="e">
        <f>IF(AND(' RIESGOS DE GESTION'!#REF!="Muy Baja",' RIESGOS DE GESTION'!#REF!="Mayor"),CONCATENATE("R6C",' RIESGOS DE GESTION'!#REF!),"")</f>
        <v>#REF!</v>
      </c>
      <c r="AC51" s="42" t="e">
        <f>IF(AND(' RIESGOS DE GESTION'!#REF!="Muy Baja",' RIESGOS DE GESTION'!#REF!="Mayor"),CONCATENATE("R6C",' RIESGOS DE GESTION'!#REF!),"")</f>
        <v>#REF!</v>
      </c>
      <c r="AD51" s="42" t="e">
        <f>IF(AND(' RIESGOS DE GESTION'!#REF!="Muy Baja",' RIESGOS DE GESTION'!#REF!="Mayor"),CONCATENATE("R6C",' RIESGOS DE GESTION'!#REF!),"")</f>
        <v>#REF!</v>
      </c>
      <c r="AE51" s="42" t="e">
        <f>IF(AND(' RIESGOS DE GESTION'!#REF!="Muy Baja",' RIESGOS DE GESTION'!#REF!="Mayor"),CONCATENATE("R6C",' RIESGOS DE GESTION'!#REF!),"")</f>
        <v>#REF!</v>
      </c>
      <c r="AF51" s="42" t="e">
        <f>IF(AND(' RIESGOS DE GESTION'!#REF!="Muy Baja",' RIESGOS DE GESTION'!#REF!="Mayor"),CONCATENATE("R6C",' RIESGOS DE GESTION'!#REF!),"")</f>
        <v>#REF!</v>
      </c>
      <c r="AG51" s="43" t="e">
        <f>IF(AND(' RIESGOS DE GESTION'!#REF!="Muy Baja",' RIESGOS DE GESTION'!#REF!="Mayor"),CONCATENATE("R6C",' RIESGOS DE GESTION'!#REF!),"")</f>
        <v>#REF!</v>
      </c>
      <c r="AH51" s="44" t="e">
        <f>IF(AND(' RIESGOS DE GESTION'!#REF!="Muy Baja",' RIESGOS DE GESTION'!#REF!="Catastrófico"),CONCATENATE("R6C",' RIESGOS DE GESTION'!#REF!),"")</f>
        <v>#REF!</v>
      </c>
      <c r="AI51" s="45" t="e">
        <f>IF(AND(' RIESGOS DE GESTION'!#REF!="Muy Baja",' RIESGOS DE GESTION'!#REF!="Catastrófico"),CONCATENATE("R6C",' RIESGOS DE GESTION'!#REF!),"")</f>
        <v>#REF!</v>
      </c>
      <c r="AJ51" s="45" t="e">
        <f>IF(AND(' RIESGOS DE GESTION'!#REF!="Muy Baja",' RIESGOS DE GESTION'!#REF!="Catastrófico"),CONCATENATE("R6C",' RIESGOS DE GESTION'!#REF!),"")</f>
        <v>#REF!</v>
      </c>
      <c r="AK51" s="45" t="e">
        <f>IF(AND(' RIESGOS DE GESTION'!#REF!="Muy Baja",' RIESGOS DE GESTION'!#REF!="Catastrófico"),CONCATENATE("R6C",' RIESGOS DE GESTION'!#REF!),"")</f>
        <v>#REF!</v>
      </c>
      <c r="AL51" s="45" t="e">
        <f>IF(AND(' RIESGOS DE GESTION'!#REF!="Muy Baja",' RIESGOS DE GESTION'!#REF!="Catastrófico"),CONCATENATE("R6C",' RIESGOS DE GESTION'!#REF!),"")</f>
        <v>#REF!</v>
      </c>
      <c r="AM51" s="46" t="e">
        <f>IF(AND(' RIESGOS DE GESTION'!#REF!="Muy Baja",' RIESGOS DE GESTION'!#REF!="Catastrófico"),CONCATENATE("R6C",' RIESGOS DE GESTION'!#REF!),"")</f>
        <v>#REF!</v>
      </c>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ht="15" customHeight="1" x14ac:dyDescent="0.25">
      <c r="A52" s="72"/>
      <c r="B52" s="452"/>
      <c r="C52" s="452"/>
      <c r="D52" s="453"/>
      <c r="E52" s="493"/>
      <c r="F52" s="494"/>
      <c r="G52" s="494"/>
      <c r="H52" s="494"/>
      <c r="I52" s="495"/>
      <c r="J52" s="65" t="e">
        <f>IF(AND(' RIESGOS DE GESTION'!#REF!="Muy Baja",' RIESGOS DE GESTION'!#REF!="Leve"),CONCATENATE("R7C",' RIESGOS DE GESTION'!#REF!),"")</f>
        <v>#REF!</v>
      </c>
      <c r="K52" s="66" t="e">
        <f>IF(AND(' RIESGOS DE GESTION'!#REF!="Muy Baja",' RIESGOS DE GESTION'!#REF!="Leve"),CONCATENATE("R7C",' RIESGOS DE GESTION'!#REF!),"")</f>
        <v>#REF!</v>
      </c>
      <c r="L52" s="66" t="e">
        <f>IF(AND(' RIESGOS DE GESTION'!#REF!="Muy Baja",' RIESGOS DE GESTION'!#REF!="Leve"),CONCATENATE("R7C",' RIESGOS DE GESTION'!#REF!),"")</f>
        <v>#REF!</v>
      </c>
      <c r="M52" s="66" t="e">
        <f>IF(AND(' RIESGOS DE GESTION'!#REF!="Muy Baja",' RIESGOS DE GESTION'!#REF!="Leve"),CONCATENATE("R7C",' RIESGOS DE GESTION'!#REF!),"")</f>
        <v>#REF!</v>
      </c>
      <c r="N52" s="66" t="e">
        <f>IF(AND(' RIESGOS DE GESTION'!#REF!="Muy Baja",' RIESGOS DE GESTION'!#REF!="Leve"),CONCATENATE("R7C",' RIESGOS DE GESTION'!#REF!),"")</f>
        <v>#REF!</v>
      </c>
      <c r="O52" s="67" t="e">
        <f>IF(AND(' RIESGOS DE GESTION'!#REF!="Muy Baja",' RIESGOS DE GESTION'!#REF!="Leve"),CONCATENATE("R7C",' RIESGOS DE GESTION'!#REF!),"")</f>
        <v>#REF!</v>
      </c>
      <c r="P52" s="65" t="e">
        <f>IF(AND(' RIESGOS DE GESTION'!#REF!="Muy Baja",' RIESGOS DE GESTION'!#REF!="Menor"),CONCATENATE("R7C",' RIESGOS DE GESTION'!#REF!),"")</f>
        <v>#REF!</v>
      </c>
      <c r="Q52" s="66" t="e">
        <f>IF(AND(' RIESGOS DE GESTION'!#REF!="Muy Baja",' RIESGOS DE GESTION'!#REF!="Menor"),CONCATENATE("R7C",' RIESGOS DE GESTION'!#REF!),"")</f>
        <v>#REF!</v>
      </c>
      <c r="R52" s="66" t="e">
        <f>IF(AND(' RIESGOS DE GESTION'!#REF!="Muy Baja",' RIESGOS DE GESTION'!#REF!="Menor"),CONCATENATE("R7C",' RIESGOS DE GESTION'!#REF!),"")</f>
        <v>#REF!</v>
      </c>
      <c r="S52" s="66" t="e">
        <f>IF(AND(' RIESGOS DE GESTION'!#REF!="Muy Baja",' RIESGOS DE GESTION'!#REF!="Menor"),CONCATENATE("R7C",' RIESGOS DE GESTION'!#REF!),"")</f>
        <v>#REF!</v>
      </c>
      <c r="T52" s="66" t="e">
        <f>IF(AND(' RIESGOS DE GESTION'!#REF!="Muy Baja",' RIESGOS DE GESTION'!#REF!="Menor"),CONCATENATE("R7C",' RIESGOS DE GESTION'!#REF!),"")</f>
        <v>#REF!</v>
      </c>
      <c r="U52" s="67" t="e">
        <f>IF(AND(' RIESGOS DE GESTION'!#REF!="Muy Baja",' RIESGOS DE GESTION'!#REF!="Menor"),CONCATENATE("R7C",' RIESGOS DE GESTION'!#REF!),"")</f>
        <v>#REF!</v>
      </c>
      <c r="V52" s="56" t="e">
        <f>IF(AND(' RIESGOS DE GESTION'!#REF!="Muy Baja",' RIESGOS DE GESTION'!#REF!="Moderado"),CONCATENATE("R7C",' RIESGOS DE GESTION'!#REF!),"")</f>
        <v>#REF!</v>
      </c>
      <c r="W52" s="57" t="e">
        <f>IF(AND(' RIESGOS DE GESTION'!#REF!="Muy Baja",' RIESGOS DE GESTION'!#REF!="Moderado"),CONCATENATE("R7C",' RIESGOS DE GESTION'!#REF!),"")</f>
        <v>#REF!</v>
      </c>
      <c r="X52" s="57" t="e">
        <f>IF(AND(' RIESGOS DE GESTION'!#REF!="Muy Baja",' RIESGOS DE GESTION'!#REF!="Moderado"),CONCATENATE("R7C",' RIESGOS DE GESTION'!#REF!),"")</f>
        <v>#REF!</v>
      </c>
      <c r="Y52" s="57" t="e">
        <f>IF(AND(' RIESGOS DE GESTION'!#REF!="Muy Baja",' RIESGOS DE GESTION'!#REF!="Moderado"),CONCATENATE("R7C",' RIESGOS DE GESTION'!#REF!),"")</f>
        <v>#REF!</v>
      </c>
      <c r="Z52" s="57" t="e">
        <f>IF(AND(' RIESGOS DE GESTION'!#REF!="Muy Baja",' RIESGOS DE GESTION'!#REF!="Moderado"),CONCATENATE("R7C",' RIESGOS DE GESTION'!#REF!),"")</f>
        <v>#REF!</v>
      </c>
      <c r="AA52" s="58" t="e">
        <f>IF(AND(' RIESGOS DE GESTION'!#REF!="Muy Baja",' RIESGOS DE GESTION'!#REF!="Moderado"),CONCATENATE("R7C",' RIESGOS DE GESTION'!#REF!),"")</f>
        <v>#REF!</v>
      </c>
      <c r="AB52" s="41" t="e">
        <f>IF(AND(' RIESGOS DE GESTION'!#REF!="Muy Baja",' RIESGOS DE GESTION'!#REF!="Mayor"),CONCATENATE("R7C",' RIESGOS DE GESTION'!#REF!),"")</f>
        <v>#REF!</v>
      </c>
      <c r="AC52" s="42" t="e">
        <f>IF(AND(' RIESGOS DE GESTION'!#REF!="Muy Baja",' RIESGOS DE GESTION'!#REF!="Mayor"),CONCATENATE("R7C",' RIESGOS DE GESTION'!#REF!),"")</f>
        <v>#REF!</v>
      </c>
      <c r="AD52" s="42" t="e">
        <f>IF(AND(' RIESGOS DE GESTION'!#REF!="Muy Baja",' RIESGOS DE GESTION'!#REF!="Mayor"),CONCATENATE("R7C",' RIESGOS DE GESTION'!#REF!),"")</f>
        <v>#REF!</v>
      </c>
      <c r="AE52" s="42" t="e">
        <f>IF(AND(' RIESGOS DE GESTION'!#REF!="Muy Baja",' RIESGOS DE GESTION'!#REF!="Mayor"),CONCATENATE("R7C",' RIESGOS DE GESTION'!#REF!),"")</f>
        <v>#REF!</v>
      </c>
      <c r="AF52" s="42" t="e">
        <f>IF(AND(' RIESGOS DE GESTION'!#REF!="Muy Baja",' RIESGOS DE GESTION'!#REF!="Mayor"),CONCATENATE("R7C",' RIESGOS DE GESTION'!#REF!),"")</f>
        <v>#REF!</v>
      </c>
      <c r="AG52" s="43" t="e">
        <f>IF(AND(' RIESGOS DE GESTION'!#REF!="Muy Baja",' RIESGOS DE GESTION'!#REF!="Mayor"),CONCATENATE("R7C",' RIESGOS DE GESTION'!#REF!),"")</f>
        <v>#REF!</v>
      </c>
      <c r="AH52" s="44" t="e">
        <f>IF(AND(' RIESGOS DE GESTION'!#REF!="Muy Baja",' RIESGOS DE GESTION'!#REF!="Catastrófico"),CONCATENATE("R7C",' RIESGOS DE GESTION'!#REF!),"")</f>
        <v>#REF!</v>
      </c>
      <c r="AI52" s="45" t="e">
        <f>IF(AND(' RIESGOS DE GESTION'!#REF!="Muy Baja",' RIESGOS DE GESTION'!#REF!="Catastrófico"),CONCATENATE("R7C",' RIESGOS DE GESTION'!#REF!),"")</f>
        <v>#REF!</v>
      </c>
      <c r="AJ52" s="45" t="e">
        <f>IF(AND(' RIESGOS DE GESTION'!#REF!="Muy Baja",' RIESGOS DE GESTION'!#REF!="Catastrófico"),CONCATENATE("R7C",' RIESGOS DE GESTION'!#REF!),"")</f>
        <v>#REF!</v>
      </c>
      <c r="AK52" s="45" t="e">
        <f>IF(AND(' RIESGOS DE GESTION'!#REF!="Muy Baja",' RIESGOS DE GESTION'!#REF!="Catastrófico"),CONCATENATE("R7C",' RIESGOS DE GESTION'!#REF!),"")</f>
        <v>#REF!</v>
      </c>
      <c r="AL52" s="45" t="e">
        <f>IF(AND(' RIESGOS DE GESTION'!#REF!="Muy Baja",' RIESGOS DE GESTION'!#REF!="Catastrófico"),CONCATENATE("R7C",' RIESGOS DE GESTION'!#REF!),"")</f>
        <v>#REF!</v>
      </c>
      <c r="AM52" s="46" t="e">
        <f>IF(AND(' RIESGOS DE GESTION'!#REF!="Muy Baja",' RIESGOS DE GESTION'!#REF!="Catastrófico"),CONCATENATE("R7C",' RIESGOS DE GESTION'!#REF!),"")</f>
        <v>#REF!</v>
      </c>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452"/>
      <c r="C53" s="452"/>
      <c r="D53" s="453"/>
      <c r="E53" s="493"/>
      <c r="F53" s="494"/>
      <c r="G53" s="494"/>
      <c r="H53" s="494"/>
      <c r="I53" s="495"/>
      <c r="J53" s="65" t="e">
        <f>IF(AND(' RIESGOS DE GESTION'!#REF!="Muy Baja",' RIESGOS DE GESTION'!#REF!="Leve"),CONCATENATE("R8C",' RIESGOS DE GESTION'!#REF!),"")</f>
        <v>#REF!</v>
      </c>
      <c r="K53" s="66" t="e">
        <f>IF(AND(' RIESGOS DE GESTION'!#REF!="Muy Baja",' RIESGOS DE GESTION'!#REF!="Leve"),CONCATENATE("R8C",' RIESGOS DE GESTION'!#REF!),"")</f>
        <v>#REF!</v>
      </c>
      <c r="L53" s="66" t="e">
        <f>IF(AND(' RIESGOS DE GESTION'!#REF!="Muy Baja",' RIESGOS DE GESTION'!#REF!="Leve"),CONCATENATE("R8C",' RIESGOS DE GESTION'!#REF!),"")</f>
        <v>#REF!</v>
      </c>
      <c r="M53" s="66" t="e">
        <f>IF(AND(' RIESGOS DE GESTION'!#REF!="Muy Baja",' RIESGOS DE GESTION'!#REF!="Leve"),CONCATENATE("R8C",' RIESGOS DE GESTION'!#REF!),"")</f>
        <v>#REF!</v>
      </c>
      <c r="N53" s="66" t="e">
        <f>IF(AND(' RIESGOS DE GESTION'!#REF!="Muy Baja",' RIESGOS DE GESTION'!#REF!="Leve"),CONCATENATE("R8C",' RIESGOS DE GESTION'!#REF!),"")</f>
        <v>#REF!</v>
      </c>
      <c r="O53" s="67" t="e">
        <f>IF(AND(' RIESGOS DE GESTION'!#REF!="Muy Baja",' RIESGOS DE GESTION'!#REF!="Leve"),CONCATENATE("R8C",' RIESGOS DE GESTION'!#REF!),"")</f>
        <v>#REF!</v>
      </c>
      <c r="P53" s="65" t="e">
        <f>IF(AND(' RIESGOS DE GESTION'!#REF!="Muy Baja",' RIESGOS DE GESTION'!#REF!="Menor"),CONCATENATE("R8C",' RIESGOS DE GESTION'!#REF!),"")</f>
        <v>#REF!</v>
      </c>
      <c r="Q53" s="66" t="e">
        <f>IF(AND(' RIESGOS DE GESTION'!#REF!="Muy Baja",' RIESGOS DE GESTION'!#REF!="Menor"),CONCATENATE("R8C",' RIESGOS DE GESTION'!#REF!),"")</f>
        <v>#REF!</v>
      </c>
      <c r="R53" s="66" t="e">
        <f>IF(AND(' RIESGOS DE GESTION'!#REF!="Muy Baja",' RIESGOS DE GESTION'!#REF!="Menor"),CONCATENATE("R8C",' RIESGOS DE GESTION'!#REF!),"")</f>
        <v>#REF!</v>
      </c>
      <c r="S53" s="66" t="e">
        <f>IF(AND(' RIESGOS DE GESTION'!#REF!="Muy Baja",' RIESGOS DE GESTION'!#REF!="Menor"),CONCATENATE("R8C",' RIESGOS DE GESTION'!#REF!),"")</f>
        <v>#REF!</v>
      </c>
      <c r="T53" s="66" t="e">
        <f>IF(AND(' RIESGOS DE GESTION'!#REF!="Muy Baja",' RIESGOS DE GESTION'!#REF!="Menor"),CONCATENATE("R8C",' RIESGOS DE GESTION'!#REF!),"")</f>
        <v>#REF!</v>
      </c>
      <c r="U53" s="67" t="e">
        <f>IF(AND(' RIESGOS DE GESTION'!#REF!="Muy Baja",' RIESGOS DE GESTION'!#REF!="Menor"),CONCATENATE("R8C",' RIESGOS DE GESTION'!#REF!),"")</f>
        <v>#REF!</v>
      </c>
      <c r="V53" s="56" t="e">
        <f>IF(AND(' RIESGOS DE GESTION'!#REF!="Muy Baja",' RIESGOS DE GESTION'!#REF!="Moderado"),CONCATENATE("R8C",' RIESGOS DE GESTION'!#REF!),"")</f>
        <v>#REF!</v>
      </c>
      <c r="W53" s="57" t="e">
        <f>IF(AND(' RIESGOS DE GESTION'!#REF!="Muy Baja",' RIESGOS DE GESTION'!#REF!="Moderado"),CONCATENATE("R8C",' RIESGOS DE GESTION'!#REF!),"")</f>
        <v>#REF!</v>
      </c>
      <c r="X53" s="57" t="e">
        <f>IF(AND(' RIESGOS DE GESTION'!#REF!="Muy Baja",' RIESGOS DE GESTION'!#REF!="Moderado"),CONCATENATE("R8C",' RIESGOS DE GESTION'!#REF!),"")</f>
        <v>#REF!</v>
      </c>
      <c r="Y53" s="57" t="e">
        <f>IF(AND(' RIESGOS DE GESTION'!#REF!="Muy Baja",' RIESGOS DE GESTION'!#REF!="Moderado"),CONCATENATE("R8C",' RIESGOS DE GESTION'!#REF!),"")</f>
        <v>#REF!</v>
      </c>
      <c r="Z53" s="57" t="e">
        <f>IF(AND(' RIESGOS DE GESTION'!#REF!="Muy Baja",' RIESGOS DE GESTION'!#REF!="Moderado"),CONCATENATE("R8C",' RIESGOS DE GESTION'!#REF!),"")</f>
        <v>#REF!</v>
      </c>
      <c r="AA53" s="58" t="e">
        <f>IF(AND(' RIESGOS DE GESTION'!#REF!="Muy Baja",' RIESGOS DE GESTION'!#REF!="Moderado"),CONCATENATE("R8C",' RIESGOS DE GESTION'!#REF!),"")</f>
        <v>#REF!</v>
      </c>
      <c r="AB53" s="41" t="e">
        <f>IF(AND(' RIESGOS DE GESTION'!#REF!="Muy Baja",' RIESGOS DE GESTION'!#REF!="Mayor"),CONCATENATE("R8C",' RIESGOS DE GESTION'!#REF!),"")</f>
        <v>#REF!</v>
      </c>
      <c r="AC53" s="42" t="e">
        <f>IF(AND(' RIESGOS DE GESTION'!#REF!="Muy Baja",' RIESGOS DE GESTION'!#REF!="Mayor"),CONCATENATE("R8C",' RIESGOS DE GESTION'!#REF!),"")</f>
        <v>#REF!</v>
      </c>
      <c r="AD53" s="42" t="e">
        <f>IF(AND(' RIESGOS DE GESTION'!#REF!="Muy Baja",' RIESGOS DE GESTION'!#REF!="Mayor"),CONCATENATE("R8C",' RIESGOS DE GESTION'!#REF!),"")</f>
        <v>#REF!</v>
      </c>
      <c r="AE53" s="42" t="e">
        <f>IF(AND(' RIESGOS DE GESTION'!#REF!="Muy Baja",' RIESGOS DE GESTION'!#REF!="Mayor"),CONCATENATE("R8C",' RIESGOS DE GESTION'!#REF!),"")</f>
        <v>#REF!</v>
      </c>
      <c r="AF53" s="42" t="e">
        <f>IF(AND(' RIESGOS DE GESTION'!#REF!="Muy Baja",' RIESGOS DE GESTION'!#REF!="Mayor"),CONCATENATE("R8C",' RIESGOS DE GESTION'!#REF!),"")</f>
        <v>#REF!</v>
      </c>
      <c r="AG53" s="43" t="e">
        <f>IF(AND(' RIESGOS DE GESTION'!#REF!="Muy Baja",' RIESGOS DE GESTION'!#REF!="Mayor"),CONCATENATE("R8C",' RIESGOS DE GESTION'!#REF!),"")</f>
        <v>#REF!</v>
      </c>
      <c r="AH53" s="44" t="e">
        <f>IF(AND(' RIESGOS DE GESTION'!#REF!="Muy Baja",' RIESGOS DE GESTION'!#REF!="Catastrófico"),CONCATENATE("R8C",' RIESGOS DE GESTION'!#REF!),"")</f>
        <v>#REF!</v>
      </c>
      <c r="AI53" s="45" t="e">
        <f>IF(AND(' RIESGOS DE GESTION'!#REF!="Muy Baja",' RIESGOS DE GESTION'!#REF!="Catastrófico"),CONCATENATE("R8C",' RIESGOS DE GESTION'!#REF!),"")</f>
        <v>#REF!</v>
      </c>
      <c r="AJ53" s="45" t="e">
        <f>IF(AND(' RIESGOS DE GESTION'!#REF!="Muy Baja",' RIESGOS DE GESTION'!#REF!="Catastrófico"),CONCATENATE("R8C",' RIESGOS DE GESTION'!#REF!),"")</f>
        <v>#REF!</v>
      </c>
      <c r="AK53" s="45" t="e">
        <f>IF(AND(' RIESGOS DE GESTION'!#REF!="Muy Baja",' RIESGOS DE GESTION'!#REF!="Catastrófico"),CONCATENATE("R8C",' RIESGOS DE GESTION'!#REF!),"")</f>
        <v>#REF!</v>
      </c>
      <c r="AL53" s="45" t="e">
        <f>IF(AND(' RIESGOS DE GESTION'!#REF!="Muy Baja",' RIESGOS DE GESTION'!#REF!="Catastrófico"),CONCATENATE("R8C",' RIESGOS DE GESTION'!#REF!),"")</f>
        <v>#REF!</v>
      </c>
      <c r="AM53" s="46" t="e">
        <f>IF(AND(' RIESGOS DE GESTION'!#REF!="Muy Baja",' RIESGOS DE GESTION'!#REF!="Catastrófico"),CONCATENATE("R8C",' RIESGOS DE GESTION'!#REF!),"")</f>
        <v>#REF!</v>
      </c>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452"/>
      <c r="C54" s="452"/>
      <c r="D54" s="453"/>
      <c r="E54" s="493"/>
      <c r="F54" s="494"/>
      <c r="G54" s="494"/>
      <c r="H54" s="494"/>
      <c r="I54" s="495"/>
      <c r="J54" s="65" t="e">
        <f>IF(AND(' RIESGOS DE GESTION'!#REF!="Muy Baja",' RIESGOS DE GESTION'!#REF!="Leve"),CONCATENATE("R9C",' RIESGOS DE GESTION'!#REF!),"")</f>
        <v>#REF!</v>
      </c>
      <c r="K54" s="66" t="e">
        <f>IF(AND(' RIESGOS DE GESTION'!#REF!="Muy Baja",' RIESGOS DE GESTION'!#REF!="Leve"),CONCATENATE("R9C",' RIESGOS DE GESTION'!#REF!),"")</f>
        <v>#REF!</v>
      </c>
      <c r="L54" s="66" t="e">
        <f>IF(AND(' RIESGOS DE GESTION'!#REF!="Muy Baja",' RIESGOS DE GESTION'!#REF!="Leve"),CONCATENATE("R9C",' RIESGOS DE GESTION'!#REF!),"")</f>
        <v>#REF!</v>
      </c>
      <c r="M54" s="66" t="e">
        <f>IF(AND(' RIESGOS DE GESTION'!#REF!="Muy Baja",' RIESGOS DE GESTION'!#REF!="Leve"),CONCATENATE("R9C",' RIESGOS DE GESTION'!#REF!),"")</f>
        <v>#REF!</v>
      </c>
      <c r="N54" s="66" t="e">
        <f>IF(AND(' RIESGOS DE GESTION'!#REF!="Muy Baja",' RIESGOS DE GESTION'!#REF!="Leve"),CONCATENATE("R9C",' RIESGOS DE GESTION'!#REF!),"")</f>
        <v>#REF!</v>
      </c>
      <c r="O54" s="67" t="e">
        <f>IF(AND(' RIESGOS DE GESTION'!#REF!="Muy Baja",' RIESGOS DE GESTION'!#REF!="Leve"),CONCATENATE("R9C",' RIESGOS DE GESTION'!#REF!),"")</f>
        <v>#REF!</v>
      </c>
      <c r="P54" s="65" t="e">
        <f>IF(AND(' RIESGOS DE GESTION'!#REF!="Muy Baja",' RIESGOS DE GESTION'!#REF!="Menor"),CONCATENATE("R9C",' RIESGOS DE GESTION'!#REF!),"")</f>
        <v>#REF!</v>
      </c>
      <c r="Q54" s="66" t="e">
        <f>IF(AND(' RIESGOS DE GESTION'!#REF!="Muy Baja",' RIESGOS DE GESTION'!#REF!="Menor"),CONCATENATE("R9C",' RIESGOS DE GESTION'!#REF!),"")</f>
        <v>#REF!</v>
      </c>
      <c r="R54" s="66" t="e">
        <f>IF(AND(' RIESGOS DE GESTION'!#REF!="Muy Baja",' RIESGOS DE GESTION'!#REF!="Menor"),CONCATENATE("R9C",' RIESGOS DE GESTION'!#REF!),"")</f>
        <v>#REF!</v>
      </c>
      <c r="S54" s="66" t="e">
        <f>IF(AND(' RIESGOS DE GESTION'!#REF!="Muy Baja",' RIESGOS DE GESTION'!#REF!="Menor"),CONCATENATE("R9C",' RIESGOS DE GESTION'!#REF!),"")</f>
        <v>#REF!</v>
      </c>
      <c r="T54" s="66" t="e">
        <f>IF(AND(' RIESGOS DE GESTION'!#REF!="Muy Baja",' RIESGOS DE GESTION'!#REF!="Menor"),CONCATENATE("R9C",' RIESGOS DE GESTION'!#REF!),"")</f>
        <v>#REF!</v>
      </c>
      <c r="U54" s="67" t="e">
        <f>IF(AND(' RIESGOS DE GESTION'!#REF!="Muy Baja",' RIESGOS DE GESTION'!#REF!="Menor"),CONCATENATE("R9C",' RIESGOS DE GESTION'!#REF!),"")</f>
        <v>#REF!</v>
      </c>
      <c r="V54" s="56" t="e">
        <f>IF(AND(' RIESGOS DE GESTION'!#REF!="Muy Baja",' RIESGOS DE GESTION'!#REF!="Moderado"),CONCATENATE("R9C",' RIESGOS DE GESTION'!#REF!),"")</f>
        <v>#REF!</v>
      </c>
      <c r="W54" s="57" t="e">
        <f>IF(AND(' RIESGOS DE GESTION'!#REF!="Muy Baja",' RIESGOS DE GESTION'!#REF!="Moderado"),CONCATENATE("R9C",' RIESGOS DE GESTION'!#REF!),"")</f>
        <v>#REF!</v>
      </c>
      <c r="X54" s="57" t="e">
        <f>IF(AND(' RIESGOS DE GESTION'!#REF!="Muy Baja",' RIESGOS DE GESTION'!#REF!="Moderado"),CONCATENATE("R9C",' RIESGOS DE GESTION'!#REF!),"")</f>
        <v>#REF!</v>
      </c>
      <c r="Y54" s="57" t="e">
        <f>IF(AND(' RIESGOS DE GESTION'!#REF!="Muy Baja",' RIESGOS DE GESTION'!#REF!="Moderado"),CONCATENATE("R9C",' RIESGOS DE GESTION'!#REF!),"")</f>
        <v>#REF!</v>
      </c>
      <c r="Z54" s="57" t="e">
        <f>IF(AND(' RIESGOS DE GESTION'!#REF!="Muy Baja",' RIESGOS DE GESTION'!#REF!="Moderado"),CONCATENATE("R9C",' RIESGOS DE GESTION'!#REF!),"")</f>
        <v>#REF!</v>
      </c>
      <c r="AA54" s="58" t="e">
        <f>IF(AND(' RIESGOS DE GESTION'!#REF!="Muy Baja",' RIESGOS DE GESTION'!#REF!="Moderado"),CONCATENATE("R9C",' RIESGOS DE GESTION'!#REF!),"")</f>
        <v>#REF!</v>
      </c>
      <c r="AB54" s="41" t="e">
        <f>IF(AND(' RIESGOS DE GESTION'!#REF!="Muy Baja",' RIESGOS DE GESTION'!#REF!="Mayor"),CONCATENATE("R9C",' RIESGOS DE GESTION'!#REF!),"")</f>
        <v>#REF!</v>
      </c>
      <c r="AC54" s="42" t="e">
        <f>IF(AND(' RIESGOS DE GESTION'!#REF!="Muy Baja",' RIESGOS DE GESTION'!#REF!="Mayor"),CONCATENATE("R9C",' RIESGOS DE GESTION'!#REF!),"")</f>
        <v>#REF!</v>
      </c>
      <c r="AD54" s="42" t="e">
        <f>IF(AND(' RIESGOS DE GESTION'!#REF!="Muy Baja",' RIESGOS DE GESTION'!#REF!="Mayor"),CONCATENATE("R9C",' RIESGOS DE GESTION'!#REF!),"")</f>
        <v>#REF!</v>
      </c>
      <c r="AE54" s="42" t="e">
        <f>IF(AND(' RIESGOS DE GESTION'!#REF!="Muy Baja",' RIESGOS DE GESTION'!#REF!="Mayor"),CONCATENATE("R9C",' RIESGOS DE GESTION'!#REF!),"")</f>
        <v>#REF!</v>
      </c>
      <c r="AF54" s="42" t="e">
        <f>IF(AND(' RIESGOS DE GESTION'!#REF!="Muy Baja",' RIESGOS DE GESTION'!#REF!="Mayor"),CONCATENATE("R9C",' RIESGOS DE GESTION'!#REF!),"")</f>
        <v>#REF!</v>
      </c>
      <c r="AG54" s="43" t="e">
        <f>IF(AND(' RIESGOS DE GESTION'!#REF!="Muy Baja",' RIESGOS DE GESTION'!#REF!="Mayor"),CONCATENATE("R9C",' RIESGOS DE GESTION'!#REF!),"")</f>
        <v>#REF!</v>
      </c>
      <c r="AH54" s="44" t="e">
        <f>IF(AND(' RIESGOS DE GESTION'!#REF!="Muy Baja",' RIESGOS DE GESTION'!#REF!="Catastrófico"),CONCATENATE("R9C",' RIESGOS DE GESTION'!#REF!),"")</f>
        <v>#REF!</v>
      </c>
      <c r="AI54" s="45" t="e">
        <f>IF(AND(' RIESGOS DE GESTION'!#REF!="Muy Baja",' RIESGOS DE GESTION'!#REF!="Catastrófico"),CONCATENATE("R9C",' RIESGOS DE GESTION'!#REF!),"")</f>
        <v>#REF!</v>
      </c>
      <c r="AJ54" s="45" t="e">
        <f>IF(AND(' RIESGOS DE GESTION'!#REF!="Muy Baja",' RIESGOS DE GESTION'!#REF!="Catastrófico"),CONCATENATE("R9C",' RIESGOS DE GESTION'!#REF!),"")</f>
        <v>#REF!</v>
      </c>
      <c r="AK54" s="45" t="e">
        <f>IF(AND(' RIESGOS DE GESTION'!#REF!="Muy Baja",' RIESGOS DE GESTION'!#REF!="Catastrófico"),CONCATENATE("R9C",' RIESGOS DE GESTION'!#REF!),"")</f>
        <v>#REF!</v>
      </c>
      <c r="AL54" s="45" t="e">
        <f>IF(AND(' RIESGOS DE GESTION'!#REF!="Muy Baja",' RIESGOS DE GESTION'!#REF!="Catastrófico"),CONCATENATE("R9C",' RIESGOS DE GESTION'!#REF!),"")</f>
        <v>#REF!</v>
      </c>
      <c r="AM54" s="46" t="e">
        <f>IF(AND(' RIESGOS DE GESTION'!#REF!="Muy Baja",' RIESGOS DE GESTION'!#REF!="Catastrófico"),CONCATENATE("R9C",' RIESGOS DE GESTION'!#REF!),"")</f>
        <v>#REF!</v>
      </c>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ht="15.75" customHeight="1" thickBot="1" x14ac:dyDescent="0.3">
      <c r="A55" s="72"/>
      <c r="B55" s="452"/>
      <c r="C55" s="452"/>
      <c r="D55" s="453"/>
      <c r="E55" s="496"/>
      <c r="F55" s="497"/>
      <c r="G55" s="497"/>
      <c r="H55" s="497"/>
      <c r="I55" s="498"/>
      <c r="J55" s="68" t="e">
        <f>IF(AND(' RIESGOS DE GESTION'!#REF!="Muy Baja",' RIESGOS DE GESTION'!#REF!="Leve"),CONCATENATE("R10C",' RIESGOS DE GESTION'!#REF!),"")</f>
        <v>#REF!</v>
      </c>
      <c r="K55" s="69" t="e">
        <f>IF(AND(' RIESGOS DE GESTION'!#REF!="Muy Baja",' RIESGOS DE GESTION'!#REF!="Leve"),CONCATENATE("R10C",' RIESGOS DE GESTION'!#REF!),"")</f>
        <v>#REF!</v>
      </c>
      <c r="L55" s="69" t="e">
        <f>IF(AND(' RIESGOS DE GESTION'!#REF!="Muy Baja",' RIESGOS DE GESTION'!#REF!="Leve"),CONCATENATE("R10C",' RIESGOS DE GESTION'!#REF!),"")</f>
        <v>#REF!</v>
      </c>
      <c r="M55" s="69" t="e">
        <f>IF(AND(' RIESGOS DE GESTION'!#REF!="Muy Baja",' RIESGOS DE GESTION'!#REF!="Leve"),CONCATENATE("R10C",' RIESGOS DE GESTION'!#REF!),"")</f>
        <v>#REF!</v>
      </c>
      <c r="N55" s="69" t="e">
        <f>IF(AND(' RIESGOS DE GESTION'!#REF!="Muy Baja",' RIESGOS DE GESTION'!#REF!="Leve"),CONCATENATE("R10C",' RIESGOS DE GESTION'!#REF!),"")</f>
        <v>#REF!</v>
      </c>
      <c r="O55" s="70" t="e">
        <f>IF(AND(' RIESGOS DE GESTION'!#REF!="Muy Baja",' RIESGOS DE GESTION'!#REF!="Leve"),CONCATENATE("R10C",' RIESGOS DE GESTION'!#REF!),"")</f>
        <v>#REF!</v>
      </c>
      <c r="P55" s="68" t="e">
        <f>IF(AND(' RIESGOS DE GESTION'!#REF!="Muy Baja",' RIESGOS DE GESTION'!#REF!="Menor"),CONCATENATE("R10C",' RIESGOS DE GESTION'!#REF!),"")</f>
        <v>#REF!</v>
      </c>
      <c r="Q55" s="69" t="e">
        <f>IF(AND(' RIESGOS DE GESTION'!#REF!="Muy Baja",' RIESGOS DE GESTION'!#REF!="Menor"),CONCATENATE("R10C",' RIESGOS DE GESTION'!#REF!),"")</f>
        <v>#REF!</v>
      </c>
      <c r="R55" s="69" t="e">
        <f>IF(AND(' RIESGOS DE GESTION'!#REF!="Muy Baja",' RIESGOS DE GESTION'!#REF!="Menor"),CONCATENATE("R10C",' RIESGOS DE GESTION'!#REF!),"")</f>
        <v>#REF!</v>
      </c>
      <c r="S55" s="69" t="e">
        <f>IF(AND(' RIESGOS DE GESTION'!#REF!="Muy Baja",' RIESGOS DE GESTION'!#REF!="Menor"),CONCATENATE("R10C",' RIESGOS DE GESTION'!#REF!),"")</f>
        <v>#REF!</v>
      </c>
      <c r="T55" s="69" t="e">
        <f>IF(AND(' RIESGOS DE GESTION'!#REF!="Muy Baja",' RIESGOS DE GESTION'!#REF!="Menor"),CONCATENATE("R10C",' RIESGOS DE GESTION'!#REF!),"")</f>
        <v>#REF!</v>
      </c>
      <c r="U55" s="70" t="e">
        <f>IF(AND(' RIESGOS DE GESTION'!#REF!="Muy Baja",' RIESGOS DE GESTION'!#REF!="Menor"),CONCATENATE("R10C",' RIESGOS DE GESTION'!#REF!),"")</f>
        <v>#REF!</v>
      </c>
      <c r="V55" s="59" t="e">
        <f>IF(AND(' RIESGOS DE GESTION'!#REF!="Muy Baja",' RIESGOS DE GESTION'!#REF!="Moderado"),CONCATENATE("R10C",' RIESGOS DE GESTION'!#REF!),"")</f>
        <v>#REF!</v>
      </c>
      <c r="W55" s="60" t="e">
        <f>IF(AND(' RIESGOS DE GESTION'!#REF!="Muy Baja",' RIESGOS DE GESTION'!#REF!="Moderado"),CONCATENATE("R10C",' RIESGOS DE GESTION'!#REF!),"")</f>
        <v>#REF!</v>
      </c>
      <c r="X55" s="60" t="e">
        <f>IF(AND(' RIESGOS DE GESTION'!#REF!="Muy Baja",' RIESGOS DE GESTION'!#REF!="Moderado"),CONCATENATE("R10C",' RIESGOS DE GESTION'!#REF!),"")</f>
        <v>#REF!</v>
      </c>
      <c r="Y55" s="60" t="e">
        <f>IF(AND(' RIESGOS DE GESTION'!#REF!="Muy Baja",' RIESGOS DE GESTION'!#REF!="Moderado"),CONCATENATE("R10C",' RIESGOS DE GESTION'!#REF!),"")</f>
        <v>#REF!</v>
      </c>
      <c r="Z55" s="60" t="e">
        <f>IF(AND(' RIESGOS DE GESTION'!#REF!="Muy Baja",' RIESGOS DE GESTION'!#REF!="Moderado"),CONCATENATE("R10C",' RIESGOS DE GESTION'!#REF!),"")</f>
        <v>#REF!</v>
      </c>
      <c r="AA55" s="61" t="e">
        <f>IF(AND(' RIESGOS DE GESTION'!#REF!="Muy Baja",' RIESGOS DE GESTION'!#REF!="Moderado"),CONCATENATE("R10C",' RIESGOS DE GESTION'!#REF!),"")</f>
        <v>#REF!</v>
      </c>
      <c r="AB55" s="47" t="e">
        <f>IF(AND(' RIESGOS DE GESTION'!#REF!="Muy Baja",' RIESGOS DE GESTION'!#REF!="Mayor"),CONCATENATE("R10C",' RIESGOS DE GESTION'!#REF!),"")</f>
        <v>#REF!</v>
      </c>
      <c r="AC55" s="48" t="e">
        <f>IF(AND(' RIESGOS DE GESTION'!#REF!="Muy Baja",' RIESGOS DE GESTION'!#REF!="Mayor"),CONCATENATE("R10C",' RIESGOS DE GESTION'!#REF!),"")</f>
        <v>#REF!</v>
      </c>
      <c r="AD55" s="48" t="e">
        <f>IF(AND(' RIESGOS DE GESTION'!#REF!="Muy Baja",' RIESGOS DE GESTION'!#REF!="Mayor"),CONCATENATE("R10C",' RIESGOS DE GESTION'!#REF!),"")</f>
        <v>#REF!</v>
      </c>
      <c r="AE55" s="48" t="e">
        <f>IF(AND(' RIESGOS DE GESTION'!#REF!="Muy Baja",' RIESGOS DE GESTION'!#REF!="Mayor"),CONCATENATE("R10C",' RIESGOS DE GESTION'!#REF!),"")</f>
        <v>#REF!</v>
      </c>
      <c r="AF55" s="48" t="e">
        <f>IF(AND(' RIESGOS DE GESTION'!#REF!="Muy Baja",' RIESGOS DE GESTION'!#REF!="Mayor"),CONCATENATE("R10C",' RIESGOS DE GESTION'!#REF!),"")</f>
        <v>#REF!</v>
      </c>
      <c r="AG55" s="49" t="e">
        <f>IF(AND(' RIESGOS DE GESTION'!#REF!="Muy Baja",' RIESGOS DE GESTION'!#REF!="Mayor"),CONCATENATE("R10C",' RIESGOS DE GESTION'!#REF!),"")</f>
        <v>#REF!</v>
      </c>
      <c r="AH55" s="50" t="e">
        <f>IF(AND(' RIESGOS DE GESTION'!#REF!="Muy Baja",' RIESGOS DE GESTION'!#REF!="Catastrófico"),CONCATENATE("R10C",' RIESGOS DE GESTION'!#REF!),"")</f>
        <v>#REF!</v>
      </c>
      <c r="AI55" s="51" t="e">
        <f>IF(AND(' RIESGOS DE GESTION'!#REF!="Muy Baja",' RIESGOS DE GESTION'!#REF!="Catastrófico"),CONCATENATE("R10C",' RIESGOS DE GESTION'!#REF!),"")</f>
        <v>#REF!</v>
      </c>
      <c r="AJ55" s="51" t="e">
        <f>IF(AND(' RIESGOS DE GESTION'!#REF!="Muy Baja",' RIESGOS DE GESTION'!#REF!="Catastrófico"),CONCATENATE("R10C",' RIESGOS DE GESTION'!#REF!),"")</f>
        <v>#REF!</v>
      </c>
      <c r="AK55" s="51" t="e">
        <f>IF(AND(' RIESGOS DE GESTION'!#REF!="Muy Baja",' RIESGOS DE GESTION'!#REF!="Catastrófico"),CONCATENATE("R10C",' RIESGOS DE GESTION'!#REF!),"")</f>
        <v>#REF!</v>
      </c>
      <c r="AL55" s="51" t="e">
        <f>IF(AND(' RIESGOS DE GESTION'!#REF!="Muy Baja",' RIESGOS DE GESTION'!#REF!="Catastrófico"),CONCATENATE("R10C",' RIESGOS DE GESTION'!#REF!),"")</f>
        <v>#REF!</v>
      </c>
      <c r="AM55" s="52" t="e">
        <f>IF(AND(' RIESGOS DE GESTION'!#REF!="Muy Baja",' RIESGOS DE GESTION'!#REF!="Catastrófico"),CONCATENATE("R10C",' RIESGOS DE GESTION'!#REF!),"")</f>
        <v>#REF!</v>
      </c>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490" t="s">
        <v>381</v>
      </c>
      <c r="K56" s="491"/>
      <c r="L56" s="491"/>
      <c r="M56" s="491"/>
      <c r="N56" s="491"/>
      <c r="O56" s="492"/>
      <c r="P56" s="490" t="s">
        <v>382</v>
      </c>
      <c r="Q56" s="491"/>
      <c r="R56" s="491"/>
      <c r="S56" s="491"/>
      <c r="T56" s="491"/>
      <c r="U56" s="492"/>
      <c r="V56" s="490" t="s">
        <v>383</v>
      </c>
      <c r="W56" s="491"/>
      <c r="X56" s="491"/>
      <c r="Y56" s="491"/>
      <c r="Z56" s="491"/>
      <c r="AA56" s="492"/>
      <c r="AB56" s="490" t="s">
        <v>384</v>
      </c>
      <c r="AC56" s="499"/>
      <c r="AD56" s="491"/>
      <c r="AE56" s="491"/>
      <c r="AF56" s="491"/>
      <c r="AG56" s="492"/>
      <c r="AH56" s="490" t="s">
        <v>385</v>
      </c>
      <c r="AI56" s="491"/>
      <c r="AJ56" s="491"/>
      <c r="AK56" s="491"/>
      <c r="AL56" s="491"/>
      <c r="AM56" s="49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493"/>
      <c r="K57" s="494"/>
      <c r="L57" s="494"/>
      <c r="M57" s="494"/>
      <c r="N57" s="494"/>
      <c r="O57" s="495"/>
      <c r="P57" s="493"/>
      <c r="Q57" s="494"/>
      <c r="R57" s="494"/>
      <c r="S57" s="494"/>
      <c r="T57" s="494"/>
      <c r="U57" s="495"/>
      <c r="V57" s="493"/>
      <c r="W57" s="494"/>
      <c r="X57" s="494"/>
      <c r="Y57" s="494"/>
      <c r="Z57" s="494"/>
      <c r="AA57" s="495"/>
      <c r="AB57" s="493"/>
      <c r="AC57" s="494"/>
      <c r="AD57" s="494"/>
      <c r="AE57" s="494"/>
      <c r="AF57" s="494"/>
      <c r="AG57" s="495"/>
      <c r="AH57" s="493"/>
      <c r="AI57" s="494"/>
      <c r="AJ57" s="494"/>
      <c r="AK57" s="494"/>
      <c r="AL57" s="494"/>
      <c r="AM57" s="495"/>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493"/>
      <c r="K58" s="494"/>
      <c r="L58" s="494"/>
      <c r="M58" s="494"/>
      <c r="N58" s="494"/>
      <c r="O58" s="495"/>
      <c r="P58" s="493"/>
      <c r="Q58" s="494"/>
      <c r="R58" s="494"/>
      <c r="S58" s="494"/>
      <c r="T58" s="494"/>
      <c r="U58" s="495"/>
      <c r="V58" s="493"/>
      <c r="W58" s="494"/>
      <c r="X58" s="494"/>
      <c r="Y58" s="494"/>
      <c r="Z58" s="494"/>
      <c r="AA58" s="495"/>
      <c r="AB58" s="493"/>
      <c r="AC58" s="494"/>
      <c r="AD58" s="494"/>
      <c r="AE58" s="494"/>
      <c r="AF58" s="494"/>
      <c r="AG58" s="495"/>
      <c r="AH58" s="493"/>
      <c r="AI58" s="494"/>
      <c r="AJ58" s="494"/>
      <c r="AK58" s="494"/>
      <c r="AL58" s="494"/>
      <c r="AM58" s="495"/>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493"/>
      <c r="K59" s="494"/>
      <c r="L59" s="494"/>
      <c r="M59" s="494"/>
      <c r="N59" s="494"/>
      <c r="O59" s="495"/>
      <c r="P59" s="493"/>
      <c r="Q59" s="494"/>
      <c r="R59" s="494"/>
      <c r="S59" s="494"/>
      <c r="T59" s="494"/>
      <c r="U59" s="495"/>
      <c r="V59" s="493"/>
      <c r="W59" s="494"/>
      <c r="X59" s="494"/>
      <c r="Y59" s="494"/>
      <c r="Z59" s="494"/>
      <c r="AA59" s="495"/>
      <c r="AB59" s="493"/>
      <c r="AC59" s="494"/>
      <c r="AD59" s="494"/>
      <c r="AE59" s="494"/>
      <c r="AF59" s="494"/>
      <c r="AG59" s="495"/>
      <c r="AH59" s="493"/>
      <c r="AI59" s="494"/>
      <c r="AJ59" s="494"/>
      <c r="AK59" s="494"/>
      <c r="AL59" s="494"/>
      <c r="AM59" s="495"/>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493"/>
      <c r="K60" s="494"/>
      <c r="L60" s="494"/>
      <c r="M60" s="494"/>
      <c r="N60" s="494"/>
      <c r="O60" s="495"/>
      <c r="P60" s="493"/>
      <c r="Q60" s="494"/>
      <c r="R60" s="494"/>
      <c r="S60" s="494"/>
      <c r="T60" s="494"/>
      <c r="U60" s="495"/>
      <c r="V60" s="493"/>
      <c r="W60" s="494"/>
      <c r="X60" s="494"/>
      <c r="Y60" s="494"/>
      <c r="Z60" s="494"/>
      <c r="AA60" s="495"/>
      <c r="AB60" s="493"/>
      <c r="AC60" s="494"/>
      <c r="AD60" s="494"/>
      <c r="AE60" s="494"/>
      <c r="AF60" s="494"/>
      <c r="AG60" s="495"/>
      <c r="AH60" s="493"/>
      <c r="AI60" s="494"/>
      <c r="AJ60" s="494"/>
      <c r="AK60" s="494"/>
      <c r="AL60" s="494"/>
      <c r="AM60" s="495"/>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ht="15.75" thickBot="1" x14ac:dyDescent="0.3">
      <c r="A61" s="72"/>
      <c r="B61" s="72"/>
      <c r="C61" s="72"/>
      <c r="D61" s="72"/>
      <c r="E61" s="72"/>
      <c r="F61" s="72"/>
      <c r="G61" s="72"/>
      <c r="H61" s="72"/>
      <c r="I61" s="72"/>
      <c r="J61" s="496"/>
      <c r="K61" s="497"/>
      <c r="L61" s="497"/>
      <c r="M61" s="497"/>
      <c r="N61" s="497"/>
      <c r="O61" s="498"/>
      <c r="P61" s="496"/>
      <c r="Q61" s="497"/>
      <c r="R61" s="497"/>
      <c r="S61" s="497"/>
      <c r="T61" s="497"/>
      <c r="U61" s="498"/>
      <c r="V61" s="496"/>
      <c r="W61" s="497"/>
      <c r="X61" s="497"/>
      <c r="Y61" s="497"/>
      <c r="Z61" s="497"/>
      <c r="AA61" s="498"/>
      <c r="AB61" s="496"/>
      <c r="AC61" s="497"/>
      <c r="AD61" s="497"/>
      <c r="AE61" s="497"/>
      <c r="AF61" s="497"/>
      <c r="AG61" s="498"/>
      <c r="AH61" s="496"/>
      <c r="AI61" s="497"/>
      <c r="AJ61" s="497"/>
      <c r="AK61" s="497"/>
      <c r="AL61" s="497"/>
      <c r="AM61" s="498"/>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row>
    <row r="63" spans="1:80" ht="15" customHeight="1" x14ac:dyDescent="0.25">
      <c r="A63" s="72"/>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2"/>
      <c r="AV63" s="72"/>
      <c r="AW63" s="72"/>
      <c r="AX63" s="72"/>
      <c r="AY63" s="72"/>
      <c r="AZ63" s="72"/>
      <c r="BA63" s="72"/>
      <c r="BB63" s="72"/>
      <c r="BC63" s="72"/>
      <c r="BD63" s="72"/>
      <c r="BE63" s="72"/>
      <c r="BF63" s="72"/>
      <c r="BG63" s="72"/>
      <c r="BH63" s="72"/>
    </row>
    <row r="64" spans="1:80" ht="15" customHeight="1" x14ac:dyDescent="0.25">
      <c r="A64" s="72"/>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2"/>
      <c r="AV64" s="72"/>
      <c r="AW64" s="72"/>
      <c r="AX64" s="72"/>
      <c r="AY64" s="72"/>
      <c r="AZ64" s="72"/>
      <c r="BA64" s="72"/>
      <c r="BB64" s="72"/>
      <c r="BC64" s="72"/>
      <c r="BD64" s="72"/>
      <c r="BE64" s="72"/>
      <c r="BF64" s="72"/>
      <c r="BG64" s="72"/>
      <c r="BH64" s="72"/>
    </row>
    <row r="65" spans="1:6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row>
    <row r="66" spans="1:6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row>
    <row r="67" spans="1:6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row>
    <row r="68" spans="1:6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row>
    <row r="69" spans="1:6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row>
    <row r="70" spans="1:6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row>
    <row r="71" spans="1:6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row>
    <row r="72" spans="1:6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row>
    <row r="73" spans="1:6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row>
    <row r="74" spans="1:6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row>
    <row r="75" spans="1:6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row>
    <row r="76" spans="1:6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row>
    <row r="77" spans="1:6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row>
    <row r="78" spans="1:6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row>
    <row r="79" spans="1:6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row>
    <row r="80" spans="1:6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row>
    <row r="81" spans="1:60"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row>
    <row r="82" spans="1:60"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row>
    <row r="83" spans="1:60"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row>
    <row r="84" spans="1:60"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row>
    <row r="85" spans="1:60"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row>
    <row r="86" spans="1:60"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row>
    <row r="87" spans="1:60"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row>
    <row r="88" spans="1:60"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row>
    <row r="89" spans="1:60"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row>
    <row r="90" spans="1:60"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row>
    <row r="91" spans="1:60"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row>
    <row r="92" spans="1:60"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row>
    <row r="93" spans="1:60"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row>
    <row r="94" spans="1:60"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row>
    <row r="95" spans="1:60"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row>
    <row r="96" spans="1:60"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row>
    <row r="97" spans="1:60"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row>
    <row r="98" spans="1:60"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row>
    <row r="99" spans="1:60"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row>
    <row r="100" spans="1:60"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row>
    <row r="101" spans="1:60"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row>
    <row r="102" spans="1:60"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row>
    <row r="103" spans="1:60"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row>
    <row r="104" spans="1:60"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row>
    <row r="105" spans="1:60"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row>
    <row r="106" spans="1:60"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row>
    <row r="107" spans="1:60"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row>
    <row r="108" spans="1:60"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row>
    <row r="109" spans="1:60"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row>
    <row r="110" spans="1:60"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row>
    <row r="111" spans="1:60"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row>
    <row r="112" spans="1:60"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row>
    <row r="113" spans="1:60"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row>
    <row r="114" spans="1:60"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row>
    <row r="115" spans="1:60"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row>
    <row r="116" spans="1:60"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row>
    <row r="117" spans="1:60"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row>
    <row r="118" spans="1:60"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row>
    <row r="119" spans="1:60"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row>
    <row r="120" spans="1:60"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row>
    <row r="121" spans="1:60"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row>
    <row r="122" spans="1:60" x14ac:dyDescent="0.25">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row>
    <row r="123" spans="1:60" x14ac:dyDescent="0.25">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row>
    <row r="124" spans="1:60" x14ac:dyDescent="0.25">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row>
    <row r="125" spans="1:60" x14ac:dyDescent="0.25">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row>
    <row r="126" spans="1:60" x14ac:dyDescent="0.25">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row>
    <row r="127" spans="1:60" x14ac:dyDescent="0.25">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row>
    <row r="128" spans="1:60" x14ac:dyDescent="0.25">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row>
    <row r="129" spans="1:60" x14ac:dyDescent="0.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row>
    <row r="130" spans="1:60" x14ac:dyDescent="0.25">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row>
    <row r="131" spans="1:60" x14ac:dyDescent="0.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row>
    <row r="132" spans="1:60" x14ac:dyDescent="0.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row>
    <row r="133" spans="1:60" x14ac:dyDescent="0.25">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row>
    <row r="134" spans="1:60" x14ac:dyDescent="0.25">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row>
    <row r="135" spans="1:60" x14ac:dyDescent="0.2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row>
    <row r="136" spans="1:60" x14ac:dyDescent="0.25">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row>
    <row r="137" spans="1:60" x14ac:dyDescent="0.25">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row>
    <row r="138" spans="1:60" x14ac:dyDescent="0.25">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row>
    <row r="139" spans="1:60" x14ac:dyDescent="0.25">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row>
    <row r="140" spans="1:60" x14ac:dyDescent="0.25">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row>
    <row r="141" spans="1:60" x14ac:dyDescent="0.25">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row>
    <row r="142" spans="1:60" x14ac:dyDescent="0.25">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row>
    <row r="143" spans="1:60" x14ac:dyDescent="0.25">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row>
    <row r="144" spans="1:60" x14ac:dyDescent="0.25">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row>
    <row r="145" spans="1:60" x14ac:dyDescent="0.25">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row>
    <row r="146" spans="1:60" x14ac:dyDescent="0.25">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row>
    <row r="147" spans="1:60" x14ac:dyDescent="0.25">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row>
    <row r="148" spans="1:60" x14ac:dyDescent="0.25">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row>
    <row r="149" spans="1:60" x14ac:dyDescent="0.25">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row>
    <row r="150" spans="1:60" x14ac:dyDescent="0.25">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row>
    <row r="151" spans="1:60" x14ac:dyDescent="0.25">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row>
    <row r="152" spans="1:60" x14ac:dyDescent="0.25">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row>
    <row r="153" spans="1:60" x14ac:dyDescent="0.25">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row>
    <row r="154" spans="1:60" x14ac:dyDescent="0.25">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row>
    <row r="155" spans="1:60" x14ac:dyDescent="0.25">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row>
    <row r="156" spans="1:60" x14ac:dyDescent="0.25">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row>
    <row r="157" spans="1:60" x14ac:dyDescent="0.25">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row>
    <row r="158" spans="1:60" x14ac:dyDescent="0.25">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row>
    <row r="159" spans="1:60" x14ac:dyDescent="0.25">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row>
    <row r="160" spans="1:60" x14ac:dyDescent="0.25">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row>
    <row r="161" spans="1:60" x14ac:dyDescent="0.25">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row>
    <row r="162" spans="1:60" x14ac:dyDescent="0.25">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row>
    <row r="163" spans="1:60" x14ac:dyDescent="0.25">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row>
    <row r="164" spans="1:60" x14ac:dyDescent="0.25">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row>
    <row r="165" spans="1:60" x14ac:dyDescent="0.25">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row>
    <row r="166" spans="1:60" x14ac:dyDescent="0.25">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row>
    <row r="167" spans="1:60" x14ac:dyDescent="0.25">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row>
    <row r="168" spans="1:60" x14ac:dyDescent="0.25">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row>
    <row r="169" spans="1:60" x14ac:dyDescent="0.25">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row>
    <row r="170" spans="1:60" x14ac:dyDescent="0.25">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row>
    <row r="171" spans="1:60" x14ac:dyDescent="0.25">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row>
    <row r="172" spans="1:60" x14ac:dyDescent="0.25">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row>
    <row r="173" spans="1:60" x14ac:dyDescent="0.25">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row>
    <row r="174" spans="1:60" x14ac:dyDescent="0.25">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row>
    <row r="175" spans="1:60" x14ac:dyDescent="0.25">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row>
    <row r="176" spans="1:60" x14ac:dyDescent="0.25">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row>
    <row r="177" spans="1:60" x14ac:dyDescent="0.25">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row>
    <row r="178" spans="1:60" x14ac:dyDescent="0.25">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row>
    <row r="179" spans="1:60" x14ac:dyDescent="0.25">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row>
    <row r="180" spans="1:60" x14ac:dyDescent="0.25">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row>
    <row r="181" spans="1:60" x14ac:dyDescent="0.25">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row>
    <row r="182" spans="1:60" x14ac:dyDescent="0.25">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row>
    <row r="183" spans="1:60" x14ac:dyDescent="0.25">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row>
    <row r="184" spans="1:60" x14ac:dyDescent="0.25">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row>
    <row r="185" spans="1:60" x14ac:dyDescent="0.25">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row>
    <row r="186" spans="1:60" x14ac:dyDescent="0.25">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row>
    <row r="187" spans="1:60" x14ac:dyDescent="0.25">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row>
    <row r="188" spans="1:60" x14ac:dyDescent="0.25">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row>
    <row r="189" spans="1:60" x14ac:dyDescent="0.25">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row>
    <row r="190" spans="1:60" x14ac:dyDescent="0.25">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row>
    <row r="191" spans="1:60" x14ac:dyDescent="0.25">
      <c r="A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row>
    <row r="192" spans="1:60" x14ac:dyDescent="0.25">
      <c r="A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row>
    <row r="193" spans="1:60" x14ac:dyDescent="0.25">
      <c r="A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row>
    <row r="194" spans="1:60" x14ac:dyDescent="0.25">
      <c r="A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row>
    <row r="195" spans="1:60" x14ac:dyDescent="0.25">
      <c r="A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row>
    <row r="196" spans="1:60" x14ac:dyDescent="0.25">
      <c r="A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row>
    <row r="197" spans="1:60" x14ac:dyDescent="0.25">
      <c r="A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row>
    <row r="198" spans="1:60" x14ac:dyDescent="0.25">
      <c r="A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row>
    <row r="199" spans="1:60" x14ac:dyDescent="0.25">
      <c r="A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row>
    <row r="200" spans="1:60" x14ac:dyDescent="0.25">
      <c r="A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row>
    <row r="201" spans="1:60" x14ac:dyDescent="0.25">
      <c r="A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row>
    <row r="202" spans="1:60" x14ac:dyDescent="0.25">
      <c r="A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row>
    <row r="203" spans="1:60" x14ac:dyDescent="0.25">
      <c r="A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row>
    <row r="204" spans="1:60" x14ac:dyDescent="0.25">
      <c r="A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row>
    <row r="205" spans="1:60" x14ac:dyDescent="0.25">
      <c r="A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row>
    <row r="206" spans="1:60" x14ac:dyDescent="0.25">
      <c r="A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row>
    <row r="207" spans="1:60" x14ac:dyDescent="0.25">
      <c r="A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row>
    <row r="208" spans="1:60" x14ac:dyDescent="0.25">
      <c r="A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row>
    <row r="209" spans="1:60" x14ac:dyDescent="0.25">
      <c r="A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row>
    <row r="210" spans="1:60" x14ac:dyDescent="0.25">
      <c r="A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row>
    <row r="211" spans="1:60" x14ac:dyDescent="0.25">
      <c r="A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row>
    <row r="212" spans="1:60" x14ac:dyDescent="0.25">
      <c r="A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row>
    <row r="213" spans="1:60" x14ac:dyDescent="0.25">
      <c r="A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row>
    <row r="214" spans="1:60" x14ac:dyDescent="0.25">
      <c r="A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row>
    <row r="215" spans="1:60" x14ac:dyDescent="0.25">
      <c r="A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row>
    <row r="216" spans="1:60" x14ac:dyDescent="0.25">
      <c r="A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row>
    <row r="217" spans="1:60" x14ac:dyDescent="0.25">
      <c r="A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row>
    <row r="218" spans="1:60" x14ac:dyDescent="0.25">
      <c r="A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row>
    <row r="219" spans="1:60" x14ac:dyDescent="0.25">
      <c r="A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row>
    <row r="220" spans="1:60" x14ac:dyDescent="0.25">
      <c r="A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row>
    <row r="221" spans="1:60" x14ac:dyDescent="0.25">
      <c r="A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row>
    <row r="222" spans="1:60" x14ac:dyDescent="0.25">
      <c r="A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row>
    <row r="223" spans="1:60" x14ac:dyDescent="0.25">
      <c r="A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row>
    <row r="224" spans="1:60" x14ac:dyDescent="0.25">
      <c r="A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row>
    <row r="225" spans="1:60" x14ac:dyDescent="0.25">
      <c r="A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row>
    <row r="226" spans="1:60" x14ac:dyDescent="0.25">
      <c r="A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row>
    <row r="227" spans="1:60" x14ac:dyDescent="0.25">
      <c r="A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row>
    <row r="228" spans="1:60" x14ac:dyDescent="0.25">
      <c r="A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row>
    <row r="229" spans="1:60" x14ac:dyDescent="0.25">
      <c r="A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row>
    <row r="230" spans="1:60" x14ac:dyDescent="0.25">
      <c r="A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row>
    <row r="231" spans="1:60" x14ac:dyDescent="0.25">
      <c r="A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row>
    <row r="232" spans="1:60" x14ac:dyDescent="0.25">
      <c r="A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row>
    <row r="233" spans="1:60" x14ac:dyDescent="0.25">
      <c r="A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row>
    <row r="234" spans="1:60" x14ac:dyDescent="0.25">
      <c r="A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row>
    <row r="235" spans="1:60" x14ac:dyDescent="0.25">
      <c r="A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row>
    <row r="236" spans="1:60" x14ac:dyDescent="0.25">
      <c r="A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row>
    <row r="237" spans="1:60" x14ac:dyDescent="0.25">
      <c r="A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row>
    <row r="238" spans="1:60" x14ac:dyDescent="0.25">
      <c r="A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row>
    <row r="239" spans="1:60" x14ac:dyDescent="0.25">
      <c r="A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row>
    <row r="240" spans="1:60" x14ac:dyDescent="0.25">
      <c r="A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row>
    <row r="241" spans="1:60" x14ac:dyDescent="0.25">
      <c r="A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row>
    <row r="242" spans="1:60" x14ac:dyDescent="0.25">
      <c r="A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row>
    <row r="243" spans="1:60" x14ac:dyDescent="0.25">
      <c r="A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row>
    <row r="244" spans="1:60" x14ac:dyDescent="0.25">
      <c r="A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row>
    <row r="245" spans="1:60" x14ac:dyDescent="0.25">
      <c r="A245" s="72"/>
    </row>
    <row r="246" spans="1:60" x14ac:dyDescent="0.25">
      <c r="A246" s="72"/>
    </row>
    <row r="247" spans="1:60" x14ac:dyDescent="0.25">
      <c r="A247" s="72"/>
    </row>
    <row r="248" spans="1:60" x14ac:dyDescent="0.25">
      <c r="A248" s="72"/>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72"/>
      <c r="B1" s="539" t="s">
        <v>387</v>
      </c>
      <c r="C1" s="539"/>
      <c r="D1" s="539"/>
      <c r="E1" s="72"/>
      <c r="F1" s="72"/>
      <c r="G1" s="72"/>
      <c r="H1" s="72"/>
      <c r="I1" s="72"/>
      <c r="J1" s="72"/>
      <c r="K1" s="72"/>
      <c r="L1" s="72"/>
      <c r="M1" s="72"/>
      <c r="N1" s="72"/>
      <c r="O1" s="72"/>
      <c r="P1" s="72"/>
      <c r="Q1" s="72"/>
      <c r="R1" s="72"/>
      <c r="S1" s="72"/>
      <c r="T1" s="72"/>
      <c r="U1" s="72"/>
      <c r="V1" s="72"/>
      <c r="W1" s="72"/>
      <c r="X1" s="72"/>
      <c r="Y1" s="72"/>
      <c r="Z1" s="72"/>
      <c r="AA1" s="72"/>
      <c r="AB1" s="72"/>
      <c r="AC1" s="72"/>
      <c r="AD1" s="72"/>
      <c r="AE1" s="72"/>
    </row>
    <row r="2" spans="1:37"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row>
    <row r="3" spans="1:37" ht="25.5" x14ac:dyDescent="0.25">
      <c r="A3" s="72"/>
      <c r="B3" s="6"/>
      <c r="C3" s="7" t="s">
        <v>388</v>
      </c>
      <c r="D3" s="7" t="s">
        <v>304</v>
      </c>
      <c r="E3" s="72"/>
      <c r="F3" s="72"/>
      <c r="G3" s="72"/>
      <c r="H3" s="72"/>
      <c r="I3" s="72"/>
      <c r="J3" s="72"/>
      <c r="K3" s="72"/>
      <c r="L3" s="72"/>
      <c r="M3" s="72"/>
      <c r="N3" s="72"/>
      <c r="O3" s="72"/>
      <c r="P3" s="72"/>
      <c r="Q3" s="72"/>
      <c r="R3" s="72"/>
      <c r="S3" s="72"/>
      <c r="T3" s="72"/>
      <c r="U3" s="72"/>
      <c r="V3" s="72"/>
      <c r="W3" s="72"/>
      <c r="X3" s="72"/>
      <c r="Y3" s="72"/>
      <c r="Z3" s="72"/>
      <c r="AA3" s="72"/>
      <c r="AB3" s="72"/>
      <c r="AC3" s="72"/>
      <c r="AD3" s="72"/>
      <c r="AE3" s="72"/>
    </row>
    <row r="4" spans="1:37" ht="51" x14ac:dyDescent="0.25">
      <c r="A4" s="72"/>
      <c r="B4" s="8" t="s">
        <v>389</v>
      </c>
      <c r="C4" s="9" t="s">
        <v>390</v>
      </c>
      <c r="D4" s="10">
        <v>0.2</v>
      </c>
      <c r="E4" s="72"/>
      <c r="F4" s="72"/>
      <c r="G4" s="72"/>
      <c r="H4" s="72"/>
      <c r="I4" s="72"/>
      <c r="J4" s="72"/>
      <c r="K4" s="72"/>
      <c r="L4" s="72"/>
      <c r="M4" s="72"/>
      <c r="N4" s="72"/>
      <c r="O4" s="72"/>
      <c r="P4" s="72"/>
      <c r="Q4" s="72"/>
      <c r="R4" s="72"/>
      <c r="S4" s="72"/>
      <c r="T4" s="72"/>
      <c r="U4" s="72"/>
      <c r="V4" s="72"/>
      <c r="W4" s="72"/>
      <c r="X4" s="72"/>
      <c r="Y4" s="72"/>
      <c r="Z4" s="72"/>
      <c r="AA4" s="72"/>
      <c r="AB4" s="72"/>
      <c r="AC4" s="72"/>
      <c r="AD4" s="72"/>
      <c r="AE4" s="72"/>
    </row>
    <row r="5" spans="1:37" ht="51" x14ac:dyDescent="0.25">
      <c r="A5" s="72"/>
      <c r="B5" s="11" t="s">
        <v>391</v>
      </c>
      <c r="C5" s="12" t="s">
        <v>392</v>
      </c>
      <c r="D5" s="13">
        <v>0.4</v>
      </c>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7" ht="51" x14ac:dyDescent="0.25">
      <c r="A6" s="72"/>
      <c r="B6" s="14" t="s">
        <v>393</v>
      </c>
      <c r="C6" s="12" t="s">
        <v>394</v>
      </c>
      <c r="D6" s="13">
        <v>0.6</v>
      </c>
      <c r="E6" s="72"/>
      <c r="F6" s="72"/>
      <c r="G6" s="72"/>
      <c r="H6" s="72"/>
      <c r="I6" s="72"/>
      <c r="J6" s="72"/>
      <c r="K6" s="72"/>
      <c r="L6" s="72"/>
      <c r="M6" s="72"/>
      <c r="N6" s="72"/>
      <c r="O6" s="72"/>
      <c r="P6" s="72"/>
      <c r="Q6" s="72"/>
      <c r="R6" s="72"/>
      <c r="S6" s="72"/>
      <c r="T6" s="72"/>
      <c r="U6" s="72"/>
      <c r="V6" s="72"/>
      <c r="W6" s="72"/>
      <c r="X6" s="72"/>
      <c r="Y6" s="72"/>
      <c r="Z6" s="72"/>
      <c r="AA6" s="72"/>
      <c r="AB6" s="72"/>
      <c r="AC6" s="72"/>
      <c r="AD6" s="72"/>
      <c r="AE6" s="72"/>
    </row>
    <row r="7" spans="1:37" ht="76.5" x14ac:dyDescent="0.25">
      <c r="A7" s="72"/>
      <c r="B7" s="15" t="s">
        <v>395</v>
      </c>
      <c r="C7" s="12" t="s">
        <v>396</v>
      </c>
      <c r="D7" s="13">
        <v>0.8</v>
      </c>
      <c r="E7" s="72"/>
      <c r="F7" s="72"/>
      <c r="G7" s="72"/>
      <c r="H7" s="72"/>
      <c r="I7" s="72"/>
      <c r="J7" s="72"/>
      <c r="K7" s="72"/>
      <c r="L7" s="72"/>
      <c r="M7" s="72"/>
      <c r="N7" s="72"/>
      <c r="O7" s="72"/>
      <c r="P7" s="72"/>
      <c r="Q7" s="72"/>
      <c r="R7" s="72"/>
      <c r="S7" s="72"/>
      <c r="T7" s="72"/>
      <c r="U7" s="72"/>
      <c r="V7" s="72"/>
      <c r="W7" s="72"/>
      <c r="X7" s="72"/>
      <c r="Y7" s="72"/>
      <c r="Z7" s="72"/>
      <c r="AA7" s="72"/>
      <c r="AB7" s="72"/>
      <c r="AC7" s="72"/>
      <c r="AD7" s="72"/>
      <c r="AE7" s="72"/>
    </row>
    <row r="8" spans="1:37" ht="51" x14ac:dyDescent="0.25">
      <c r="A8" s="72"/>
      <c r="B8" s="16" t="s">
        <v>397</v>
      </c>
      <c r="C8" s="12" t="s">
        <v>398</v>
      </c>
      <c r="D8" s="13">
        <v>1</v>
      </c>
      <c r="E8" s="72"/>
      <c r="F8" s="72"/>
      <c r="G8" s="72"/>
      <c r="H8" s="72"/>
      <c r="I8" s="72"/>
      <c r="J8" s="72"/>
      <c r="K8" s="72"/>
      <c r="L8" s="72"/>
      <c r="M8" s="72"/>
      <c r="N8" s="72"/>
      <c r="O8" s="72"/>
      <c r="P8" s="72"/>
      <c r="Q8" s="72"/>
      <c r="R8" s="72"/>
      <c r="S8" s="72"/>
      <c r="T8" s="72"/>
      <c r="U8" s="72"/>
      <c r="V8" s="72"/>
      <c r="W8" s="72"/>
      <c r="X8" s="72"/>
      <c r="Y8" s="72"/>
      <c r="Z8" s="72"/>
      <c r="AA8" s="72"/>
      <c r="AB8" s="72"/>
      <c r="AC8" s="72"/>
      <c r="AD8" s="72"/>
      <c r="AE8" s="72"/>
    </row>
    <row r="9" spans="1:37" x14ac:dyDescent="0.25">
      <c r="A9" s="72"/>
      <c r="B9" s="96"/>
      <c r="C9" s="96"/>
      <c r="D9" s="96"/>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row>
    <row r="10" spans="1:37" ht="16.5" x14ac:dyDescent="0.25">
      <c r="A10" s="72"/>
      <c r="B10" s="97"/>
      <c r="C10" s="96"/>
      <c r="D10" s="96"/>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row>
    <row r="11" spans="1:37" x14ac:dyDescent="0.25">
      <c r="A11" s="72"/>
      <c r="B11" s="96"/>
      <c r="C11" s="96"/>
      <c r="D11" s="96"/>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row>
    <row r="12" spans="1:37" x14ac:dyDescent="0.25">
      <c r="A12" s="72"/>
      <c r="B12" s="96"/>
      <c r="C12" s="96"/>
      <c r="D12" s="96"/>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row>
    <row r="13" spans="1:37" x14ac:dyDescent="0.25">
      <c r="A13" s="72"/>
      <c r="B13" s="96"/>
      <c r="C13" s="96"/>
      <c r="D13" s="96"/>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row>
    <row r="14" spans="1:37" x14ac:dyDescent="0.25">
      <c r="A14" s="72"/>
      <c r="B14" s="96"/>
      <c r="C14" s="96"/>
      <c r="D14" s="96"/>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row>
    <row r="15" spans="1:37" x14ac:dyDescent="0.25">
      <c r="A15" s="72"/>
      <c r="B15" s="96"/>
      <c r="C15" s="96"/>
      <c r="D15" s="96"/>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row>
    <row r="16" spans="1:37" x14ac:dyDescent="0.25">
      <c r="A16" s="72"/>
      <c r="B16" s="96"/>
      <c r="C16" s="96"/>
      <c r="D16" s="96"/>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row>
    <row r="17" spans="1:37" x14ac:dyDescent="0.25">
      <c r="A17" s="72"/>
      <c r="B17" s="96"/>
      <c r="C17" s="96"/>
      <c r="D17" s="96"/>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row>
    <row r="18" spans="1:37" x14ac:dyDescent="0.25">
      <c r="A18" s="72"/>
      <c r="B18" s="96"/>
      <c r="C18" s="96"/>
      <c r="D18" s="96"/>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row>
    <row r="19" spans="1:37" x14ac:dyDescent="0.2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row>
    <row r="20" spans="1:37" x14ac:dyDescent="0.25">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row>
    <row r="21" spans="1:37" x14ac:dyDescent="0.25">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row>
    <row r="22" spans="1:37" x14ac:dyDescent="0.25">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row>
    <row r="23" spans="1:37" x14ac:dyDescent="0.25">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row>
    <row r="24" spans="1:37" x14ac:dyDescent="0.2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row>
    <row r="25" spans="1:37" x14ac:dyDescent="0.25">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row>
    <row r="26" spans="1:37" x14ac:dyDescent="0.25">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row>
    <row r="27" spans="1:37" x14ac:dyDescent="0.25">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row>
    <row r="28" spans="1:37" x14ac:dyDescent="0.25">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1:37" x14ac:dyDescent="0.25">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row>
    <row r="30" spans="1:37" x14ac:dyDescent="0.25">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row>
    <row r="31" spans="1:37" x14ac:dyDescent="0.25">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row>
    <row r="32" spans="1:37" x14ac:dyDescent="0.25">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row>
    <row r="33" spans="1:31" x14ac:dyDescent="0.25">
      <c r="A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row>
    <row r="34" spans="1:31" x14ac:dyDescent="0.25">
      <c r="A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row>
    <row r="35" spans="1:31" x14ac:dyDescent="0.25">
      <c r="A35" s="72"/>
    </row>
    <row r="36" spans="1:31" x14ac:dyDescent="0.25">
      <c r="A36" s="72"/>
    </row>
    <row r="37" spans="1:31" x14ac:dyDescent="0.25">
      <c r="A37" s="72"/>
    </row>
    <row r="38" spans="1:31" x14ac:dyDescent="0.25">
      <c r="A38" s="72"/>
    </row>
    <row r="39" spans="1:31" x14ac:dyDescent="0.25">
      <c r="A39" s="72"/>
    </row>
    <row r="40" spans="1:31" x14ac:dyDescent="0.25">
      <c r="A40" s="72"/>
    </row>
    <row r="41" spans="1:31" x14ac:dyDescent="0.25">
      <c r="A41" s="72"/>
    </row>
    <row r="42" spans="1:31" x14ac:dyDescent="0.25">
      <c r="A42" s="72"/>
    </row>
    <row r="43" spans="1:31" x14ac:dyDescent="0.25">
      <c r="A43" s="72"/>
    </row>
    <row r="44" spans="1:31" x14ac:dyDescent="0.25">
      <c r="A44" s="72"/>
    </row>
    <row r="45" spans="1:31" x14ac:dyDescent="0.25">
      <c r="A45" s="72"/>
    </row>
    <row r="46" spans="1:31" x14ac:dyDescent="0.25">
      <c r="A46" s="72"/>
    </row>
    <row r="47" spans="1:31" x14ac:dyDescent="0.25">
      <c r="A47" s="72"/>
    </row>
    <row r="48" spans="1:31" x14ac:dyDescent="0.25">
      <c r="A48" s="72"/>
    </row>
    <row r="49" spans="1:1" x14ac:dyDescent="0.25">
      <c r="A49" s="72"/>
    </row>
    <row r="50" spans="1:1" x14ac:dyDescent="0.25">
      <c r="A50" s="72"/>
    </row>
    <row r="51" spans="1:1" x14ac:dyDescent="0.25">
      <c r="A51" s="72"/>
    </row>
    <row r="52" spans="1:1" x14ac:dyDescent="0.25">
      <c r="A52" s="72"/>
    </row>
    <row r="53" spans="1:1" x14ac:dyDescent="0.25">
      <c r="A53" s="72"/>
    </row>
    <row r="54" spans="1:1" x14ac:dyDescent="0.25">
      <c r="A54" s="72"/>
    </row>
    <row r="55" spans="1:1" x14ac:dyDescent="0.25">
      <c r="A55" s="72"/>
    </row>
  </sheetData>
  <mergeCells count="1">
    <mergeCell ref="B1:D1"/>
  </mergeCells>
  <pageMargins left="0.7" right="0.7" top="0.75" bottom="0.75" header="0.3" footer="0.3"/>
  <pageSetup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E206" sqref="E206"/>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2"/>
      <c r="B1" s="540" t="s">
        <v>399</v>
      </c>
      <c r="C1" s="540"/>
      <c r="D1" s="540"/>
      <c r="E1" s="72"/>
      <c r="F1" s="72"/>
      <c r="G1" s="72"/>
      <c r="H1" s="72"/>
      <c r="I1" s="72"/>
      <c r="J1" s="72"/>
      <c r="K1" s="72"/>
      <c r="L1" s="72"/>
      <c r="M1" s="72"/>
      <c r="N1" s="72"/>
      <c r="O1" s="72"/>
      <c r="P1" s="72"/>
      <c r="Q1" s="72"/>
      <c r="R1" s="72"/>
      <c r="S1" s="72"/>
      <c r="T1" s="72"/>
      <c r="U1" s="72"/>
    </row>
    <row r="2" spans="1:21" x14ac:dyDescent="0.25">
      <c r="A2" s="72"/>
      <c r="B2" s="72"/>
      <c r="C2" s="72"/>
      <c r="D2" s="72"/>
      <c r="E2" s="72"/>
      <c r="F2" s="72"/>
      <c r="G2" s="72"/>
      <c r="H2" s="72"/>
      <c r="I2" s="72"/>
      <c r="J2" s="72"/>
      <c r="K2" s="72"/>
      <c r="L2" s="72"/>
      <c r="M2" s="72"/>
      <c r="N2" s="72"/>
      <c r="O2" s="72"/>
      <c r="P2" s="72"/>
      <c r="Q2" s="72"/>
      <c r="R2" s="72"/>
      <c r="S2" s="72"/>
      <c r="T2" s="72"/>
      <c r="U2" s="72"/>
    </row>
    <row r="3" spans="1:21" ht="30" x14ac:dyDescent="0.25">
      <c r="A3" s="72"/>
      <c r="B3" s="93"/>
      <c r="C3" s="25" t="s">
        <v>400</v>
      </c>
      <c r="D3" s="25" t="s">
        <v>401</v>
      </c>
      <c r="E3" s="72"/>
      <c r="F3" s="72"/>
      <c r="G3" s="72"/>
      <c r="H3" s="72"/>
      <c r="I3" s="72"/>
      <c r="J3" s="72"/>
      <c r="K3" s="72"/>
      <c r="L3" s="72"/>
      <c r="M3" s="72"/>
      <c r="N3" s="72"/>
      <c r="O3" s="72"/>
      <c r="P3" s="72"/>
      <c r="Q3" s="72"/>
      <c r="R3" s="72"/>
      <c r="S3" s="72"/>
      <c r="T3" s="72"/>
      <c r="U3" s="72"/>
    </row>
    <row r="4" spans="1:21" ht="33.75" x14ac:dyDescent="0.25">
      <c r="A4" s="92" t="s">
        <v>402</v>
      </c>
      <c r="B4" s="28" t="s">
        <v>403</v>
      </c>
      <c r="C4" s="33" t="s">
        <v>404</v>
      </c>
      <c r="D4" s="26" t="s">
        <v>405</v>
      </c>
      <c r="E4" s="72"/>
      <c r="F4" s="72"/>
      <c r="G4" s="72"/>
      <c r="H4" s="72"/>
      <c r="I4" s="72"/>
      <c r="J4" s="72"/>
      <c r="K4" s="72"/>
      <c r="L4" s="72"/>
      <c r="M4" s="72"/>
      <c r="N4" s="72"/>
      <c r="O4" s="72"/>
      <c r="P4" s="72"/>
      <c r="Q4" s="72"/>
      <c r="R4" s="72"/>
      <c r="S4" s="72"/>
      <c r="T4" s="72"/>
      <c r="U4" s="72"/>
    </row>
    <row r="5" spans="1:21" ht="67.5" x14ac:dyDescent="0.25">
      <c r="A5" s="92" t="s">
        <v>406</v>
      </c>
      <c r="B5" s="29" t="s">
        <v>407</v>
      </c>
      <c r="C5" s="34" t="s">
        <v>408</v>
      </c>
      <c r="D5" s="27" t="s">
        <v>409</v>
      </c>
      <c r="E5" s="72"/>
      <c r="F5" s="72"/>
      <c r="G5" s="72"/>
      <c r="H5" s="72"/>
      <c r="I5" s="72"/>
      <c r="J5" s="72"/>
      <c r="K5" s="72"/>
      <c r="L5" s="72"/>
      <c r="M5" s="72"/>
      <c r="N5" s="72"/>
      <c r="O5" s="72"/>
      <c r="P5" s="72"/>
      <c r="Q5" s="72"/>
      <c r="R5" s="72"/>
      <c r="S5" s="72"/>
      <c r="T5" s="72"/>
      <c r="U5" s="72"/>
    </row>
    <row r="6" spans="1:21" ht="67.5" x14ac:dyDescent="0.25">
      <c r="A6" s="92" t="s">
        <v>377</v>
      </c>
      <c r="B6" s="30" t="s">
        <v>410</v>
      </c>
      <c r="C6" s="34" t="s">
        <v>411</v>
      </c>
      <c r="D6" s="27" t="s">
        <v>412</v>
      </c>
      <c r="E6" s="72"/>
      <c r="F6" s="72"/>
      <c r="G6" s="72"/>
      <c r="H6" s="72"/>
      <c r="I6" s="72"/>
      <c r="J6" s="72"/>
      <c r="K6" s="72"/>
      <c r="L6" s="72"/>
      <c r="M6" s="72"/>
      <c r="N6" s="72"/>
      <c r="O6" s="72"/>
      <c r="P6" s="72"/>
      <c r="Q6" s="72"/>
      <c r="R6" s="72"/>
      <c r="S6" s="72"/>
      <c r="T6" s="72"/>
      <c r="U6" s="72"/>
    </row>
    <row r="7" spans="1:21" ht="101.25" x14ac:dyDescent="0.25">
      <c r="A7" s="92" t="s">
        <v>413</v>
      </c>
      <c r="B7" s="31" t="s">
        <v>414</v>
      </c>
      <c r="C7" s="34" t="s">
        <v>415</v>
      </c>
      <c r="D7" s="27" t="s">
        <v>416</v>
      </c>
      <c r="E7" s="72"/>
      <c r="F7" s="72"/>
      <c r="G7" s="72"/>
      <c r="H7" s="72"/>
      <c r="I7" s="72"/>
      <c r="J7" s="72"/>
      <c r="K7" s="72"/>
      <c r="L7" s="72"/>
      <c r="M7" s="72"/>
      <c r="N7" s="72"/>
      <c r="O7" s="72"/>
      <c r="P7" s="72"/>
      <c r="Q7" s="72"/>
      <c r="R7" s="72"/>
      <c r="S7" s="72"/>
      <c r="T7" s="72"/>
      <c r="U7" s="72"/>
    </row>
    <row r="8" spans="1:21" ht="67.5" x14ac:dyDescent="0.25">
      <c r="A8" s="92" t="s">
        <v>417</v>
      </c>
      <c r="B8" s="32" t="s">
        <v>418</v>
      </c>
      <c r="C8" s="34" t="s">
        <v>419</v>
      </c>
      <c r="D8" s="27" t="s">
        <v>420</v>
      </c>
      <c r="E8" s="72"/>
      <c r="F8" s="72"/>
      <c r="G8" s="72"/>
      <c r="H8" s="72"/>
      <c r="I8" s="72"/>
      <c r="J8" s="72"/>
      <c r="K8" s="72"/>
      <c r="L8" s="72"/>
      <c r="M8" s="72"/>
      <c r="N8" s="72"/>
      <c r="O8" s="72"/>
      <c r="P8" s="72"/>
      <c r="Q8" s="72"/>
      <c r="R8" s="72"/>
      <c r="S8" s="72"/>
      <c r="T8" s="72"/>
      <c r="U8" s="72"/>
    </row>
    <row r="9" spans="1:21" ht="20.25" x14ac:dyDescent="0.25">
      <c r="A9" s="92"/>
      <c r="B9" s="92"/>
      <c r="C9" s="94"/>
      <c r="D9" s="94"/>
      <c r="E9" s="72"/>
      <c r="F9" s="72"/>
      <c r="G9" s="72"/>
      <c r="H9" s="72"/>
      <c r="I9" s="72"/>
      <c r="J9" s="72"/>
      <c r="K9" s="72"/>
      <c r="L9" s="72"/>
      <c r="M9" s="72"/>
      <c r="N9" s="72"/>
      <c r="O9" s="72"/>
      <c r="P9" s="72"/>
      <c r="Q9" s="72"/>
      <c r="R9" s="72"/>
      <c r="S9" s="72"/>
      <c r="T9" s="72"/>
      <c r="U9" s="72"/>
    </row>
    <row r="10" spans="1:21" ht="16.5" x14ac:dyDescent="0.25">
      <c r="A10" s="92"/>
      <c r="B10" s="95"/>
      <c r="C10" s="95"/>
      <c r="D10" s="95"/>
      <c r="E10" s="72"/>
      <c r="F10" s="72"/>
      <c r="G10" s="72"/>
      <c r="H10" s="72"/>
      <c r="I10" s="72"/>
      <c r="J10" s="72"/>
      <c r="K10" s="72"/>
      <c r="L10" s="72"/>
      <c r="M10" s="72"/>
      <c r="N10" s="72"/>
      <c r="O10" s="72"/>
      <c r="P10" s="72"/>
      <c r="Q10" s="72"/>
      <c r="R10" s="72"/>
      <c r="S10" s="72"/>
      <c r="T10" s="72"/>
      <c r="U10" s="72"/>
    </row>
    <row r="11" spans="1:21" x14ac:dyDescent="0.25">
      <c r="A11" s="92"/>
      <c r="B11" s="92" t="s">
        <v>421</v>
      </c>
      <c r="C11" s="92" t="s">
        <v>422</v>
      </c>
      <c r="D11" s="92" t="s">
        <v>423</v>
      </c>
      <c r="E11" s="72"/>
      <c r="F11" s="72"/>
      <c r="G11" s="72"/>
      <c r="H11" s="72"/>
      <c r="I11" s="72"/>
      <c r="J11" s="72"/>
      <c r="K11" s="72"/>
      <c r="L11" s="72"/>
      <c r="M11" s="72"/>
      <c r="N11" s="72"/>
      <c r="O11" s="72"/>
      <c r="P11" s="72"/>
      <c r="Q11" s="72"/>
      <c r="R11" s="72"/>
      <c r="S11" s="72"/>
      <c r="T11" s="72"/>
      <c r="U11" s="72"/>
    </row>
    <row r="12" spans="1:21" x14ac:dyDescent="0.25">
      <c r="A12" s="92"/>
      <c r="B12" s="92" t="s">
        <v>424</v>
      </c>
      <c r="C12" s="92" t="s">
        <v>256</v>
      </c>
      <c r="D12" s="92" t="s">
        <v>425</v>
      </c>
      <c r="E12" s="72"/>
      <c r="F12" s="72"/>
      <c r="G12" s="72"/>
      <c r="H12" s="72"/>
      <c r="I12" s="72"/>
      <c r="J12" s="72"/>
      <c r="K12" s="72"/>
      <c r="L12" s="72"/>
      <c r="M12" s="72"/>
      <c r="N12" s="72"/>
      <c r="O12" s="72"/>
      <c r="P12" s="72"/>
      <c r="Q12" s="72"/>
      <c r="R12" s="72"/>
      <c r="S12" s="72"/>
      <c r="T12" s="72"/>
      <c r="U12" s="72"/>
    </row>
    <row r="13" spans="1:21" x14ac:dyDescent="0.25">
      <c r="A13" s="92"/>
      <c r="B13" s="92"/>
      <c r="C13" s="92" t="s">
        <v>426</v>
      </c>
      <c r="D13" s="92" t="s">
        <v>427</v>
      </c>
      <c r="E13" s="72"/>
      <c r="F13" s="72"/>
      <c r="G13" s="72"/>
      <c r="H13" s="72"/>
      <c r="I13" s="72"/>
      <c r="J13" s="72"/>
      <c r="K13" s="72"/>
      <c r="L13" s="72"/>
      <c r="M13" s="72"/>
      <c r="N13" s="72"/>
      <c r="O13" s="72"/>
      <c r="P13" s="72"/>
      <c r="Q13" s="72"/>
      <c r="R13" s="72"/>
      <c r="S13" s="72"/>
      <c r="T13" s="72"/>
      <c r="U13" s="72"/>
    </row>
    <row r="14" spans="1:21" x14ac:dyDescent="0.25">
      <c r="A14" s="92"/>
      <c r="B14" s="92"/>
      <c r="C14" s="92" t="s">
        <v>428</v>
      </c>
      <c r="D14" s="92" t="s">
        <v>429</v>
      </c>
      <c r="E14" s="72"/>
      <c r="F14" s="72"/>
      <c r="G14" s="72"/>
      <c r="H14" s="72"/>
      <c r="I14" s="72"/>
      <c r="J14" s="72"/>
      <c r="K14" s="72"/>
      <c r="L14" s="72"/>
      <c r="M14" s="72"/>
      <c r="N14" s="72"/>
      <c r="O14" s="72"/>
      <c r="P14" s="72"/>
      <c r="Q14" s="72"/>
      <c r="R14" s="72"/>
      <c r="S14" s="72"/>
      <c r="T14" s="72"/>
      <c r="U14" s="72"/>
    </row>
    <row r="15" spans="1:21" x14ac:dyDescent="0.25">
      <c r="A15" s="92"/>
      <c r="B15" s="92"/>
      <c r="C15" s="92" t="s">
        <v>178</v>
      </c>
      <c r="D15" s="92" t="s">
        <v>430</v>
      </c>
      <c r="E15" s="72"/>
      <c r="F15" s="72"/>
      <c r="G15" s="72"/>
      <c r="H15" s="72"/>
      <c r="I15" s="72"/>
      <c r="J15" s="72"/>
      <c r="K15" s="72"/>
      <c r="L15" s="72"/>
      <c r="M15" s="72"/>
      <c r="N15" s="72"/>
      <c r="O15" s="72"/>
      <c r="P15" s="72"/>
      <c r="Q15" s="72"/>
      <c r="R15" s="72"/>
      <c r="S15" s="72"/>
      <c r="T15" s="72"/>
      <c r="U15" s="72"/>
    </row>
    <row r="16" spans="1:21" x14ac:dyDescent="0.25">
      <c r="A16" s="92"/>
      <c r="B16" s="92"/>
      <c r="C16" s="92"/>
      <c r="D16" s="92"/>
      <c r="E16" s="72"/>
      <c r="F16" s="72"/>
      <c r="G16" s="72"/>
      <c r="H16" s="72"/>
      <c r="I16" s="72"/>
      <c r="J16" s="72"/>
      <c r="K16" s="72"/>
      <c r="L16" s="72"/>
      <c r="M16" s="72"/>
      <c r="N16" s="72"/>
      <c r="O16" s="72"/>
    </row>
    <row r="17" spans="1:15" x14ac:dyDescent="0.25">
      <c r="A17" s="92"/>
      <c r="B17" s="92"/>
      <c r="C17" s="92"/>
      <c r="D17" s="92"/>
      <c r="E17" s="72"/>
      <c r="F17" s="72"/>
      <c r="G17" s="72"/>
      <c r="H17" s="72"/>
      <c r="I17" s="72"/>
      <c r="J17" s="72"/>
      <c r="K17" s="72"/>
      <c r="L17" s="72"/>
      <c r="M17" s="72"/>
      <c r="N17" s="72"/>
      <c r="O17" s="72"/>
    </row>
    <row r="18" spans="1:15" x14ac:dyDescent="0.25">
      <c r="A18" s="92"/>
      <c r="B18" s="96"/>
      <c r="C18" s="96"/>
      <c r="D18" s="96"/>
      <c r="E18" s="72"/>
      <c r="F18" s="72"/>
      <c r="G18" s="72"/>
      <c r="H18" s="72"/>
      <c r="I18" s="72"/>
      <c r="J18" s="72"/>
      <c r="K18" s="72"/>
      <c r="L18" s="72"/>
      <c r="M18" s="72"/>
      <c r="N18" s="72"/>
      <c r="O18" s="72"/>
    </row>
    <row r="19" spans="1:15" x14ac:dyDescent="0.25">
      <c r="A19" s="92"/>
      <c r="B19" s="96"/>
      <c r="C19" s="96"/>
      <c r="D19" s="96"/>
      <c r="E19" s="72"/>
      <c r="F19" s="72"/>
      <c r="G19" s="72"/>
      <c r="H19" s="72"/>
      <c r="I19" s="72"/>
      <c r="J19" s="72"/>
      <c r="K19" s="72"/>
      <c r="L19" s="72"/>
      <c r="M19" s="72"/>
      <c r="N19" s="72"/>
      <c r="O19" s="72"/>
    </row>
    <row r="20" spans="1:15" x14ac:dyDescent="0.25">
      <c r="A20" s="92"/>
      <c r="B20" s="96"/>
      <c r="C20" s="96"/>
      <c r="D20" s="96"/>
      <c r="E20" s="72"/>
      <c r="F20" s="72"/>
      <c r="G20" s="72"/>
      <c r="H20" s="72"/>
      <c r="I20" s="72"/>
      <c r="J20" s="72"/>
      <c r="K20" s="72"/>
      <c r="L20" s="72"/>
      <c r="M20" s="72"/>
      <c r="N20" s="72"/>
      <c r="O20" s="72"/>
    </row>
    <row r="21" spans="1:15" x14ac:dyDescent="0.25">
      <c r="A21" s="92"/>
      <c r="B21" s="96"/>
      <c r="C21" s="96"/>
      <c r="D21" s="96"/>
      <c r="E21" s="72"/>
      <c r="F21" s="72"/>
      <c r="G21" s="72"/>
      <c r="H21" s="72"/>
      <c r="I21" s="72"/>
      <c r="J21" s="72"/>
      <c r="K21" s="72"/>
      <c r="L21" s="72"/>
      <c r="M21" s="72"/>
      <c r="N21" s="72"/>
      <c r="O21" s="72"/>
    </row>
    <row r="22" spans="1:15" ht="20.25" x14ac:dyDescent="0.25">
      <c r="A22" s="92"/>
      <c r="B22" s="92"/>
      <c r="C22" s="94"/>
      <c r="D22" s="94"/>
      <c r="E22" s="72"/>
      <c r="F22" s="72"/>
      <c r="G22" s="72"/>
      <c r="H22" s="72"/>
      <c r="I22" s="72"/>
      <c r="J22" s="72"/>
      <c r="K22" s="72"/>
      <c r="L22" s="72"/>
      <c r="M22" s="72"/>
      <c r="N22" s="72"/>
      <c r="O22" s="72"/>
    </row>
    <row r="23" spans="1:15" ht="20.25" x14ac:dyDescent="0.25">
      <c r="A23" s="92"/>
      <c r="B23" s="92"/>
      <c r="C23" s="94"/>
      <c r="D23" s="94"/>
      <c r="E23" s="72"/>
      <c r="F23" s="72"/>
      <c r="G23" s="72"/>
      <c r="H23" s="72"/>
      <c r="I23" s="72"/>
      <c r="J23" s="72"/>
      <c r="K23" s="72"/>
      <c r="L23" s="72"/>
      <c r="M23" s="72"/>
      <c r="N23" s="72"/>
      <c r="O23" s="72"/>
    </row>
    <row r="24" spans="1:15" ht="20.25" x14ac:dyDescent="0.25">
      <c r="A24" s="92"/>
      <c r="B24" s="92"/>
      <c r="C24" s="94"/>
      <c r="D24" s="94"/>
      <c r="E24" s="72"/>
      <c r="F24" s="72"/>
      <c r="G24" s="72"/>
      <c r="H24" s="72"/>
      <c r="I24" s="72"/>
      <c r="J24" s="72"/>
      <c r="K24" s="72"/>
      <c r="L24" s="72"/>
      <c r="M24" s="72"/>
      <c r="N24" s="72"/>
      <c r="O24" s="72"/>
    </row>
    <row r="25" spans="1:15" ht="20.25" x14ac:dyDescent="0.25">
      <c r="A25" s="92"/>
      <c r="B25" s="92"/>
      <c r="C25" s="94"/>
      <c r="D25" s="94"/>
      <c r="E25" s="72"/>
      <c r="F25" s="72"/>
      <c r="G25" s="72"/>
      <c r="H25" s="72"/>
      <c r="I25" s="72"/>
      <c r="J25" s="72"/>
      <c r="K25" s="72"/>
      <c r="L25" s="72"/>
      <c r="M25" s="72"/>
      <c r="N25" s="72"/>
      <c r="O25" s="72"/>
    </row>
    <row r="26" spans="1:15" ht="20.25" x14ac:dyDescent="0.25">
      <c r="A26" s="92"/>
      <c r="B26" s="92"/>
      <c r="C26" s="94"/>
      <c r="D26" s="94"/>
      <c r="E26" s="72"/>
      <c r="F26" s="72"/>
      <c r="G26" s="72"/>
      <c r="H26" s="72"/>
      <c r="I26" s="72"/>
      <c r="J26" s="72"/>
      <c r="K26" s="72"/>
      <c r="L26" s="72"/>
      <c r="M26" s="72"/>
      <c r="N26" s="72"/>
      <c r="O26" s="72"/>
    </row>
    <row r="27" spans="1:15" ht="20.25" x14ac:dyDescent="0.25">
      <c r="A27" s="92"/>
      <c r="B27" s="92"/>
      <c r="C27" s="94"/>
      <c r="D27" s="94"/>
      <c r="E27" s="72"/>
      <c r="F27" s="72"/>
      <c r="G27" s="72"/>
      <c r="H27" s="72"/>
      <c r="I27" s="72"/>
      <c r="J27" s="72"/>
      <c r="K27" s="72"/>
      <c r="L27" s="72"/>
      <c r="M27" s="72"/>
      <c r="N27" s="72"/>
      <c r="O27" s="72"/>
    </row>
    <row r="28" spans="1:15" ht="20.25" x14ac:dyDescent="0.25">
      <c r="A28" s="92"/>
      <c r="B28" s="92"/>
      <c r="C28" s="94"/>
      <c r="D28" s="94"/>
      <c r="E28" s="72"/>
      <c r="F28" s="72"/>
      <c r="G28" s="72"/>
      <c r="H28" s="72"/>
      <c r="I28" s="72"/>
      <c r="J28" s="72"/>
      <c r="K28" s="72"/>
      <c r="L28" s="72"/>
      <c r="M28" s="72"/>
      <c r="N28" s="72"/>
      <c r="O28" s="72"/>
    </row>
    <row r="29" spans="1:15" ht="20.25" x14ac:dyDescent="0.25">
      <c r="A29" s="92"/>
      <c r="B29" s="92"/>
      <c r="C29" s="94"/>
      <c r="D29" s="94"/>
      <c r="E29" s="72"/>
      <c r="F29" s="72"/>
      <c r="G29" s="72"/>
      <c r="H29" s="72"/>
      <c r="I29" s="72"/>
      <c r="J29" s="72"/>
      <c r="K29" s="72"/>
      <c r="L29" s="72"/>
      <c r="M29" s="72"/>
      <c r="N29" s="72"/>
      <c r="O29" s="72"/>
    </row>
    <row r="30" spans="1:15" ht="20.25" x14ac:dyDescent="0.25">
      <c r="A30" s="92"/>
      <c r="B30" s="92"/>
      <c r="C30" s="94"/>
      <c r="D30" s="94"/>
      <c r="E30" s="72"/>
      <c r="F30" s="72"/>
      <c r="G30" s="72"/>
      <c r="H30" s="72"/>
      <c r="I30" s="72"/>
      <c r="J30" s="72"/>
      <c r="K30" s="72"/>
      <c r="L30" s="72"/>
      <c r="M30" s="72"/>
      <c r="N30" s="72"/>
      <c r="O30" s="72"/>
    </row>
    <row r="31" spans="1:15" ht="20.25" x14ac:dyDescent="0.25">
      <c r="A31" s="92"/>
      <c r="B31" s="92"/>
      <c r="C31" s="94"/>
      <c r="D31" s="94"/>
      <c r="E31" s="72"/>
      <c r="F31" s="72"/>
      <c r="G31" s="72"/>
      <c r="H31" s="72"/>
      <c r="I31" s="72"/>
      <c r="J31" s="72"/>
      <c r="K31" s="72"/>
      <c r="L31" s="72"/>
      <c r="M31" s="72"/>
      <c r="N31" s="72"/>
      <c r="O31" s="72"/>
    </row>
    <row r="32" spans="1:15" ht="20.25" x14ac:dyDescent="0.25">
      <c r="A32" s="92"/>
      <c r="B32" s="92"/>
      <c r="C32" s="94"/>
      <c r="D32" s="94"/>
      <c r="E32" s="72"/>
      <c r="F32" s="72"/>
      <c r="G32" s="72"/>
      <c r="H32" s="72"/>
      <c r="I32" s="72"/>
      <c r="J32" s="72"/>
      <c r="K32" s="72"/>
      <c r="L32" s="72"/>
      <c r="M32" s="72"/>
      <c r="N32" s="72"/>
      <c r="O32" s="72"/>
    </row>
    <row r="33" spans="1:15" ht="20.25" x14ac:dyDescent="0.25">
      <c r="A33" s="92"/>
      <c r="B33" s="92"/>
      <c r="C33" s="94"/>
      <c r="D33" s="94"/>
      <c r="E33" s="72"/>
      <c r="F33" s="72"/>
      <c r="G33" s="72"/>
      <c r="H33" s="72"/>
      <c r="I33" s="72"/>
      <c r="J33" s="72"/>
      <c r="K33" s="72"/>
      <c r="L33" s="72"/>
      <c r="M33" s="72"/>
      <c r="N33" s="72"/>
      <c r="O33" s="72"/>
    </row>
    <row r="34" spans="1:15" ht="20.25" x14ac:dyDescent="0.25">
      <c r="A34" s="92"/>
      <c r="B34" s="92"/>
      <c r="C34" s="94"/>
      <c r="D34" s="94"/>
      <c r="E34" s="72"/>
      <c r="F34" s="72"/>
      <c r="G34" s="72"/>
      <c r="H34" s="72"/>
      <c r="I34" s="72"/>
      <c r="J34" s="72"/>
      <c r="K34" s="72"/>
      <c r="L34" s="72"/>
      <c r="M34" s="72"/>
      <c r="N34" s="72"/>
      <c r="O34" s="72"/>
    </row>
    <row r="35" spans="1:15" ht="20.25" x14ac:dyDescent="0.25">
      <c r="A35" s="92"/>
      <c r="B35" s="92"/>
      <c r="C35" s="94"/>
      <c r="D35" s="94"/>
      <c r="E35" s="72"/>
      <c r="F35" s="72"/>
      <c r="G35" s="72"/>
      <c r="H35" s="72"/>
      <c r="I35" s="72"/>
      <c r="J35" s="72"/>
      <c r="K35" s="72"/>
      <c r="L35" s="72"/>
      <c r="M35" s="72"/>
      <c r="N35" s="72"/>
      <c r="O35" s="72"/>
    </row>
    <row r="36" spans="1:15" ht="20.25" x14ac:dyDescent="0.25">
      <c r="A36" s="92"/>
      <c r="B36" s="92"/>
      <c r="C36" s="94"/>
      <c r="D36" s="94"/>
      <c r="E36" s="72"/>
      <c r="F36" s="72"/>
      <c r="G36" s="72"/>
      <c r="H36" s="72"/>
      <c r="I36" s="72"/>
      <c r="J36" s="72"/>
      <c r="K36" s="72"/>
      <c r="L36" s="72"/>
      <c r="M36" s="72"/>
      <c r="N36" s="72"/>
      <c r="O36" s="72"/>
    </row>
    <row r="37" spans="1:15" ht="20.25" x14ac:dyDescent="0.25">
      <c r="A37" s="92"/>
      <c r="B37" s="92"/>
      <c r="C37" s="94"/>
      <c r="D37" s="94"/>
      <c r="E37" s="72"/>
      <c r="F37" s="72"/>
      <c r="G37" s="72"/>
      <c r="H37" s="72"/>
      <c r="I37" s="72"/>
      <c r="J37" s="72"/>
      <c r="K37" s="72"/>
      <c r="L37" s="72"/>
      <c r="M37" s="72"/>
      <c r="N37" s="72"/>
      <c r="O37" s="72"/>
    </row>
    <row r="38" spans="1:15" ht="20.25" x14ac:dyDescent="0.25">
      <c r="A38" s="92"/>
      <c r="B38" s="92"/>
      <c r="C38" s="94"/>
      <c r="D38" s="94"/>
      <c r="E38" s="72"/>
      <c r="F38" s="72"/>
      <c r="G38" s="72"/>
      <c r="H38" s="72"/>
      <c r="I38" s="72"/>
      <c r="J38" s="72"/>
      <c r="K38" s="72"/>
      <c r="L38" s="72"/>
      <c r="M38" s="72"/>
      <c r="N38" s="72"/>
      <c r="O38" s="72"/>
    </row>
    <row r="39" spans="1:15" ht="20.25" x14ac:dyDescent="0.25">
      <c r="A39" s="92"/>
      <c r="B39" s="92"/>
      <c r="C39" s="94"/>
      <c r="D39" s="94"/>
      <c r="E39" s="72"/>
      <c r="F39" s="72"/>
      <c r="G39" s="72"/>
      <c r="H39" s="72"/>
      <c r="I39" s="72"/>
      <c r="J39" s="72"/>
      <c r="K39" s="72"/>
      <c r="L39" s="72"/>
      <c r="M39" s="72"/>
      <c r="N39" s="72"/>
      <c r="O39" s="72"/>
    </row>
    <row r="40" spans="1:15" ht="20.25" x14ac:dyDescent="0.25">
      <c r="A40" s="92"/>
      <c r="B40" s="92"/>
      <c r="C40" s="94"/>
      <c r="D40" s="94"/>
      <c r="E40" s="72"/>
      <c r="F40" s="72"/>
      <c r="G40" s="72"/>
      <c r="H40" s="72"/>
      <c r="I40" s="72"/>
      <c r="J40" s="72"/>
      <c r="K40" s="72"/>
      <c r="L40" s="72"/>
      <c r="M40" s="72"/>
      <c r="N40" s="72"/>
      <c r="O40" s="72"/>
    </row>
    <row r="41" spans="1:15" ht="20.25" x14ac:dyDescent="0.25">
      <c r="A41" s="92"/>
      <c r="B41" s="92"/>
      <c r="C41" s="94"/>
      <c r="D41" s="94"/>
      <c r="E41" s="72"/>
      <c r="F41" s="72"/>
      <c r="G41" s="72"/>
      <c r="H41" s="72"/>
      <c r="I41" s="72"/>
      <c r="J41" s="72"/>
      <c r="K41" s="72"/>
      <c r="L41" s="72"/>
      <c r="M41" s="72"/>
      <c r="N41" s="72"/>
      <c r="O41" s="72"/>
    </row>
    <row r="42" spans="1:15" ht="20.25" x14ac:dyDescent="0.25">
      <c r="A42" s="92"/>
      <c r="B42" s="92"/>
      <c r="C42" s="94"/>
      <c r="D42" s="94"/>
      <c r="E42" s="72"/>
      <c r="F42" s="72"/>
      <c r="G42" s="72"/>
      <c r="H42" s="72"/>
      <c r="I42" s="72"/>
      <c r="J42" s="72"/>
      <c r="K42" s="72"/>
      <c r="L42" s="72"/>
      <c r="M42" s="72"/>
      <c r="N42" s="72"/>
      <c r="O42" s="72"/>
    </row>
    <row r="43" spans="1:15" ht="20.25" x14ac:dyDescent="0.25">
      <c r="A43" s="92"/>
      <c r="B43" s="92"/>
      <c r="C43" s="94"/>
      <c r="D43" s="94"/>
      <c r="E43" s="72"/>
      <c r="F43" s="72"/>
      <c r="G43" s="72"/>
      <c r="H43" s="72"/>
      <c r="I43" s="72"/>
      <c r="J43" s="72"/>
      <c r="K43" s="72"/>
      <c r="L43" s="72"/>
      <c r="M43" s="72"/>
      <c r="N43" s="72"/>
      <c r="O43" s="72"/>
    </row>
    <row r="44" spans="1:15" ht="20.25" x14ac:dyDescent="0.25">
      <c r="A44" s="92"/>
      <c r="B44" s="92"/>
      <c r="C44" s="94"/>
      <c r="D44" s="94"/>
      <c r="E44" s="72"/>
      <c r="F44" s="72"/>
      <c r="G44" s="72"/>
      <c r="H44" s="72"/>
      <c r="I44" s="72"/>
      <c r="J44" s="72"/>
      <c r="K44" s="72"/>
      <c r="L44" s="72"/>
      <c r="M44" s="72"/>
      <c r="N44" s="72"/>
      <c r="O44" s="72"/>
    </row>
    <row r="45" spans="1:15" ht="20.25" x14ac:dyDescent="0.25">
      <c r="A45" s="92"/>
      <c r="B45" s="92"/>
      <c r="C45" s="94"/>
      <c r="D45" s="94"/>
      <c r="E45" s="72"/>
      <c r="F45" s="72"/>
      <c r="G45" s="72"/>
      <c r="H45" s="72"/>
      <c r="I45" s="72"/>
      <c r="J45" s="72"/>
      <c r="K45" s="72"/>
      <c r="L45" s="72"/>
      <c r="M45" s="72"/>
      <c r="N45" s="72"/>
      <c r="O45" s="72"/>
    </row>
    <row r="46" spans="1:15" ht="20.25" x14ac:dyDescent="0.25">
      <c r="A46" s="92"/>
      <c r="B46" s="92"/>
      <c r="C46" s="94"/>
      <c r="D46" s="94"/>
      <c r="E46" s="72"/>
      <c r="F46" s="72"/>
      <c r="G46" s="72"/>
      <c r="H46" s="72"/>
      <c r="I46" s="72"/>
      <c r="J46" s="72"/>
      <c r="K46" s="72"/>
      <c r="L46" s="72"/>
      <c r="M46" s="72"/>
      <c r="N46" s="72"/>
      <c r="O46" s="72"/>
    </row>
    <row r="47" spans="1:15" ht="20.25" x14ac:dyDescent="0.25">
      <c r="A47" s="92"/>
      <c r="B47" s="92"/>
      <c r="C47" s="94"/>
      <c r="D47" s="94"/>
      <c r="E47" s="72"/>
      <c r="F47" s="72"/>
      <c r="G47" s="72"/>
      <c r="H47" s="72"/>
      <c r="I47" s="72"/>
      <c r="J47" s="72"/>
      <c r="K47" s="72"/>
      <c r="L47" s="72"/>
      <c r="M47" s="72"/>
      <c r="N47" s="72"/>
      <c r="O47" s="72"/>
    </row>
    <row r="48" spans="1:15" ht="20.25" x14ac:dyDescent="0.25">
      <c r="A48" s="92"/>
      <c r="B48" s="92"/>
      <c r="C48" s="94"/>
      <c r="D48" s="94"/>
      <c r="E48" s="72"/>
      <c r="F48" s="72"/>
      <c r="G48" s="72"/>
      <c r="H48" s="72"/>
      <c r="I48" s="72"/>
      <c r="J48" s="72"/>
      <c r="K48" s="72"/>
      <c r="L48" s="72"/>
      <c r="M48" s="72"/>
      <c r="N48" s="72"/>
      <c r="O48" s="72"/>
    </row>
    <row r="49" spans="1:15" ht="20.25" x14ac:dyDescent="0.25">
      <c r="A49" s="92"/>
      <c r="B49" s="92"/>
      <c r="C49" s="94"/>
      <c r="D49" s="94"/>
      <c r="E49" s="72"/>
      <c r="F49" s="72"/>
      <c r="G49" s="72"/>
      <c r="H49" s="72"/>
      <c r="I49" s="72"/>
      <c r="J49" s="72"/>
      <c r="K49" s="72"/>
      <c r="L49" s="72"/>
      <c r="M49" s="72"/>
      <c r="N49" s="72"/>
      <c r="O49" s="72"/>
    </row>
    <row r="50" spans="1:15" ht="20.25" x14ac:dyDescent="0.25">
      <c r="A50" s="92"/>
      <c r="B50" s="92"/>
      <c r="C50" s="94"/>
      <c r="D50" s="94"/>
      <c r="E50" s="72"/>
      <c r="F50" s="72"/>
      <c r="G50" s="72"/>
      <c r="H50" s="72"/>
      <c r="I50" s="72"/>
      <c r="J50" s="72"/>
      <c r="K50" s="72"/>
      <c r="L50" s="72"/>
      <c r="M50" s="72"/>
      <c r="N50" s="72"/>
      <c r="O50" s="72"/>
    </row>
    <row r="51" spans="1:15" ht="20.25" x14ac:dyDescent="0.25">
      <c r="A51" s="92"/>
      <c r="B51" s="92"/>
      <c r="C51" s="94"/>
      <c r="D51" s="94"/>
      <c r="E51" s="72"/>
      <c r="F51" s="72"/>
      <c r="G51" s="72"/>
      <c r="H51" s="72"/>
      <c r="I51" s="72"/>
      <c r="J51" s="72"/>
      <c r="K51" s="72"/>
      <c r="L51" s="72"/>
      <c r="M51" s="72"/>
      <c r="N51" s="72"/>
      <c r="O51" s="72"/>
    </row>
    <row r="52" spans="1:15" ht="20.25" x14ac:dyDescent="0.25">
      <c r="A52" s="92"/>
      <c r="B52" s="18"/>
      <c r="C52" s="23"/>
      <c r="D52" s="23"/>
    </row>
    <row r="53" spans="1:15" ht="20.25" x14ac:dyDescent="0.25">
      <c r="A53" s="92"/>
      <c r="B53" s="18"/>
      <c r="C53" s="23"/>
      <c r="D53" s="23"/>
    </row>
    <row r="54" spans="1:15" ht="20.25" x14ac:dyDescent="0.25">
      <c r="A54" s="92"/>
      <c r="B54" s="18"/>
      <c r="C54" s="23"/>
      <c r="D54" s="23"/>
    </row>
    <row r="55" spans="1:15" ht="20.25" x14ac:dyDescent="0.25">
      <c r="A55" s="92"/>
      <c r="B55" s="18"/>
      <c r="C55" s="23"/>
      <c r="D55" s="23"/>
    </row>
    <row r="56" spans="1:15" ht="20.25" x14ac:dyDescent="0.25">
      <c r="A56" s="92"/>
      <c r="B56" s="18"/>
      <c r="C56" s="23"/>
      <c r="D56" s="23"/>
    </row>
    <row r="57" spans="1:15" ht="20.25" x14ac:dyDescent="0.25">
      <c r="A57" s="92"/>
      <c r="B57" s="18"/>
      <c r="C57" s="23"/>
      <c r="D57" s="23"/>
    </row>
    <row r="58" spans="1:15" ht="20.25" x14ac:dyDescent="0.25">
      <c r="A58" s="92"/>
      <c r="B58" s="18"/>
      <c r="C58" s="23"/>
      <c r="D58" s="23"/>
    </row>
    <row r="59" spans="1:15" ht="20.25" x14ac:dyDescent="0.25">
      <c r="A59" s="92"/>
      <c r="B59" s="18"/>
      <c r="C59" s="23"/>
      <c r="D59" s="23"/>
    </row>
    <row r="60" spans="1:15" ht="20.25" x14ac:dyDescent="0.25">
      <c r="A60" s="92"/>
      <c r="B60" s="18"/>
      <c r="C60" s="23"/>
      <c r="D60" s="23"/>
    </row>
    <row r="61" spans="1:15" ht="20.25" x14ac:dyDescent="0.25">
      <c r="A61" s="92"/>
      <c r="B61" s="18"/>
      <c r="C61" s="23"/>
      <c r="D61" s="23"/>
    </row>
    <row r="62" spans="1:15" ht="20.25" x14ac:dyDescent="0.25">
      <c r="A62" s="92"/>
      <c r="B62" s="18"/>
      <c r="C62" s="23"/>
      <c r="D62" s="23"/>
    </row>
    <row r="63" spans="1:15" ht="20.25" x14ac:dyDescent="0.25">
      <c r="A63" s="92"/>
      <c r="B63" s="18"/>
      <c r="C63" s="23"/>
      <c r="D63" s="23"/>
    </row>
    <row r="64" spans="1:15" ht="20.25" x14ac:dyDescent="0.25">
      <c r="A64" s="92"/>
      <c r="B64" s="18"/>
      <c r="C64" s="23"/>
      <c r="D64" s="23"/>
    </row>
    <row r="65" spans="1:4" ht="20.25" x14ac:dyDescent="0.25">
      <c r="A65" s="92"/>
      <c r="B65" s="18"/>
      <c r="C65" s="23"/>
      <c r="D65" s="23"/>
    </row>
    <row r="66" spans="1:4" ht="20.25" x14ac:dyDescent="0.25">
      <c r="A66" s="92"/>
      <c r="B66" s="18"/>
      <c r="C66" s="23"/>
      <c r="D66" s="23"/>
    </row>
    <row r="67" spans="1:4" ht="20.25" x14ac:dyDescent="0.25">
      <c r="A67" s="92"/>
      <c r="B67" s="18"/>
      <c r="C67" s="23"/>
      <c r="D67" s="23"/>
    </row>
    <row r="68" spans="1:4" ht="20.25" x14ac:dyDescent="0.25">
      <c r="A68" s="92"/>
      <c r="B68" s="18"/>
      <c r="C68" s="23"/>
      <c r="D68" s="23"/>
    </row>
    <row r="69" spans="1:4" ht="20.25" x14ac:dyDescent="0.25">
      <c r="A69" s="92"/>
      <c r="B69" s="18"/>
      <c r="C69" s="23"/>
      <c r="D69" s="23"/>
    </row>
    <row r="70" spans="1:4" ht="20.25" x14ac:dyDescent="0.25">
      <c r="A70" s="92"/>
      <c r="B70" s="18"/>
      <c r="C70" s="23"/>
      <c r="D70" s="23"/>
    </row>
    <row r="71" spans="1:4" ht="20.25" x14ac:dyDescent="0.25">
      <c r="A71" s="92"/>
      <c r="B71" s="18"/>
      <c r="C71" s="23"/>
      <c r="D71" s="23"/>
    </row>
    <row r="72" spans="1:4" ht="20.25" x14ac:dyDescent="0.25">
      <c r="A72" s="92"/>
      <c r="B72" s="18"/>
      <c r="C72" s="23"/>
      <c r="D72" s="23"/>
    </row>
    <row r="73" spans="1:4" ht="20.25" x14ac:dyDescent="0.25">
      <c r="A73" s="92"/>
      <c r="B73" s="18"/>
      <c r="C73" s="23"/>
      <c r="D73" s="23"/>
    </row>
    <row r="74" spans="1:4" ht="20.25" x14ac:dyDescent="0.25">
      <c r="A74" s="92"/>
      <c r="B74" s="18"/>
      <c r="C74" s="23"/>
      <c r="D74" s="23"/>
    </row>
    <row r="75" spans="1:4" ht="20.25" x14ac:dyDescent="0.25">
      <c r="A75" s="92"/>
      <c r="B75" s="18"/>
      <c r="C75" s="23"/>
      <c r="D75" s="23"/>
    </row>
    <row r="76" spans="1:4" ht="20.25" x14ac:dyDescent="0.25">
      <c r="A76" s="92"/>
      <c r="B76" s="18"/>
      <c r="C76" s="23"/>
      <c r="D76" s="23"/>
    </row>
    <row r="77" spans="1:4" ht="20.25" x14ac:dyDescent="0.25">
      <c r="A77" s="92"/>
      <c r="B77" s="18"/>
      <c r="C77" s="23"/>
      <c r="D77" s="23"/>
    </row>
    <row r="78" spans="1:4" ht="20.25" x14ac:dyDescent="0.25">
      <c r="A78" s="92"/>
      <c r="B78" s="18"/>
      <c r="C78" s="23"/>
      <c r="D78" s="23"/>
    </row>
    <row r="79" spans="1:4" ht="20.25" x14ac:dyDescent="0.25">
      <c r="A79" s="92"/>
      <c r="B79" s="18"/>
      <c r="C79" s="23"/>
      <c r="D79" s="23"/>
    </row>
    <row r="80" spans="1:4" ht="20.25" x14ac:dyDescent="0.25">
      <c r="A80" s="92"/>
      <c r="B80" s="18"/>
      <c r="C80" s="23"/>
      <c r="D80" s="23"/>
    </row>
    <row r="81" spans="1:4" ht="20.25" x14ac:dyDescent="0.25">
      <c r="A81" s="92"/>
      <c r="B81" s="18"/>
      <c r="C81" s="23"/>
      <c r="D81" s="23"/>
    </row>
    <row r="82" spans="1:4" ht="20.25" x14ac:dyDescent="0.25">
      <c r="A82" s="92"/>
      <c r="B82" s="18"/>
      <c r="C82" s="23"/>
      <c r="D82" s="23"/>
    </row>
    <row r="83" spans="1:4" ht="20.25" x14ac:dyDescent="0.25">
      <c r="A83" s="92"/>
      <c r="B83" s="18"/>
      <c r="C83" s="23"/>
      <c r="D83" s="23"/>
    </row>
    <row r="84" spans="1:4" ht="20.25" x14ac:dyDescent="0.25">
      <c r="A84" s="92"/>
      <c r="B84" s="18"/>
      <c r="C84" s="23"/>
      <c r="D84" s="23"/>
    </row>
    <row r="85" spans="1:4" ht="20.25" x14ac:dyDescent="0.25">
      <c r="A85" s="92"/>
      <c r="B85" s="18"/>
      <c r="C85" s="23"/>
      <c r="D85" s="23"/>
    </row>
    <row r="86" spans="1:4" ht="20.25" x14ac:dyDescent="0.25">
      <c r="A86" s="92"/>
      <c r="B86" s="18"/>
      <c r="C86" s="23"/>
      <c r="D86" s="23"/>
    </row>
    <row r="87" spans="1:4" ht="20.25" x14ac:dyDescent="0.25">
      <c r="A87" s="92"/>
      <c r="B87" s="18"/>
      <c r="C87" s="23"/>
      <c r="D87" s="23"/>
    </row>
    <row r="88" spans="1:4" ht="20.25" x14ac:dyDescent="0.25">
      <c r="A88" s="92"/>
      <c r="B88" s="18"/>
      <c r="C88" s="23"/>
      <c r="D88" s="23"/>
    </row>
    <row r="89" spans="1:4" ht="20.25" x14ac:dyDescent="0.25">
      <c r="A89" s="92"/>
      <c r="B89" s="18"/>
      <c r="C89" s="23"/>
      <c r="D89" s="23"/>
    </row>
    <row r="90" spans="1:4" ht="20.25" x14ac:dyDescent="0.25">
      <c r="A90" s="92"/>
      <c r="B90" s="18"/>
      <c r="C90" s="23"/>
      <c r="D90" s="23"/>
    </row>
    <row r="91" spans="1:4" ht="20.25" x14ac:dyDescent="0.25">
      <c r="A91" s="92"/>
      <c r="B91" s="18"/>
      <c r="C91" s="23"/>
      <c r="D91" s="23"/>
    </row>
    <row r="92" spans="1:4" ht="20.25" x14ac:dyDescent="0.25">
      <c r="A92" s="92"/>
      <c r="B92" s="18"/>
      <c r="C92" s="23"/>
      <c r="D92" s="23"/>
    </row>
    <row r="93" spans="1:4" ht="20.25" x14ac:dyDescent="0.25">
      <c r="A93" s="92"/>
      <c r="B93" s="18"/>
      <c r="C93" s="23"/>
      <c r="D93" s="23"/>
    </row>
    <row r="94" spans="1:4" ht="20.25" x14ac:dyDescent="0.25">
      <c r="A94" s="92"/>
      <c r="B94" s="18"/>
      <c r="C94" s="23"/>
      <c r="D94" s="23"/>
    </row>
    <row r="95" spans="1:4" ht="20.25" x14ac:dyDescent="0.25">
      <c r="A95" s="92"/>
      <c r="B95" s="18"/>
      <c r="C95" s="23"/>
      <c r="D95" s="23"/>
    </row>
    <row r="96" spans="1:4" ht="20.25" x14ac:dyDescent="0.25">
      <c r="A96" s="92"/>
      <c r="B96" s="18"/>
      <c r="C96" s="23"/>
      <c r="D96" s="23"/>
    </row>
    <row r="97" spans="1:4" ht="20.25" x14ac:dyDescent="0.25">
      <c r="A97" s="92"/>
      <c r="B97" s="18"/>
      <c r="C97" s="23"/>
      <c r="D97" s="23"/>
    </row>
    <row r="98" spans="1:4" ht="20.25" x14ac:dyDescent="0.25">
      <c r="A98" s="92"/>
      <c r="B98" s="18"/>
      <c r="C98" s="23"/>
      <c r="D98" s="23"/>
    </row>
    <row r="99" spans="1:4" ht="20.25" x14ac:dyDescent="0.25">
      <c r="A99" s="92"/>
      <c r="B99" s="18"/>
      <c r="C99" s="23"/>
      <c r="D99" s="23"/>
    </row>
    <row r="100" spans="1:4" ht="20.25" x14ac:dyDescent="0.25">
      <c r="A100" s="92"/>
      <c r="B100" s="18"/>
      <c r="C100" s="23"/>
      <c r="D100" s="23"/>
    </row>
    <row r="101" spans="1:4" ht="20.25" x14ac:dyDescent="0.25">
      <c r="A101" s="92"/>
      <c r="B101" s="18"/>
      <c r="C101" s="23"/>
      <c r="D101" s="23"/>
    </row>
    <row r="102" spans="1:4" ht="20.25" x14ac:dyDescent="0.25">
      <c r="A102" s="92"/>
      <c r="B102" s="18"/>
      <c r="C102" s="23"/>
      <c r="D102" s="23"/>
    </row>
    <row r="103" spans="1:4" ht="20.25" x14ac:dyDescent="0.25">
      <c r="A103" s="92"/>
      <c r="B103" s="18"/>
      <c r="C103" s="23"/>
      <c r="D103" s="23"/>
    </row>
    <row r="104" spans="1:4" ht="20.25" x14ac:dyDescent="0.25">
      <c r="A104" s="92"/>
      <c r="B104" s="18"/>
      <c r="C104" s="23"/>
      <c r="D104" s="23"/>
    </row>
    <row r="105" spans="1:4" ht="20.25" x14ac:dyDescent="0.25">
      <c r="A105" s="92"/>
      <c r="B105" s="18"/>
      <c r="C105" s="23"/>
      <c r="D105" s="23"/>
    </row>
    <row r="106" spans="1:4" ht="20.25" x14ac:dyDescent="0.25">
      <c r="A106" s="92"/>
      <c r="B106" s="18"/>
      <c r="C106" s="23"/>
      <c r="D106" s="23"/>
    </row>
    <row r="107" spans="1:4" ht="20.25" x14ac:dyDescent="0.25">
      <c r="A107" s="92"/>
      <c r="B107" s="18"/>
      <c r="C107" s="23"/>
      <c r="D107" s="23"/>
    </row>
    <row r="108" spans="1:4" ht="20.25" x14ac:dyDescent="0.25">
      <c r="A108" s="92"/>
      <c r="B108" s="18"/>
      <c r="C108" s="23"/>
      <c r="D108" s="23"/>
    </row>
    <row r="109" spans="1:4" ht="20.25" x14ac:dyDescent="0.25">
      <c r="A109" s="92"/>
      <c r="B109" s="18"/>
      <c r="C109" s="23"/>
      <c r="D109" s="23"/>
    </row>
    <row r="110" spans="1:4" ht="20.25" x14ac:dyDescent="0.25">
      <c r="A110" s="92"/>
      <c r="B110" s="18"/>
      <c r="C110" s="23"/>
      <c r="D110" s="23"/>
    </row>
    <row r="111" spans="1:4" ht="20.25" x14ac:dyDescent="0.25">
      <c r="A111" s="92"/>
      <c r="B111" s="18"/>
      <c r="C111" s="23"/>
      <c r="D111" s="23"/>
    </row>
    <row r="112" spans="1:4" ht="20.25" x14ac:dyDescent="0.25">
      <c r="A112" s="92"/>
      <c r="B112" s="18"/>
      <c r="C112" s="23"/>
      <c r="D112" s="23"/>
    </row>
    <row r="113" spans="1:4" ht="20.25" x14ac:dyDescent="0.25">
      <c r="A113" s="92"/>
      <c r="B113" s="18"/>
      <c r="C113" s="23"/>
      <c r="D113" s="23"/>
    </row>
    <row r="114" spans="1:4" ht="20.25" x14ac:dyDescent="0.25">
      <c r="A114" s="92"/>
      <c r="B114" s="18"/>
      <c r="C114" s="23"/>
      <c r="D114" s="23"/>
    </row>
    <row r="115" spans="1:4" ht="20.25" x14ac:dyDescent="0.25">
      <c r="A115" s="92"/>
      <c r="B115" s="18"/>
      <c r="C115" s="23"/>
      <c r="D115" s="23"/>
    </row>
    <row r="116" spans="1:4" ht="20.25" x14ac:dyDescent="0.25">
      <c r="A116" s="92"/>
      <c r="B116" s="18"/>
      <c r="C116" s="23"/>
      <c r="D116" s="23"/>
    </row>
    <row r="117" spans="1:4" ht="20.25" x14ac:dyDescent="0.25">
      <c r="A117" s="92"/>
      <c r="B117" s="18"/>
      <c r="C117" s="23"/>
      <c r="D117" s="23"/>
    </row>
    <row r="118" spans="1:4" ht="20.25" x14ac:dyDescent="0.25">
      <c r="A118" s="92"/>
      <c r="B118" s="18"/>
      <c r="C118" s="23"/>
      <c r="D118" s="23"/>
    </row>
    <row r="119" spans="1:4" ht="20.25" x14ac:dyDescent="0.25">
      <c r="A119" s="92"/>
      <c r="B119" s="18"/>
      <c r="C119" s="23"/>
      <c r="D119" s="23"/>
    </row>
    <row r="120" spans="1:4" ht="20.25" x14ac:dyDescent="0.25">
      <c r="A120" s="92"/>
      <c r="B120" s="18"/>
      <c r="C120" s="23"/>
      <c r="D120" s="23"/>
    </row>
    <row r="121" spans="1:4" ht="20.25" x14ac:dyDescent="0.25">
      <c r="A121" s="92"/>
      <c r="B121" s="18"/>
      <c r="C121" s="23"/>
      <c r="D121" s="23"/>
    </row>
    <row r="122" spans="1:4" ht="20.25" x14ac:dyDescent="0.25">
      <c r="A122" s="92"/>
      <c r="B122" s="18"/>
      <c r="C122" s="23"/>
      <c r="D122" s="23"/>
    </row>
    <row r="123" spans="1:4" ht="20.25" x14ac:dyDescent="0.25">
      <c r="A123" s="92"/>
      <c r="B123" s="18"/>
      <c r="C123" s="23"/>
      <c r="D123" s="23"/>
    </row>
    <row r="124" spans="1:4" ht="20.25" x14ac:dyDescent="0.25">
      <c r="A124" s="92"/>
      <c r="B124" s="18"/>
      <c r="C124" s="23"/>
      <c r="D124" s="23"/>
    </row>
    <row r="125" spans="1:4" ht="20.25" x14ac:dyDescent="0.25">
      <c r="A125" s="92"/>
      <c r="B125" s="18"/>
      <c r="C125" s="23"/>
      <c r="D125" s="23"/>
    </row>
    <row r="126" spans="1:4" ht="20.25" x14ac:dyDescent="0.25">
      <c r="A126" s="92"/>
      <c r="B126" s="18"/>
      <c r="C126" s="23"/>
      <c r="D126" s="23"/>
    </row>
    <row r="127" spans="1:4" ht="20.25" x14ac:dyDescent="0.25">
      <c r="A127" s="92"/>
      <c r="B127" s="18"/>
      <c r="C127" s="23"/>
      <c r="D127" s="23"/>
    </row>
    <row r="128" spans="1:4" ht="20.25" x14ac:dyDescent="0.25">
      <c r="A128" s="92"/>
      <c r="B128" s="18"/>
      <c r="C128" s="23"/>
      <c r="D128" s="23"/>
    </row>
    <row r="129" spans="1:4" ht="20.25" x14ac:dyDescent="0.25">
      <c r="A129" s="92"/>
      <c r="B129" s="18"/>
      <c r="C129" s="23"/>
      <c r="D129" s="23"/>
    </row>
    <row r="130" spans="1:4" ht="20.25" x14ac:dyDescent="0.25">
      <c r="A130" s="92"/>
      <c r="B130" s="18"/>
      <c r="C130" s="23"/>
      <c r="D130" s="23"/>
    </row>
    <row r="131" spans="1:4" ht="20.25" x14ac:dyDescent="0.25">
      <c r="A131" s="92"/>
      <c r="B131" s="18"/>
      <c r="C131" s="23"/>
      <c r="D131" s="23"/>
    </row>
    <row r="132" spans="1:4" ht="20.25" x14ac:dyDescent="0.25">
      <c r="A132" s="92"/>
      <c r="B132" s="18"/>
      <c r="C132" s="23"/>
      <c r="D132" s="23"/>
    </row>
    <row r="133" spans="1:4" ht="20.25" x14ac:dyDescent="0.25">
      <c r="A133" s="92"/>
      <c r="B133" s="18"/>
      <c r="C133" s="23"/>
      <c r="D133" s="23"/>
    </row>
    <row r="134" spans="1:4" ht="20.25" x14ac:dyDescent="0.25">
      <c r="A134" s="92"/>
      <c r="B134" s="18"/>
      <c r="C134" s="23"/>
      <c r="D134" s="23"/>
    </row>
    <row r="135" spans="1:4" ht="20.25" x14ac:dyDescent="0.25">
      <c r="A135" s="92"/>
      <c r="B135" s="18"/>
      <c r="C135" s="23"/>
      <c r="D135" s="23"/>
    </row>
    <row r="136" spans="1:4" ht="20.25" x14ac:dyDescent="0.25">
      <c r="A136" s="92"/>
      <c r="B136" s="18"/>
      <c r="C136" s="23"/>
      <c r="D136" s="23"/>
    </row>
    <row r="137" spans="1:4" ht="20.25" x14ac:dyDescent="0.25">
      <c r="A137" s="92"/>
      <c r="B137" s="18"/>
      <c r="C137" s="23"/>
      <c r="D137" s="23"/>
    </row>
    <row r="138" spans="1:4" ht="20.25" x14ac:dyDescent="0.25">
      <c r="A138" s="92"/>
      <c r="B138" s="18"/>
      <c r="C138" s="23"/>
      <c r="D138" s="23"/>
    </row>
    <row r="139" spans="1:4" ht="20.25" x14ac:dyDescent="0.25">
      <c r="A139" s="92"/>
      <c r="B139" s="18"/>
      <c r="C139" s="23"/>
      <c r="D139" s="23"/>
    </row>
    <row r="140" spans="1:4" ht="20.25" x14ac:dyDescent="0.25">
      <c r="A140" s="92"/>
      <c r="B140" s="18"/>
      <c r="C140" s="23"/>
      <c r="D140" s="23"/>
    </row>
    <row r="141" spans="1:4" ht="20.25" x14ac:dyDescent="0.25">
      <c r="A141" s="92"/>
      <c r="B141" s="18"/>
      <c r="C141" s="23"/>
      <c r="D141" s="23"/>
    </row>
    <row r="142" spans="1:4" ht="20.25" x14ac:dyDescent="0.25">
      <c r="A142" s="92"/>
      <c r="B142" s="18"/>
      <c r="C142" s="23"/>
      <c r="D142" s="23"/>
    </row>
    <row r="143" spans="1:4" ht="20.25" x14ac:dyDescent="0.25">
      <c r="A143" s="92"/>
      <c r="B143" s="18"/>
      <c r="C143" s="23"/>
      <c r="D143" s="23"/>
    </row>
    <row r="144" spans="1:4" ht="20.25" x14ac:dyDescent="0.25">
      <c r="A144" s="92"/>
      <c r="B144" s="18"/>
      <c r="C144" s="23"/>
      <c r="D144" s="23"/>
    </row>
    <row r="145" spans="1:4" ht="20.25" x14ac:dyDescent="0.25">
      <c r="A145" s="92"/>
      <c r="B145" s="18"/>
      <c r="C145" s="23"/>
      <c r="D145" s="23"/>
    </row>
    <row r="146" spans="1:4" ht="20.25" x14ac:dyDescent="0.25">
      <c r="A146" s="92"/>
      <c r="B146" s="18"/>
      <c r="C146" s="23"/>
      <c r="D146" s="23"/>
    </row>
    <row r="147" spans="1:4" ht="20.25" x14ac:dyDescent="0.25">
      <c r="A147" s="92"/>
      <c r="B147" s="18"/>
      <c r="C147" s="23"/>
      <c r="D147" s="23"/>
    </row>
    <row r="148" spans="1:4" ht="20.25" x14ac:dyDescent="0.25">
      <c r="A148" s="92"/>
      <c r="B148" s="18"/>
      <c r="C148" s="23"/>
      <c r="D148" s="23"/>
    </row>
    <row r="149" spans="1:4" ht="20.25" x14ac:dyDescent="0.25">
      <c r="A149" s="92"/>
      <c r="B149" s="18"/>
      <c r="C149" s="23"/>
      <c r="D149" s="23"/>
    </row>
    <row r="150" spans="1:4" ht="20.25" x14ac:dyDescent="0.25">
      <c r="A150" s="92"/>
      <c r="B150" s="18"/>
      <c r="C150" s="23"/>
      <c r="D150" s="23"/>
    </row>
    <row r="151" spans="1:4" ht="20.25" x14ac:dyDescent="0.25">
      <c r="A151" s="92"/>
      <c r="B151" s="18"/>
      <c r="C151" s="23"/>
      <c r="D151" s="23"/>
    </row>
    <row r="152" spans="1:4" ht="20.25" x14ac:dyDescent="0.25">
      <c r="A152" s="92"/>
      <c r="B152" s="18"/>
      <c r="C152" s="23"/>
      <c r="D152" s="23"/>
    </row>
    <row r="153" spans="1:4" ht="20.25" x14ac:dyDescent="0.25">
      <c r="A153" s="92"/>
      <c r="B153" s="18"/>
      <c r="C153" s="23"/>
      <c r="D153" s="23"/>
    </row>
    <row r="154" spans="1:4" ht="20.25" x14ac:dyDescent="0.25">
      <c r="A154" s="92"/>
      <c r="B154" s="18"/>
      <c r="C154" s="23"/>
      <c r="D154" s="23"/>
    </row>
    <row r="155" spans="1:4" ht="20.25" x14ac:dyDescent="0.25">
      <c r="A155" s="92"/>
      <c r="B155" s="18"/>
      <c r="C155" s="23"/>
      <c r="D155" s="23"/>
    </row>
    <row r="156" spans="1:4" ht="20.25" x14ac:dyDescent="0.25">
      <c r="A156" s="92"/>
      <c r="B156" s="18"/>
      <c r="C156" s="23"/>
      <c r="D156" s="23"/>
    </row>
    <row r="157" spans="1:4" ht="20.25" x14ac:dyDescent="0.25">
      <c r="A157" s="92"/>
      <c r="B157" s="18"/>
      <c r="C157" s="23"/>
      <c r="D157" s="23"/>
    </row>
    <row r="158" spans="1:4" ht="20.25" x14ac:dyDescent="0.25">
      <c r="A158" s="92"/>
      <c r="B158" s="18"/>
      <c r="C158" s="23"/>
      <c r="D158" s="23"/>
    </row>
    <row r="159" spans="1:4" ht="20.25" x14ac:dyDescent="0.25">
      <c r="A159" s="92"/>
      <c r="B159" s="18"/>
      <c r="C159" s="23"/>
      <c r="D159" s="23"/>
    </row>
    <row r="160" spans="1:4" ht="20.25" x14ac:dyDescent="0.25">
      <c r="A160" s="92"/>
      <c r="B160" s="18"/>
      <c r="C160" s="23"/>
      <c r="D160" s="23"/>
    </row>
    <row r="161" spans="1:4" ht="20.25" x14ac:dyDescent="0.25">
      <c r="A161" s="92"/>
      <c r="B161" s="18"/>
      <c r="C161" s="23"/>
      <c r="D161" s="23"/>
    </row>
    <row r="162" spans="1:4" ht="20.25" x14ac:dyDescent="0.25">
      <c r="A162" s="92"/>
      <c r="B162" s="18"/>
      <c r="C162" s="23"/>
      <c r="D162" s="23"/>
    </row>
    <row r="163" spans="1:4" ht="20.25" x14ac:dyDescent="0.25">
      <c r="A163" s="92"/>
      <c r="B163" s="18"/>
      <c r="C163" s="23"/>
      <c r="D163" s="23"/>
    </row>
    <row r="164" spans="1:4" ht="20.25" x14ac:dyDescent="0.25">
      <c r="A164" s="92"/>
      <c r="B164" s="18"/>
      <c r="C164" s="23"/>
      <c r="D164" s="23"/>
    </row>
    <row r="165" spans="1:4" ht="20.25" x14ac:dyDescent="0.25">
      <c r="A165" s="92"/>
      <c r="B165" s="18"/>
      <c r="C165" s="23"/>
      <c r="D165" s="23"/>
    </row>
    <row r="166" spans="1:4" ht="20.25" x14ac:dyDescent="0.25">
      <c r="A166" s="92"/>
      <c r="B166" s="18"/>
      <c r="C166" s="23"/>
      <c r="D166" s="23"/>
    </row>
    <row r="167" spans="1:4" ht="20.25" x14ac:dyDescent="0.25">
      <c r="A167" s="92"/>
      <c r="B167" s="18"/>
      <c r="C167" s="23"/>
      <c r="D167" s="23"/>
    </row>
    <row r="168" spans="1:4" ht="20.25" x14ac:dyDescent="0.25">
      <c r="A168" s="92"/>
      <c r="B168" s="18"/>
      <c r="C168" s="23"/>
      <c r="D168" s="23"/>
    </row>
    <row r="169" spans="1:4" ht="20.25" x14ac:dyDescent="0.25">
      <c r="A169" s="92"/>
      <c r="B169" s="18"/>
      <c r="C169" s="23"/>
      <c r="D169" s="23"/>
    </row>
    <row r="170" spans="1:4" ht="20.25" x14ac:dyDescent="0.25">
      <c r="A170" s="92"/>
      <c r="B170" s="18"/>
      <c r="C170" s="23"/>
      <c r="D170" s="23"/>
    </row>
    <row r="171" spans="1:4" ht="20.25" x14ac:dyDescent="0.25">
      <c r="A171" s="92"/>
      <c r="B171" s="18"/>
      <c r="C171" s="23"/>
      <c r="D171" s="23"/>
    </row>
    <row r="172" spans="1:4" ht="20.25" x14ac:dyDescent="0.25">
      <c r="A172" s="92"/>
      <c r="B172" s="18"/>
      <c r="C172" s="23"/>
      <c r="D172" s="23"/>
    </row>
    <row r="173" spans="1:4" ht="20.25" x14ac:dyDescent="0.25">
      <c r="A173" s="92"/>
      <c r="B173" s="18"/>
      <c r="C173" s="23"/>
      <c r="D173" s="23"/>
    </row>
    <row r="174" spans="1:4" ht="20.25" x14ac:dyDescent="0.25">
      <c r="A174" s="92"/>
      <c r="B174" s="18"/>
      <c r="C174" s="23"/>
      <c r="D174" s="23"/>
    </row>
    <row r="175" spans="1:4" ht="20.25" x14ac:dyDescent="0.25">
      <c r="A175" s="92"/>
      <c r="B175" s="18"/>
      <c r="C175" s="23"/>
      <c r="D175" s="23"/>
    </row>
    <row r="176" spans="1:4" ht="20.25" x14ac:dyDescent="0.25">
      <c r="A176" s="92"/>
      <c r="B176" s="18"/>
      <c r="C176" s="23"/>
      <c r="D176" s="23"/>
    </row>
    <row r="177" spans="1:4" ht="20.25" x14ac:dyDescent="0.25">
      <c r="A177" s="92"/>
      <c r="B177" s="18"/>
      <c r="C177" s="23"/>
      <c r="D177" s="23"/>
    </row>
    <row r="178" spans="1:4" ht="20.25" x14ac:dyDescent="0.25">
      <c r="A178" s="92"/>
      <c r="B178" s="18"/>
      <c r="C178" s="23"/>
      <c r="D178" s="23"/>
    </row>
    <row r="179" spans="1:4" ht="20.25" x14ac:dyDescent="0.25">
      <c r="A179" s="92"/>
      <c r="B179" s="18"/>
      <c r="C179" s="23"/>
      <c r="D179" s="23"/>
    </row>
    <row r="180" spans="1:4" ht="20.25" x14ac:dyDescent="0.25">
      <c r="A180" s="92"/>
      <c r="B180" s="18"/>
      <c r="C180" s="23"/>
      <c r="D180" s="23"/>
    </row>
    <row r="181" spans="1:4" ht="20.25" x14ac:dyDescent="0.25">
      <c r="A181" s="92"/>
      <c r="B181" s="18"/>
      <c r="C181" s="23"/>
      <c r="D181" s="23"/>
    </row>
    <row r="182" spans="1:4" ht="20.25" x14ac:dyDescent="0.25">
      <c r="A182" s="92"/>
      <c r="B182" s="18"/>
      <c r="C182" s="23"/>
      <c r="D182" s="23"/>
    </row>
    <row r="183" spans="1:4" ht="20.25" x14ac:dyDescent="0.25">
      <c r="A183" s="92"/>
      <c r="B183" s="18"/>
      <c r="C183" s="23"/>
      <c r="D183" s="23"/>
    </row>
    <row r="184" spans="1:4" ht="20.25" x14ac:dyDescent="0.25">
      <c r="A184" s="92"/>
      <c r="B184" s="18"/>
      <c r="C184" s="23"/>
      <c r="D184" s="23"/>
    </row>
    <row r="185" spans="1:4" ht="20.25" x14ac:dyDescent="0.25">
      <c r="A185" s="92"/>
      <c r="B185" s="18"/>
      <c r="C185" s="23"/>
      <c r="D185" s="23"/>
    </row>
    <row r="186" spans="1:4" ht="20.25" x14ac:dyDescent="0.25">
      <c r="A186" s="92"/>
      <c r="B186" s="18"/>
      <c r="C186" s="23"/>
      <c r="D186" s="23"/>
    </row>
    <row r="187" spans="1:4" ht="20.25" x14ac:dyDescent="0.25">
      <c r="A187" s="92"/>
      <c r="B187" s="18"/>
      <c r="C187" s="23"/>
      <c r="D187" s="23"/>
    </row>
    <row r="188" spans="1:4" ht="20.25" x14ac:dyDescent="0.25">
      <c r="A188" s="92"/>
      <c r="B188" s="18"/>
      <c r="C188" s="23"/>
      <c r="D188" s="23"/>
    </row>
    <row r="189" spans="1:4" ht="20.25" x14ac:dyDescent="0.25">
      <c r="A189" s="92"/>
      <c r="B189" s="18"/>
      <c r="C189" s="23"/>
      <c r="D189" s="23"/>
    </row>
    <row r="190" spans="1:4" ht="20.25" x14ac:dyDescent="0.25">
      <c r="A190" s="92"/>
      <c r="B190" s="18"/>
      <c r="C190" s="23"/>
      <c r="D190" s="23"/>
    </row>
    <row r="191" spans="1:4" ht="20.25" x14ac:dyDescent="0.25">
      <c r="A191" s="92"/>
      <c r="B191" s="18"/>
      <c r="C191" s="23"/>
      <c r="D191" s="23"/>
    </row>
    <row r="192" spans="1:4" ht="20.25" x14ac:dyDescent="0.25">
      <c r="A192" s="92"/>
      <c r="B192" s="18"/>
      <c r="C192" s="23"/>
      <c r="D192" s="23"/>
    </row>
    <row r="193" spans="1:4" ht="20.25" x14ac:dyDescent="0.25">
      <c r="A193" s="92"/>
      <c r="B193" s="18"/>
      <c r="C193" s="23"/>
      <c r="D193" s="23"/>
    </row>
    <row r="194" spans="1:4" ht="20.25" x14ac:dyDescent="0.25">
      <c r="A194" s="92"/>
      <c r="B194" s="18"/>
      <c r="C194" s="23"/>
      <c r="D194" s="23"/>
    </row>
    <row r="195" spans="1:4" ht="20.25" x14ac:dyDescent="0.25">
      <c r="A195" s="92"/>
      <c r="B195" s="18"/>
      <c r="C195" s="23"/>
      <c r="D195" s="23"/>
    </row>
    <row r="196" spans="1:4" ht="20.25" x14ac:dyDescent="0.25">
      <c r="A196" s="92"/>
      <c r="B196" s="18"/>
      <c r="C196" s="23"/>
      <c r="D196" s="23"/>
    </row>
    <row r="197" spans="1:4" ht="20.25" x14ac:dyDescent="0.25">
      <c r="A197" s="92"/>
      <c r="B197" s="18"/>
      <c r="C197" s="23"/>
      <c r="D197" s="23"/>
    </row>
    <row r="198" spans="1:4" ht="20.25" x14ac:dyDescent="0.25">
      <c r="A198" s="92"/>
      <c r="B198" s="18"/>
      <c r="C198" s="23"/>
      <c r="D198" s="23"/>
    </row>
    <row r="199" spans="1:4" ht="20.25" x14ac:dyDescent="0.25">
      <c r="A199" s="92"/>
      <c r="B199" s="18"/>
      <c r="C199" s="23"/>
      <c r="D199" s="23"/>
    </row>
    <row r="200" spans="1:4" ht="20.25" x14ac:dyDescent="0.25">
      <c r="A200" s="92"/>
      <c r="B200" s="18"/>
      <c r="C200" s="23"/>
      <c r="D200" s="23"/>
    </row>
    <row r="201" spans="1:4" ht="20.25" x14ac:dyDescent="0.25">
      <c r="A201" s="92"/>
      <c r="B201" s="18"/>
      <c r="C201" s="23"/>
      <c r="D201" s="23"/>
    </row>
    <row r="202" spans="1:4" ht="20.25" x14ac:dyDescent="0.25">
      <c r="A202" s="92"/>
      <c r="B202" s="18"/>
      <c r="C202" s="23"/>
      <c r="D202" s="23"/>
    </row>
    <row r="203" spans="1:4" ht="20.25" x14ac:dyDescent="0.25">
      <c r="A203" s="92"/>
      <c r="B203" s="18"/>
      <c r="C203" s="23"/>
      <c r="D203" s="23"/>
    </row>
    <row r="204" spans="1:4" ht="20.25" x14ac:dyDescent="0.25">
      <c r="A204" s="92"/>
      <c r="B204" s="18"/>
      <c r="C204" s="23"/>
      <c r="D204" s="23"/>
    </row>
    <row r="205" spans="1:4" ht="20.25" x14ac:dyDescent="0.25">
      <c r="A205" s="92"/>
      <c r="B205" s="18"/>
      <c r="C205" s="23"/>
      <c r="D205" s="23"/>
    </row>
    <row r="206" spans="1:4" ht="20.25" x14ac:dyDescent="0.25">
      <c r="A206" s="92"/>
      <c r="B206" s="18"/>
      <c r="C206" s="23"/>
      <c r="D206" s="23"/>
    </row>
    <row r="207" spans="1:4" ht="20.25" x14ac:dyDescent="0.25">
      <c r="A207" s="92"/>
      <c r="B207" s="18"/>
      <c r="C207" s="23"/>
      <c r="D207" s="23"/>
    </row>
    <row r="208" spans="1:4" x14ac:dyDescent="0.25">
      <c r="A208" s="72"/>
      <c r="B208" s="18"/>
      <c r="C208" s="18"/>
      <c r="D208" s="18"/>
    </row>
    <row r="209" spans="1:8" ht="20.25" x14ac:dyDescent="0.25">
      <c r="A209" s="72"/>
      <c r="B209" s="19" t="s">
        <v>431</v>
      </c>
      <c r="C209" s="19" t="s">
        <v>432</v>
      </c>
      <c r="D209" s="22" t="s">
        <v>431</v>
      </c>
      <c r="E209" s="22" t="s">
        <v>432</v>
      </c>
    </row>
    <row r="210" spans="1:8" ht="21" x14ac:dyDescent="0.35">
      <c r="A210" s="72"/>
      <c r="B210" s="20" t="s">
        <v>433</v>
      </c>
      <c r="C210" s="20" t="s">
        <v>434</v>
      </c>
      <c r="D210" t="s">
        <v>433</v>
      </c>
      <c r="F210" t="str">
        <f>IF(NOT(ISBLANK(D210)),D210,IF(NOT(ISBLANK(E210)),"     "&amp;E210,FALSE))</f>
        <v>Afectación Económica o presupuestal</v>
      </c>
      <c r="G210" t="s">
        <v>433</v>
      </c>
      <c r="H210" t="str">
        <f>IF(NOT(ISERROR(MATCH(G210,_xlfn.ANCHORARRAY(B221),0))),F223&amp;"Por favor no seleccionar los criterios de impacto",G210)</f>
        <v>❌Por favor no seleccionar los criterios de impacto</v>
      </c>
    </row>
    <row r="211" spans="1:8" ht="21" x14ac:dyDescent="0.35">
      <c r="A211" s="72"/>
      <c r="B211" s="20" t="s">
        <v>433</v>
      </c>
      <c r="C211" s="20" t="s">
        <v>408</v>
      </c>
      <c r="E211" t="s">
        <v>434</v>
      </c>
      <c r="F211" t="str">
        <f t="shared" ref="F211:F221" si="0">IF(NOT(ISBLANK(D211)),D211,IF(NOT(ISBLANK(E211)),"     "&amp;E211,FALSE))</f>
        <v xml:space="preserve">     Afectación menor a 10 SMLMV .</v>
      </c>
    </row>
    <row r="212" spans="1:8" ht="21" x14ac:dyDescent="0.35">
      <c r="A212" s="72"/>
      <c r="B212" s="20" t="s">
        <v>433</v>
      </c>
      <c r="C212" s="20" t="s">
        <v>411</v>
      </c>
      <c r="E212" t="s">
        <v>408</v>
      </c>
      <c r="F212" t="str">
        <f t="shared" si="0"/>
        <v xml:space="preserve">     Entre 10 y 50 SMLMV </v>
      </c>
    </row>
    <row r="213" spans="1:8" ht="21" x14ac:dyDescent="0.35">
      <c r="A213" s="72"/>
      <c r="B213" s="20" t="s">
        <v>433</v>
      </c>
      <c r="C213" s="20" t="s">
        <v>415</v>
      </c>
      <c r="E213" t="s">
        <v>411</v>
      </c>
      <c r="F213" t="str">
        <f t="shared" si="0"/>
        <v xml:space="preserve">     Entre 50 y 100 SMLMV </v>
      </c>
    </row>
    <row r="214" spans="1:8" ht="21" x14ac:dyDescent="0.35">
      <c r="A214" s="72"/>
      <c r="B214" s="20" t="s">
        <v>433</v>
      </c>
      <c r="C214" s="20" t="s">
        <v>419</v>
      </c>
      <c r="E214" t="s">
        <v>415</v>
      </c>
      <c r="F214" t="str">
        <f t="shared" si="0"/>
        <v xml:space="preserve">     Entre 100 y 500 SMLMV </v>
      </c>
    </row>
    <row r="215" spans="1:8" ht="21" x14ac:dyDescent="0.35">
      <c r="A215" s="72"/>
      <c r="B215" s="20" t="s">
        <v>401</v>
      </c>
      <c r="C215" s="20" t="s">
        <v>405</v>
      </c>
      <c r="E215" t="s">
        <v>419</v>
      </c>
      <c r="F215" t="str">
        <f t="shared" si="0"/>
        <v xml:space="preserve">     Mayor a 500 SMLMV </v>
      </c>
    </row>
    <row r="216" spans="1:8" ht="21" x14ac:dyDescent="0.35">
      <c r="A216" s="72"/>
      <c r="B216" s="20" t="s">
        <v>401</v>
      </c>
      <c r="C216" s="20" t="s">
        <v>409</v>
      </c>
      <c r="D216" t="s">
        <v>401</v>
      </c>
      <c r="F216" t="str">
        <f t="shared" si="0"/>
        <v>Pérdida Reputacional</v>
      </c>
    </row>
    <row r="217" spans="1:8" ht="21" x14ac:dyDescent="0.35">
      <c r="A217" s="72"/>
      <c r="B217" s="20" t="s">
        <v>401</v>
      </c>
      <c r="C217" s="20" t="s">
        <v>412</v>
      </c>
      <c r="E217" t="s">
        <v>405</v>
      </c>
      <c r="F217" t="str">
        <f t="shared" si="0"/>
        <v xml:space="preserve">     El riesgo afecta la imagen de alguna área de la organización</v>
      </c>
    </row>
    <row r="218" spans="1:8" ht="21" x14ac:dyDescent="0.35">
      <c r="A218" s="72"/>
      <c r="B218" s="20" t="s">
        <v>401</v>
      </c>
      <c r="C218" s="20" t="s">
        <v>416</v>
      </c>
      <c r="E218" t="s">
        <v>409</v>
      </c>
      <c r="F218" t="str">
        <f t="shared" si="0"/>
        <v xml:space="preserve">     El riesgo afecta la imagen de la entidad internamente, de conocimiento general, nivel interno, de junta dircetiva y accionistas y/o de provedores</v>
      </c>
    </row>
    <row r="219" spans="1:8" ht="21" x14ac:dyDescent="0.35">
      <c r="A219" s="72"/>
      <c r="B219" s="20" t="s">
        <v>401</v>
      </c>
      <c r="C219" s="20" t="s">
        <v>420</v>
      </c>
      <c r="E219" t="s">
        <v>412</v>
      </c>
      <c r="F219" t="str">
        <f t="shared" si="0"/>
        <v xml:space="preserve">     El riesgo afecta la imagen de la entidad con algunos usuarios de relevancia frente al logro de los objetivos</v>
      </c>
    </row>
    <row r="220" spans="1:8" x14ac:dyDescent="0.25">
      <c r="A220" s="72"/>
      <c r="B220" s="21"/>
      <c r="C220" s="21"/>
      <c r="E220" t="s">
        <v>435</v>
      </c>
      <c r="F220" t="str">
        <f t="shared" si="0"/>
        <v xml:space="preserve">     El riesgo afecta la imagen de la entidad con efecto publicitario sostenido a nivel de sector administrativo, nivel departamental o municipal</v>
      </c>
    </row>
    <row r="221" spans="1:8" x14ac:dyDescent="0.25">
      <c r="A221" s="72"/>
      <c r="B221" s="21" t="str" cm="1">
        <f t="array" ref="B221:B223">_xlfn.UNIQUE(Tabla1[[#All],[Criterios]])</f>
        <v>Criterios</v>
      </c>
      <c r="C221" s="21"/>
      <c r="E221" t="s">
        <v>420</v>
      </c>
      <c r="F221" t="str">
        <f t="shared" si="0"/>
        <v xml:space="preserve">     El riesgo afecta la imagen de la entidad a nivel nacional, con efecto publicitarios sostenible a nivel país</v>
      </c>
    </row>
    <row r="222" spans="1:8" x14ac:dyDescent="0.25">
      <c r="A222" s="72"/>
      <c r="B222" s="21" t="str">
        <v>Afectación Económica o presupuestal</v>
      </c>
      <c r="C222" s="21"/>
    </row>
    <row r="223" spans="1:8" x14ac:dyDescent="0.25">
      <c r="B223" s="21" t="str">
        <v>Pérdida Reputacional</v>
      </c>
      <c r="C223" s="21"/>
      <c r="F223" s="24" t="s">
        <v>436</v>
      </c>
    </row>
    <row r="224" spans="1:8" x14ac:dyDescent="0.25">
      <c r="B224" s="17"/>
      <c r="C224" s="17"/>
      <c r="F224" s="24" t="s">
        <v>437</v>
      </c>
    </row>
    <row r="225" spans="2:4" x14ac:dyDescent="0.25">
      <c r="B225" s="17"/>
      <c r="C225" s="17"/>
    </row>
    <row r="226" spans="2:4" x14ac:dyDescent="0.25">
      <c r="B226" s="17"/>
      <c r="C226" s="17"/>
    </row>
    <row r="227" spans="2:4" x14ac:dyDescent="0.25">
      <c r="B227" s="17"/>
      <c r="C227" s="17"/>
      <c r="D227" s="17"/>
    </row>
    <row r="228" spans="2:4" x14ac:dyDescent="0.25">
      <c r="B228" s="17"/>
      <c r="C228" s="17"/>
      <c r="D228" s="17"/>
    </row>
    <row r="229" spans="2:4" x14ac:dyDescent="0.25">
      <c r="B229" s="17"/>
      <c r="C229" s="17"/>
      <c r="D229" s="17"/>
    </row>
    <row r="230" spans="2:4" x14ac:dyDescent="0.25">
      <c r="B230" s="17"/>
      <c r="C230" s="17"/>
      <c r="D230" s="17"/>
    </row>
    <row r="231" spans="2:4" x14ac:dyDescent="0.25">
      <c r="B231" s="17"/>
      <c r="C231" s="17"/>
      <c r="D231" s="17"/>
    </row>
    <row r="232" spans="2:4" x14ac:dyDescent="0.25">
      <c r="B232" s="17"/>
      <c r="C232" s="17"/>
      <c r="D232" s="17"/>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customProperties>
    <customPr name="EpmWorksheetKeyString_GUID" r:id="rId3"/>
  </customProperties>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77"/>
    <col min="3" max="3" width="17" style="77" customWidth="1"/>
    <col min="4" max="4" width="14.28515625" style="77"/>
    <col min="5" max="5" width="46" style="77" customWidth="1"/>
    <col min="6" max="16384" width="14.28515625" style="77"/>
  </cols>
  <sheetData>
    <row r="1" spans="2:6" ht="24" customHeight="1" thickBot="1" x14ac:dyDescent="0.25">
      <c r="B1" s="541" t="s">
        <v>438</v>
      </c>
      <c r="C1" s="542"/>
      <c r="D1" s="542"/>
      <c r="E1" s="542"/>
      <c r="F1" s="543"/>
    </row>
    <row r="2" spans="2:6" ht="16.5" thickBot="1" x14ac:dyDescent="0.3">
      <c r="B2" s="78"/>
      <c r="C2" s="78"/>
      <c r="D2" s="78"/>
      <c r="E2" s="78"/>
      <c r="F2" s="78"/>
    </row>
    <row r="3" spans="2:6" ht="16.5" thickBot="1" x14ac:dyDescent="0.25">
      <c r="B3" s="545" t="s">
        <v>439</v>
      </c>
      <c r="C3" s="546"/>
      <c r="D3" s="546"/>
      <c r="E3" s="90" t="s">
        <v>440</v>
      </c>
      <c r="F3" s="91" t="s">
        <v>441</v>
      </c>
    </row>
    <row r="4" spans="2:6" ht="31.5" x14ac:dyDescent="0.2">
      <c r="B4" s="547" t="s">
        <v>442</v>
      </c>
      <c r="C4" s="549" t="s">
        <v>70</v>
      </c>
      <c r="D4" s="79" t="s">
        <v>181</v>
      </c>
      <c r="E4" s="80" t="s">
        <v>443</v>
      </c>
      <c r="F4" s="81">
        <v>0.25</v>
      </c>
    </row>
    <row r="5" spans="2:6" ht="47.25" x14ac:dyDescent="0.2">
      <c r="B5" s="548"/>
      <c r="C5" s="550"/>
      <c r="D5" s="82" t="s">
        <v>444</v>
      </c>
      <c r="E5" s="83" t="s">
        <v>445</v>
      </c>
      <c r="F5" s="84">
        <v>0.15</v>
      </c>
    </row>
    <row r="6" spans="2:6" ht="47.25" x14ac:dyDescent="0.2">
      <c r="B6" s="548"/>
      <c r="C6" s="550"/>
      <c r="D6" s="82" t="s">
        <v>446</v>
      </c>
      <c r="E6" s="83" t="s">
        <v>447</v>
      </c>
      <c r="F6" s="84">
        <v>0.1</v>
      </c>
    </row>
    <row r="7" spans="2:6" ht="63" x14ac:dyDescent="0.2">
      <c r="B7" s="548"/>
      <c r="C7" s="550" t="s">
        <v>167</v>
      </c>
      <c r="D7" s="82" t="s">
        <v>448</v>
      </c>
      <c r="E7" s="83" t="s">
        <v>449</v>
      </c>
      <c r="F7" s="84">
        <v>0.25</v>
      </c>
    </row>
    <row r="8" spans="2:6" ht="31.5" x14ac:dyDescent="0.2">
      <c r="B8" s="548"/>
      <c r="C8" s="550"/>
      <c r="D8" s="82" t="s">
        <v>182</v>
      </c>
      <c r="E8" s="83" t="s">
        <v>450</v>
      </c>
      <c r="F8" s="84">
        <v>0.15</v>
      </c>
    </row>
    <row r="9" spans="2:6" ht="47.25" x14ac:dyDescent="0.2">
      <c r="B9" s="548" t="s">
        <v>451</v>
      </c>
      <c r="C9" s="550" t="s">
        <v>169</v>
      </c>
      <c r="D9" s="82" t="s">
        <v>183</v>
      </c>
      <c r="E9" s="83" t="s">
        <v>452</v>
      </c>
      <c r="F9" s="85" t="s">
        <v>453</v>
      </c>
    </row>
    <row r="10" spans="2:6" ht="63" x14ac:dyDescent="0.2">
      <c r="B10" s="548"/>
      <c r="C10" s="550"/>
      <c r="D10" s="82" t="s">
        <v>454</v>
      </c>
      <c r="E10" s="83" t="s">
        <v>455</v>
      </c>
      <c r="F10" s="85" t="s">
        <v>453</v>
      </c>
    </row>
    <row r="11" spans="2:6" ht="47.25" x14ac:dyDescent="0.2">
      <c r="B11" s="548"/>
      <c r="C11" s="550" t="s">
        <v>170</v>
      </c>
      <c r="D11" s="82" t="s">
        <v>184</v>
      </c>
      <c r="E11" s="83" t="s">
        <v>456</v>
      </c>
      <c r="F11" s="85" t="s">
        <v>453</v>
      </c>
    </row>
    <row r="12" spans="2:6" ht="47.25" x14ac:dyDescent="0.2">
      <c r="B12" s="548"/>
      <c r="C12" s="550"/>
      <c r="D12" s="82" t="s">
        <v>457</v>
      </c>
      <c r="E12" s="83" t="s">
        <v>458</v>
      </c>
      <c r="F12" s="85" t="s">
        <v>453</v>
      </c>
    </row>
    <row r="13" spans="2:6" ht="31.5" x14ac:dyDescent="0.2">
      <c r="B13" s="548"/>
      <c r="C13" s="550" t="s">
        <v>152</v>
      </c>
      <c r="D13" s="82" t="s">
        <v>459</v>
      </c>
      <c r="E13" s="83" t="s">
        <v>460</v>
      </c>
      <c r="F13" s="85" t="s">
        <v>453</v>
      </c>
    </row>
    <row r="14" spans="2:6" ht="32.25" thickBot="1" x14ac:dyDescent="0.25">
      <c r="B14" s="551"/>
      <c r="C14" s="552"/>
      <c r="D14" s="86" t="s">
        <v>461</v>
      </c>
      <c r="E14" s="87" t="s">
        <v>462</v>
      </c>
      <c r="F14" s="88" t="s">
        <v>453</v>
      </c>
    </row>
    <row r="15" spans="2:6" ht="49.5" customHeight="1" x14ac:dyDescent="0.2">
      <c r="B15" s="544" t="s">
        <v>463</v>
      </c>
      <c r="C15" s="544"/>
      <c r="D15" s="544"/>
      <c r="E15" s="544"/>
      <c r="F15" s="544"/>
    </row>
    <row r="16" spans="2:6" ht="27" customHeight="1" x14ac:dyDescent="0.25">
      <c r="B16" s="8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customProperties>
    <customPr name="EpmWorksheetKeyString_GU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ColWidth="11.42578125" defaultRowHeight="16.5" x14ac:dyDescent="0.3"/>
  <cols>
    <col min="1" max="1" width="36.42578125" style="127" customWidth="1"/>
    <col min="2" max="2" width="155.5703125" style="127" customWidth="1"/>
    <col min="3" max="16384" width="11.42578125" style="127"/>
  </cols>
  <sheetData>
    <row r="1" spans="1:2" ht="17.25" thickBot="1" x14ac:dyDescent="0.35">
      <c r="A1" s="125" t="s">
        <v>464</v>
      </c>
      <c r="B1" s="126" t="s">
        <v>465</v>
      </c>
    </row>
    <row r="2" spans="1:2" ht="41.25" customHeight="1" x14ac:dyDescent="0.3">
      <c r="A2" s="128" t="s">
        <v>466</v>
      </c>
      <c r="B2" s="129" t="s">
        <v>467</v>
      </c>
    </row>
    <row r="3" spans="1:2" x14ac:dyDescent="0.3">
      <c r="A3" s="130" t="s">
        <v>468</v>
      </c>
      <c r="B3" s="131" t="s">
        <v>469</v>
      </c>
    </row>
    <row r="4" spans="1:2" x14ac:dyDescent="0.3">
      <c r="A4" s="130" t="s">
        <v>470</v>
      </c>
      <c r="B4" s="132" t="s">
        <v>471</v>
      </c>
    </row>
    <row r="5" spans="1:2" ht="31.5" customHeight="1" x14ac:dyDescent="0.3">
      <c r="A5" s="130" t="s">
        <v>472</v>
      </c>
      <c r="B5" s="131" t="s">
        <v>473</v>
      </c>
    </row>
    <row r="6" spans="1:2" ht="25.5" x14ac:dyDescent="0.3">
      <c r="A6" s="130" t="s">
        <v>474</v>
      </c>
      <c r="B6" s="131" t="s">
        <v>475</v>
      </c>
    </row>
    <row r="7" spans="1:2" ht="33.75" customHeight="1" x14ac:dyDescent="0.3">
      <c r="A7" s="130" t="s">
        <v>476</v>
      </c>
      <c r="B7" s="131" t="s">
        <v>477</v>
      </c>
    </row>
    <row r="8" spans="1:2" ht="25.5" x14ac:dyDescent="0.3">
      <c r="A8" s="130" t="s">
        <v>478</v>
      </c>
      <c r="B8" s="131" t="s">
        <v>479</v>
      </c>
    </row>
    <row r="9" spans="1:2" ht="17.25" thickBot="1" x14ac:dyDescent="0.35">
      <c r="A9" s="133" t="s">
        <v>480</v>
      </c>
      <c r="B9" s="134" t="s">
        <v>481</v>
      </c>
    </row>
    <row r="10" spans="1:2" ht="17.25" thickBot="1" x14ac:dyDescent="0.35"/>
    <row r="11" spans="1:2" x14ac:dyDescent="0.3">
      <c r="A11" s="562" t="s">
        <v>482</v>
      </c>
      <c r="B11" s="563"/>
    </row>
    <row r="12" spans="1:2" ht="17.25" thickBot="1" x14ac:dyDescent="0.35">
      <c r="A12" s="135" t="s">
        <v>483</v>
      </c>
      <c r="B12" s="136" t="s">
        <v>484</v>
      </c>
    </row>
    <row r="13" spans="1:2" x14ac:dyDescent="0.3">
      <c r="A13" s="558" t="s">
        <v>485</v>
      </c>
      <c r="B13" s="137" t="s">
        <v>486</v>
      </c>
    </row>
    <row r="14" spans="1:2" ht="17.25" thickBot="1" x14ac:dyDescent="0.35">
      <c r="A14" s="559"/>
      <c r="B14" s="138" t="s">
        <v>487</v>
      </c>
    </row>
    <row r="15" spans="1:2" x14ac:dyDescent="0.3">
      <c r="A15" s="553" t="s">
        <v>488</v>
      </c>
      <c r="B15" s="137" t="s">
        <v>489</v>
      </c>
    </row>
    <row r="16" spans="1:2" ht="17.25" thickBot="1" x14ac:dyDescent="0.35">
      <c r="A16" s="555"/>
      <c r="B16" s="138" t="s">
        <v>490</v>
      </c>
    </row>
    <row r="17" spans="1:2" x14ac:dyDescent="0.3">
      <c r="A17" s="556" t="s">
        <v>491</v>
      </c>
      <c r="B17" s="137" t="s">
        <v>492</v>
      </c>
    </row>
    <row r="18" spans="1:2" x14ac:dyDescent="0.3">
      <c r="A18" s="564"/>
      <c r="B18" s="139" t="s">
        <v>493</v>
      </c>
    </row>
    <row r="19" spans="1:2" ht="17.25" thickBot="1" x14ac:dyDescent="0.35">
      <c r="A19" s="557"/>
      <c r="B19" s="138" t="s">
        <v>494</v>
      </c>
    </row>
    <row r="20" spans="1:2" x14ac:dyDescent="0.3">
      <c r="A20" s="553" t="s">
        <v>495</v>
      </c>
      <c r="B20" s="137" t="s">
        <v>496</v>
      </c>
    </row>
    <row r="21" spans="1:2" x14ac:dyDescent="0.3">
      <c r="A21" s="554"/>
      <c r="B21" s="139" t="s">
        <v>497</v>
      </c>
    </row>
    <row r="22" spans="1:2" x14ac:dyDescent="0.3">
      <c r="A22" s="554"/>
      <c r="B22" s="139" t="s">
        <v>498</v>
      </c>
    </row>
    <row r="23" spans="1:2" x14ac:dyDescent="0.3">
      <c r="A23" s="554"/>
      <c r="B23" s="139" t="s">
        <v>499</v>
      </c>
    </row>
    <row r="24" spans="1:2" x14ac:dyDescent="0.3">
      <c r="A24" s="554"/>
      <c r="B24" s="139" t="s">
        <v>500</v>
      </c>
    </row>
    <row r="25" spans="1:2" x14ac:dyDescent="0.3">
      <c r="A25" s="554"/>
      <c r="B25" s="139" t="s">
        <v>501</v>
      </c>
    </row>
    <row r="26" spans="1:2" x14ac:dyDescent="0.3">
      <c r="A26" s="554"/>
      <c r="B26" s="139" t="s">
        <v>502</v>
      </c>
    </row>
    <row r="27" spans="1:2" x14ac:dyDescent="0.3">
      <c r="A27" s="554"/>
      <c r="B27" s="139" t="s">
        <v>503</v>
      </c>
    </row>
    <row r="28" spans="1:2" x14ac:dyDescent="0.3">
      <c r="A28" s="554"/>
      <c r="B28" s="139" t="s">
        <v>504</v>
      </c>
    </row>
    <row r="29" spans="1:2" x14ac:dyDescent="0.3">
      <c r="A29" s="554"/>
      <c r="B29" s="139" t="s">
        <v>505</v>
      </c>
    </row>
    <row r="30" spans="1:2" ht="17.25" thickBot="1" x14ac:dyDescent="0.35">
      <c r="A30" s="555"/>
      <c r="B30" s="138" t="s">
        <v>506</v>
      </c>
    </row>
    <row r="31" spans="1:2" x14ac:dyDescent="0.3">
      <c r="A31" s="556" t="s">
        <v>507</v>
      </c>
      <c r="B31" s="137" t="s">
        <v>508</v>
      </c>
    </row>
    <row r="32" spans="1:2" x14ac:dyDescent="0.3">
      <c r="A32" s="564"/>
      <c r="B32" s="139" t="s">
        <v>509</v>
      </c>
    </row>
    <row r="33" spans="1:2" x14ac:dyDescent="0.3">
      <c r="A33" s="564"/>
      <c r="B33" s="139" t="s">
        <v>510</v>
      </c>
    </row>
    <row r="34" spans="1:2" x14ac:dyDescent="0.3">
      <c r="A34" s="564"/>
      <c r="B34" s="139" t="s">
        <v>511</v>
      </c>
    </row>
    <row r="35" spans="1:2" x14ac:dyDescent="0.3">
      <c r="A35" s="564"/>
      <c r="B35" s="139" t="s">
        <v>512</v>
      </c>
    </row>
    <row r="36" spans="1:2" x14ac:dyDescent="0.3">
      <c r="A36" s="564"/>
      <c r="B36" s="139" t="s">
        <v>513</v>
      </c>
    </row>
    <row r="37" spans="1:2" x14ac:dyDescent="0.3">
      <c r="A37" s="564"/>
      <c r="B37" s="139" t="s">
        <v>514</v>
      </c>
    </row>
    <row r="38" spans="1:2" x14ac:dyDescent="0.3">
      <c r="A38" s="564"/>
      <c r="B38" s="139" t="s">
        <v>515</v>
      </c>
    </row>
    <row r="39" spans="1:2" x14ac:dyDescent="0.3">
      <c r="A39" s="564"/>
      <c r="B39" s="139" t="s">
        <v>516</v>
      </c>
    </row>
    <row r="40" spans="1:2" x14ac:dyDescent="0.3">
      <c r="A40" s="564"/>
      <c r="B40" s="139" t="s">
        <v>517</v>
      </c>
    </row>
    <row r="41" spans="1:2" x14ac:dyDescent="0.3">
      <c r="A41" s="564"/>
      <c r="B41" s="139" t="s">
        <v>518</v>
      </c>
    </row>
    <row r="42" spans="1:2" x14ac:dyDescent="0.3">
      <c r="A42" s="564"/>
      <c r="B42" s="139" t="s">
        <v>519</v>
      </c>
    </row>
    <row r="43" spans="1:2" x14ac:dyDescent="0.3">
      <c r="A43" s="564"/>
      <c r="B43" s="139" t="s">
        <v>520</v>
      </c>
    </row>
    <row r="44" spans="1:2" x14ac:dyDescent="0.3">
      <c r="A44" s="564"/>
      <c r="B44" s="139" t="s">
        <v>521</v>
      </c>
    </row>
    <row r="45" spans="1:2" ht="17.25" thickBot="1" x14ac:dyDescent="0.35">
      <c r="A45" s="557"/>
      <c r="B45" s="138" t="s">
        <v>522</v>
      </c>
    </row>
    <row r="46" spans="1:2" x14ac:dyDescent="0.3">
      <c r="A46" s="556" t="s">
        <v>523</v>
      </c>
      <c r="B46" s="137" t="s">
        <v>524</v>
      </c>
    </row>
    <row r="47" spans="1:2" ht="17.25" thickBot="1" x14ac:dyDescent="0.35">
      <c r="A47" s="557"/>
      <c r="B47" s="138" t="s">
        <v>525</v>
      </c>
    </row>
    <row r="48" spans="1:2" x14ac:dyDescent="0.3">
      <c r="A48" s="558" t="s">
        <v>526</v>
      </c>
      <c r="B48" s="140" t="s">
        <v>527</v>
      </c>
    </row>
    <row r="49" spans="1:2" ht="17.25" thickBot="1" x14ac:dyDescent="0.35">
      <c r="A49" s="559"/>
      <c r="B49" s="141" t="s">
        <v>528</v>
      </c>
    </row>
    <row r="50" spans="1:2" x14ac:dyDescent="0.3">
      <c r="A50" s="560" t="s">
        <v>529</v>
      </c>
      <c r="B50" s="140" t="s">
        <v>530</v>
      </c>
    </row>
    <row r="51" spans="1:2" ht="17.25" thickBot="1" x14ac:dyDescent="0.35">
      <c r="A51" s="561"/>
      <c r="B51" s="141" t="s">
        <v>531</v>
      </c>
    </row>
    <row r="52" spans="1:2" ht="17.25" thickBot="1" x14ac:dyDescent="0.35"/>
    <row r="53" spans="1:2" x14ac:dyDescent="0.3">
      <c r="A53" s="562" t="s">
        <v>532</v>
      </c>
      <c r="B53" s="563"/>
    </row>
    <row r="54" spans="1:2" ht="17.25" thickBot="1" x14ac:dyDescent="0.35">
      <c r="A54" s="135" t="s">
        <v>483</v>
      </c>
      <c r="B54" s="142" t="s">
        <v>533</v>
      </c>
    </row>
    <row r="55" spans="1:2" x14ac:dyDescent="0.3">
      <c r="A55" s="553" t="s">
        <v>109</v>
      </c>
      <c r="B55" s="140" t="s">
        <v>534</v>
      </c>
    </row>
    <row r="56" spans="1:2" x14ac:dyDescent="0.3">
      <c r="A56" s="554"/>
      <c r="B56" s="143" t="s">
        <v>535</v>
      </c>
    </row>
    <row r="57" spans="1:2" x14ac:dyDescent="0.3">
      <c r="A57" s="554"/>
      <c r="B57" s="143" t="s">
        <v>536</v>
      </c>
    </row>
    <row r="58" spans="1:2" x14ac:dyDescent="0.3">
      <c r="A58" s="554"/>
      <c r="B58" s="143" t="s">
        <v>537</v>
      </c>
    </row>
    <row r="59" spans="1:2" x14ac:dyDescent="0.3">
      <c r="A59" s="554"/>
      <c r="B59" s="143" t="s">
        <v>538</v>
      </c>
    </row>
    <row r="60" spans="1:2" x14ac:dyDescent="0.3">
      <c r="A60" s="554"/>
      <c r="B60" s="143" t="s">
        <v>539</v>
      </c>
    </row>
    <row r="61" spans="1:2" x14ac:dyDescent="0.3">
      <c r="A61" s="554"/>
      <c r="B61" s="143" t="s">
        <v>540</v>
      </c>
    </row>
    <row r="62" spans="1:2" x14ac:dyDescent="0.3">
      <c r="A62" s="554"/>
      <c r="B62" s="143" t="s">
        <v>541</v>
      </c>
    </row>
    <row r="63" spans="1:2" x14ac:dyDescent="0.3">
      <c r="A63" s="554"/>
      <c r="B63" s="143" t="s">
        <v>542</v>
      </c>
    </row>
    <row r="64" spans="1:2" x14ac:dyDescent="0.3">
      <c r="A64" s="554"/>
      <c r="B64" s="143" t="s">
        <v>543</v>
      </c>
    </row>
    <row r="65" spans="1:2" x14ac:dyDescent="0.3">
      <c r="A65" s="554"/>
      <c r="B65" s="143" t="s">
        <v>544</v>
      </c>
    </row>
    <row r="66" spans="1:2" x14ac:dyDescent="0.3">
      <c r="A66" s="554"/>
      <c r="B66" s="143" t="s">
        <v>545</v>
      </c>
    </row>
    <row r="67" spans="1:2" x14ac:dyDescent="0.3">
      <c r="A67" s="554"/>
      <c r="B67" s="143" t="s">
        <v>546</v>
      </c>
    </row>
    <row r="68" spans="1:2" ht="17.25" thickBot="1" x14ac:dyDescent="0.35">
      <c r="A68" s="555"/>
      <c r="B68" s="141" t="s">
        <v>547</v>
      </c>
    </row>
    <row r="69" spans="1:2" x14ac:dyDescent="0.3">
      <c r="A69" s="553" t="s">
        <v>548</v>
      </c>
      <c r="B69" s="140" t="s">
        <v>549</v>
      </c>
    </row>
    <row r="70" spans="1:2" x14ac:dyDescent="0.3">
      <c r="A70" s="554"/>
      <c r="B70" s="143" t="s">
        <v>550</v>
      </c>
    </row>
    <row r="71" spans="1:2" x14ac:dyDescent="0.3">
      <c r="A71" s="554"/>
      <c r="B71" s="143" t="s">
        <v>551</v>
      </c>
    </row>
    <row r="72" spans="1:2" x14ac:dyDescent="0.3">
      <c r="A72" s="554"/>
      <c r="B72" s="143" t="s">
        <v>552</v>
      </c>
    </row>
    <row r="73" spans="1:2" x14ac:dyDescent="0.3">
      <c r="A73" s="554"/>
      <c r="B73" s="143" t="s">
        <v>553</v>
      </c>
    </row>
    <row r="74" spans="1:2" x14ac:dyDescent="0.3">
      <c r="A74" s="554"/>
      <c r="B74" s="143" t="s">
        <v>554</v>
      </c>
    </row>
    <row r="75" spans="1:2" x14ac:dyDescent="0.3">
      <c r="A75" s="554"/>
      <c r="B75" s="143" t="s">
        <v>555</v>
      </c>
    </row>
    <row r="76" spans="1:2" x14ac:dyDescent="0.3">
      <c r="A76" s="554"/>
      <c r="B76" s="143" t="s">
        <v>556</v>
      </c>
    </row>
    <row r="77" spans="1:2" x14ac:dyDescent="0.3">
      <c r="A77" s="554"/>
      <c r="B77" s="143" t="s">
        <v>557</v>
      </c>
    </row>
    <row r="78" spans="1:2" x14ac:dyDescent="0.3">
      <c r="A78" s="554"/>
      <c r="B78" s="143" t="s">
        <v>558</v>
      </c>
    </row>
    <row r="79" spans="1:2" x14ac:dyDescent="0.3">
      <c r="A79" s="554"/>
      <c r="B79" s="143" t="s">
        <v>559</v>
      </c>
    </row>
    <row r="80" spans="1:2" x14ac:dyDescent="0.3">
      <c r="A80" s="554"/>
      <c r="B80" s="143" t="s">
        <v>560</v>
      </c>
    </row>
    <row r="81" spans="1:2" x14ac:dyDescent="0.3">
      <c r="A81" s="554"/>
      <c r="B81" s="143" t="s">
        <v>561</v>
      </c>
    </row>
    <row r="82" spans="1:2" x14ac:dyDescent="0.3">
      <c r="A82" s="554"/>
      <c r="B82" s="143" t="s">
        <v>562</v>
      </c>
    </row>
    <row r="83" spans="1:2" x14ac:dyDescent="0.3">
      <c r="A83" s="554"/>
      <c r="B83" s="143" t="s">
        <v>563</v>
      </c>
    </row>
    <row r="84" spans="1:2" ht="17.25" thickBot="1" x14ac:dyDescent="0.35">
      <c r="A84" s="555"/>
      <c r="B84" s="141" t="s">
        <v>564</v>
      </c>
    </row>
    <row r="85" spans="1:2" x14ac:dyDescent="0.3">
      <c r="A85" s="553" t="s">
        <v>565</v>
      </c>
      <c r="B85" s="140" t="s">
        <v>566</v>
      </c>
    </row>
    <row r="86" spans="1:2" x14ac:dyDescent="0.3">
      <c r="A86" s="554"/>
      <c r="B86" s="143" t="s">
        <v>567</v>
      </c>
    </row>
    <row r="87" spans="1:2" x14ac:dyDescent="0.3">
      <c r="A87" s="554"/>
      <c r="B87" s="143" t="s">
        <v>568</v>
      </c>
    </row>
    <row r="88" spans="1:2" x14ac:dyDescent="0.3">
      <c r="A88" s="554"/>
      <c r="B88" s="143" t="s">
        <v>569</v>
      </c>
    </row>
    <row r="89" spans="1:2" x14ac:dyDescent="0.3">
      <c r="A89" s="554"/>
      <c r="B89" s="143" t="s">
        <v>570</v>
      </c>
    </row>
    <row r="90" spans="1:2" ht="16.5" customHeight="1" x14ac:dyDescent="0.3">
      <c r="A90" s="554"/>
      <c r="B90" s="144" t="s">
        <v>571</v>
      </c>
    </row>
    <row r="91" spans="1:2" ht="17.25" thickBot="1" x14ac:dyDescent="0.35">
      <c r="A91" s="555"/>
      <c r="B91" s="141" t="s">
        <v>572</v>
      </c>
    </row>
    <row r="92" spans="1:2" x14ac:dyDescent="0.3">
      <c r="A92" s="553" t="s">
        <v>81</v>
      </c>
      <c r="B92" s="140" t="s">
        <v>573</v>
      </c>
    </row>
    <row r="93" spans="1:2" ht="15" customHeight="1" x14ac:dyDescent="0.3">
      <c r="A93" s="554"/>
      <c r="B93" s="144" t="s">
        <v>574</v>
      </c>
    </row>
    <row r="94" spans="1:2" ht="16.5" customHeight="1" x14ac:dyDescent="0.3">
      <c r="A94" s="554"/>
      <c r="B94" s="144" t="s">
        <v>575</v>
      </c>
    </row>
    <row r="95" spans="1:2" x14ac:dyDescent="0.3">
      <c r="A95" s="554"/>
      <c r="B95" s="143" t="s">
        <v>576</v>
      </c>
    </row>
    <row r="96" spans="1:2" x14ac:dyDescent="0.3">
      <c r="A96" s="554"/>
      <c r="B96" s="143" t="s">
        <v>577</v>
      </c>
    </row>
    <row r="97" spans="1:2" ht="17.25" thickBot="1" x14ac:dyDescent="0.35">
      <c r="A97" s="555"/>
      <c r="B97" s="141" t="s">
        <v>578</v>
      </c>
    </row>
    <row r="98" spans="1:2" x14ac:dyDescent="0.3">
      <c r="A98" s="553" t="s">
        <v>579</v>
      </c>
      <c r="B98" s="145" t="s">
        <v>580</v>
      </c>
    </row>
    <row r="99" spans="1:2" x14ac:dyDescent="0.3">
      <c r="A99" s="554"/>
      <c r="B99" s="143" t="s">
        <v>581</v>
      </c>
    </row>
    <row r="100" spans="1:2" x14ac:dyDescent="0.3">
      <c r="A100" s="554"/>
      <c r="B100" s="143" t="s">
        <v>582</v>
      </c>
    </row>
    <row r="101" spans="1:2" x14ac:dyDescent="0.3">
      <c r="A101" s="554"/>
      <c r="B101" s="143" t="s">
        <v>583</v>
      </c>
    </row>
    <row r="102" spans="1:2" x14ac:dyDescent="0.3">
      <c r="A102" s="554"/>
      <c r="B102" s="143" t="s">
        <v>584</v>
      </c>
    </row>
    <row r="103" spans="1:2" ht="17.25" thickBot="1" x14ac:dyDescent="0.35">
      <c r="A103" s="555"/>
      <c r="B103" s="146" t="s">
        <v>585</v>
      </c>
    </row>
    <row r="104" spans="1:2" x14ac:dyDescent="0.3">
      <c r="A104" s="553" t="s">
        <v>586</v>
      </c>
      <c r="B104" s="145" t="s">
        <v>587</v>
      </c>
    </row>
    <row r="105" spans="1:2" x14ac:dyDescent="0.3">
      <c r="A105" s="554"/>
      <c r="B105" s="143" t="s">
        <v>588</v>
      </c>
    </row>
    <row r="106" spans="1:2" x14ac:dyDescent="0.3">
      <c r="A106" s="554"/>
      <c r="B106" s="143" t="s">
        <v>589</v>
      </c>
    </row>
    <row r="107" spans="1:2" x14ac:dyDescent="0.3">
      <c r="A107" s="554"/>
      <c r="B107" s="143" t="s">
        <v>590</v>
      </c>
    </row>
    <row r="108" spans="1:2" x14ac:dyDescent="0.3">
      <c r="A108" s="554"/>
      <c r="B108" s="143" t="s">
        <v>591</v>
      </c>
    </row>
    <row r="109" spans="1:2" ht="17.25" thickBot="1" x14ac:dyDescent="0.35">
      <c r="A109" s="555"/>
      <c r="B109" s="146" t="s">
        <v>592</v>
      </c>
    </row>
    <row r="110" spans="1:2" ht="17.25" thickBot="1" x14ac:dyDescent="0.35">
      <c r="A110" s="147" t="s">
        <v>593</v>
      </c>
      <c r="B110" s="148" t="s">
        <v>594</v>
      </c>
    </row>
    <row r="111" spans="1:2" ht="15" customHeight="1" x14ac:dyDescent="0.3"/>
    <row r="112" spans="1:2" x14ac:dyDescent="0.3">
      <c r="A112" s="149" t="s">
        <v>595</v>
      </c>
    </row>
    <row r="113" spans="1:1" x14ac:dyDescent="0.3">
      <c r="A113" s="150" t="s">
        <v>596</v>
      </c>
    </row>
    <row r="114" spans="1:1" x14ac:dyDescent="0.3">
      <c r="A114" s="150" t="s">
        <v>597</v>
      </c>
    </row>
    <row r="115" spans="1:1" x14ac:dyDescent="0.3">
      <c r="A115" s="150" t="s">
        <v>598</v>
      </c>
    </row>
  </sheetData>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customProperties>
    <customPr name="EpmWorksheetKeyString_GU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ColWidth="11.42578125" defaultRowHeight="15" x14ac:dyDescent="0.25"/>
  <sheetData>
    <row r="2" spans="2:5" x14ac:dyDescent="0.25">
      <c r="B2" t="s">
        <v>599</v>
      </c>
      <c r="E2" t="s">
        <v>600</v>
      </c>
    </row>
    <row r="3" spans="2:5" x14ac:dyDescent="0.25">
      <c r="B3" t="s">
        <v>601</v>
      </c>
      <c r="E3" t="s">
        <v>602</v>
      </c>
    </row>
    <row r="4" spans="2:5" x14ac:dyDescent="0.25">
      <c r="B4" t="s">
        <v>603</v>
      </c>
      <c r="E4" t="s">
        <v>174</v>
      </c>
    </row>
    <row r="5" spans="2:5" x14ac:dyDescent="0.25">
      <c r="B5" t="s">
        <v>186</v>
      </c>
    </row>
    <row r="8" spans="2:5" x14ac:dyDescent="0.25">
      <c r="B8" t="s">
        <v>604</v>
      </c>
    </row>
    <row r="9" spans="2:5" x14ac:dyDescent="0.25">
      <c r="B9" t="s">
        <v>605</v>
      </c>
    </row>
    <row r="10" spans="2:5" x14ac:dyDescent="0.25">
      <c r="B10" t="s">
        <v>249</v>
      </c>
    </row>
    <row r="13" spans="2:5" x14ac:dyDescent="0.25">
      <c r="B13" t="s">
        <v>606</v>
      </c>
    </row>
    <row r="14" spans="2:5" x14ac:dyDescent="0.25">
      <c r="B14" t="s">
        <v>177</v>
      </c>
    </row>
    <row r="15" spans="2:5" x14ac:dyDescent="0.25">
      <c r="B15" t="s">
        <v>607</v>
      </c>
    </row>
    <row r="16" spans="2:5" x14ac:dyDescent="0.25">
      <c r="B16" t="s">
        <v>608</v>
      </c>
    </row>
    <row r="17" spans="2:2" x14ac:dyDescent="0.25">
      <c r="B17" t="s">
        <v>609</v>
      </c>
    </row>
    <row r="20" spans="2:2" x14ac:dyDescent="0.25">
      <c r="B20" t="s">
        <v>249</v>
      </c>
    </row>
    <row r="21" spans="2:2" x14ac:dyDescent="0.25">
      <c r="B21" t="s">
        <v>196</v>
      </c>
    </row>
    <row r="22" spans="2:2" x14ac:dyDescent="0.25">
      <c r="B22" t="s">
        <v>610</v>
      </c>
    </row>
    <row r="24" spans="2:2" x14ac:dyDescent="0.25">
      <c r="B24" t="s">
        <v>611</v>
      </c>
    </row>
    <row r="25" spans="2:2" x14ac:dyDescent="0.25">
      <c r="B25" t="s">
        <v>327</v>
      </c>
    </row>
    <row r="26" spans="2:2" x14ac:dyDescent="0.25">
      <c r="B26" t="s">
        <v>612</v>
      </c>
    </row>
    <row r="27" spans="2:2" x14ac:dyDescent="0.25">
      <c r="B27" t="s">
        <v>613</v>
      </c>
    </row>
    <row r="28" spans="2:2" x14ac:dyDescent="0.25">
      <c r="B28" t="s">
        <v>180</v>
      </c>
    </row>
    <row r="29" spans="2:2" x14ac:dyDescent="0.25">
      <c r="B29" t="s">
        <v>614</v>
      </c>
    </row>
  </sheetData>
  <sortState xmlns:xlrd2="http://schemas.microsoft.com/office/spreadsheetml/2017/richdata2" ref="B2:B5">
    <sortCondition ref="B2:B5"/>
  </sortState>
  <pageMargins left="0.7" right="0.7" top="0.75" bottom="0.75" header="0.3" footer="0.3"/>
  <customProperties>
    <customPr name="EpmWorksheetKeyString_GU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ColWidth="11.42578125" defaultRowHeight="12.75" x14ac:dyDescent="0.2"/>
  <cols>
    <col min="1" max="1" width="32.85546875" style="4" customWidth="1"/>
    <col min="2" max="16384" width="11.42578125" style="4"/>
  </cols>
  <sheetData>
    <row r="3" spans="1:1" x14ac:dyDescent="0.2">
      <c r="A3" s="5" t="s">
        <v>181</v>
      </c>
    </row>
    <row r="4" spans="1:1" x14ac:dyDescent="0.2">
      <c r="A4" s="5" t="s">
        <v>444</v>
      </c>
    </row>
    <row r="5" spans="1:1" x14ac:dyDescent="0.2">
      <c r="A5" s="5" t="s">
        <v>446</v>
      </c>
    </row>
    <row r="6" spans="1:1" x14ac:dyDescent="0.2">
      <c r="A6" s="5" t="s">
        <v>448</v>
      </c>
    </row>
    <row r="7" spans="1:1" x14ac:dyDescent="0.2">
      <c r="A7" s="5" t="s">
        <v>182</v>
      </c>
    </row>
    <row r="8" spans="1:1" x14ac:dyDescent="0.2">
      <c r="A8" s="5" t="s">
        <v>183</v>
      </c>
    </row>
    <row r="9" spans="1:1" x14ac:dyDescent="0.2">
      <c r="A9" s="5" t="s">
        <v>454</v>
      </c>
    </row>
    <row r="10" spans="1:1" x14ac:dyDescent="0.2">
      <c r="A10" s="5" t="s">
        <v>184</v>
      </c>
    </row>
    <row r="11" spans="1:1" x14ac:dyDescent="0.2">
      <c r="A11" s="5" t="s">
        <v>457</v>
      </c>
    </row>
    <row r="12" spans="1:1" x14ac:dyDescent="0.2">
      <c r="A12" s="5" t="s">
        <v>185</v>
      </c>
    </row>
    <row r="13" spans="1:1" x14ac:dyDescent="0.2">
      <c r="A13" s="5" t="s">
        <v>615</v>
      </c>
    </row>
    <row r="14" spans="1:1" x14ac:dyDescent="0.2">
      <c r="A14" s="5"/>
    </row>
    <row r="16" spans="1:1" x14ac:dyDescent="0.2">
      <c r="A16" s="5" t="s">
        <v>333</v>
      </c>
    </row>
    <row r="17" spans="1:2" x14ac:dyDescent="0.2">
      <c r="A17" s="5" t="s">
        <v>599</v>
      </c>
    </row>
    <row r="18" spans="1:2" x14ac:dyDescent="0.2">
      <c r="A18" s="5" t="s">
        <v>601</v>
      </c>
    </row>
    <row r="20" spans="1:2" x14ac:dyDescent="0.2">
      <c r="A20" s="5" t="s">
        <v>605</v>
      </c>
    </row>
    <row r="21" spans="1:2" x14ac:dyDescent="0.2">
      <c r="A21" s="5" t="s">
        <v>249</v>
      </c>
    </row>
    <row r="23" spans="1:2" x14ac:dyDescent="0.2">
      <c r="A23" s="4" t="s">
        <v>201</v>
      </c>
    </row>
    <row r="24" spans="1:2" x14ac:dyDescent="0.2">
      <c r="A24" s="4" t="s">
        <v>616</v>
      </c>
    </row>
    <row r="26" spans="1:2" x14ac:dyDescent="0.2">
      <c r="A26" s="113" t="s">
        <v>617</v>
      </c>
      <c r="B26" s="115" t="s">
        <v>618</v>
      </c>
    </row>
    <row r="27" spans="1:2" x14ac:dyDescent="0.2">
      <c r="A27" s="113" t="s">
        <v>619</v>
      </c>
      <c r="B27" s="115" t="s">
        <v>620</v>
      </c>
    </row>
    <row r="28" spans="1:2" ht="25.5" x14ac:dyDescent="0.2">
      <c r="A28" s="113" t="s">
        <v>621</v>
      </c>
      <c r="B28" s="115" t="s">
        <v>622</v>
      </c>
    </row>
    <row r="29" spans="1:2" x14ac:dyDescent="0.2">
      <c r="A29" s="114" t="s">
        <v>623</v>
      </c>
      <c r="B29" s="115" t="s">
        <v>624</v>
      </c>
    </row>
    <row r="30" spans="1:2" x14ac:dyDescent="0.2">
      <c r="A30" s="113" t="s">
        <v>625</v>
      </c>
      <c r="B30" s="115" t="s">
        <v>626</v>
      </c>
    </row>
    <row r="31" spans="1:2" x14ac:dyDescent="0.2">
      <c r="A31" s="113" t="s">
        <v>627</v>
      </c>
      <c r="B31" s="115" t="s">
        <v>628</v>
      </c>
    </row>
    <row r="32" spans="1:2" x14ac:dyDescent="0.2">
      <c r="A32" s="113" t="s">
        <v>629</v>
      </c>
      <c r="B32" s="115" t="s">
        <v>630</v>
      </c>
    </row>
    <row r="33" spans="1:4" x14ac:dyDescent="0.2">
      <c r="A33" s="113" t="s">
        <v>631</v>
      </c>
      <c r="B33" s="115" t="s">
        <v>632</v>
      </c>
    </row>
    <row r="34" spans="1:4" x14ac:dyDescent="0.2">
      <c r="A34" s="113" t="s">
        <v>72</v>
      </c>
      <c r="B34" s="115" t="s">
        <v>171</v>
      </c>
    </row>
    <row r="35" spans="1:4" x14ac:dyDescent="0.2">
      <c r="A35" s="113" t="s">
        <v>633</v>
      </c>
      <c r="B35" s="115" t="s">
        <v>634</v>
      </c>
    </row>
    <row r="36" spans="1:4" x14ac:dyDescent="0.2">
      <c r="A36" s="113" t="s">
        <v>635</v>
      </c>
      <c r="B36" s="115" t="s">
        <v>636</v>
      </c>
    </row>
    <row r="37" spans="1:4" ht="15.75" customHeight="1" x14ac:dyDescent="0.2">
      <c r="A37" s="113" t="s">
        <v>637</v>
      </c>
      <c r="B37" s="115" t="s">
        <v>638</v>
      </c>
    </row>
    <row r="38" spans="1:4" x14ac:dyDescent="0.2">
      <c r="A38" s="113" t="s">
        <v>639</v>
      </c>
      <c r="B38" s="115" t="s">
        <v>640</v>
      </c>
    </row>
    <row r="39" spans="1:4" x14ac:dyDescent="0.2">
      <c r="A39" s="113" t="s">
        <v>641</v>
      </c>
      <c r="B39" s="115" t="s">
        <v>642</v>
      </c>
    </row>
    <row r="43" spans="1:4" x14ac:dyDescent="0.2">
      <c r="A43" s="4">
        <v>1</v>
      </c>
    </row>
    <row r="44" spans="1:4" x14ac:dyDescent="0.2">
      <c r="A44" s="4">
        <v>2</v>
      </c>
    </row>
    <row r="45" spans="1:4" x14ac:dyDescent="0.2">
      <c r="A45" s="4">
        <v>3</v>
      </c>
      <c r="B45" s="4">
        <v>3</v>
      </c>
    </row>
    <row r="46" spans="1:4" x14ac:dyDescent="0.2">
      <c r="A46" s="4">
        <v>4</v>
      </c>
      <c r="B46" s="4">
        <v>4</v>
      </c>
    </row>
    <row r="47" spans="1:4" x14ac:dyDescent="0.2">
      <c r="A47" s="4">
        <v>5</v>
      </c>
      <c r="B47" s="4">
        <v>5</v>
      </c>
      <c r="C47" s="4">
        <f>25*4</f>
        <v>100</v>
      </c>
      <c r="D47" s="4">
        <f>5*4</f>
        <v>20</v>
      </c>
    </row>
    <row r="48" spans="1:4" x14ac:dyDescent="0.2">
      <c r="C48" s="4">
        <f>12*4</f>
        <v>48</v>
      </c>
      <c r="D48" s="4">
        <f>4*4</f>
        <v>16</v>
      </c>
    </row>
    <row r="49" spans="1:4" x14ac:dyDescent="0.2">
      <c r="C49" s="4">
        <f>6*4</f>
        <v>24</v>
      </c>
      <c r="D49" s="4">
        <f>3*4</f>
        <v>12</v>
      </c>
    </row>
    <row r="52" spans="1:4" x14ac:dyDescent="0.2">
      <c r="A52" s="4">
        <v>0</v>
      </c>
      <c r="B52" s="4">
        <v>15</v>
      </c>
      <c r="C52" s="4">
        <v>0</v>
      </c>
    </row>
    <row r="53" spans="1:4" x14ac:dyDescent="0.2">
      <c r="A53" s="4">
        <v>10</v>
      </c>
      <c r="B53" s="4">
        <v>0</v>
      </c>
      <c r="C53" s="4">
        <v>5</v>
      </c>
    </row>
    <row r="54" spans="1:4" x14ac:dyDescent="0.2">
      <c r="A54" s="4">
        <v>15</v>
      </c>
      <c r="C54" s="4">
        <v>10</v>
      </c>
    </row>
    <row r="56" spans="1:4" x14ac:dyDescent="0.2">
      <c r="A56" s="121" t="s">
        <v>329</v>
      </c>
    </row>
    <row r="57" spans="1:4" x14ac:dyDescent="0.2">
      <c r="A57" s="121" t="s">
        <v>643</v>
      </c>
    </row>
    <row r="58" spans="1:4" x14ac:dyDescent="0.2">
      <c r="A58" s="121" t="s">
        <v>644</v>
      </c>
    </row>
    <row r="60" spans="1:4" x14ac:dyDescent="0.2">
      <c r="A60" s="4" t="s">
        <v>331</v>
      </c>
      <c r="B60" s="4" t="s">
        <v>331</v>
      </c>
    </row>
    <row r="61" spans="1:4" x14ac:dyDescent="0.2">
      <c r="A61" s="4" t="s">
        <v>645</v>
      </c>
      <c r="B61" s="4" t="s">
        <v>332</v>
      </c>
    </row>
    <row r="62" spans="1:4" x14ac:dyDescent="0.2">
      <c r="B62" s="4" t="s">
        <v>645</v>
      </c>
    </row>
    <row r="64" spans="1:4" x14ac:dyDescent="0.2">
      <c r="A64" s="4" t="s">
        <v>333</v>
      </c>
    </row>
    <row r="65" spans="1:1" x14ac:dyDescent="0.2">
      <c r="A65" s="4" t="s">
        <v>601</v>
      </c>
    </row>
    <row r="66" spans="1:1" x14ac:dyDescent="0.2">
      <c r="A66" s="4" t="s">
        <v>646</v>
      </c>
    </row>
  </sheetData>
  <pageMargins left="0.7" right="0.7" top="0.75" bottom="0.75" header="0.3" footer="0.3"/>
  <pageSetup paperSize="9"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7" ma:contentTypeDescription="Crear nuevo documento." ma:contentTypeScope="" ma:versionID="5f4c338def46bf5bf19214706667072e">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36e34f7391d6abe9540288c315af07fc"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1D3245-8B7A-4624-93E7-695CD5FF89E7}">
  <ds:schemaRefs>
    <ds:schemaRef ds:uri="http://schemas.microsoft.com/office/2006/metadata/properties"/>
    <ds:schemaRef ds:uri="http://schemas.microsoft.com/office/infopath/2007/PartnerControls"/>
    <ds:schemaRef ds:uri="d37b1d50-af9c-447b-b1f1-aa01515899c9"/>
    <ds:schemaRef ds:uri="e65ea7b8-1bb6-4105-84f8-2ca17f785111"/>
  </ds:schemaRefs>
</ds:datastoreItem>
</file>

<file path=customXml/itemProps2.xml><?xml version="1.0" encoding="utf-8"?>
<ds:datastoreItem xmlns:ds="http://schemas.openxmlformats.org/officeDocument/2006/customXml" ds:itemID="{FB25ADC5-026C-4231-BF90-A47259E4F9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b1d50-af9c-447b-b1f1-aa01515899c9"/>
    <ds:schemaRef ds:uri="e65ea7b8-1bb6-4105-84f8-2ca17f785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9E2EBE-4F7D-4301-94ED-392E771BC7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Luz Mary Palacios Castillo</cp:lastModifiedBy>
  <cp:revision/>
  <dcterms:created xsi:type="dcterms:W3CDTF">2020-03-24T23:12:47Z</dcterms:created>
  <dcterms:modified xsi:type="dcterms:W3CDTF">2024-01-16T16:42:22Z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2022-12-15T20:00:40Z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b83203da-c0e0-4130-b8ff-718ca195108a</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y fmtid="{D5CDD505-2E9C-101B-9397-08002B2CF9AE}" pid="10" name="MediaServiceImageTags">
    <vt:lpwstr/>
  </property>
</Properties>
</file>